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omments1.xml" ContentType="application/vnd.openxmlformats-officedocument.spreadsheetml.comment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308"/>
  <workbookPr autoCompressPictures="0"/>
  <bookViews>
    <workbookView xWindow="16820" yWindow="40" windowWidth="23980" windowHeight="20240" activeTab="1"/>
  </bookViews>
  <sheets>
    <sheet name="网络编程" sheetId="1" r:id="rId1"/>
    <sheet name="软件工程" sheetId="3" r:id="rId2"/>
  </sheets>
  <definedNames>
    <definedName name="ExternalData_513" localSheetId="1">软件工程!$C$14:$F$14</definedName>
    <definedName name="ExternalData_513" localSheetId="0">网络编程!$C$14:$F$14</definedName>
    <definedName name="ExternalData_514" localSheetId="1">软件工程!$C$4:$F$6</definedName>
    <definedName name="ExternalData_514" localSheetId="0">网络编程!$C$4:$F$6</definedName>
    <definedName name="ExternalData_515" localSheetId="1">软件工程!$C$4:$F$6</definedName>
    <definedName name="ExternalData_515" localSheetId="0">网络编程!$C$4:$F$6</definedName>
    <definedName name="ExternalData_516" localSheetId="1">软件工程!$C$13:$F$14</definedName>
    <definedName name="ExternalData_516" localSheetId="0">网络编程!$C$13:$F$14</definedName>
    <definedName name="ExternalData_519" localSheetId="0">网络编程!#REF!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7" i="3" l="1"/>
  <c r="H86" i="3"/>
  <c r="B78" i="1"/>
  <c r="D71" i="1"/>
  <c r="I71" i="1"/>
  <c r="J78" i="1"/>
  <c r="G98" i="1"/>
  <c r="K98" i="1"/>
  <c r="K99" i="3"/>
  <c r="G99" i="3"/>
  <c r="H87" i="3"/>
  <c r="G87" i="3"/>
  <c r="B79" i="3"/>
  <c r="D72" i="3"/>
  <c r="I72" i="3"/>
  <c r="G77" i="3"/>
  <c r="E77" i="3"/>
  <c r="N58" i="3"/>
  <c r="O67" i="3"/>
  <c r="G88" i="3"/>
  <c r="G61" i="3"/>
  <c r="G86" i="3"/>
  <c r="E79" i="3"/>
  <c r="B99" i="3"/>
  <c r="G67" i="3"/>
  <c r="H98" i="3"/>
  <c r="G98" i="3"/>
  <c r="K97" i="3"/>
  <c r="K96" i="3"/>
  <c r="K95" i="3"/>
  <c r="K94" i="3"/>
  <c r="K93" i="3"/>
  <c r="K92" i="3"/>
  <c r="K91" i="3"/>
  <c r="K89" i="3"/>
  <c r="I89" i="3"/>
  <c r="L67" i="3"/>
  <c r="J88" i="3"/>
  <c r="K88" i="3"/>
  <c r="H88" i="3"/>
  <c r="I88" i="3"/>
  <c r="J87" i="3"/>
  <c r="K87" i="3"/>
  <c r="I87" i="3"/>
  <c r="J86" i="3"/>
  <c r="K86" i="3"/>
  <c r="I86" i="3"/>
  <c r="K85" i="3"/>
  <c r="I85" i="3"/>
  <c r="H97" i="1"/>
  <c r="K96" i="1"/>
  <c r="K95" i="1"/>
  <c r="K94" i="1"/>
  <c r="K93" i="1"/>
  <c r="K92" i="1"/>
  <c r="K91" i="1"/>
  <c r="K90" i="1"/>
  <c r="G97" i="1"/>
  <c r="K88" i="1"/>
  <c r="I88" i="1"/>
  <c r="I87" i="1"/>
  <c r="K84" i="1"/>
  <c r="I84" i="1"/>
  <c r="I85" i="1"/>
  <c r="K87" i="1"/>
  <c r="J87" i="1"/>
  <c r="I86" i="1"/>
  <c r="H87" i="1"/>
  <c r="N66" i="1"/>
  <c r="G87" i="1"/>
  <c r="B98" i="1"/>
  <c r="J86" i="1"/>
  <c r="E73" i="1"/>
  <c r="E76" i="1"/>
  <c r="E78" i="1"/>
  <c r="J74" i="1"/>
  <c r="K86" i="1"/>
  <c r="J85" i="1"/>
  <c r="K85" i="1"/>
  <c r="G17" i="1"/>
  <c r="G26" i="1"/>
  <c r="G27" i="1"/>
  <c r="G28" i="1"/>
  <c r="G32" i="1"/>
  <c r="G33" i="1"/>
  <c r="G38" i="1"/>
  <c r="G39" i="1"/>
  <c r="G40" i="1"/>
  <c r="G41" i="1"/>
  <c r="G48" i="1"/>
  <c r="G49" i="1"/>
  <c r="H86" i="1"/>
  <c r="G4" i="1"/>
  <c r="D5" i="1"/>
  <c r="G5" i="1"/>
  <c r="G6" i="1"/>
  <c r="G7" i="1"/>
  <c r="D8" i="1"/>
  <c r="G8" i="1"/>
  <c r="G9" i="1"/>
  <c r="G10" i="1"/>
  <c r="G11" i="1"/>
  <c r="G12" i="1"/>
  <c r="G13" i="1"/>
  <c r="D14" i="1"/>
  <c r="G14" i="1"/>
  <c r="D15" i="1"/>
  <c r="G15" i="1"/>
  <c r="G18" i="1"/>
  <c r="G19" i="1"/>
  <c r="G20" i="1"/>
  <c r="G21" i="1"/>
  <c r="G22" i="1"/>
  <c r="D23" i="1"/>
  <c r="G23" i="1"/>
  <c r="G24" i="1"/>
  <c r="G25" i="1"/>
  <c r="G29" i="1"/>
  <c r="G30" i="1"/>
  <c r="D31" i="1"/>
  <c r="G31" i="1"/>
  <c r="G34" i="1"/>
  <c r="G35" i="1"/>
  <c r="G36" i="1"/>
  <c r="G37" i="1"/>
  <c r="G42" i="1"/>
  <c r="G43" i="1"/>
  <c r="G44" i="1"/>
  <c r="G45" i="1"/>
  <c r="G46" i="1"/>
  <c r="G50" i="1"/>
  <c r="G51" i="1"/>
  <c r="G52" i="1"/>
  <c r="G53" i="1"/>
  <c r="G54" i="1"/>
  <c r="G55" i="1"/>
  <c r="G60" i="1"/>
  <c r="G61" i="1"/>
  <c r="G62" i="1"/>
  <c r="G63" i="1"/>
  <c r="G66" i="1"/>
  <c r="H85" i="1"/>
  <c r="G86" i="1"/>
  <c r="G85" i="1"/>
  <c r="H67" i="3"/>
  <c r="N6" i="3"/>
  <c r="N7" i="3"/>
  <c r="N8" i="3"/>
  <c r="N9" i="3"/>
  <c r="N10" i="3"/>
  <c r="N11" i="3"/>
  <c r="N12" i="3"/>
  <c r="N14" i="3"/>
  <c r="N15" i="3"/>
  <c r="N16" i="3"/>
  <c r="N18" i="3"/>
  <c r="N19" i="3"/>
  <c r="N20" i="3"/>
  <c r="N21" i="3"/>
  <c r="N23" i="3"/>
  <c r="N24" i="3"/>
  <c r="N26" i="3"/>
  <c r="N28" i="3"/>
  <c r="N29" i="3"/>
  <c r="N30" i="3"/>
  <c r="N31" i="3"/>
  <c r="N32" i="3"/>
  <c r="N33" i="3"/>
  <c r="N34" i="3"/>
  <c r="N35" i="3"/>
  <c r="N36" i="3"/>
  <c r="N38" i="3"/>
  <c r="N41" i="3"/>
  <c r="N42" i="3"/>
  <c r="N43" i="3"/>
  <c r="N44" i="3"/>
  <c r="N45" i="3"/>
  <c r="N46" i="3"/>
  <c r="N47" i="3"/>
  <c r="N48" i="3"/>
  <c r="N49" i="3"/>
  <c r="N50" i="3"/>
  <c r="N51" i="3"/>
  <c r="N52" i="3"/>
  <c r="N54" i="3"/>
  <c r="N55" i="3"/>
  <c r="N56" i="3"/>
  <c r="N57" i="3"/>
  <c r="N59" i="3"/>
  <c r="N60" i="3"/>
  <c r="N61" i="3"/>
  <c r="N62" i="3"/>
  <c r="N63" i="3"/>
  <c r="N64" i="3"/>
  <c r="N65" i="3"/>
  <c r="N66" i="3"/>
  <c r="N4" i="3"/>
  <c r="G6" i="3"/>
  <c r="G7" i="3"/>
  <c r="G8" i="3"/>
  <c r="G9" i="3"/>
  <c r="G10" i="3"/>
  <c r="G11" i="3"/>
  <c r="G12" i="3"/>
  <c r="G13" i="3"/>
  <c r="G14" i="3"/>
  <c r="G15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62" i="3"/>
  <c r="G63" i="3"/>
  <c r="G64" i="3"/>
  <c r="G5" i="3"/>
  <c r="G4" i="3"/>
  <c r="N6" i="1"/>
  <c r="N7" i="1"/>
  <c r="N8" i="1"/>
  <c r="N9" i="1"/>
  <c r="N10" i="1"/>
  <c r="N11" i="1"/>
  <c r="N12" i="1"/>
  <c r="N14" i="1"/>
  <c r="N15" i="1"/>
  <c r="N16" i="1"/>
  <c r="N17" i="1"/>
  <c r="N18" i="1"/>
  <c r="N19" i="1"/>
  <c r="N20" i="1"/>
  <c r="N22" i="1"/>
  <c r="N23" i="1"/>
  <c r="N25" i="1"/>
  <c r="N26" i="1"/>
  <c r="N27" i="1"/>
  <c r="N28" i="1"/>
  <c r="N29" i="1"/>
  <c r="N30" i="1"/>
  <c r="N31" i="1"/>
  <c r="N32" i="1"/>
  <c r="N33" i="1"/>
  <c r="N34" i="1"/>
  <c r="N35" i="1"/>
  <c r="N37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5" i="1"/>
  <c r="N4" i="1"/>
  <c r="H66" i="1"/>
  <c r="J79" i="3"/>
  <c r="F79" i="3"/>
  <c r="D74" i="3"/>
  <c r="J75" i="3"/>
  <c r="E74" i="3"/>
  <c r="I74" i="3"/>
  <c r="D5" i="3"/>
  <c r="D14" i="3"/>
  <c r="D15" i="3"/>
  <c r="D24" i="3"/>
  <c r="D32" i="3"/>
  <c r="F67" i="3"/>
  <c r="E67" i="3"/>
  <c r="D8" i="3"/>
  <c r="D73" i="1"/>
  <c r="F78" i="1"/>
  <c r="I73" i="1"/>
  <c r="L66" i="1"/>
  <c r="F66" i="1"/>
  <c r="E66" i="1"/>
</calcChain>
</file>

<file path=xl/comments1.xml><?xml version="1.0" encoding="utf-8"?>
<comments xmlns="http://schemas.openxmlformats.org/spreadsheetml/2006/main">
  <authors>
    <author>xuqiaozhi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公共必修
通识教育
学科基础
专业必修
专业实践必修：必修课程设计
实践体系-专业实践
实践体系-综合创新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通识教育
学科基础
实践体系-综合创新
专业选修
专业实践选修：选修课程设计</t>
        </r>
      </text>
    </comment>
  </commentList>
</comments>
</file>

<file path=xl/comments2.xml><?xml version="1.0" encoding="utf-8"?>
<comments xmlns="http://schemas.openxmlformats.org/spreadsheetml/2006/main">
  <authors>
    <author>xuqiaozhi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公共必修
通识教育
学科基础
专业必修
专业实践必修：必修课程设计
实践体系-专业实践
实践体系-综合创新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通识教育
学科基础
实践体系-综合创新
专业选修
专业实践选修：选修课程设计</t>
        </r>
      </text>
    </comment>
  </commentList>
</comments>
</file>

<file path=xl/connections.xml><?xml version="1.0" encoding="utf-8"?>
<connections xmlns="http://schemas.openxmlformats.org/spreadsheetml/2006/main">
  <connection id="1" name="连接" type="4" refreshedVersion="0" background="1" saveData="1">
    <webPr url="http://jwc.imnu.edu.cn/department/plan/showplanlist.jsp?planid=200511907921"/>
  </connection>
  <connection id="2" name="连接1" type="4" refreshedVersion="0" background="1" saveData="1">
    <webPr url="http://jwc.imnu.edu.cn/department/plan/showplanlist.jsp?planid=200511907921"/>
  </connection>
  <connection id="3" name="连接11" type="4" refreshedVersion="0" background="1" saveData="1">
    <webPr url="http://jwc.imnu.edu.cn/department/plan/showplanlist.jsp?planid=200511907921"/>
  </connection>
  <connection id="4" name="连接2" type="4" refreshedVersion="0" background="1" saveData="1">
    <webPr url="http://jwc.imnu.edu.cn/department/plan/showplanlist.jsp?planid=200511907921"/>
  </connection>
  <connection id="5" name="连接21" type="4" refreshedVersion="0" background="1" saveData="1">
    <webPr url="http://jwc.imnu.edu.cn/department/plan/showplanlist.jsp?planid=200511907921"/>
  </connection>
  <connection id="6" name="连接3" type="4" refreshedVersion="0" background="1" saveData="1">
    <webPr url="http://jwc.imnu.edu.cn/department/plan/showplanlist.jsp?planid=200511907921"/>
  </connection>
  <connection id="7" name="连接31" type="4" refreshedVersion="0" background="1" saveData="1">
    <webPr url="http://jwc.imnu.edu.cn/department/plan/showplanlist.jsp?planid=200511907921"/>
  </connection>
  <connection id="8" name="连接4" type="4" refreshedVersion="0" background="1" saveData="1">
    <webPr url="http://jwc.imnu.edu.cn/department/plan/showplanlist.jsp?planid=200511907921"/>
  </connection>
  <connection id="9" name="连接411" type="4" refreshedVersion="0" background="1" saveData="1">
    <webPr url="http://jwc.imnu.edu.cn/department/plan/showplanlist.jsp?planid=200511907921"/>
  </connection>
  <connection id="10" name="连接4111" type="4" refreshedVersion="0" background="1" saveData="1">
    <webPr url="http://jwc.imnu.edu.cn/department/plan/showplanlist.jsp?planid=200511907921"/>
  </connection>
</connections>
</file>

<file path=xl/sharedStrings.xml><?xml version="1.0" encoding="utf-8"?>
<sst xmlns="http://schemas.openxmlformats.org/spreadsheetml/2006/main" count="665" uniqueCount="264">
  <si>
    <t>学期</t>
  </si>
  <si>
    <t>必修课</t>
  </si>
  <si>
    <t>选修课</t>
  </si>
  <si>
    <t>课号</t>
  </si>
  <si>
    <t>课程名称</t>
  </si>
  <si>
    <t>课时</t>
  </si>
  <si>
    <t>学分</t>
  </si>
  <si>
    <t>类型</t>
    <phoneticPr fontId="2" type="halfwidthKatakana" alignment="noControl"/>
  </si>
  <si>
    <t>第一学期</t>
  </si>
  <si>
    <r>
      <t>大学英语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一</t>
    </r>
    <r>
      <rPr>
        <sz val="10"/>
        <rFont val="Times New Roman"/>
        <family val="1"/>
      </rPr>
      <t>)</t>
    </r>
    <phoneticPr fontId="2" type="halfwidthKatakana" alignment="noControl"/>
  </si>
  <si>
    <t>公共必修</t>
    <phoneticPr fontId="2" type="halfwidthKatakana" alignment="noControl"/>
  </si>
  <si>
    <t>学科基础</t>
    <phoneticPr fontId="2" type="halfwidthKatakana" alignment="noControl"/>
  </si>
  <si>
    <t>思想道德修养与法律基础</t>
    <phoneticPr fontId="2" type="halfwidthKatakana" alignment="noControl"/>
  </si>
  <si>
    <t>军事理论</t>
    <phoneticPr fontId="2" type="halfwidthKatakana" alignment="noControl"/>
  </si>
  <si>
    <t>通识教育</t>
    <phoneticPr fontId="2" type="halfwidthKatakana" alignment="noControl"/>
  </si>
  <si>
    <t>高等数学(一)</t>
    <phoneticPr fontId="2" type="halfwidthKatakana" alignment="noControl"/>
  </si>
  <si>
    <t>民族理论与民族政策</t>
    <phoneticPr fontId="2" type="halfwidthKatakana" alignment="noControl"/>
  </si>
  <si>
    <t>信息技术导论</t>
    <phoneticPr fontId="2" type="halfwidthKatakana" alignment="noControl"/>
  </si>
  <si>
    <t>新生研讨课</t>
    <phoneticPr fontId="2" type="halfwidthKatakana" alignment="noControl"/>
  </si>
  <si>
    <t>不计基点</t>
    <phoneticPr fontId="2" type="halfwidthKatakana" alignment="noControl"/>
  </si>
  <si>
    <t>专业报告1</t>
    <phoneticPr fontId="2" type="halfwidthKatakana" alignment="noControl"/>
  </si>
  <si>
    <t>第二学期</t>
  </si>
  <si>
    <t>形势与政策</t>
    <phoneticPr fontId="2" type="halfwidthKatakana" alignment="noControl"/>
  </si>
  <si>
    <t>马克思主义基本原理</t>
    <phoneticPr fontId="2" type="halfwidthKatakana" alignment="noControl"/>
  </si>
  <si>
    <t>专业见习</t>
    <phoneticPr fontId="2" type="halfwidthKatakana" alignment="noControl"/>
  </si>
  <si>
    <r>
      <t>1</t>
    </r>
    <r>
      <rPr>
        <sz val="10"/>
        <rFont val="宋体"/>
        <family val="3"/>
        <charset val="134"/>
      </rPr>
      <t>周</t>
    </r>
  </si>
  <si>
    <t>实践体系-专业实践</t>
    <phoneticPr fontId="2" type="halfwidthKatakana" alignment="noControl"/>
  </si>
  <si>
    <t>不计基点</t>
  </si>
  <si>
    <t>第三学期</t>
  </si>
  <si>
    <t>大学英语（三）</t>
    <phoneticPr fontId="2" type="halfwidthKatakana" alignment="noControl"/>
  </si>
  <si>
    <t>中国近代史纲要</t>
    <phoneticPr fontId="2" type="halfwidthKatakana" alignment="noControl"/>
  </si>
  <si>
    <t>实践体系-综合创新</t>
    <phoneticPr fontId="2" type="halfwidthKatakana" alignment="noControl"/>
  </si>
  <si>
    <t>专业报告3</t>
    <phoneticPr fontId="2" type="halfwidthKatakana" alignment="noControl"/>
  </si>
  <si>
    <t>第四学期</t>
  </si>
  <si>
    <t>专业研习</t>
    <phoneticPr fontId="2" type="halfwidthKatakana" alignment="noControl"/>
  </si>
  <si>
    <r>
      <t>1</t>
    </r>
    <r>
      <rPr>
        <sz val="10"/>
        <color indexed="8"/>
        <rFont val="宋体"/>
        <family val="3"/>
        <charset val="134"/>
      </rPr>
      <t>周</t>
    </r>
  </si>
  <si>
    <t>专业报告4</t>
    <phoneticPr fontId="2" type="halfwidthKatakana" alignment="noControl"/>
  </si>
  <si>
    <t>第五学期</t>
  </si>
  <si>
    <t>专业报告5</t>
    <phoneticPr fontId="2" type="halfwidthKatakana" alignment="noControl"/>
  </si>
  <si>
    <t>第六学期</t>
  </si>
  <si>
    <t>专业实习</t>
    <phoneticPr fontId="2" type="halfwidthKatakana" alignment="noControl"/>
  </si>
  <si>
    <t>实践体系-专业实践</t>
  </si>
  <si>
    <t>专业报告6</t>
    <phoneticPr fontId="2" type="halfwidthKatakana" alignment="noControl"/>
  </si>
  <si>
    <t>第七学期</t>
  </si>
  <si>
    <t>毕业实习</t>
    <phoneticPr fontId="2" type="halfwidthKatakana" alignment="noControl"/>
  </si>
  <si>
    <t>社会调查</t>
    <phoneticPr fontId="2" type="halfwidthKatakana" alignment="noControl"/>
  </si>
  <si>
    <t>读书活动</t>
    <phoneticPr fontId="2" type="halfwidthKatakana" alignment="noControl"/>
  </si>
  <si>
    <t>第八学期</t>
  </si>
  <si>
    <t>毕业标准</t>
  </si>
  <si>
    <t>公共必修（24学分）</t>
    <phoneticPr fontId="2" type="halfwidthKatakana" alignment="noControl"/>
  </si>
  <si>
    <t>通识选修（18学分）</t>
    <phoneticPr fontId="2" type="halfwidthKatakana" alignment="noControl"/>
  </si>
  <si>
    <t>实践教学体系（15学分）</t>
  </si>
  <si>
    <t>专业实践（10学分）</t>
    <phoneticPr fontId="2" type="halfwidthKatakana" alignment="noControl"/>
  </si>
  <si>
    <t>合计</t>
  </si>
  <si>
    <r>
      <t>大学英语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二</t>
    </r>
    <r>
      <rPr>
        <sz val="10"/>
        <rFont val="Times New Roman"/>
        <family val="1"/>
      </rPr>
      <t>)</t>
    </r>
    <phoneticPr fontId="2" type="halfwidthKatakana" alignment="noControl"/>
  </si>
  <si>
    <t>c语言程序设计</t>
    <phoneticPr fontId="2" type="halfwidthKatakana" alignment="noControl"/>
  </si>
  <si>
    <t>高等数学（二）</t>
    <phoneticPr fontId="2" type="halfwidthKatakana" alignment="noControl"/>
  </si>
  <si>
    <t>离散数学</t>
    <phoneticPr fontId="2" type="halfwidthKatakana" alignment="noControl"/>
  </si>
  <si>
    <t>线性代数</t>
    <phoneticPr fontId="2" type="halfwidthKatakana" alignment="noControl"/>
  </si>
  <si>
    <t>通识选修</t>
    <phoneticPr fontId="2" type="halfwidthKatakana" alignment="noControl"/>
  </si>
  <si>
    <t>数据结构与算法实验</t>
    <phoneticPr fontId="2" type="halfwidthKatakana" alignment="noControl"/>
  </si>
  <si>
    <t>学科基础实践</t>
    <phoneticPr fontId="2" type="halfwidthKatakana" alignment="noControl"/>
  </si>
  <si>
    <t>数据库系统原理</t>
    <phoneticPr fontId="2" type="halfwidthKatakana" alignment="noControl"/>
  </si>
  <si>
    <t>数据库系统原理实验</t>
    <phoneticPr fontId="2" type="halfwidthKatakana" alignment="noControl"/>
  </si>
  <si>
    <t>操作系统原理</t>
    <phoneticPr fontId="2" type="halfwidthKatakana" alignment="noControl"/>
  </si>
  <si>
    <t>操作系统原理实验</t>
    <phoneticPr fontId="2" type="halfwidthKatakana" alignment="noControl"/>
  </si>
  <si>
    <t>通识选修1</t>
    <phoneticPr fontId="2" type="halfwidthKatakana" alignment="noControl"/>
  </si>
  <si>
    <t>大学物理</t>
    <phoneticPr fontId="2" type="halfwidthKatakana" alignment="noControl"/>
  </si>
  <si>
    <t>大学物理实验</t>
    <phoneticPr fontId="2" type="halfwidthKatakana" alignment="noControl"/>
  </si>
  <si>
    <t>学年论文</t>
    <phoneticPr fontId="2" type="halfwidthKatakana" alignment="noControl"/>
  </si>
  <si>
    <t>通识选修2</t>
    <phoneticPr fontId="2" type="halfwidthKatakana" alignment="noControl"/>
  </si>
  <si>
    <t>计算机维护与管理</t>
    <phoneticPr fontId="2" type="halfwidthKatakana" alignment="noControl"/>
  </si>
  <si>
    <t>专业选修实践</t>
    <phoneticPr fontId="2" type="halfwidthKatakana" alignment="noControl"/>
  </si>
  <si>
    <t>专业选修</t>
    <phoneticPr fontId="2" type="halfwidthKatakana" alignment="noControl"/>
  </si>
  <si>
    <t>概率论与数理统计</t>
    <phoneticPr fontId="2" type="halfwidthKatakana" alignment="noControl"/>
  </si>
  <si>
    <t>java基础</t>
    <phoneticPr fontId="2" type="halfwidthKatakana" alignment="noControl"/>
  </si>
  <si>
    <t>数值分析</t>
    <phoneticPr fontId="2" type="halfwidthKatakana" alignment="noControl"/>
  </si>
  <si>
    <t>通识选修3</t>
    <phoneticPr fontId="2" type="halfwidthKatakana" alignment="noControl"/>
  </si>
  <si>
    <t>工程进阶数学</t>
    <phoneticPr fontId="21" type="noConversion"/>
  </si>
  <si>
    <t>专业外语</t>
    <phoneticPr fontId="2" type="halfwidthKatakana" alignment="noControl"/>
  </si>
  <si>
    <t>专业前沿讲座</t>
    <phoneticPr fontId="2" type="halfwidthKatakana" alignment="noControl"/>
  </si>
  <si>
    <t>人工智能技术</t>
  </si>
  <si>
    <t>计算机科学与技术（网络编程）专业2016级教学计划表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</si>
  <si>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</si>
  <si>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</si>
  <si>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</si>
  <si>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</si>
  <si>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</si>
  <si>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c++程序设计</t>
    <phoneticPr fontId="2" type="halfwidthKatakana" alignment="noControl"/>
  </si>
  <si>
    <t>数据结构与算法</t>
    <phoneticPr fontId="2" type="halfwidthKatakana" alignment="noControl"/>
  </si>
  <si>
    <t>计算机系统基础</t>
    <phoneticPr fontId="2" type="halfwidthKatakana" alignment="noControl"/>
  </si>
  <si>
    <t>学科基础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</si>
  <si>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</si>
  <si>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</si>
  <si>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</si>
  <si>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软件工程导论</t>
  </si>
  <si>
    <t>软件工程导论实验</t>
  </si>
  <si>
    <t>网络编程技术</t>
  </si>
  <si>
    <t>网络编程技术实验</t>
  </si>
  <si>
    <t xml:space="preserve"> </t>
    <phoneticPr fontId="2" type="halfwidthKatakana" alignment="noControl"/>
  </si>
  <si>
    <r>
      <t>2</t>
    </r>
    <r>
      <rPr>
        <sz val="13"/>
        <color indexed="63"/>
        <rFont val="宋体"/>
        <family val="2"/>
        <charset val="134"/>
      </rPr>
      <t>周</t>
    </r>
  </si>
  <si>
    <t>计算机图形学</t>
    <phoneticPr fontId="2" type="halfwidthKatakana" alignment="noControl"/>
  </si>
  <si>
    <t>专业外语</t>
  </si>
  <si>
    <t>信息安全</t>
  </si>
  <si>
    <t>信息安全实验</t>
  </si>
  <si>
    <r>
      <t>UML</t>
    </r>
    <r>
      <rPr>
        <sz val="10"/>
        <color indexed="63"/>
        <rFont val="宋体"/>
        <charset val="134"/>
      </rPr>
      <t>原理与应用实践</t>
    </r>
    <phoneticPr fontId="2" type="halfwidthKatakana" alignment="noControl"/>
  </si>
  <si>
    <t>移动平台应用开发</t>
  </si>
  <si>
    <t>.NET高级应用开发实践</t>
  </si>
  <si>
    <t>软件项目管理</t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</si>
  <si>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</si>
  <si>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</si>
  <si>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 </t>
    <phoneticPr fontId="2" type="halfwidthKatakana" alignment="noControl"/>
  </si>
  <si>
    <t>软件测试</t>
    <phoneticPr fontId="22" type="noConversion"/>
  </si>
  <si>
    <t>软件测试实验</t>
    <phoneticPr fontId="22" type="noConversion"/>
  </si>
  <si>
    <t>必修部分（&lt;=60%,84学分)</t>
    <phoneticPr fontId="21" type="noConversion"/>
  </si>
  <si>
    <t>选修部分（&gt;=40%,56学分）</t>
    <phoneticPr fontId="21" type="noConversion"/>
  </si>
  <si>
    <t>备注</t>
    <phoneticPr fontId="21" type="noConversion"/>
  </si>
  <si>
    <t>通识教育（42学分）</t>
    <phoneticPr fontId="21" type="noConversion"/>
  </si>
  <si>
    <t>从学校提供的十大模块中选修10学分，至少修2门在线课程</t>
    <phoneticPr fontId="21" type="noConversion"/>
  </si>
  <si>
    <t>专业教育（79+4=83学分）</t>
    <phoneticPr fontId="21" type="noConversion"/>
  </si>
  <si>
    <t>专业必修（&lt;=60学分）</t>
    <phoneticPr fontId="21" type="noConversion"/>
  </si>
  <si>
    <t>专业选修（&gt;=23）</t>
    <phoneticPr fontId="21" type="noConversion"/>
  </si>
  <si>
    <t>实践&gt;=49</t>
    <phoneticPr fontId="21" type="noConversion"/>
  </si>
  <si>
    <t>公共必修和通识课中也含有实践部分</t>
    <phoneticPr fontId="21" type="noConversion"/>
  </si>
  <si>
    <t>理论：实践大约为2：1</t>
    <phoneticPr fontId="21" type="noConversion"/>
  </si>
  <si>
    <t>综合创新实践（5学分）</t>
    <phoneticPr fontId="21" type="noConversion"/>
  </si>
  <si>
    <t>其中：专业实践（学分）</t>
    <phoneticPr fontId="21" type="noConversion"/>
  </si>
  <si>
    <t>其中：专业实践（学分）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</si>
  <si>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</si>
  <si>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</si>
  <si>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</si>
  <si>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</si>
  <si>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专业报告2</t>
    <phoneticPr fontId="2" type="halfwidthKatakana" alignment="noControl"/>
  </si>
  <si>
    <t>实践体系-专业实践</t>
    <phoneticPr fontId="2" type="halfwidthKatakana" alignment="noControl"/>
  </si>
  <si>
    <t>思想政治实践课</t>
    <phoneticPr fontId="2" type="halfwidthKatakana" alignment="noControl"/>
  </si>
  <si>
    <t>2周</t>
    <phoneticPr fontId="21" type="noConversion"/>
  </si>
  <si>
    <t>毕业设计</t>
    <phoneticPr fontId="2" type="halfwidthKatakana" alignment="noControl"/>
  </si>
  <si>
    <r>
      <t>1</t>
    </r>
    <r>
      <rPr>
        <sz val="10"/>
        <rFont val="宋体"/>
        <family val="3"/>
        <charset val="134"/>
      </rPr>
      <t>2周</t>
    </r>
    <phoneticPr fontId="21" type="noConversion"/>
  </si>
  <si>
    <t>1周</t>
    <phoneticPr fontId="21" type="noConversion"/>
  </si>
  <si>
    <t>实践体系-综合创新</t>
    <phoneticPr fontId="2" type="halfwidthKatakana" alignment="noControl"/>
  </si>
  <si>
    <t>创新创业课程</t>
    <phoneticPr fontId="2" type="halfwidthKatakana" alignment="noControl"/>
  </si>
  <si>
    <t>大学生就业指导</t>
    <phoneticPr fontId="2" type="halfwidthKatakana" alignment="noControl"/>
  </si>
  <si>
    <t>大学英语（四）</t>
    <phoneticPr fontId="2" type="halfwidthKatakana" alignment="noControl"/>
  </si>
  <si>
    <t>毛泽东思想和中国特色社会主义理论体系概论</t>
    <phoneticPr fontId="2" type="halfwidthKatakana" alignment="noControl"/>
  </si>
  <si>
    <t>Web应用程序设计</t>
    <phoneticPr fontId="2" type="halfwidthKatakana" alignment="noControl"/>
  </si>
  <si>
    <t>UI设计开发实践</t>
    <phoneticPr fontId="2" type="halfwidthKatakana" alignment="noControl"/>
  </si>
  <si>
    <t>专业选修实践</t>
    <phoneticPr fontId="2" type="halfwidthKatakana" alignment="noControl"/>
  </si>
  <si>
    <t xml:space="preserve"> </t>
    <phoneticPr fontId="2" type="halfwidthKatakana" alignment="noControl"/>
  </si>
  <si>
    <t>软件工程与计算II</t>
    <phoneticPr fontId="2" type="halfwidthKatakana" alignment="noControl"/>
  </si>
  <si>
    <t>软件工程与计算III</t>
    <phoneticPr fontId="2" type="halfwidthKatakana" alignment="noControl"/>
  </si>
  <si>
    <t>人工智能技术实验</t>
    <phoneticPr fontId="2" type="halfwidthKatakana" alignment="noControl"/>
  </si>
  <si>
    <t>专业选修实践</t>
    <phoneticPr fontId="2" type="halfwidthKatakana" alignment="noControl"/>
  </si>
  <si>
    <t>数值分析实验</t>
    <phoneticPr fontId="2" type="halfwidthKatakana" alignment="noControl"/>
  </si>
  <si>
    <t xml:space="preserve"> </t>
    <phoneticPr fontId="2" type="halfwidthKatakana" alignment="noControl"/>
  </si>
  <si>
    <t>学科基础实践</t>
    <phoneticPr fontId="2" type="halfwidthKatakana" alignment="noControl"/>
  </si>
  <si>
    <t>计算机系统基础实验</t>
    <phoneticPr fontId="2" type="halfwidthKatakana" alignment="noControl"/>
  </si>
  <si>
    <r>
      <t>3</t>
    </r>
    <r>
      <rPr>
        <sz val="10"/>
        <color indexed="63"/>
        <rFont val="宋体"/>
        <charset val="134"/>
      </rPr>
      <t>周</t>
    </r>
    <phoneticPr fontId="2" type="halfwidthKatakana" alignment="noControl"/>
  </si>
  <si>
    <t>软件工程与计算I</t>
    <phoneticPr fontId="2" type="halfwidthKatakana" alignment="noControl"/>
  </si>
  <si>
    <t>机器人设计实践</t>
    <phoneticPr fontId="2" type="halfwidthKatakana" alignment="noControl"/>
  </si>
  <si>
    <t>Windows程序设计环境</t>
    <phoneticPr fontId="2" type="halfwidthKatakana" alignment="noControl"/>
  </si>
  <si>
    <t>软件工程</t>
    <phoneticPr fontId="22" type="noConversion"/>
  </si>
  <si>
    <t>软件工程实验</t>
    <phoneticPr fontId="22" type="noConversion"/>
  </si>
  <si>
    <t>专业教育（66.5+4=70.3学分）</t>
    <phoneticPr fontId="21" type="noConversion"/>
  </si>
  <si>
    <t>创新创业项目</t>
    <phoneticPr fontId="22" type="noConversion"/>
  </si>
  <si>
    <t>创新创业项目</t>
    <phoneticPr fontId="2" type="halfwidthKatakana" alignment="noControl"/>
  </si>
  <si>
    <r>
      <t>3</t>
    </r>
    <r>
      <rPr>
        <sz val="10"/>
        <color rgb="FFFFFF00"/>
        <rFont val="宋体"/>
        <family val="3"/>
        <charset val="134"/>
      </rPr>
      <t>周</t>
    </r>
    <phoneticPr fontId="2" type="halfwidthKatakana" alignment="noControl"/>
  </si>
  <si>
    <t>课程名称</t>
    <phoneticPr fontId="2" type="halfwidthKatakana" alignment="noControl"/>
  </si>
  <si>
    <t>课时</t>
    <phoneticPr fontId="2" type="halfwidthKatakana" alignment="noControl"/>
  </si>
  <si>
    <t>类型</t>
    <phoneticPr fontId="2" type="halfwidthKatakana" alignment="noControl"/>
  </si>
  <si>
    <t>计算机维护与管理</t>
    <phoneticPr fontId="2" type="halfwidthKatakana" alignment="noControl"/>
  </si>
  <si>
    <t>大学物理实验</t>
    <phoneticPr fontId="2" type="halfwidthKatakana" alignment="noControl"/>
  </si>
  <si>
    <t>专业选修实践</t>
    <phoneticPr fontId="2" type="halfwidthKatakana" alignment="noControl"/>
  </si>
  <si>
    <t>数值分析实验</t>
    <phoneticPr fontId="2" type="halfwidthKatakana" alignment="noControl"/>
  </si>
  <si>
    <t>软件工程与计算II</t>
    <phoneticPr fontId="2" type="halfwidthKatakana" alignment="noControl"/>
  </si>
  <si>
    <t>人工智能技术实验</t>
    <phoneticPr fontId="2" type="halfwidthKatakana" alignment="noControl"/>
  </si>
  <si>
    <t>软件工程与计算III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</si>
  <si>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</si>
  <si>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</si>
  <si>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</si>
  <si>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</si>
  <si>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</si>
  <si>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</si>
  <si>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</si>
  <si>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</si>
  <si>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</si>
  <si>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</si>
  <si>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</si>
  <si>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java基础编程</t>
    <phoneticPr fontId="2" type="halfwidthKatakana" alignment="noControl"/>
  </si>
  <si>
    <t>学科基础,不计基点</t>
    <phoneticPr fontId="2" type="halfwidthKatakana" alignment="noControl"/>
  </si>
  <si>
    <t>数据库系统应用开发</t>
    <phoneticPr fontId="2" type="halfwidthKatakana" alignment="noControl"/>
  </si>
  <si>
    <t>计算机网络</t>
    <phoneticPr fontId="2" type="halfwidthKatakana" alignment="noControl"/>
  </si>
  <si>
    <t>计算机网络实验</t>
    <phoneticPr fontId="2" type="halfwidthKatakana" alignment="noControl"/>
  </si>
  <si>
    <t>大学物理1</t>
    <phoneticPr fontId="2" type="halfwidthKatakana" alignment="noControl"/>
  </si>
  <si>
    <t>网络安全</t>
    <phoneticPr fontId="2" type="halfwidthKatakana" alignment="noControl"/>
  </si>
  <si>
    <t>网络安全实验</t>
    <phoneticPr fontId="2" type="halfwidthKatakana" alignment="noControl"/>
  </si>
  <si>
    <r>
      <t>3</t>
    </r>
    <r>
      <rPr>
        <sz val="10"/>
        <color indexed="12"/>
        <rFont val="宋体"/>
        <family val="3"/>
        <charset val="134"/>
      </rPr>
      <t>周</t>
    </r>
    <phoneticPr fontId="2" type="halfwidthKatakana" alignment="noControl"/>
  </si>
  <si>
    <r>
      <t>3</t>
    </r>
    <r>
      <rPr>
        <sz val="10"/>
        <color rgb="FFFFFF00"/>
        <rFont val="宋体"/>
        <family val="3"/>
        <charset val="134"/>
      </rPr>
      <t>周</t>
    </r>
    <phoneticPr fontId="2" type="halfwidthKatakana" alignment="noControl"/>
  </si>
  <si>
    <r>
      <t>2</t>
    </r>
    <r>
      <rPr>
        <sz val="10"/>
        <color rgb="FFFFFF00"/>
        <rFont val="宋体"/>
        <family val="3"/>
        <charset val="134"/>
      </rPr>
      <t>周</t>
    </r>
    <phoneticPr fontId="2" type="halfwidthKatakana" alignment="noControl"/>
  </si>
  <si>
    <r>
      <t>2</t>
    </r>
    <r>
      <rPr>
        <sz val="10"/>
        <color indexed="12"/>
        <rFont val="宋体"/>
        <family val="3"/>
        <charset val="134"/>
      </rPr>
      <t>周</t>
    </r>
    <phoneticPr fontId="2" type="halfwidthKatakana" alignment="noControl"/>
  </si>
  <si>
    <t>类  别</t>
  </si>
  <si>
    <t>开课</t>
  </si>
  <si>
    <t>门数</t>
  </si>
  <si>
    <t>学时</t>
  </si>
  <si>
    <t>占总学时</t>
  </si>
  <si>
    <t>比例</t>
  </si>
  <si>
    <t>占总学分</t>
  </si>
  <si>
    <t>备注</t>
  </si>
  <si>
    <t>必修课程</t>
  </si>
  <si>
    <t>公共必修课</t>
  </si>
  <si>
    <t>专业必修课</t>
  </si>
  <si>
    <t>学科基础课</t>
  </si>
  <si>
    <t>专业核心课</t>
  </si>
  <si>
    <t>选修课程</t>
  </si>
  <si>
    <t>专业选修课</t>
  </si>
  <si>
    <t>通识选修课</t>
  </si>
  <si>
    <t>基础实践</t>
  </si>
  <si>
    <t>军事训练</t>
  </si>
  <si>
    <t>专业实践</t>
  </si>
  <si>
    <t>社会调查</t>
  </si>
  <si>
    <t>专业见习</t>
  </si>
  <si>
    <t>专业实习</t>
  </si>
  <si>
    <t>毕业实习专业研习</t>
  </si>
  <si>
    <t>专业研习</t>
  </si>
  <si>
    <t>毕业论文（设计）</t>
  </si>
  <si>
    <t>综合创新实践</t>
  </si>
  <si>
    <t>合  计</t>
  </si>
  <si>
    <t>毕业学分</t>
  </si>
  <si>
    <t>必修课学分</t>
  </si>
  <si>
    <t>选修课学分</t>
  </si>
  <si>
    <r>
      <t>六、学时与学分比</t>
    </r>
    <r>
      <rPr>
        <sz val="14"/>
        <color theme="1"/>
        <rFont val="宋体"/>
        <family val="3"/>
        <charset val="134"/>
      </rPr>
      <t>号）</t>
    </r>
    <phoneticPr fontId="2" type="halfwidthKatakana" alignment="noControl"/>
  </si>
  <si>
    <t>专业核心</t>
    <phoneticPr fontId="2" type="halfwidthKatakana" alignment="noControl"/>
  </si>
  <si>
    <t>学科基础</t>
    <phoneticPr fontId="2" type="halfwidthKatakana" alignment="noControl"/>
  </si>
  <si>
    <t>专业核心</t>
    <phoneticPr fontId="2" type="halfwidthKatakana" alignment="noControl"/>
  </si>
  <si>
    <t>专业核心实践</t>
    <phoneticPr fontId="2" type="halfwidthKatakana" alignment="noControl"/>
  </si>
  <si>
    <t>专业核心实践</t>
    <phoneticPr fontId="2" type="halfwidthKatakana" alignment="noControl"/>
  </si>
  <si>
    <t>电子工艺实训</t>
    <phoneticPr fontId="2" type="halfwidthKatakana" alignment="noControl"/>
  </si>
  <si>
    <t>3周</t>
    <phoneticPr fontId="2" type="halfwidthKatakana" alignment="noControl"/>
  </si>
  <si>
    <t>专业选修实践</t>
    <phoneticPr fontId="2" type="halfwidthKatakana" alignment="noControl"/>
  </si>
  <si>
    <r>
      <t>2</t>
    </r>
    <r>
      <rPr>
        <sz val="10"/>
        <color indexed="12"/>
        <rFont val="宋体"/>
        <family val="3"/>
        <charset val="134"/>
      </rPr>
      <t>周</t>
    </r>
    <phoneticPr fontId="2" type="halfwidthKatakana" alignment="noControl"/>
  </si>
  <si>
    <t>专业选修实践</t>
    <phoneticPr fontId="2" type="halfwidthKatakana" alignment="noControl"/>
  </si>
  <si>
    <t>换算课时</t>
    <phoneticPr fontId="2" type="halfwidthKatakana" alignment="noControl"/>
  </si>
  <si>
    <t>开课门数</t>
    <phoneticPr fontId="2" type="halfwidthKatakana" alignment="noControl"/>
  </si>
  <si>
    <t>换算课时</t>
    <phoneticPr fontId="2" type="halfwidthKatakana" alignment="noControl"/>
  </si>
  <si>
    <t>门数</t>
    <phoneticPr fontId="2" type="halfwidthKatakana" alignment="noControl"/>
  </si>
  <si>
    <t>4周</t>
    <phoneticPr fontId="21" type="noConversion"/>
  </si>
  <si>
    <t>学科基础，不计基点</t>
    <phoneticPr fontId="2" type="halfwidthKatakana" alignment="noControl"/>
  </si>
  <si>
    <t>学科基础</t>
    <phoneticPr fontId="2" type="halfwidthKatakana" alignment="noControl"/>
  </si>
  <si>
    <t>专业核心</t>
  </si>
  <si>
    <t>专业核心</t>
    <phoneticPr fontId="2" type="halfwidthKatakana" alignment="noControl"/>
  </si>
  <si>
    <t>专业核心实践</t>
    <phoneticPr fontId="2" type="halfwidthKatakana" alignment="noControl"/>
  </si>
  <si>
    <t>专业核心实践</t>
    <phoneticPr fontId="2" type="halfwidthKatakana" alignment="noControl"/>
  </si>
  <si>
    <t>电子工艺实训</t>
    <phoneticPr fontId="2" type="halfwidthKatakana" alignment="noControl"/>
  </si>
  <si>
    <t>专业选修实践</t>
    <phoneticPr fontId="2" type="halfwidthKatakana" alignment="noControl"/>
  </si>
  <si>
    <r>
      <t>2</t>
    </r>
    <r>
      <rPr>
        <sz val="10"/>
        <color rgb="FFFFFF00"/>
        <rFont val="宋体"/>
        <family val="3"/>
        <charset val="134"/>
      </rPr>
      <t>周</t>
    </r>
    <phoneticPr fontId="2" type="halfwidthKatakana" alignment="noControl"/>
  </si>
  <si>
    <t>换算课时</t>
    <phoneticPr fontId="2" type="halfwidthKatakana" alignment="noControl"/>
  </si>
  <si>
    <t>门数</t>
    <phoneticPr fontId="2" type="halfwidthKatakana" alignment="noControl"/>
  </si>
  <si>
    <t>4周</t>
    <phoneticPr fontId="21" type="noConversion"/>
  </si>
  <si>
    <t>专业核心</t>
    <phoneticPr fontId="2" type="halfwidthKatakana" alignment="noControl"/>
  </si>
  <si>
    <t>.NET高级应用开发实践</t>
    <phoneticPr fontId="2" type="halfwidthKatakana" alignment="noControl"/>
  </si>
  <si>
    <t xml:space="preserve"> </t>
    <phoneticPr fontId="21" type="noConversion"/>
  </si>
  <si>
    <t xml:space="preserve"> </t>
    <phoneticPr fontId="21" type="noConversion"/>
  </si>
  <si>
    <t xml:space="preserve"> </t>
    <phoneticPr fontId="21" type="noConversion"/>
  </si>
  <si>
    <t xml:space="preserve"> </t>
    <phoneticPr fontId="21" type="noConversion"/>
  </si>
  <si>
    <t>选修部分（&gt;=40%,(56学分）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</si>
</sst>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.0_);[Red]\(0.0\)"/>
    <numFmt numFmtId="178" formatCode="0_);[Red]\(0\)"/>
  </numFmts>
  <fonts count="36" x14ac:knownFonts="1">
    <font>
      <sz val="11"/>
      <color theme="1"/>
      <name val="宋体"/>
      <family val="2"/>
      <charset val="134"/>
      <scheme val="minor"/>
    </font>
    <font>
      <b/>
      <sz val="1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name val="Times New Roman"/>
      <family val="1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0"/>
      <color rgb="FFFF000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Times New Roman"/>
      <family val="1"/>
    </font>
    <font>
      <sz val="10"/>
      <color rgb="FFFF0000"/>
      <name val="Times New Roman"/>
      <family val="1"/>
    </font>
    <font>
      <u/>
      <sz val="10"/>
      <name val="宋体"/>
      <family val="3"/>
      <charset val="134"/>
    </font>
    <font>
      <u/>
      <sz val="10"/>
      <name val="Times New Roman"/>
      <family val="1"/>
    </font>
    <font>
      <sz val="10"/>
      <color indexed="12"/>
      <name val="宋体"/>
      <family val="3"/>
      <charset val="134"/>
    </font>
    <font>
      <sz val="10"/>
      <color indexed="12"/>
      <name val="Times New Roman"/>
      <family val="1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rgb="FFC00000"/>
      <name val="宋体"/>
      <family val="3"/>
      <charset val="134"/>
    </font>
    <font>
      <sz val="10"/>
      <color rgb="FFC00000"/>
      <name val="Times New Roman"/>
      <family val="1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3"/>
      <color indexed="63"/>
      <name val="宋体"/>
      <family val="2"/>
      <charset val="134"/>
    </font>
    <font>
      <sz val="10"/>
      <color indexed="63"/>
      <name val="宋体"/>
      <charset val="134"/>
    </font>
    <font>
      <sz val="10"/>
      <color rgb="FF3366FF"/>
      <name val="宋体"/>
      <charset val="134"/>
    </font>
    <font>
      <sz val="10"/>
      <color rgb="FF3366FF"/>
      <name val="Times New Roman"/>
    </font>
    <font>
      <sz val="10"/>
      <color rgb="FFFFFF00"/>
      <name val="宋体"/>
      <family val="3"/>
      <charset val="134"/>
    </font>
    <font>
      <sz val="10"/>
      <color rgb="FFFFFF00"/>
      <name val="Times New Roman"/>
      <family val="1"/>
    </font>
    <font>
      <b/>
      <sz val="14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sz val="10"/>
      <color theme="1"/>
      <name val="Times New Roman"/>
    </font>
    <font>
      <sz val="10.5"/>
      <color theme="1"/>
      <name val="宋体"/>
      <family val="3"/>
      <charset val="134"/>
    </font>
    <font>
      <sz val="9"/>
      <color theme="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31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356">
    <xf numFmtId="0" fontId="0" fillId="0" borderId="0" xfId="0">
      <alignment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176" fontId="7" fillId="2" borderId="14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176" fontId="7" fillId="2" borderId="4" xfId="0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77" fontId="8" fillId="0" borderId="4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76" fontId="7" fillId="3" borderId="4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center" vertical="center"/>
    </xf>
    <xf numFmtId="177" fontId="11" fillId="0" borderId="4" xfId="0" applyNumberFormat="1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9" fillId="0" borderId="4" xfId="0" applyFont="1" applyFill="1" applyBorder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177" fontId="12" fillId="0" borderId="4" xfId="0" applyNumberFormat="1" applyFont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3" fillId="0" borderId="18" xfId="0" applyFont="1" applyFill="1" applyBorder="1" applyAlignment="1">
      <alignment horizontal="left" vertical="center"/>
    </xf>
    <xf numFmtId="0" fontId="14" fillId="0" borderId="18" xfId="0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177" fontId="8" fillId="0" borderId="18" xfId="0" applyNumberFormat="1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left" vertical="center" wrapText="1"/>
    </xf>
    <xf numFmtId="176" fontId="9" fillId="0" borderId="4" xfId="0" applyNumberFormat="1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176" fontId="9" fillId="0" borderId="18" xfId="0" applyNumberFormat="1" applyFont="1" applyFill="1" applyBorder="1" applyAlignment="1">
      <alignment horizontal="center" vertical="center"/>
    </xf>
    <xf numFmtId="177" fontId="12" fillId="0" borderId="4" xfId="0" applyNumberFormat="1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8" xfId="0" applyFont="1" applyBorder="1" applyAlignment="1">
      <alignment horizontal="center" vertical="center"/>
    </xf>
    <xf numFmtId="0" fontId="7" fillId="0" borderId="22" xfId="0" applyFont="1" applyBorder="1" applyAlignment="1">
      <alignment horizontal="left" vertical="center"/>
    </xf>
    <xf numFmtId="0" fontId="8" fillId="0" borderId="22" xfId="0" applyFont="1" applyBorder="1" applyAlignment="1">
      <alignment horizontal="center" vertical="center"/>
    </xf>
    <xf numFmtId="177" fontId="8" fillId="0" borderId="22" xfId="0" applyNumberFormat="1" applyFont="1" applyBorder="1" applyAlignment="1">
      <alignment horizontal="center" vertical="center"/>
    </xf>
    <xf numFmtId="0" fontId="10" fillId="0" borderId="17" xfId="0" applyFont="1" applyBorder="1">
      <alignment vertical="center"/>
    </xf>
    <xf numFmtId="0" fontId="10" fillId="0" borderId="24" xfId="0" applyFont="1" applyBorder="1">
      <alignment vertical="center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left" vertical="center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177" fontId="10" fillId="0" borderId="26" xfId="0" applyNumberFormat="1" applyFont="1" applyBorder="1" applyAlignment="1">
      <alignment horizontal="center" vertical="center"/>
    </xf>
    <xf numFmtId="178" fontId="8" fillId="0" borderId="28" xfId="0" applyNumberFormat="1" applyFont="1" applyFill="1" applyBorder="1" applyAlignment="1">
      <alignment horizontal="center" vertical="center" wrapText="1"/>
    </xf>
    <xf numFmtId="0" fontId="10" fillId="0" borderId="29" xfId="0" applyFont="1" applyBorder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0" fillId="0" borderId="30" xfId="0" applyFont="1" applyBorder="1" applyAlignment="1">
      <alignment horizontal="center" vertical="center"/>
    </xf>
    <xf numFmtId="0" fontId="10" fillId="0" borderId="22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21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176" fontId="7" fillId="2" borderId="4" xfId="0" applyNumberFormat="1" applyFont="1" applyFill="1" applyBorder="1" applyAlignment="1">
      <alignment horizontal="center" vertical="center" wrapText="1"/>
    </xf>
    <xf numFmtId="177" fontId="10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3" borderId="4" xfId="0" applyFont="1" applyFill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4" borderId="4" xfId="0" applyFont="1" applyFill="1" applyBorder="1" applyAlignment="1">
      <alignment horizontal="center" vertical="center"/>
    </xf>
    <xf numFmtId="176" fontId="7" fillId="4" borderId="4" xfId="0" applyNumberFormat="1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8" fillId="0" borderId="10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5" fillId="5" borderId="31" xfId="0" applyFont="1" applyFill="1" applyBorder="1" applyAlignment="1">
      <alignment horizontal="left" vertical="center"/>
    </xf>
    <xf numFmtId="0" fontId="15" fillId="5" borderId="4" xfId="0" applyFont="1" applyFill="1" applyBorder="1" applyAlignment="1">
      <alignment horizontal="center" vertical="center"/>
    </xf>
    <xf numFmtId="177" fontId="7" fillId="0" borderId="33" xfId="0" applyNumberFormat="1" applyFont="1" applyFill="1" applyBorder="1" applyAlignment="1">
      <alignment horizontal="center" vertical="center"/>
    </xf>
    <xf numFmtId="0" fontId="7" fillId="0" borderId="34" xfId="0" applyNumberFormat="1" applyFont="1" applyBorder="1" applyAlignment="1">
      <alignment horizontal="center" vertical="center"/>
    </xf>
    <xf numFmtId="177" fontId="8" fillId="0" borderId="37" xfId="0" applyNumberFormat="1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10" fillId="0" borderId="39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176" fontId="7" fillId="2" borderId="40" xfId="0" applyNumberFormat="1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2" borderId="2" xfId="0" applyNumberFormat="1" applyFont="1" applyFill="1" applyBorder="1" applyAlignment="1">
      <alignment horizontal="center" vertical="center"/>
    </xf>
    <xf numFmtId="0" fontId="8" fillId="4" borderId="37" xfId="1" applyFont="1" applyFill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16" fillId="5" borderId="35" xfId="0" applyFont="1" applyFill="1" applyBorder="1" applyAlignment="1">
      <alignment horizontal="center" vertical="center"/>
    </xf>
    <xf numFmtId="0" fontId="16" fillId="5" borderId="36" xfId="0" applyFont="1" applyFill="1" applyBorder="1" applyAlignment="1">
      <alignment horizontal="center" vertical="center"/>
    </xf>
    <xf numFmtId="0" fontId="15" fillId="5" borderId="40" xfId="0" applyFont="1" applyFill="1" applyBorder="1" applyAlignment="1">
      <alignment horizontal="center" vertical="center"/>
    </xf>
    <xf numFmtId="176" fontId="7" fillId="3" borderId="2" xfId="0" applyNumberFormat="1" applyFont="1" applyFill="1" applyBorder="1" applyAlignment="1">
      <alignment horizontal="center" vertical="center"/>
    </xf>
    <xf numFmtId="0" fontId="7" fillId="3" borderId="37" xfId="0" applyFont="1" applyFill="1" applyBorder="1" applyAlignment="1">
      <alignment horizontal="center" vertical="center"/>
    </xf>
    <xf numFmtId="177" fontId="11" fillId="0" borderId="37" xfId="0" applyNumberFormat="1" applyFont="1" applyFill="1" applyBorder="1" applyAlignment="1">
      <alignment horizontal="center" vertical="center"/>
    </xf>
    <xf numFmtId="177" fontId="11" fillId="0" borderId="42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177" fontId="16" fillId="0" borderId="14" xfId="0" applyNumberFormat="1" applyFont="1" applyFill="1" applyBorder="1" applyAlignment="1">
      <alignment horizontal="center" vertical="center" wrapText="1"/>
    </xf>
    <xf numFmtId="0" fontId="15" fillId="0" borderId="40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177" fontId="16" fillId="0" borderId="4" xfId="0" applyNumberFormat="1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177" fontId="16" fillId="5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vertical="center" wrapText="1"/>
    </xf>
    <xf numFmtId="0" fontId="7" fillId="0" borderId="34" xfId="0" applyNumberFormat="1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left" vertical="center" wrapText="1"/>
    </xf>
    <xf numFmtId="177" fontId="16" fillId="0" borderId="14" xfId="0" applyNumberFormat="1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left" vertical="center" wrapText="1"/>
    </xf>
    <xf numFmtId="0" fontId="15" fillId="0" borderId="4" xfId="0" applyFont="1" applyFill="1" applyBorder="1" applyAlignment="1">
      <alignment horizontal="center" vertical="center" wrapText="1"/>
    </xf>
    <xf numFmtId="177" fontId="16" fillId="0" borderId="4" xfId="0" applyNumberFormat="1" applyFont="1" applyFill="1" applyBorder="1" applyAlignment="1">
      <alignment horizontal="center" vertical="center" wrapText="1"/>
    </xf>
    <xf numFmtId="177" fontId="7" fillId="0" borderId="33" xfId="1" applyNumberFormat="1" applyFont="1" applyFill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177" fontId="8" fillId="0" borderId="45" xfId="0" applyNumberFormat="1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77" fontId="8" fillId="0" borderId="43" xfId="0" applyNumberFormat="1" applyFont="1" applyBorder="1" applyAlignment="1">
      <alignment horizontal="center" vertical="center"/>
    </xf>
    <xf numFmtId="0" fontId="15" fillId="0" borderId="4" xfId="2" applyFont="1" applyFill="1" applyBorder="1" applyAlignment="1">
      <alignment horizontal="left" vertical="center"/>
    </xf>
    <xf numFmtId="0" fontId="16" fillId="0" borderId="4" xfId="2" applyFont="1" applyFill="1" applyBorder="1" applyAlignment="1">
      <alignment horizontal="center" vertical="center"/>
    </xf>
    <xf numFmtId="177" fontId="16" fillId="0" borderId="4" xfId="2" applyNumberFormat="1" applyFont="1" applyFill="1" applyBorder="1" applyAlignment="1">
      <alignment horizontal="center" vertical="center" wrapText="1"/>
    </xf>
    <xf numFmtId="0" fontId="15" fillId="5" borderId="4" xfId="2" applyFont="1" applyFill="1" applyBorder="1" applyAlignment="1">
      <alignment horizontal="left" vertical="center"/>
    </xf>
    <xf numFmtId="177" fontId="16" fillId="5" borderId="4" xfId="2" applyNumberFormat="1" applyFont="1" applyFill="1" applyBorder="1" applyAlignment="1">
      <alignment horizontal="center" vertical="center" wrapText="1"/>
    </xf>
    <xf numFmtId="0" fontId="15" fillId="0" borderId="37" xfId="0" applyFont="1" applyFill="1" applyBorder="1">
      <alignment vertical="center"/>
    </xf>
    <xf numFmtId="0" fontId="15" fillId="5" borderId="37" xfId="2" applyFont="1" applyFill="1" applyBorder="1" applyAlignment="1">
      <alignment horizontal="left" vertical="center"/>
    </xf>
    <xf numFmtId="0" fontId="15" fillId="5" borderId="2" xfId="2" applyFont="1" applyFill="1" applyBorder="1" applyAlignment="1">
      <alignment horizontal="left" vertical="center"/>
    </xf>
    <xf numFmtId="0" fontId="15" fillId="5" borderId="18" xfId="0" applyFont="1" applyFill="1" applyBorder="1" applyAlignment="1">
      <alignment horizontal="center" vertical="center"/>
    </xf>
    <xf numFmtId="0" fontId="15" fillId="5" borderId="35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15" fillId="0" borderId="4" xfId="0" applyFont="1" applyFill="1" applyBorder="1" applyAlignment="1">
      <alignment horizontal="left" vertical="center"/>
    </xf>
    <xf numFmtId="0" fontId="15" fillId="0" borderId="14" xfId="0" applyFont="1" applyFill="1" applyBorder="1" applyAlignment="1">
      <alignment horizontal="left" vertical="center"/>
    </xf>
    <xf numFmtId="0" fontId="16" fillId="5" borderId="4" xfId="2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0" borderId="18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 wrapText="1"/>
    </xf>
    <xf numFmtId="0" fontId="10" fillId="0" borderId="34" xfId="0" applyFont="1" applyBorder="1">
      <alignment vertical="center"/>
    </xf>
    <xf numFmtId="0" fontId="10" fillId="0" borderId="14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7" fillId="2" borderId="4" xfId="0" applyFont="1" applyFill="1" applyBorder="1" applyAlignment="1">
      <alignment vertical="center" wrapText="1"/>
    </xf>
    <xf numFmtId="0" fontId="7" fillId="6" borderId="4" xfId="0" applyFont="1" applyFill="1" applyBorder="1" applyAlignment="1">
      <alignment horizontal="left" vertical="center" wrapText="1"/>
    </xf>
    <xf numFmtId="0" fontId="7" fillId="6" borderId="4" xfId="0" applyFont="1" applyFill="1" applyBorder="1" applyAlignment="1">
      <alignment horizontal="center" vertical="center" wrapText="1"/>
    </xf>
    <xf numFmtId="176" fontId="7" fillId="6" borderId="4" xfId="0" applyNumberFormat="1" applyFont="1" applyFill="1" applyBorder="1" applyAlignment="1">
      <alignment horizontal="center" vertical="center" wrapText="1"/>
    </xf>
    <xf numFmtId="0" fontId="7" fillId="7" borderId="4" xfId="1" applyFont="1" applyFill="1" applyBorder="1" applyAlignment="1">
      <alignment horizontal="center" vertical="center"/>
    </xf>
    <xf numFmtId="0" fontId="7" fillId="7" borderId="4" xfId="1" applyFont="1" applyFill="1" applyBorder="1" applyAlignment="1">
      <alignment vertical="center"/>
    </xf>
    <xf numFmtId="176" fontId="7" fillId="7" borderId="4" xfId="1" applyNumberFormat="1" applyFont="1" applyFill="1" applyBorder="1" applyAlignment="1">
      <alignment horizontal="center" vertical="center"/>
    </xf>
    <xf numFmtId="0" fontId="7" fillId="8" borderId="4" xfId="1" applyFont="1" applyFill="1" applyBorder="1" applyAlignment="1">
      <alignment vertical="center"/>
    </xf>
    <xf numFmtId="0" fontId="7" fillId="8" borderId="4" xfId="1" applyFont="1" applyFill="1" applyBorder="1" applyAlignment="1">
      <alignment horizontal="center" vertical="center"/>
    </xf>
    <xf numFmtId="0" fontId="7" fillId="8" borderId="4" xfId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7" fillId="0" borderId="4" xfId="1" applyFont="1" applyFill="1" applyBorder="1" applyAlignment="1">
      <alignment vertical="center"/>
    </xf>
    <xf numFmtId="177" fontId="10" fillId="0" borderId="4" xfId="0" applyNumberFormat="1" applyFont="1" applyBorder="1" applyAlignment="1">
      <alignment vertical="center" wrapText="1"/>
    </xf>
    <xf numFmtId="0" fontId="7" fillId="0" borderId="4" xfId="1" applyFont="1" applyFill="1" applyBorder="1" applyAlignment="1">
      <alignment horizontal="center" vertical="center" wrapText="1"/>
    </xf>
    <xf numFmtId="0" fontId="7" fillId="0" borderId="4" xfId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left" vertical="center" wrapText="1"/>
    </xf>
    <xf numFmtId="0" fontId="10" fillId="9" borderId="39" xfId="0" applyFont="1" applyFill="1" applyBorder="1">
      <alignment vertical="center"/>
    </xf>
    <xf numFmtId="176" fontId="10" fillId="9" borderId="18" xfId="0" applyNumberFormat="1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Fill="1" applyBorder="1" applyAlignment="1">
      <alignment vertical="center"/>
    </xf>
    <xf numFmtId="177" fontId="7" fillId="0" borderId="18" xfId="0" applyNumberFormat="1" applyFont="1" applyFill="1" applyBorder="1" applyAlignment="1">
      <alignment horizontal="center" vertical="center"/>
    </xf>
    <xf numFmtId="0" fontId="7" fillId="7" borderId="3" xfId="1" applyFont="1" applyFill="1" applyBorder="1" applyAlignment="1">
      <alignment horizontal="center" vertical="center"/>
    </xf>
    <xf numFmtId="0" fontId="7" fillId="7" borderId="3" xfId="1" applyFont="1" applyFill="1" applyBorder="1" applyAlignment="1">
      <alignment vertical="center"/>
    </xf>
    <xf numFmtId="177" fontId="7" fillId="7" borderId="3" xfId="1" applyNumberFormat="1" applyFont="1" applyFill="1" applyBorder="1" applyAlignment="1">
      <alignment horizontal="center" vertical="center"/>
    </xf>
    <xf numFmtId="0" fontId="7" fillId="7" borderId="15" xfId="1" applyFont="1" applyFill="1" applyBorder="1" applyAlignment="1">
      <alignment horizontal="center" vertical="center"/>
    </xf>
    <xf numFmtId="0" fontId="7" fillId="8" borderId="9" xfId="1" applyFont="1" applyFill="1" applyBorder="1" applyAlignment="1">
      <alignment horizontal="center" vertical="center"/>
    </xf>
    <xf numFmtId="0" fontId="7" fillId="8" borderId="10" xfId="1" applyFont="1" applyFill="1" applyBorder="1" applyAlignment="1">
      <alignment vertical="center"/>
    </xf>
    <xf numFmtId="0" fontId="7" fillId="8" borderId="10" xfId="1" applyFont="1" applyFill="1" applyBorder="1" applyAlignment="1">
      <alignment horizontal="center" vertical="center"/>
    </xf>
    <xf numFmtId="177" fontId="7" fillId="8" borderId="10" xfId="0" applyNumberFormat="1" applyFont="1" applyFill="1" applyBorder="1" applyAlignment="1">
      <alignment horizontal="center" vertical="center"/>
    </xf>
    <xf numFmtId="0" fontId="7" fillId="7" borderId="13" xfId="1" applyFont="1" applyFill="1" applyBorder="1" applyAlignment="1">
      <alignment horizontal="center" vertical="center"/>
    </xf>
    <xf numFmtId="0" fontId="7" fillId="7" borderId="13" xfId="1" applyFont="1" applyFill="1" applyBorder="1" applyAlignment="1">
      <alignment vertical="center"/>
    </xf>
    <xf numFmtId="177" fontId="7" fillId="7" borderId="13" xfId="1" applyNumberFormat="1" applyFont="1" applyFill="1" applyBorder="1" applyAlignment="1">
      <alignment horizontal="center" vertical="center"/>
    </xf>
    <xf numFmtId="0" fontId="7" fillId="8" borderId="39" xfId="0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vertical="center"/>
    </xf>
    <xf numFmtId="0" fontId="10" fillId="8" borderId="18" xfId="0" applyFont="1" applyFill="1" applyBorder="1" applyAlignment="1">
      <alignment horizontal="center" vertical="center"/>
    </xf>
    <xf numFmtId="177" fontId="7" fillId="8" borderId="18" xfId="0" applyNumberFormat="1" applyFont="1" applyFill="1" applyBorder="1" applyAlignment="1">
      <alignment horizontal="center" vertical="center"/>
    </xf>
    <xf numFmtId="177" fontId="7" fillId="8" borderId="19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177" fontId="7" fillId="2" borderId="4" xfId="0" applyNumberFormat="1" applyFont="1" applyFill="1" applyBorder="1" applyAlignment="1">
      <alignment horizontal="center" vertical="center"/>
    </xf>
    <xf numFmtId="0" fontId="27" fillId="0" borderId="4" xfId="0" applyFont="1" applyFill="1" applyBorder="1" applyAlignment="1">
      <alignment horizontal="left" vertical="center" wrapText="1"/>
    </xf>
    <xf numFmtId="0" fontId="27" fillId="0" borderId="4" xfId="0" applyFont="1" applyFill="1" applyBorder="1" applyAlignment="1">
      <alignment horizontal="left" vertical="center"/>
    </xf>
    <xf numFmtId="177" fontId="10" fillId="0" borderId="2" xfId="0" applyNumberFormat="1" applyFont="1" applyFill="1" applyBorder="1" applyAlignment="1">
      <alignment horizontal="center" vertical="center"/>
    </xf>
    <xf numFmtId="0" fontId="7" fillId="3" borderId="37" xfId="0" applyFont="1" applyFill="1" applyBorder="1" applyAlignment="1">
      <alignment horizontal="left" vertical="center" wrapText="1"/>
    </xf>
    <xf numFmtId="0" fontId="15" fillId="0" borderId="39" xfId="0" applyFont="1" applyFill="1" applyBorder="1">
      <alignment vertical="center"/>
    </xf>
    <xf numFmtId="0" fontId="15" fillId="0" borderId="20" xfId="0" applyFont="1" applyFill="1" applyBorder="1" applyAlignment="1">
      <alignment horizontal="center" vertical="center"/>
    </xf>
    <xf numFmtId="0" fontId="15" fillId="5" borderId="37" xfId="0" applyFont="1" applyFill="1" applyBorder="1" applyAlignment="1">
      <alignment horizontal="left" vertical="center"/>
    </xf>
    <xf numFmtId="0" fontId="15" fillId="5" borderId="2" xfId="0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  <xf numFmtId="0" fontId="9" fillId="0" borderId="37" xfId="0" applyFont="1" applyBorder="1" applyAlignment="1">
      <alignment horizontal="center" vertical="center"/>
    </xf>
    <xf numFmtId="177" fontId="7" fillId="0" borderId="2" xfId="1" applyNumberFormat="1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20" fillId="0" borderId="37" xfId="1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vertical="center" wrapText="1"/>
    </xf>
    <xf numFmtId="177" fontId="7" fillId="2" borderId="14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6" borderId="34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vertical="center" wrapText="1"/>
    </xf>
    <xf numFmtId="0" fontId="7" fillId="6" borderId="14" xfId="0" applyFont="1" applyFill="1" applyBorder="1" applyAlignment="1">
      <alignment horizontal="center" vertical="center"/>
    </xf>
    <xf numFmtId="177" fontId="7" fillId="6" borderId="14" xfId="0" applyNumberFormat="1" applyFont="1" applyFill="1" applyBorder="1" applyAlignment="1">
      <alignment horizontal="center" vertical="center"/>
    </xf>
    <xf numFmtId="176" fontId="7" fillId="6" borderId="40" xfId="0" applyNumberFormat="1" applyFont="1" applyFill="1" applyBorder="1" applyAlignment="1">
      <alignment horizontal="center" vertical="center"/>
    </xf>
    <xf numFmtId="0" fontId="7" fillId="0" borderId="37" xfId="0" applyFont="1" applyFill="1" applyBorder="1" applyAlignment="1">
      <alignment horizontal="center" vertical="center"/>
    </xf>
    <xf numFmtId="0" fontId="10" fillId="0" borderId="4" xfId="1" applyFont="1" applyFill="1" applyBorder="1" applyAlignment="1">
      <alignment horizontal="left" vertical="center" wrapText="1"/>
    </xf>
    <xf numFmtId="0" fontId="11" fillId="0" borderId="4" xfId="1" applyFont="1" applyFill="1" applyBorder="1" applyAlignment="1">
      <alignment horizontal="center" vertical="center"/>
    </xf>
    <xf numFmtId="177" fontId="11" fillId="0" borderId="4" xfId="1" applyNumberFormat="1" applyFont="1" applyFill="1" applyBorder="1" applyAlignment="1">
      <alignment horizontal="center" vertical="center" wrapText="1"/>
    </xf>
    <xf numFmtId="176" fontId="7" fillId="0" borderId="4" xfId="0" applyNumberFormat="1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left" vertical="center" wrapText="1"/>
    </xf>
    <xf numFmtId="177" fontId="20" fillId="0" borderId="4" xfId="0" applyNumberFormat="1" applyFont="1" applyBorder="1" applyAlignment="1">
      <alignment horizontal="center" vertical="center"/>
    </xf>
    <xf numFmtId="176" fontId="7" fillId="0" borderId="20" xfId="0" applyNumberFormat="1" applyFont="1" applyFill="1" applyBorder="1" applyAlignment="1">
      <alignment horizontal="center" vertical="center"/>
    </xf>
    <xf numFmtId="0" fontId="15" fillId="5" borderId="39" xfId="0" applyFont="1" applyFill="1" applyBorder="1" applyAlignment="1">
      <alignment horizontal="left" vertical="center"/>
    </xf>
    <xf numFmtId="0" fontId="15" fillId="5" borderId="18" xfId="2" applyFont="1" applyFill="1" applyBorder="1" applyAlignment="1">
      <alignment horizontal="left" vertical="center"/>
    </xf>
    <xf numFmtId="177" fontId="16" fillId="5" borderId="18" xfId="0" applyNumberFormat="1" applyFont="1" applyFill="1" applyBorder="1" applyAlignment="1">
      <alignment horizontal="center" vertical="center"/>
    </xf>
    <xf numFmtId="0" fontId="15" fillId="5" borderId="20" xfId="0" applyFont="1" applyFill="1" applyBorder="1" applyAlignment="1">
      <alignment horizontal="left" vertical="center"/>
    </xf>
    <xf numFmtId="177" fontId="8" fillId="0" borderId="34" xfId="0" applyNumberFormat="1" applyFont="1" applyFill="1" applyBorder="1" applyAlignment="1">
      <alignment horizontal="center" vertical="center" wrapText="1"/>
    </xf>
    <xf numFmtId="0" fontId="15" fillId="0" borderId="18" xfId="2" applyFont="1" applyFill="1" applyBorder="1" applyAlignment="1">
      <alignment horizontal="left" vertical="center"/>
    </xf>
    <xf numFmtId="0" fontId="16" fillId="0" borderId="18" xfId="2" applyFont="1" applyFill="1" applyBorder="1" applyAlignment="1">
      <alignment horizontal="center" vertical="center"/>
    </xf>
    <xf numFmtId="177" fontId="16" fillId="0" borderId="18" xfId="2" applyNumberFormat="1" applyFont="1" applyFill="1" applyBorder="1" applyAlignment="1">
      <alignment horizontal="center" vertical="center" wrapText="1"/>
    </xf>
    <xf numFmtId="0" fontId="7" fillId="7" borderId="33" xfId="1" applyFont="1" applyFill="1" applyBorder="1" applyAlignment="1">
      <alignment horizontal="center" vertical="center"/>
    </xf>
    <xf numFmtId="0" fontId="7" fillId="7" borderId="41" xfId="1" applyFont="1" applyFill="1" applyBorder="1" applyAlignment="1">
      <alignment horizontal="center" vertical="center"/>
    </xf>
    <xf numFmtId="177" fontId="7" fillId="8" borderId="49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7" fillId="6" borderId="14" xfId="0" applyFont="1" applyFill="1" applyBorder="1" applyAlignment="1">
      <alignment vertical="center"/>
    </xf>
    <xf numFmtId="0" fontId="7" fillId="7" borderId="37" xfId="1" applyFont="1" applyFill="1" applyBorder="1" applyAlignment="1">
      <alignment horizontal="center" vertical="center"/>
    </xf>
    <xf numFmtId="177" fontId="7" fillId="7" borderId="4" xfId="1" applyNumberFormat="1" applyFont="1" applyFill="1" applyBorder="1" applyAlignment="1">
      <alignment horizontal="center" vertical="center"/>
    </xf>
    <xf numFmtId="0" fontId="7" fillId="7" borderId="2" xfId="1" applyFont="1" applyFill="1" applyBorder="1" applyAlignment="1">
      <alignment horizontal="center" vertical="center"/>
    </xf>
    <xf numFmtId="177" fontId="7" fillId="7" borderId="4" xfId="0" applyNumberFormat="1" applyFont="1" applyFill="1" applyBorder="1" applyAlignment="1">
      <alignment horizontal="center" vertical="center"/>
    </xf>
    <xf numFmtId="0" fontId="15" fillId="0" borderId="13" xfId="0" applyFont="1" applyFill="1" applyBorder="1">
      <alignment vertical="center"/>
    </xf>
    <xf numFmtId="0" fontId="7" fillId="3" borderId="3" xfId="0" applyFont="1" applyFill="1" applyBorder="1" applyAlignment="1">
      <alignment horizontal="left" vertical="center" wrapText="1"/>
    </xf>
    <xf numFmtId="0" fontId="15" fillId="5" borderId="3" xfId="0" applyFont="1" applyFill="1" applyBorder="1" applyAlignment="1">
      <alignment horizontal="left" vertical="center"/>
    </xf>
    <xf numFmtId="0" fontId="19" fillId="0" borderId="37" xfId="0" applyFont="1" applyFill="1" applyBorder="1" applyAlignment="1">
      <alignment horizontal="left" vertical="center" wrapText="1"/>
    </xf>
    <xf numFmtId="0" fontId="19" fillId="0" borderId="2" xfId="0" applyFont="1" applyFill="1" applyBorder="1" applyAlignment="1">
      <alignment horizontal="left" vertical="center" wrapText="1"/>
    </xf>
    <xf numFmtId="0" fontId="7" fillId="0" borderId="42" xfId="0" applyFont="1" applyBorder="1" applyAlignment="1">
      <alignment horizontal="center" vertical="center"/>
    </xf>
    <xf numFmtId="0" fontId="9" fillId="0" borderId="10" xfId="0" applyFont="1" applyFill="1" applyBorder="1" applyAlignment="1">
      <alignment horizontal="left" vertical="center"/>
    </xf>
    <xf numFmtId="0" fontId="12" fillId="0" borderId="10" xfId="0" applyFont="1" applyFill="1" applyBorder="1" applyAlignment="1">
      <alignment horizontal="center" vertical="center"/>
    </xf>
    <xf numFmtId="177" fontId="12" fillId="0" borderId="10" xfId="0" applyNumberFormat="1" applyFont="1" applyFill="1" applyBorder="1" applyAlignment="1">
      <alignment horizontal="center" vertical="center" wrapText="1"/>
    </xf>
    <xf numFmtId="177" fontId="7" fillId="0" borderId="8" xfId="1" applyNumberFormat="1" applyFont="1" applyFill="1" applyBorder="1" applyAlignment="1">
      <alignment horizontal="center" vertical="center"/>
    </xf>
    <xf numFmtId="0" fontId="27" fillId="0" borderId="4" xfId="2" applyFont="1" applyFill="1" applyBorder="1" applyAlignment="1">
      <alignment horizontal="left" vertical="center"/>
    </xf>
    <xf numFmtId="0" fontId="28" fillId="0" borderId="4" xfId="0" applyFont="1" applyFill="1" applyBorder="1" applyAlignment="1">
      <alignment horizontal="center" vertical="center"/>
    </xf>
    <xf numFmtId="177" fontId="28" fillId="0" borderId="4" xfId="0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7" fillId="7" borderId="34" xfId="1" applyFont="1" applyFill="1" applyBorder="1" applyAlignment="1">
      <alignment horizontal="center" vertical="center"/>
    </xf>
    <xf numFmtId="0" fontId="7" fillId="7" borderId="14" xfId="1" applyFont="1" applyFill="1" applyBorder="1" applyAlignment="1">
      <alignment vertical="center"/>
    </xf>
    <xf numFmtId="0" fontId="7" fillId="7" borderId="14" xfId="1" applyFont="1" applyFill="1" applyBorder="1" applyAlignment="1">
      <alignment horizontal="center" vertical="center"/>
    </xf>
    <xf numFmtId="177" fontId="7" fillId="7" borderId="14" xfId="1" applyNumberFormat="1" applyFont="1" applyFill="1" applyBorder="1" applyAlignment="1">
      <alignment horizontal="center" vertical="center"/>
    </xf>
    <xf numFmtId="0" fontId="7" fillId="7" borderId="40" xfId="1" applyFont="1" applyFill="1" applyBorder="1" applyAlignment="1">
      <alignment horizontal="center" vertical="center"/>
    </xf>
    <xf numFmtId="0" fontId="7" fillId="8" borderId="37" xfId="1" applyFont="1" applyFill="1" applyBorder="1" applyAlignment="1">
      <alignment horizontal="center" vertical="center"/>
    </xf>
    <xf numFmtId="177" fontId="7" fillId="8" borderId="4" xfId="0" applyNumberFormat="1" applyFont="1" applyFill="1" applyBorder="1" applyAlignment="1">
      <alignment horizontal="center" vertical="center"/>
    </xf>
    <xf numFmtId="177" fontId="7" fillId="8" borderId="2" xfId="0" applyNumberFormat="1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left" vertical="center"/>
    </xf>
    <xf numFmtId="177" fontId="12" fillId="0" borderId="18" xfId="0" applyNumberFormat="1" applyFont="1" applyFill="1" applyBorder="1" applyAlignment="1">
      <alignment horizontal="center" vertical="center" wrapText="1"/>
    </xf>
    <xf numFmtId="177" fontId="7" fillId="0" borderId="20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38" xfId="0" applyBorder="1" applyAlignment="1">
      <alignment horizontal="center" vertical="center"/>
    </xf>
    <xf numFmtId="177" fontId="8" fillId="0" borderId="50" xfId="0" applyNumberFormat="1" applyFont="1" applyBorder="1" applyAlignment="1">
      <alignment horizontal="center" vertical="center"/>
    </xf>
    <xf numFmtId="0" fontId="29" fillId="5" borderId="3" xfId="0" applyFont="1" applyFill="1" applyBorder="1" applyAlignment="1">
      <alignment horizontal="left" vertical="center"/>
    </xf>
    <xf numFmtId="0" fontId="29" fillId="5" borderId="4" xfId="2" applyFont="1" applyFill="1" applyBorder="1" applyAlignment="1">
      <alignment horizontal="left" vertical="center"/>
    </xf>
    <xf numFmtId="177" fontId="30" fillId="5" borderId="4" xfId="0" applyNumberFormat="1" applyFont="1" applyFill="1" applyBorder="1" applyAlignment="1">
      <alignment horizontal="center" vertical="center"/>
    </xf>
    <xf numFmtId="0" fontId="29" fillId="5" borderId="4" xfId="0" applyFont="1" applyFill="1" applyBorder="1" applyAlignment="1">
      <alignment horizontal="center" vertical="center"/>
    </xf>
    <xf numFmtId="0" fontId="29" fillId="5" borderId="2" xfId="0" applyFont="1" applyFill="1" applyBorder="1" applyAlignment="1">
      <alignment horizontal="left" vertical="center"/>
    </xf>
    <xf numFmtId="0" fontId="10" fillId="9" borderId="1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31" fillId="0" borderId="0" xfId="0" applyFont="1" applyAlignment="1">
      <alignment horizontal="justify" vertical="center"/>
    </xf>
    <xf numFmtId="0" fontId="34" fillId="0" borderId="52" xfId="0" applyFont="1" applyBorder="1" applyAlignment="1">
      <alignment horizontal="center" vertical="center" wrapText="1"/>
    </xf>
    <xf numFmtId="0" fontId="34" fillId="0" borderId="50" xfId="0" applyFont="1" applyBorder="1" applyAlignment="1">
      <alignment horizontal="center" vertical="center" wrapText="1"/>
    </xf>
    <xf numFmtId="0" fontId="35" fillId="0" borderId="50" xfId="0" applyFont="1" applyBorder="1" applyAlignment="1">
      <alignment horizontal="center" vertical="center" wrapText="1"/>
    </xf>
    <xf numFmtId="0" fontId="34" fillId="0" borderId="55" xfId="0" applyFont="1" applyBorder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0" fontId="6" fillId="0" borderId="31" xfId="0" applyFont="1" applyFill="1" applyBorder="1" applyAlignment="1">
      <alignment horizontal="center" vertical="center"/>
    </xf>
    <xf numFmtId="0" fontId="10" fillId="0" borderId="59" xfId="0" applyFont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10" fillId="0" borderId="4" xfId="0" applyFont="1" applyBorder="1" applyAlignment="1">
      <alignment horizontal="center" vertical="center"/>
    </xf>
    <xf numFmtId="0" fontId="34" fillId="0" borderId="52" xfId="0" applyFont="1" applyBorder="1" applyAlignment="1">
      <alignment horizontal="center" vertical="center" wrapText="1"/>
    </xf>
    <xf numFmtId="0" fontId="34" fillId="0" borderId="55" xfId="0" applyFont="1" applyBorder="1" applyAlignment="1">
      <alignment horizontal="center" vertical="center" wrapText="1"/>
    </xf>
    <xf numFmtId="0" fontId="34" fillId="0" borderId="50" xfId="0" applyFont="1" applyBorder="1" applyAlignment="1">
      <alignment horizontal="center" vertical="center" wrapText="1"/>
    </xf>
    <xf numFmtId="0" fontId="34" fillId="0" borderId="58" xfId="0" applyFont="1" applyBorder="1" applyAlignment="1">
      <alignment horizontal="center" vertical="center" wrapText="1"/>
    </xf>
    <xf numFmtId="0" fontId="34" fillId="0" borderId="24" xfId="0" applyFont="1" applyBorder="1" applyAlignment="1">
      <alignment horizontal="center" vertical="center" wrapText="1"/>
    </xf>
    <xf numFmtId="0" fontId="34" fillId="0" borderId="59" xfId="0" applyFont="1" applyBorder="1" applyAlignment="1">
      <alignment horizontal="center" vertical="center" wrapText="1"/>
    </xf>
    <xf numFmtId="0" fontId="34" fillId="0" borderId="51" xfId="0" applyFont="1" applyBorder="1" applyAlignment="1">
      <alignment horizontal="center" vertical="center" wrapText="1"/>
    </xf>
    <xf numFmtId="0" fontId="34" fillId="0" borderId="52" xfId="0" applyFont="1" applyBorder="1" applyAlignment="1">
      <alignment horizontal="center" vertical="center" wrapText="1"/>
    </xf>
    <xf numFmtId="0" fontId="34" fillId="0" borderId="56" xfId="0" applyFont="1" applyBorder="1" applyAlignment="1">
      <alignment horizontal="center" vertical="center" wrapText="1"/>
    </xf>
    <xf numFmtId="0" fontId="34" fillId="0" borderId="38" xfId="0" applyFont="1" applyBorder="1" applyAlignment="1">
      <alignment horizontal="center" vertical="center" wrapText="1"/>
    </xf>
    <xf numFmtId="0" fontId="34" fillId="0" borderId="53" xfId="0" applyFont="1" applyBorder="1" applyAlignment="1">
      <alignment horizontal="center" vertical="center" wrapText="1"/>
    </xf>
    <xf numFmtId="0" fontId="34" fillId="0" borderId="50" xfId="0" applyFont="1" applyBorder="1" applyAlignment="1">
      <alignment horizontal="center" vertical="center" wrapText="1"/>
    </xf>
    <xf numFmtId="0" fontId="34" fillId="0" borderId="35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0" fillId="0" borderId="56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38" xfId="0" applyBorder="1" applyAlignment="1">
      <alignment vertical="top" wrapText="1"/>
    </xf>
    <xf numFmtId="0" fontId="0" fillId="0" borderId="53" xfId="0" applyBorder="1" applyAlignment="1">
      <alignment vertical="top" wrapText="1"/>
    </xf>
    <xf numFmtId="0" fontId="0" fillId="0" borderId="54" xfId="0" applyBorder="1" applyAlignment="1">
      <alignment vertical="top" wrapText="1"/>
    </xf>
    <xf numFmtId="0" fontId="0" fillId="0" borderId="50" xfId="0" applyBorder="1" applyAlignment="1">
      <alignment vertical="top" wrapText="1"/>
    </xf>
    <xf numFmtId="0" fontId="34" fillId="0" borderId="53" xfId="0" applyFont="1" applyBorder="1" applyAlignment="1">
      <alignment horizontal="justify" vertical="center" wrapText="1"/>
    </xf>
    <xf numFmtId="0" fontId="34" fillId="0" borderId="54" xfId="0" applyFont="1" applyBorder="1" applyAlignment="1">
      <alignment horizontal="justify" vertical="center" wrapText="1"/>
    </xf>
    <xf numFmtId="0" fontId="34" fillId="0" borderId="50" xfId="0" applyFont="1" applyBorder="1" applyAlignment="1">
      <alignment horizontal="justify" vertical="center" wrapText="1"/>
    </xf>
    <xf numFmtId="0" fontId="34" fillId="0" borderId="57" xfId="0" applyFont="1" applyBorder="1" applyAlignment="1">
      <alignment horizontal="center" vertical="center" wrapText="1"/>
    </xf>
    <xf numFmtId="0" fontId="34" fillId="0" borderId="55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176" fontId="7" fillId="6" borderId="33" xfId="0" applyNumberFormat="1" applyFont="1" applyFill="1" applyBorder="1" applyAlignment="1">
      <alignment horizontal="center" vertical="center" wrapText="1"/>
    </xf>
    <xf numFmtId="176" fontId="7" fillId="6" borderId="7" xfId="0" applyNumberFormat="1" applyFont="1" applyFill="1" applyBorder="1" applyAlignment="1">
      <alignment horizontal="center" vertical="center" wrapText="1"/>
    </xf>
    <xf numFmtId="176" fontId="7" fillId="6" borderId="47" xfId="0" applyNumberFormat="1" applyFont="1" applyFill="1" applyBorder="1" applyAlignment="1">
      <alignment horizontal="center" vertical="center" wrapText="1"/>
    </xf>
    <xf numFmtId="0" fontId="7" fillId="7" borderId="4" xfId="1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7" fillId="0" borderId="48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4" fillId="0" borderId="47" xfId="0" applyFont="1" applyBorder="1" applyAlignment="1">
      <alignment vertical="center"/>
    </xf>
    <xf numFmtId="176" fontId="34" fillId="0" borderId="50" xfId="0" applyNumberFormat="1" applyFont="1" applyBorder="1" applyAlignment="1">
      <alignment horizontal="center" vertical="center" wrapText="1"/>
    </xf>
    <xf numFmtId="177" fontId="34" fillId="0" borderId="50" xfId="0" applyNumberFormat="1" applyFont="1" applyBorder="1" applyAlignment="1">
      <alignment horizontal="center" vertical="center" wrapText="1"/>
    </xf>
    <xf numFmtId="176" fontId="34" fillId="0" borderId="58" xfId="0" applyNumberFormat="1" applyFont="1" applyBorder="1" applyAlignment="1">
      <alignment horizontal="center" vertical="center" wrapText="1"/>
    </xf>
    <xf numFmtId="176" fontId="7" fillId="0" borderId="4" xfId="1" applyNumberFormat="1" applyFont="1" applyFill="1" applyBorder="1" applyAlignment="1">
      <alignment horizontal="center" vertical="center" wrapText="1"/>
    </xf>
  </cellXfs>
  <cellStyles count="231">
    <cellStyle name="常规 2" xfId="2"/>
    <cellStyle name="常规_网络技术学院2011教学计划总表" xfId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ExternalData_515" connectionId="6" autoFormatId="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xternalData_516" connectionId="4" autoFormatId="0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xternalData_514" connectionId="2" autoFormatId="0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xternalData_513" connectionId="1" autoFormatId="0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ExternalData_516" connectionId="4" autoFormatId="0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ExternalData_515" connectionId="6" autoFormatId="0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ExternalData_513" connectionId="1" autoFormatId="0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ExternalData_514" connectionId="2" autoFormatId="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4" Type="http://schemas.openxmlformats.org/officeDocument/2006/relationships/queryTable" Target="../queryTables/queryTable7.xml"/><Relationship Id="rId5" Type="http://schemas.openxmlformats.org/officeDocument/2006/relationships/queryTable" Target="../queryTables/queryTable8.xml"/><Relationship Id="rId6" Type="http://schemas.openxmlformats.org/officeDocument/2006/relationships/comments" Target="../comments2.xml"/><Relationship Id="rId1" Type="http://schemas.openxmlformats.org/officeDocument/2006/relationships/vmlDrawing" Target="../drawings/vmlDrawing2.vml"/><Relationship Id="rId2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0"/>
  <sheetViews>
    <sheetView topLeftCell="A65" zoomScale="125" zoomScaleNormal="125" zoomScalePageLayoutView="125" workbookViewId="0">
      <selection activeCell="E76" sqref="E76"/>
    </sheetView>
  </sheetViews>
  <sheetFormatPr baseColWidth="10" defaultColWidth="8.83203125" defaultRowHeight="14" x14ac:dyDescent="0"/>
  <cols>
    <col min="1" max="1" width="7.1640625" customWidth="1"/>
    <col min="2" max="2" width="19.6640625" style="70" customWidth="1"/>
    <col min="3" max="3" width="24.1640625" style="74" customWidth="1"/>
    <col min="4" max="4" width="8" style="70" customWidth="1"/>
    <col min="5" max="5" width="8.5" style="70" customWidth="1"/>
    <col min="6" max="6" width="15.83203125" style="70" customWidth="1"/>
    <col min="7" max="7" width="7.6640625" style="70" customWidth="1"/>
    <col min="8" max="8" width="6" style="70" customWidth="1"/>
    <col min="9" max="9" width="7.83203125" style="70" customWidth="1"/>
    <col min="10" max="10" width="26.1640625" style="71" customWidth="1"/>
    <col min="11" max="12" width="5.6640625" style="70" customWidth="1"/>
    <col min="13" max="13" width="14.33203125" style="70" customWidth="1"/>
  </cols>
  <sheetData>
    <row r="1" spans="1:15" ht="21">
      <c r="A1" s="340" t="s">
        <v>82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</row>
    <row r="2" spans="1:15" ht="15">
      <c r="A2" s="341" t="s">
        <v>0</v>
      </c>
      <c r="B2" s="343" t="s">
        <v>1</v>
      </c>
      <c r="C2" s="344"/>
      <c r="D2" s="344"/>
      <c r="E2" s="344"/>
      <c r="F2" s="345"/>
      <c r="G2" s="277"/>
      <c r="H2" s="277"/>
      <c r="I2" s="346" t="s">
        <v>2</v>
      </c>
      <c r="J2" s="347"/>
      <c r="K2" s="347"/>
      <c r="L2" s="347"/>
      <c r="M2" s="348"/>
    </row>
    <row r="3" spans="1:15" ht="16" thickBot="1">
      <c r="A3" s="342"/>
      <c r="B3" s="1" t="s">
        <v>3</v>
      </c>
      <c r="C3" s="2" t="s">
        <v>4</v>
      </c>
      <c r="D3" s="2" t="s">
        <v>5</v>
      </c>
      <c r="E3" s="2" t="s">
        <v>6</v>
      </c>
      <c r="F3" s="3" t="s">
        <v>7</v>
      </c>
      <c r="G3" s="286" t="s">
        <v>240</v>
      </c>
      <c r="H3" s="286" t="s">
        <v>241</v>
      </c>
      <c r="I3" s="1" t="s">
        <v>3</v>
      </c>
      <c r="J3" s="2" t="s">
        <v>4</v>
      </c>
      <c r="K3" s="2" t="s">
        <v>5</v>
      </c>
      <c r="L3" s="2" t="s">
        <v>6</v>
      </c>
      <c r="M3" s="4" t="s">
        <v>7</v>
      </c>
      <c r="N3" s="4" t="s">
        <v>242</v>
      </c>
      <c r="O3" s="4" t="s">
        <v>243</v>
      </c>
    </row>
    <row r="4" spans="1:15">
      <c r="A4" s="349" t="s">
        <v>8</v>
      </c>
      <c r="B4" s="89">
        <v>309001</v>
      </c>
      <c r="C4" s="137" t="s">
        <v>9</v>
      </c>
      <c r="D4" s="5">
        <v>36</v>
      </c>
      <c r="E4" s="6">
        <v>2</v>
      </c>
      <c r="F4" s="90" t="s">
        <v>10</v>
      </c>
      <c r="G4" s="5">
        <f>D4</f>
        <v>36</v>
      </c>
      <c r="H4" s="288">
        <v>1</v>
      </c>
      <c r="I4" s="81">
        <v>1901023</v>
      </c>
      <c r="J4" s="132" t="s">
        <v>71</v>
      </c>
      <c r="K4" s="96">
        <v>32</v>
      </c>
      <c r="L4" s="97">
        <v>2</v>
      </c>
      <c r="M4" s="98" t="s">
        <v>72</v>
      </c>
      <c r="N4">
        <f>K4</f>
        <v>32</v>
      </c>
      <c r="O4">
        <v>1</v>
      </c>
    </row>
    <row r="5" spans="1:15">
      <c r="A5" s="350"/>
      <c r="B5" s="91">
        <v>310016</v>
      </c>
      <c r="C5" s="138" t="s">
        <v>12</v>
      </c>
      <c r="D5" s="7">
        <f>18*E5</f>
        <v>54</v>
      </c>
      <c r="E5" s="8">
        <v>3</v>
      </c>
      <c r="F5" s="92" t="s">
        <v>10</v>
      </c>
      <c r="G5" s="7">
        <f>D5</f>
        <v>54</v>
      </c>
      <c r="H5" s="289">
        <v>1</v>
      </c>
      <c r="I5" s="85"/>
      <c r="J5" s="133" t="s">
        <v>66</v>
      </c>
      <c r="K5" s="12">
        <v>32</v>
      </c>
      <c r="L5" s="13">
        <v>2</v>
      </c>
      <c r="M5" s="99" t="s">
        <v>59</v>
      </c>
      <c r="N5">
        <f>K5</f>
        <v>32</v>
      </c>
      <c r="O5">
        <v>1</v>
      </c>
    </row>
    <row r="6" spans="1:15">
      <c r="A6" s="350"/>
      <c r="B6" s="100">
        <v>330001</v>
      </c>
      <c r="C6" s="133" t="s">
        <v>13</v>
      </c>
      <c r="D6" s="12">
        <v>20</v>
      </c>
      <c r="E6" s="13">
        <v>1</v>
      </c>
      <c r="F6" s="99" t="s">
        <v>14</v>
      </c>
      <c r="G6" s="99">
        <f t="shared" ref="G6:G63" si="0">D6</f>
        <v>20</v>
      </c>
      <c r="H6" s="12">
        <v>1</v>
      </c>
      <c r="I6" s="100" t="s">
        <v>128</v>
      </c>
      <c r="J6" s="133" t="s">
        <v>129</v>
      </c>
      <c r="K6" s="12" t="s">
        <v>128</v>
      </c>
      <c r="L6" s="13" t="s">
        <v>130</v>
      </c>
      <c r="M6" s="99" t="s">
        <v>131</v>
      </c>
      <c r="N6" t="str">
        <f t="shared" ref="N6:N66" si="1">K6</f>
        <v xml:space="preserve"> </v>
      </c>
    </row>
    <row r="7" spans="1:15">
      <c r="A7" s="350"/>
      <c r="B7" s="100">
        <v>199023</v>
      </c>
      <c r="C7" s="133" t="s">
        <v>15</v>
      </c>
      <c r="D7" s="12">
        <v>85</v>
      </c>
      <c r="E7" s="13">
        <v>4</v>
      </c>
      <c r="F7" s="99" t="s">
        <v>14</v>
      </c>
      <c r="G7" s="99">
        <f t="shared" si="0"/>
        <v>85</v>
      </c>
      <c r="H7" s="12">
        <v>1</v>
      </c>
      <c r="I7" s="101"/>
      <c r="J7" s="14"/>
      <c r="K7" s="15"/>
      <c r="L7" s="15"/>
      <c r="M7" s="11"/>
      <c r="N7">
        <f t="shared" si="1"/>
        <v>0</v>
      </c>
    </row>
    <row r="8" spans="1:15">
      <c r="A8" s="350"/>
      <c r="B8" s="100">
        <v>310017</v>
      </c>
      <c r="C8" s="133" t="s">
        <v>16</v>
      </c>
      <c r="D8" s="12">
        <f>18*E8</f>
        <v>36</v>
      </c>
      <c r="E8" s="13">
        <v>2</v>
      </c>
      <c r="F8" s="99" t="s">
        <v>14</v>
      </c>
      <c r="G8" s="99">
        <f t="shared" si="0"/>
        <v>36</v>
      </c>
      <c r="H8" s="12">
        <v>1</v>
      </c>
      <c r="I8" s="101"/>
      <c r="J8" s="14"/>
      <c r="K8" s="15"/>
      <c r="L8" s="15"/>
      <c r="M8" s="11"/>
      <c r="N8">
        <f t="shared" si="1"/>
        <v>0</v>
      </c>
    </row>
    <row r="9" spans="1:15">
      <c r="A9" s="350"/>
      <c r="B9" s="87">
        <v>1901000</v>
      </c>
      <c r="C9" s="17" t="s">
        <v>17</v>
      </c>
      <c r="D9" s="75">
        <v>32</v>
      </c>
      <c r="E9" s="76">
        <v>2</v>
      </c>
      <c r="F9" s="192" t="s">
        <v>11</v>
      </c>
      <c r="G9" s="9">
        <f t="shared" si="0"/>
        <v>32</v>
      </c>
      <c r="H9" s="75">
        <v>1</v>
      </c>
      <c r="I9" s="101"/>
      <c r="J9" s="14"/>
      <c r="K9" s="15"/>
      <c r="L9" s="15"/>
      <c r="M9" s="11"/>
      <c r="N9">
        <f t="shared" si="1"/>
        <v>0</v>
      </c>
    </row>
    <row r="10" spans="1:15">
      <c r="A10" s="350"/>
      <c r="B10" s="87">
        <v>1900101</v>
      </c>
      <c r="C10" s="17" t="s">
        <v>18</v>
      </c>
      <c r="D10" s="18"/>
      <c r="E10" s="19"/>
      <c r="F10" s="192" t="s">
        <v>188</v>
      </c>
      <c r="G10" s="9">
        <f t="shared" si="0"/>
        <v>0</v>
      </c>
      <c r="H10" s="75">
        <v>1</v>
      </c>
      <c r="I10" s="101"/>
      <c r="J10" s="14"/>
      <c r="K10" s="15"/>
      <c r="L10" s="15"/>
      <c r="M10" s="11"/>
      <c r="N10">
        <f t="shared" si="1"/>
        <v>0</v>
      </c>
    </row>
    <row r="11" spans="1:15">
      <c r="A11" s="350"/>
      <c r="B11" s="87"/>
      <c r="C11" s="17" t="s">
        <v>20</v>
      </c>
      <c r="D11" s="75"/>
      <c r="E11" s="76"/>
      <c r="F11" s="192" t="s">
        <v>188</v>
      </c>
      <c r="G11" s="9">
        <f t="shared" si="0"/>
        <v>0</v>
      </c>
      <c r="H11" s="75">
        <v>1</v>
      </c>
      <c r="I11" s="102"/>
      <c r="J11" s="78"/>
      <c r="K11" s="79"/>
      <c r="L11" s="79"/>
      <c r="M11" s="80"/>
      <c r="N11">
        <f t="shared" si="1"/>
        <v>0</v>
      </c>
    </row>
    <row r="12" spans="1:15" ht="15" thickBot="1">
      <c r="A12" s="350"/>
      <c r="B12" s="87">
        <v>1901001</v>
      </c>
      <c r="C12" s="17" t="s">
        <v>55</v>
      </c>
      <c r="D12" s="18">
        <v>80</v>
      </c>
      <c r="E12" s="19">
        <v>4</v>
      </c>
      <c r="F12" s="192" t="s">
        <v>11</v>
      </c>
      <c r="G12" s="9">
        <f t="shared" si="0"/>
        <v>80</v>
      </c>
      <c r="H12" s="75">
        <v>1</v>
      </c>
      <c r="I12" s="102"/>
      <c r="J12" s="78"/>
      <c r="K12" s="79"/>
      <c r="L12" s="79"/>
      <c r="M12" s="80"/>
      <c r="N12">
        <f t="shared" si="1"/>
        <v>0</v>
      </c>
    </row>
    <row r="13" spans="1:15" ht="17" thickBot="1">
      <c r="A13" s="337" t="s">
        <v>21</v>
      </c>
      <c r="B13" s="89">
        <v>309002</v>
      </c>
      <c r="C13" s="137" t="s">
        <v>54</v>
      </c>
      <c r="D13" s="5">
        <v>36</v>
      </c>
      <c r="E13" s="6">
        <v>2</v>
      </c>
      <c r="F13" s="90" t="s">
        <v>10</v>
      </c>
      <c r="G13" s="5">
        <f t="shared" si="0"/>
        <v>36</v>
      </c>
      <c r="H13" s="288">
        <v>1</v>
      </c>
      <c r="I13" s="81">
        <v>1902060</v>
      </c>
      <c r="J13" s="126" t="s">
        <v>235</v>
      </c>
      <c r="K13" s="109" t="s">
        <v>100</v>
      </c>
      <c r="L13" s="109">
        <v>2</v>
      </c>
      <c r="M13" s="86" t="s">
        <v>72</v>
      </c>
      <c r="N13">
        <v>80</v>
      </c>
      <c r="O13">
        <v>1</v>
      </c>
    </row>
    <row r="14" spans="1:15" ht="15" thickBot="1">
      <c r="A14" s="338"/>
      <c r="B14" s="91">
        <v>310009</v>
      </c>
      <c r="C14" s="138" t="s">
        <v>22</v>
      </c>
      <c r="D14" s="7">
        <f>18*E14</f>
        <v>36</v>
      </c>
      <c r="E14" s="8">
        <v>2</v>
      </c>
      <c r="F14" s="92" t="s">
        <v>10</v>
      </c>
      <c r="G14" s="7">
        <f t="shared" si="0"/>
        <v>36</v>
      </c>
      <c r="H14" s="289">
        <v>1</v>
      </c>
      <c r="I14" s="240">
        <v>1300004</v>
      </c>
      <c r="J14" s="134" t="s">
        <v>67</v>
      </c>
      <c r="K14" s="106">
        <v>54</v>
      </c>
      <c r="L14" s="106">
        <v>3</v>
      </c>
      <c r="M14" s="107" t="s">
        <v>73</v>
      </c>
      <c r="N14">
        <f t="shared" si="1"/>
        <v>54</v>
      </c>
      <c r="O14">
        <v>1</v>
      </c>
    </row>
    <row r="15" spans="1:15">
      <c r="A15" s="338"/>
      <c r="B15" s="91">
        <v>310013</v>
      </c>
      <c r="C15" s="138" t="s">
        <v>23</v>
      </c>
      <c r="D15" s="7">
        <f>18*E15</f>
        <v>54</v>
      </c>
      <c r="E15" s="8">
        <v>3</v>
      </c>
      <c r="F15" s="92" t="s">
        <v>10</v>
      </c>
      <c r="G15" s="5">
        <f t="shared" si="0"/>
        <v>54</v>
      </c>
      <c r="H15" s="288">
        <v>1</v>
      </c>
      <c r="I15" s="81">
        <v>1300008</v>
      </c>
      <c r="J15" s="126" t="s">
        <v>68</v>
      </c>
      <c r="K15" s="109">
        <v>48</v>
      </c>
      <c r="L15" s="109">
        <v>2</v>
      </c>
      <c r="M15" s="86" t="s">
        <v>72</v>
      </c>
      <c r="N15">
        <f t="shared" si="1"/>
        <v>48</v>
      </c>
      <c r="O15">
        <v>1</v>
      </c>
    </row>
    <row r="16" spans="1:15">
      <c r="A16" s="338"/>
      <c r="B16" s="236">
        <v>1900102</v>
      </c>
      <c r="C16" s="149" t="s">
        <v>24</v>
      </c>
      <c r="D16" s="148" t="s">
        <v>25</v>
      </c>
      <c r="E16" s="239">
        <v>1</v>
      </c>
      <c r="F16" s="238" t="s">
        <v>26</v>
      </c>
      <c r="G16" s="148">
        <v>40</v>
      </c>
      <c r="H16" s="148">
        <v>1</v>
      </c>
      <c r="I16" s="241">
        <v>1900110</v>
      </c>
      <c r="J16" s="72" t="s">
        <v>56</v>
      </c>
      <c r="K16" s="111">
        <v>85</v>
      </c>
      <c r="L16" s="12">
        <v>4</v>
      </c>
      <c r="M16" s="99" t="s">
        <v>59</v>
      </c>
      <c r="N16">
        <f t="shared" si="1"/>
        <v>85</v>
      </c>
      <c r="O16">
        <v>1</v>
      </c>
    </row>
    <row r="17" spans="1:15" ht="15" thickBot="1">
      <c r="A17" s="338"/>
      <c r="B17" s="199">
        <v>1901003</v>
      </c>
      <c r="C17" s="21" t="s">
        <v>88</v>
      </c>
      <c r="D17" s="22">
        <v>80</v>
      </c>
      <c r="E17" s="23">
        <v>4</v>
      </c>
      <c r="F17" s="200" t="s">
        <v>230</v>
      </c>
      <c r="G17" s="9">
        <f t="shared" si="0"/>
        <v>80</v>
      </c>
      <c r="H17" s="75">
        <v>1</v>
      </c>
      <c r="I17" s="241"/>
      <c r="J17" s="72" t="s">
        <v>70</v>
      </c>
      <c r="K17" s="111">
        <v>32</v>
      </c>
      <c r="L17" s="12">
        <v>2</v>
      </c>
      <c r="M17" s="99" t="s">
        <v>59</v>
      </c>
      <c r="N17">
        <f t="shared" si="1"/>
        <v>32</v>
      </c>
      <c r="O17">
        <v>1</v>
      </c>
    </row>
    <row r="18" spans="1:15" ht="15" thickBot="1">
      <c r="A18" s="338"/>
      <c r="B18" s="93">
        <v>1905045</v>
      </c>
      <c r="C18" s="17" t="s">
        <v>189</v>
      </c>
      <c r="D18" s="9">
        <v>32</v>
      </c>
      <c r="E18" s="10">
        <v>2</v>
      </c>
      <c r="F18" s="198" t="s">
        <v>231</v>
      </c>
      <c r="G18" s="9">
        <f t="shared" si="0"/>
        <v>32</v>
      </c>
      <c r="H18" s="75">
        <v>1</v>
      </c>
      <c r="I18" s="240">
        <v>1901002</v>
      </c>
      <c r="J18" s="134" t="s">
        <v>57</v>
      </c>
      <c r="K18" s="106">
        <v>54</v>
      </c>
      <c r="L18" s="108">
        <v>3</v>
      </c>
      <c r="M18" s="107" t="s">
        <v>73</v>
      </c>
      <c r="N18">
        <f t="shared" si="1"/>
        <v>54</v>
      </c>
      <c r="O18">
        <v>1</v>
      </c>
    </row>
    <row r="19" spans="1:15">
      <c r="A19" s="338"/>
      <c r="B19" s="243" t="s">
        <v>131</v>
      </c>
      <c r="C19" s="220" t="s">
        <v>129</v>
      </c>
      <c r="D19" s="221" t="s">
        <v>147</v>
      </c>
      <c r="E19" s="220" t="s">
        <v>83</v>
      </c>
      <c r="F19" s="244" t="s">
        <v>131</v>
      </c>
      <c r="G19" s="9" t="str">
        <f t="shared" si="0"/>
        <v xml:space="preserve"> </v>
      </c>
      <c r="H19" s="75"/>
      <c r="I19" s="240">
        <v>1900112</v>
      </c>
      <c r="J19" s="134" t="s">
        <v>58</v>
      </c>
      <c r="K19" s="106">
        <v>68</v>
      </c>
      <c r="L19" s="108">
        <v>3</v>
      </c>
      <c r="M19" s="107" t="s">
        <v>73</v>
      </c>
      <c r="N19">
        <f t="shared" si="1"/>
        <v>68</v>
      </c>
      <c r="O19">
        <v>1</v>
      </c>
    </row>
    <row r="20" spans="1:15">
      <c r="A20" s="338"/>
      <c r="B20" s="243"/>
      <c r="C20" s="220"/>
      <c r="D20" s="221"/>
      <c r="E20" s="220"/>
      <c r="F20" s="244"/>
      <c r="G20" s="9">
        <f t="shared" si="0"/>
        <v>0</v>
      </c>
      <c r="H20" s="75"/>
      <c r="N20">
        <f t="shared" si="1"/>
        <v>0</v>
      </c>
    </row>
    <row r="21" spans="1:15" ht="15" thickBot="1">
      <c r="A21" s="339"/>
      <c r="B21" s="94"/>
      <c r="C21" s="170" t="s">
        <v>132</v>
      </c>
      <c r="D21" s="24"/>
      <c r="E21" s="171"/>
      <c r="F21" s="201" t="s">
        <v>27</v>
      </c>
      <c r="G21" s="9">
        <f t="shared" si="0"/>
        <v>0</v>
      </c>
      <c r="H21" s="75">
        <v>1</v>
      </c>
      <c r="I21" s="242">
        <v>1905039</v>
      </c>
      <c r="J21" s="126" t="s">
        <v>157</v>
      </c>
      <c r="K21" s="110" t="s">
        <v>156</v>
      </c>
      <c r="L21" s="82">
        <v>3</v>
      </c>
      <c r="M21" s="197" t="s">
        <v>151</v>
      </c>
      <c r="N21">
        <v>120</v>
      </c>
      <c r="O21">
        <v>1</v>
      </c>
    </row>
    <row r="22" spans="1:15">
      <c r="A22" s="337" t="s">
        <v>28</v>
      </c>
      <c r="B22" s="89">
        <v>309003</v>
      </c>
      <c r="C22" s="140" t="s">
        <v>29</v>
      </c>
      <c r="D22" s="5">
        <v>36</v>
      </c>
      <c r="E22" s="6">
        <v>2</v>
      </c>
      <c r="F22" s="90" t="s">
        <v>10</v>
      </c>
      <c r="G22" s="5">
        <f t="shared" si="0"/>
        <v>36</v>
      </c>
      <c r="H22" s="292">
        <v>1</v>
      </c>
      <c r="I22" s="84">
        <v>1901027</v>
      </c>
      <c r="J22" s="135" t="s">
        <v>74</v>
      </c>
      <c r="K22" s="103">
        <v>68</v>
      </c>
      <c r="L22" s="104">
        <v>3</v>
      </c>
      <c r="M22" s="105" t="s">
        <v>73</v>
      </c>
      <c r="N22">
        <f t="shared" si="1"/>
        <v>68</v>
      </c>
      <c r="O22">
        <v>1</v>
      </c>
    </row>
    <row r="23" spans="1:15">
      <c r="A23" s="338"/>
      <c r="B23" s="91">
        <v>310015</v>
      </c>
      <c r="C23" s="138" t="s">
        <v>30</v>
      </c>
      <c r="D23" s="7">
        <f>18*E23</f>
        <v>36</v>
      </c>
      <c r="E23" s="8">
        <v>2</v>
      </c>
      <c r="F23" s="92" t="s">
        <v>10</v>
      </c>
      <c r="G23" s="7">
        <f t="shared" si="0"/>
        <v>36</v>
      </c>
      <c r="H23" s="289">
        <v>1</v>
      </c>
      <c r="I23" s="85"/>
      <c r="J23" s="134" t="s">
        <v>76</v>
      </c>
      <c r="K23" s="106">
        <v>40</v>
      </c>
      <c r="L23" s="108">
        <v>2.5</v>
      </c>
      <c r="M23" s="107" t="s">
        <v>73</v>
      </c>
      <c r="N23">
        <f t="shared" si="1"/>
        <v>40</v>
      </c>
      <c r="O23">
        <v>1</v>
      </c>
    </row>
    <row r="24" spans="1:15">
      <c r="A24" s="338"/>
      <c r="B24" s="87">
        <v>1905007</v>
      </c>
      <c r="C24" s="41" t="s">
        <v>90</v>
      </c>
      <c r="D24" s="18">
        <v>48</v>
      </c>
      <c r="E24" s="10">
        <v>3</v>
      </c>
      <c r="F24" s="192" t="s">
        <v>91</v>
      </c>
      <c r="G24" s="9">
        <f t="shared" si="0"/>
        <v>48</v>
      </c>
      <c r="H24" s="75">
        <v>1</v>
      </c>
      <c r="I24" s="196">
        <v>1905029</v>
      </c>
      <c r="J24" s="126" t="s">
        <v>158</v>
      </c>
      <c r="K24" s="110" t="s">
        <v>195</v>
      </c>
      <c r="L24" s="82">
        <v>3</v>
      </c>
      <c r="M24" s="197" t="s">
        <v>72</v>
      </c>
      <c r="N24">
        <v>120</v>
      </c>
      <c r="O24">
        <v>1</v>
      </c>
    </row>
    <row r="25" spans="1:15">
      <c r="A25" s="338"/>
      <c r="B25" s="202">
        <v>1905008</v>
      </c>
      <c r="C25" s="220" t="s">
        <v>155</v>
      </c>
      <c r="D25" s="203">
        <v>32</v>
      </c>
      <c r="E25" s="221">
        <v>1</v>
      </c>
      <c r="F25" s="220" t="s">
        <v>61</v>
      </c>
      <c r="G25" s="9">
        <f t="shared" si="0"/>
        <v>32</v>
      </c>
      <c r="H25" s="75">
        <v>1</v>
      </c>
      <c r="I25" s="196"/>
      <c r="J25" s="126" t="s">
        <v>152</v>
      </c>
      <c r="K25" s="110">
        <v>32</v>
      </c>
      <c r="L25" s="82">
        <v>1</v>
      </c>
      <c r="M25" s="197" t="s">
        <v>146</v>
      </c>
      <c r="N25">
        <f t="shared" si="1"/>
        <v>32</v>
      </c>
      <c r="O25">
        <v>1</v>
      </c>
    </row>
    <row r="26" spans="1:15">
      <c r="A26" s="338"/>
      <c r="B26" s="87">
        <v>1901006</v>
      </c>
      <c r="C26" s="41" t="s">
        <v>89</v>
      </c>
      <c r="D26" s="18">
        <v>64</v>
      </c>
      <c r="E26" s="10">
        <v>4</v>
      </c>
      <c r="F26" s="192" t="s">
        <v>230</v>
      </c>
      <c r="G26" s="9">
        <f t="shared" si="0"/>
        <v>64</v>
      </c>
      <c r="H26" s="75">
        <v>1</v>
      </c>
      <c r="I26" s="193"/>
      <c r="J26" s="72" t="s">
        <v>77</v>
      </c>
      <c r="K26" s="111">
        <v>16</v>
      </c>
      <c r="L26" s="12">
        <v>1</v>
      </c>
      <c r="M26" s="99" t="s">
        <v>14</v>
      </c>
      <c r="N26">
        <f t="shared" si="1"/>
        <v>16</v>
      </c>
      <c r="O26">
        <v>1</v>
      </c>
    </row>
    <row r="27" spans="1:15">
      <c r="A27" s="338"/>
      <c r="B27" s="87">
        <v>1901007</v>
      </c>
      <c r="C27" s="220" t="s">
        <v>60</v>
      </c>
      <c r="D27" s="203">
        <v>32</v>
      </c>
      <c r="E27" s="221">
        <v>1</v>
      </c>
      <c r="F27" s="220" t="s">
        <v>61</v>
      </c>
      <c r="G27" s="9">
        <f t="shared" si="0"/>
        <v>32</v>
      </c>
      <c r="H27" s="75">
        <v>1</v>
      </c>
      <c r="I27" s="128">
        <v>1905028</v>
      </c>
      <c r="J27" s="250" t="s">
        <v>159</v>
      </c>
      <c r="K27" s="124">
        <v>32</v>
      </c>
      <c r="L27" s="125">
        <v>2</v>
      </c>
      <c r="M27" s="107" t="s">
        <v>73</v>
      </c>
      <c r="N27">
        <f t="shared" si="1"/>
        <v>32</v>
      </c>
      <c r="O27">
        <v>1</v>
      </c>
    </row>
    <row r="28" spans="1:15">
      <c r="A28" s="338"/>
      <c r="B28" s="93">
        <v>1901028</v>
      </c>
      <c r="C28" s="17" t="s">
        <v>187</v>
      </c>
      <c r="D28" s="9">
        <v>32</v>
      </c>
      <c r="E28" s="10">
        <v>1</v>
      </c>
      <c r="F28" s="198" t="s">
        <v>230</v>
      </c>
      <c r="G28" s="9">
        <f t="shared" si="0"/>
        <v>32</v>
      </c>
      <c r="H28" s="75">
        <v>1</v>
      </c>
      <c r="I28" s="128">
        <v>1905048</v>
      </c>
      <c r="J28" s="123" t="s">
        <v>106</v>
      </c>
      <c r="K28" s="124">
        <v>48</v>
      </c>
      <c r="L28" s="125">
        <v>3</v>
      </c>
      <c r="M28" s="107" t="s">
        <v>73</v>
      </c>
      <c r="N28">
        <f t="shared" si="1"/>
        <v>48</v>
      </c>
      <c r="O28">
        <v>1</v>
      </c>
    </row>
    <row r="29" spans="1:15" ht="15" thickBot="1">
      <c r="A29" s="339"/>
      <c r="B29" s="94"/>
      <c r="C29" s="139" t="s">
        <v>32</v>
      </c>
      <c r="D29" s="26"/>
      <c r="E29" s="26"/>
      <c r="F29" s="95" t="s">
        <v>19</v>
      </c>
      <c r="G29" s="9">
        <f t="shared" si="0"/>
        <v>0</v>
      </c>
      <c r="H29" s="75">
        <v>1</v>
      </c>
      <c r="I29" s="88"/>
      <c r="J29" s="27"/>
      <c r="K29" s="28"/>
      <c r="L29" s="29"/>
      <c r="M29" s="20"/>
      <c r="N29">
        <f t="shared" si="1"/>
        <v>0</v>
      </c>
    </row>
    <row r="30" spans="1:15">
      <c r="A30" s="337" t="s">
        <v>33</v>
      </c>
      <c r="B30" s="89">
        <v>3009004</v>
      </c>
      <c r="C30" s="204" t="s">
        <v>142</v>
      </c>
      <c r="D30" s="5">
        <v>36</v>
      </c>
      <c r="E30" s="205">
        <v>2</v>
      </c>
      <c r="F30" s="90" t="s">
        <v>10</v>
      </c>
      <c r="G30" s="5">
        <f t="shared" si="0"/>
        <v>36</v>
      </c>
      <c r="H30" s="292">
        <v>1</v>
      </c>
      <c r="I30" s="112">
        <v>1901035</v>
      </c>
      <c r="J30" s="113" t="s">
        <v>78</v>
      </c>
      <c r="K30" s="103">
        <v>64</v>
      </c>
      <c r="L30" s="114">
        <v>3</v>
      </c>
      <c r="M30" s="105" t="s">
        <v>73</v>
      </c>
      <c r="N30">
        <f t="shared" si="1"/>
        <v>64</v>
      </c>
      <c r="O30">
        <v>1</v>
      </c>
    </row>
    <row r="31" spans="1:15">
      <c r="A31" s="338"/>
      <c r="B31" s="91">
        <v>3100014</v>
      </c>
      <c r="C31" s="188" t="s">
        <v>143</v>
      </c>
      <c r="D31" s="7">
        <f>18*E31</f>
        <v>108</v>
      </c>
      <c r="E31" s="189">
        <v>6</v>
      </c>
      <c r="F31" s="92" t="s">
        <v>10</v>
      </c>
      <c r="G31" s="7">
        <f t="shared" si="0"/>
        <v>108</v>
      </c>
      <c r="H31" s="289">
        <v>1</v>
      </c>
      <c r="I31" s="128">
        <v>1905053</v>
      </c>
      <c r="J31" s="191" t="s">
        <v>145</v>
      </c>
      <c r="K31" s="251">
        <v>48</v>
      </c>
      <c r="L31" s="252">
        <v>3</v>
      </c>
      <c r="M31" s="107" t="s">
        <v>73</v>
      </c>
      <c r="N31">
        <f t="shared" si="1"/>
        <v>48</v>
      </c>
      <c r="O31">
        <v>1</v>
      </c>
    </row>
    <row r="32" spans="1:15">
      <c r="A32" s="338"/>
      <c r="B32" s="93">
        <v>1905035</v>
      </c>
      <c r="C32" s="17" t="s">
        <v>95</v>
      </c>
      <c r="D32" s="9">
        <v>40</v>
      </c>
      <c r="E32" s="10">
        <v>2.5</v>
      </c>
      <c r="F32" s="198" t="s">
        <v>230</v>
      </c>
      <c r="G32" s="9">
        <f t="shared" si="0"/>
        <v>40</v>
      </c>
      <c r="H32" s="75">
        <v>1</v>
      </c>
      <c r="I32" s="128">
        <v>1905026</v>
      </c>
      <c r="J32" s="190" t="s">
        <v>144</v>
      </c>
      <c r="K32" s="116">
        <v>32</v>
      </c>
      <c r="L32" s="117">
        <v>2</v>
      </c>
      <c r="M32" s="107" t="s">
        <v>73</v>
      </c>
      <c r="N32">
        <f t="shared" si="1"/>
        <v>32</v>
      </c>
      <c r="O32">
        <v>1</v>
      </c>
    </row>
    <row r="33" spans="1:15">
      <c r="A33" s="338"/>
      <c r="B33" s="93">
        <v>1905036</v>
      </c>
      <c r="C33" s="17" t="s">
        <v>96</v>
      </c>
      <c r="D33" s="9">
        <v>32</v>
      </c>
      <c r="E33" s="10">
        <v>1</v>
      </c>
      <c r="F33" s="198" t="s">
        <v>232</v>
      </c>
      <c r="G33" s="9">
        <f t="shared" si="0"/>
        <v>32</v>
      </c>
      <c r="H33" s="75">
        <v>1</v>
      </c>
      <c r="I33" s="128" t="s">
        <v>179</v>
      </c>
      <c r="J33" s="190" t="s">
        <v>184</v>
      </c>
      <c r="K33" s="116" t="s">
        <v>185</v>
      </c>
      <c r="L33" s="117" t="s">
        <v>182</v>
      </c>
      <c r="M33" s="107" t="s">
        <v>186</v>
      </c>
      <c r="N33" t="str">
        <f t="shared" si="1"/>
        <v xml:space="preserve"> </v>
      </c>
    </row>
    <row r="34" spans="1:15">
      <c r="A34" s="338"/>
      <c r="B34" s="206"/>
      <c r="C34" s="207"/>
      <c r="D34" s="208"/>
      <c r="E34" s="208"/>
      <c r="F34" s="209"/>
      <c r="G34" s="9">
        <f t="shared" si="0"/>
        <v>0</v>
      </c>
      <c r="H34" s="75"/>
      <c r="I34" s="128">
        <v>1905030</v>
      </c>
      <c r="J34" s="190" t="s">
        <v>101</v>
      </c>
      <c r="K34" s="116">
        <v>48</v>
      </c>
      <c r="L34" s="117">
        <v>3</v>
      </c>
      <c r="M34" s="107" t="s">
        <v>73</v>
      </c>
      <c r="N34">
        <f t="shared" si="1"/>
        <v>48</v>
      </c>
      <c r="O34">
        <v>1</v>
      </c>
    </row>
    <row r="35" spans="1:15">
      <c r="A35" s="338"/>
      <c r="B35" s="206"/>
      <c r="C35" s="207"/>
      <c r="D35" s="208"/>
      <c r="E35" s="208"/>
      <c r="F35" s="209"/>
      <c r="G35" s="9">
        <f t="shared" si="0"/>
        <v>0</v>
      </c>
      <c r="H35" s="75"/>
      <c r="I35" s="128" t="s">
        <v>179</v>
      </c>
      <c r="J35" s="115" t="s">
        <v>180</v>
      </c>
      <c r="K35" s="116" t="s">
        <v>181</v>
      </c>
      <c r="L35" s="117" t="s">
        <v>182</v>
      </c>
      <c r="M35" s="107" t="s">
        <v>183</v>
      </c>
      <c r="N35" t="str">
        <f t="shared" si="1"/>
        <v xml:space="preserve"> </v>
      </c>
    </row>
    <row r="36" spans="1:15" ht="15" thickBot="1">
      <c r="A36" s="339"/>
      <c r="B36" s="94"/>
      <c r="C36" s="139" t="s">
        <v>36</v>
      </c>
      <c r="D36" s="26"/>
      <c r="E36" s="26"/>
      <c r="F36" s="95" t="s">
        <v>19</v>
      </c>
      <c r="G36" s="9">
        <f t="shared" si="0"/>
        <v>0</v>
      </c>
      <c r="H36" s="75">
        <v>1</v>
      </c>
      <c r="I36" s="223">
        <v>1905041</v>
      </c>
      <c r="J36" s="224" t="s">
        <v>148</v>
      </c>
      <c r="K36" s="225" t="s">
        <v>198</v>
      </c>
      <c r="L36" s="131">
        <v>2</v>
      </c>
      <c r="M36" s="226" t="s">
        <v>146</v>
      </c>
      <c r="N36">
        <v>80</v>
      </c>
      <c r="O36">
        <v>1</v>
      </c>
    </row>
    <row r="37" spans="1:15">
      <c r="A37" s="337" t="s">
        <v>37</v>
      </c>
      <c r="B37" s="210">
        <v>3300003</v>
      </c>
      <c r="C37" s="211" t="s">
        <v>141</v>
      </c>
      <c r="D37" s="212">
        <v>18</v>
      </c>
      <c r="E37" s="213">
        <v>1</v>
      </c>
      <c r="F37" s="214" t="s">
        <v>14</v>
      </c>
      <c r="G37" s="7">
        <f t="shared" si="0"/>
        <v>18</v>
      </c>
      <c r="H37" s="290">
        <v>1</v>
      </c>
      <c r="I37" s="227"/>
      <c r="J37" s="135" t="s">
        <v>79</v>
      </c>
      <c r="K37" s="103">
        <v>32</v>
      </c>
      <c r="L37" s="104">
        <v>2</v>
      </c>
      <c r="M37" s="105" t="s">
        <v>73</v>
      </c>
      <c r="N37">
        <f t="shared" si="1"/>
        <v>32</v>
      </c>
      <c r="O37">
        <v>1</v>
      </c>
    </row>
    <row r="38" spans="1:15">
      <c r="A38" s="338"/>
      <c r="B38" s="215">
        <v>1905046</v>
      </c>
      <c r="C38" s="216" t="s">
        <v>62</v>
      </c>
      <c r="D38" s="217">
        <v>48</v>
      </c>
      <c r="E38" s="218">
        <v>3</v>
      </c>
      <c r="F38" s="192" t="s">
        <v>230</v>
      </c>
      <c r="G38" s="9">
        <f t="shared" si="0"/>
        <v>48</v>
      </c>
      <c r="H38" s="75">
        <v>1</v>
      </c>
      <c r="I38" s="129">
        <v>1905025</v>
      </c>
      <c r="J38" s="136" t="s">
        <v>105</v>
      </c>
      <c r="K38" s="127" t="s">
        <v>238</v>
      </c>
      <c r="L38" s="82">
        <v>2</v>
      </c>
      <c r="M38" s="130" t="s">
        <v>239</v>
      </c>
      <c r="N38">
        <v>80</v>
      </c>
      <c r="O38">
        <v>1</v>
      </c>
    </row>
    <row r="39" spans="1:15">
      <c r="A39" s="338"/>
      <c r="B39" s="215">
        <v>1905047</v>
      </c>
      <c r="C39" s="220" t="s">
        <v>63</v>
      </c>
      <c r="D39" s="203">
        <v>32</v>
      </c>
      <c r="E39" s="221">
        <v>1</v>
      </c>
      <c r="F39" s="220" t="s">
        <v>233</v>
      </c>
      <c r="G39" s="9">
        <f t="shared" si="0"/>
        <v>32</v>
      </c>
      <c r="H39" s="75">
        <v>1</v>
      </c>
      <c r="I39" s="128">
        <v>1905024</v>
      </c>
      <c r="J39" s="41" t="s">
        <v>107</v>
      </c>
      <c r="K39" s="164" t="s">
        <v>236</v>
      </c>
      <c r="L39" s="164">
        <v>3</v>
      </c>
      <c r="M39" s="165" t="s">
        <v>237</v>
      </c>
      <c r="N39">
        <v>80</v>
      </c>
      <c r="O39">
        <v>1</v>
      </c>
    </row>
    <row r="40" spans="1:15">
      <c r="A40" s="338"/>
      <c r="B40" s="215">
        <v>1901015</v>
      </c>
      <c r="C40" s="30" t="s">
        <v>64</v>
      </c>
      <c r="D40" s="9">
        <v>64</v>
      </c>
      <c r="E40" s="219">
        <v>4</v>
      </c>
      <c r="F40" s="192" t="s">
        <v>230</v>
      </c>
      <c r="G40" s="9">
        <f t="shared" si="0"/>
        <v>64</v>
      </c>
      <c r="H40" s="75">
        <v>1</v>
      </c>
      <c r="I40" s="128"/>
      <c r="J40" s="123" t="s">
        <v>84</v>
      </c>
      <c r="K40" s="124" t="s">
        <v>84</v>
      </c>
      <c r="L40" s="125" t="s">
        <v>84</v>
      </c>
      <c r="M40" s="107" t="s">
        <v>86</v>
      </c>
      <c r="N40" t="str">
        <f t="shared" si="1"/>
        <v xml:space="preserve"> </v>
      </c>
    </row>
    <row r="41" spans="1:15">
      <c r="A41" s="338"/>
      <c r="B41" s="215">
        <v>1901016</v>
      </c>
      <c r="C41" s="220" t="s">
        <v>65</v>
      </c>
      <c r="D41" s="203">
        <v>40</v>
      </c>
      <c r="E41" s="221">
        <v>1</v>
      </c>
      <c r="F41" s="220" t="s">
        <v>234</v>
      </c>
      <c r="G41" s="9">
        <f t="shared" si="0"/>
        <v>40</v>
      </c>
      <c r="H41" s="75">
        <v>1</v>
      </c>
      <c r="I41" s="128"/>
      <c r="J41" s="123" t="s">
        <v>84</v>
      </c>
      <c r="K41" s="124" t="s">
        <v>84</v>
      </c>
      <c r="L41" s="125" t="s">
        <v>84</v>
      </c>
      <c r="M41" s="107" t="s">
        <v>85</v>
      </c>
      <c r="N41" t="str">
        <f t="shared" si="1"/>
        <v xml:space="preserve"> </v>
      </c>
    </row>
    <row r="42" spans="1:15">
      <c r="A42" s="338"/>
      <c r="B42" s="215">
        <v>1901013</v>
      </c>
      <c r="C42" s="30" t="s">
        <v>190</v>
      </c>
      <c r="D42" s="9">
        <v>48</v>
      </c>
      <c r="E42" s="219">
        <v>3</v>
      </c>
      <c r="F42" s="192" t="s">
        <v>11</v>
      </c>
      <c r="G42" s="9">
        <f t="shared" si="0"/>
        <v>48</v>
      </c>
      <c r="H42" s="75">
        <v>1</v>
      </c>
      <c r="I42" s="128"/>
      <c r="J42" s="123" t="s">
        <v>84</v>
      </c>
      <c r="K42" s="124" t="s">
        <v>84</v>
      </c>
      <c r="L42" s="125" t="s">
        <v>84</v>
      </c>
      <c r="M42" s="107" t="s">
        <v>85</v>
      </c>
      <c r="N42" t="str">
        <f t="shared" si="1"/>
        <v xml:space="preserve"> </v>
      </c>
    </row>
    <row r="43" spans="1:15">
      <c r="A43" s="338"/>
      <c r="B43" s="215">
        <v>1901014</v>
      </c>
      <c r="C43" s="220" t="s">
        <v>191</v>
      </c>
      <c r="D43" s="203">
        <v>16</v>
      </c>
      <c r="E43" s="221">
        <v>0.5</v>
      </c>
      <c r="F43" s="220" t="s">
        <v>154</v>
      </c>
      <c r="G43" s="9">
        <f t="shared" si="0"/>
        <v>16</v>
      </c>
      <c r="H43" s="75">
        <v>1</v>
      </c>
      <c r="I43" s="128" t="s">
        <v>84</v>
      </c>
      <c r="J43" s="123" t="s">
        <v>111</v>
      </c>
      <c r="K43" s="124" t="s">
        <v>84</v>
      </c>
      <c r="L43" s="125" t="s">
        <v>84</v>
      </c>
      <c r="M43" s="107"/>
      <c r="N43" t="str">
        <f t="shared" si="1"/>
        <v xml:space="preserve"> </v>
      </c>
    </row>
    <row r="44" spans="1:15">
      <c r="A44" s="338"/>
      <c r="B44" s="215"/>
      <c r="C44" s="34"/>
      <c r="D44" s="25"/>
      <c r="E44" s="35"/>
      <c r="F44" s="200"/>
      <c r="G44" s="9">
        <f t="shared" si="0"/>
        <v>0</v>
      </c>
      <c r="H44" s="75"/>
      <c r="I44" s="128" t="s">
        <v>87</v>
      </c>
      <c r="J44" s="123" t="s">
        <v>84</v>
      </c>
      <c r="K44" s="124" t="s">
        <v>84</v>
      </c>
      <c r="L44" s="125" t="s">
        <v>84</v>
      </c>
      <c r="M44" s="107"/>
      <c r="N44" t="str">
        <f t="shared" si="1"/>
        <v xml:space="preserve"> </v>
      </c>
    </row>
    <row r="45" spans="1:15" ht="15" thickBot="1">
      <c r="A45" s="339"/>
      <c r="B45" s="94"/>
      <c r="C45" s="139" t="s">
        <v>38</v>
      </c>
      <c r="D45" s="36"/>
      <c r="E45" s="37"/>
      <c r="F45" s="222" t="s">
        <v>27</v>
      </c>
      <c r="G45" s="9">
        <f t="shared" si="0"/>
        <v>0</v>
      </c>
      <c r="H45" s="75">
        <v>1</v>
      </c>
      <c r="I45" s="194"/>
      <c r="J45" s="228"/>
      <c r="K45" s="229"/>
      <c r="L45" s="230"/>
      <c r="M45" s="195"/>
      <c r="N45">
        <f t="shared" si="1"/>
        <v>0</v>
      </c>
    </row>
    <row r="46" spans="1:15">
      <c r="A46" s="338" t="s">
        <v>39</v>
      </c>
      <c r="B46" s="210">
        <v>3300005</v>
      </c>
      <c r="C46" s="235" t="s">
        <v>140</v>
      </c>
      <c r="D46" s="212">
        <v>18</v>
      </c>
      <c r="E46" s="213">
        <v>1</v>
      </c>
      <c r="F46" s="214" t="s">
        <v>14</v>
      </c>
      <c r="G46" s="5">
        <f t="shared" si="0"/>
        <v>18</v>
      </c>
      <c r="H46" s="292">
        <v>1</v>
      </c>
      <c r="I46" s="84"/>
      <c r="J46" s="135" t="s">
        <v>69</v>
      </c>
      <c r="K46" s="103">
        <v>16</v>
      </c>
      <c r="L46" s="103">
        <v>1</v>
      </c>
      <c r="M46" s="105" t="s">
        <v>73</v>
      </c>
      <c r="N46">
        <f t="shared" si="1"/>
        <v>16</v>
      </c>
      <c r="O46">
        <v>1</v>
      </c>
    </row>
    <row r="47" spans="1:15">
      <c r="A47" s="338"/>
      <c r="B47" s="236">
        <v>1900103</v>
      </c>
      <c r="C47" s="149" t="s">
        <v>40</v>
      </c>
      <c r="D47" s="148" t="s">
        <v>25</v>
      </c>
      <c r="E47" s="237">
        <v>1</v>
      </c>
      <c r="F47" s="238" t="s">
        <v>41</v>
      </c>
      <c r="G47" s="7">
        <v>40</v>
      </c>
      <c r="H47" s="289">
        <v>1</v>
      </c>
      <c r="I47" s="128">
        <v>1905037</v>
      </c>
      <c r="J47" s="123" t="s">
        <v>81</v>
      </c>
      <c r="K47" s="124">
        <v>48</v>
      </c>
      <c r="L47" s="125">
        <v>3</v>
      </c>
      <c r="M47" s="107" t="s">
        <v>73</v>
      </c>
      <c r="N47">
        <f t="shared" si="1"/>
        <v>48</v>
      </c>
      <c r="O47">
        <v>1</v>
      </c>
    </row>
    <row r="48" spans="1:15">
      <c r="A48" s="338"/>
      <c r="B48" s="93">
        <v>1905083</v>
      </c>
      <c r="C48" s="17" t="s">
        <v>97</v>
      </c>
      <c r="D48" s="9">
        <v>48</v>
      </c>
      <c r="E48" s="10">
        <v>3</v>
      </c>
      <c r="F48" s="198" t="s">
        <v>230</v>
      </c>
      <c r="G48" s="9">
        <f t="shared" si="0"/>
        <v>48</v>
      </c>
      <c r="H48" s="75">
        <v>1</v>
      </c>
      <c r="I48" s="196">
        <v>1905038</v>
      </c>
      <c r="J48" s="126" t="s">
        <v>150</v>
      </c>
      <c r="K48" s="110">
        <v>16</v>
      </c>
      <c r="L48" s="82">
        <v>1</v>
      </c>
      <c r="M48" s="197" t="s">
        <v>151</v>
      </c>
      <c r="N48">
        <f t="shared" si="1"/>
        <v>16</v>
      </c>
      <c r="O48">
        <v>1</v>
      </c>
    </row>
    <row r="49" spans="1:15">
      <c r="A49" s="77"/>
      <c r="B49" s="93">
        <v>1905084</v>
      </c>
      <c r="C49" s="17" t="s">
        <v>98</v>
      </c>
      <c r="D49" s="9">
        <v>32</v>
      </c>
      <c r="E49" s="10">
        <v>1</v>
      </c>
      <c r="F49" s="198" t="s">
        <v>230</v>
      </c>
      <c r="G49" s="9">
        <f t="shared" si="0"/>
        <v>32</v>
      </c>
      <c r="H49" s="75">
        <v>1</v>
      </c>
      <c r="I49" s="128">
        <v>1901036</v>
      </c>
      <c r="J49" s="123" t="s">
        <v>102</v>
      </c>
      <c r="K49" s="124">
        <v>32</v>
      </c>
      <c r="L49" s="125">
        <v>2</v>
      </c>
      <c r="M49" s="107"/>
      <c r="N49">
        <f t="shared" si="1"/>
        <v>32</v>
      </c>
      <c r="O49">
        <v>1</v>
      </c>
    </row>
    <row r="50" spans="1:15">
      <c r="A50" s="39"/>
      <c r="B50" s="206"/>
      <c r="C50" s="207"/>
      <c r="D50" s="208"/>
      <c r="E50" s="208"/>
      <c r="F50" s="209"/>
      <c r="G50" s="9">
        <f t="shared" si="0"/>
        <v>0</v>
      </c>
      <c r="H50" s="75"/>
      <c r="I50" s="128">
        <v>1904020</v>
      </c>
      <c r="J50" s="123" t="s">
        <v>103</v>
      </c>
      <c r="K50" s="124">
        <v>32</v>
      </c>
      <c r="L50" s="125">
        <v>2</v>
      </c>
      <c r="M50" s="107"/>
      <c r="N50">
        <f t="shared" si="1"/>
        <v>32</v>
      </c>
      <c r="O50">
        <v>1</v>
      </c>
    </row>
    <row r="51" spans="1:15">
      <c r="A51" s="39"/>
      <c r="B51" s="206"/>
      <c r="C51" s="207"/>
      <c r="D51" s="208"/>
      <c r="E51" s="208"/>
      <c r="F51" s="209"/>
      <c r="G51" s="9">
        <f t="shared" si="0"/>
        <v>0</v>
      </c>
      <c r="H51" s="75"/>
      <c r="I51" s="128">
        <v>1904021</v>
      </c>
      <c r="J51" s="123" t="s">
        <v>104</v>
      </c>
      <c r="K51" s="124">
        <v>32</v>
      </c>
      <c r="L51" s="125">
        <v>1</v>
      </c>
      <c r="M51" s="107"/>
      <c r="N51">
        <f t="shared" si="1"/>
        <v>32</v>
      </c>
      <c r="O51">
        <v>1</v>
      </c>
    </row>
    <row r="52" spans="1:15">
      <c r="A52" s="39"/>
      <c r="B52" s="87"/>
      <c r="C52" s="21"/>
      <c r="D52" s="25"/>
      <c r="E52" s="38"/>
      <c r="F52" s="200"/>
      <c r="G52" s="9">
        <f t="shared" si="0"/>
        <v>0</v>
      </c>
      <c r="H52" s="75"/>
      <c r="I52" s="196">
        <v>1905041</v>
      </c>
      <c r="J52" s="126" t="s">
        <v>149</v>
      </c>
      <c r="K52" s="110" t="s">
        <v>198</v>
      </c>
      <c r="L52" s="82">
        <v>2</v>
      </c>
      <c r="M52" s="197" t="s">
        <v>146</v>
      </c>
      <c r="N52" t="str">
        <f t="shared" si="1"/>
        <v>2周</v>
      </c>
      <c r="O52">
        <v>1</v>
      </c>
    </row>
    <row r="53" spans="1:15">
      <c r="A53" s="168"/>
      <c r="B53" s="245"/>
      <c r="C53" s="246"/>
      <c r="D53" s="247"/>
      <c r="E53" s="248"/>
      <c r="F53" s="249"/>
      <c r="G53" s="9">
        <f t="shared" si="0"/>
        <v>0</v>
      </c>
      <c r="H53" s="75"/>
      <c r="N53">
        <f t="shared" si="1"/>
        <v>0</v>
      </c>
    </row>
    <row r="54" spans="1:15">
      <c r="A54" s="168"/>
      <c r="B54" s="245"/>
      <c r="C54" s="246"/>
      <c r="D54" s="247"/>
      <c r="E54" s="248"/>
      <c r="F54" s="249"/>
      <c r="G54" s="9">
        <f t="shared" si="0"/>
        <v>0</v>
      </c>
      <c r="H54" s="75"/>
      <c r="N54">
        <f t="shared" si="1"/>
        <v>0</v>
      </c>
    </row>
    <row r="55" spans="1:15" ht="15" thickBot="1">
      <c r="A55" s="40"/>
      <c r="B55" s="94"/>
      <c r="C55" s="139" t="s">
        <v>42</v>
      </c>
      <c r="D55" s="32"/>
      <c r="E55" s="33"/>
      <c r="F55" s="95" t="s">
        <v>19</v>
      </c>
      <c r="G55" s="9">
        <f t="shared" si="0"/>
        <v>0</v>
      </c>
      <c r="H55" s="75">
        <v>1</v>
      </c>
      <c r="I55" s="194" t="s">
        <v>87</v>
      </c>
      <c r="J55" s="42" t="s">
        <v>110</v>
      </c>
      <c r="K55" s="43" t="s">
        <v>87</v>
      </c>
      <c r="L55" s="43" t="s">
        <v>86</v>
      </c>
      <c r="M55" s="20"/>
      <c r="N55" t="str">
        <f t="shared" si="1"/>
        <v xml:space="preserve"> </v>
      </c>
    </row>
    <row r="56" spans="1:15">
      <c r="A56" s="337" t="s">
        <v>43</v>
      </c>
      <c r="B56" s="172">
        <v>1900104</v>
      </c>
      <c r="C56" s="173" t="s">
        <v>44</v>
      </c>
      <c r="D56" s="172" t="s">
        <v>244</v>
      </c>
      <c r="E56" s="174">
        <v>3</v>
      </c>
      <c r="F56" s="232" t="s">
        <v>133</v>
      </c>
      <c r="G56" s="5">
        <v>160</v>
      </c>
      <c r="H56" s="292">
        <v>1</v>
      </c>
      <c r="I56" s="234"/>
      <c r="J56" s="135" t="s">
        <v>80</v>
      </c>
      <c r="K56" s="103">
        <v>16</v>
      </c>
      <c r="L56" s="114">
        <v>1</v>
      </c>
      <c r="M56" s="105" t="s">
        <v>73</v>
      </c>
      <c r="N56">
        <f t="shared" si="1"/>
        <v>16</v>
      </c>
      <c r="O56">
        <v>1</v>
      </c>
    </row>
    <row r="57" spans="1:15" ht="15" thickBot="1">
      <c r="A57" s="338"/>
      <c r="B57" s="172">
        <v>1900105</v>
      </c>
      <c r="C57" s="173" t="s">
        <v>34</v>
      </c>
      <c r="D57" s="172" t="s">
        <v>35</v>
      </c>
      <c r="E57" s="174">
        <v>1</v>
      </c>
      <c r="F57" s="231" t="s">
        <v>26</v>
      </c>
      <c r="G57" s="7">
        <v>40</v>
      </c>
      <c r="H57" s="289">
        <v>1</v>
      </c>
      <c r="I57" s="128"/>
      <c r="J57" s="41" t="s">
        <v>153</v>
      </c>
      <c r="K57" s="164" t="s">
        <v>153</v>
      </c>
      <c r="L57" s="164" t="s">
        <v>153</v>
      </c>
      <c r="M57" s="165" t="s">
        <v>147</v>
      </c>
      <c r="N57" t="str">
        <f t="shared" si="1"/>
        <v xml:space="preserve"> </v>
      </c>
    </row>
    <row r="58" spans="1:15">
      <c r="A58" s="338"/>
      <c r="B58" s="172">
        <v>1900107</v>
      </c>
      <c r="C58" s="173" t="s">
        <v>45</v>
      </c>
      <c r="D58" s="172" t="s">
        <v>25</v>
      </c>
      <c r="E58" s="174">
        <v>1</v>
      </c>
      <c r="F58" s="231" t="s">
        <v>26</v>
      </c>
      <c r="G58" s="5">
        <v>40</v>
      </c>
      <c r="H58" s="290">
        <v>1</v>
      </c>
      <c r="I58" s="128" t="s">
        <v>153</v>
      </c>
      <c r="J58" s="41" t="s">
        <v>153</v>
      </c>
      <c r="K58" s="164" t="s">
        <v>153</v>
      </c>
      <c r="L58" s="164" t="s">
        <v>153</v>
      </c>
      <c r="M58" s="165" t="s">
        <v>94</v>
      </c>
      <c r="N58" t="str">
        <f t="shared" si="1"/>
        <v xml:space="preserve"> </v>
      </c>
    </row>
    <row r="59" spans="1:15">
      <c r="A59" s="338"/>
      <c r="B59" s="176"/>
      <c r="C59" s="177" t="s">
        <v>134</v>
      </c>
      <c r="D59" s="178" t="s">
        <v>135</v>
      </c>
      <c r="E59" s="179">
        <v>2</v>
      </c>
      <c r="F59" s="233" t="s">
        <v>31</v>
      </c>
      <c r="G59" s="7">
        <v>40</v>
      </c>
      <c r="H59" s="289">
        <v>1</v>
      </c>
      <c r="I59" s="128" t="s">
        <v>153</v>
      </c>
      <c r="J59" s="41" t="s">
        <v>153</v>
      </c>
      <c r="K59" s="164" t="s">
        <v>153</v>
      </c>
      <c r="L59" s="164" t="s">
        <v>153</v>
      </c>
      <c r="M59" s="165" t="s">
        <v>85</v>
      </c>
      <c r="N59" t="str">
        <f t="shared" si="1"/>
        <v xml:space="preserve"> </v>
      </c>
    </row>
    <row r="60" spans="1:15">
      <c r="A60" s="338"/>
      <c r="B60" s="16"/>
      <c r="C60" s="21" t="s">
        <v>99</v>
      </c>
      <c r="D60" s="25" t="s">
        <v>84</v>
      </c>
      <c r="E60" s="38" t="s">
        <v>84</v>
      </c>
      <c r="F60" s="118" t="s">
        <v>94</v>
      </c>
      <c r="G60" s="118" t="str">
        <f t="shared" si="0"/>
        <v xml:space="preserve"> </v>
      </c>
      <c r="H60" s="118"/>
      <c r="I60" s="128" t="s">
        <v>153</v>
      </c>
      <c r="J60" s="41" t="s">
        <v>153</v>
      </c>
      <c r="K60" s="164" t="s">
        <v>153</v>
      </c>
      <c r="L60" s="164" t="s">
        <v>153</v>
      </c>
      <c r="M60" s="165"/>
      <c r="N60" t="str">
        <f t="shared" si="1"/>
        <v xml:space="preserve"> </v>
      </c>
    </row>
    <row r="61" spans="1:15">
      <c r="A61" s="338"/>
      <c r="B61" s="16"/>
      <c r="C61" s="21" t="s">
        <v>85</v>
      </c>
      <c r="D61" s="25" t="s">
        <v>87</v>
      </c>
      <c r="E61" s="38" t="s">
        <v>84</v>
      </c>
      <c r="F61" s="118" t="s">
        <v>86</v>
      </c>
      <c r="G61" s="118" t="str">
        <f t="shared" si="0"/>
        <v xml:space="preserve"> </v>
      </c>
      <c r="H61" s="118"/>
      <c r="I61" s="128" t="s">
        <v>153</v>
      </c>
      <c r="J61" s="41" t="s">
        <v>153</v>
      </c>
      <c r="K61" s="164" t="s">
        <v>153</v>
      </c>
      <c r="L61" s="164" t="s">
        <v>153</v>
      </c>
      <c r="M61" s="165"/>
      <c r="N61" t="str">
        <f t="shared" si="1"/>
        <v xml:space="preserve"> </v>
      </c>
    </row>
    <row r="62" spans="1:15">
      <c r="A62" s="338"/>
      <c r="B62" s="16"/>
      <c r="C62" s="21" t="s">
        <v>93</v>
      </c>
      <c r="D62" s="25" t="s">
        <v>94</v>
      </c>
      <c r="E62" s="38" t="s">
        <v>86</v>
      </c>
      <c r="F62" s="118" t="s">
        <v>84</v>
      </c>
      <c r="G62" s="118" t="str">
        <f t="shared" si="0"/>
        <v xml:space="preserve"> </v>
      </c>
      <c r="H62" s="118"/>
      <c r="I62" s="128" t="s">
        <v>109</v>
      </c>
      <c r="J62" s="41" t="s">
        <v>92</v>
      </c>
      <c r="K62" s="164" t="s">
        <v>87</v>
      </c>
      <c r="L62" s="164" t="s">
        <v>87</v>
      </c>
      <c r="M62" s="165"/>
      <c r="N62" t="str">
        <f t="shared" si="1"/>
        <v xml:space="preserve"> </v>
      </c>
    </row>
    <row r="63" spans="1:15" ht="15" thickBot="1">
      <c r="A63" s="339"/>
      <c r="B63" s="16"/>
      <c r="C63" s="21"/>
      <c r="D63" s="25"/>
      <c r="E63" s="38"/>
      <c r="F63" s="118"/>
      <c r="G63" s="118">
        <f t="shared" si="0"/>
        <v>0</v>
      </c>
      <c r="H63" s="118"/>
      <c r="I63" s="194">
        <v>199650</v>
      </c>
      <c r="J63" s="42" t="s">
        <v>108</v>
      </c>
      <c r="K63" s="43">
        <v>24</v>
      </c>
      <c r="L63" s="43">
        <v>1.5</v>
      </c>
      <c r="M63" s="20"/>
      <c r="N63">
        <f t="shared" si="1"/>
        <v>24</v>
      </c>
      <c r="O63">
        <v>1</v>
      </c>
    </row>
    <row r="64" spans="1:15">
      <c r="A64" s="39" t="s">
        <v>47</v>
      </c>
      <c r="B64" s="180">
        <v>1900106</v>
      </c>
      <c r="C64" s="181" t="s">
        <v>136</v>
      </c>
      <c r="D64" s="180" t="s">
        <v>137</v>
      </c>
      <c r="E64" s="182">
        <v>3</v>
      </c>
      <c r="F64" s="175" t="s">
        <v>41</v>
      </c>
      <c r="G64" s="5">
        <v>480</v>
      </c>
      <c r="H64" s="290">
        <v>1</v>
      </c>
      <c r="I64" s="120"/>
      <c r="J64" s="44" t="s">
        <v>164</v>
      </c>
      <c r="K64" s="45"/>
      <c r="L64" s="46">
        <v>5</v>
      </c>
      <c r="M64" s="121"/>
      <c r="N64">
        <f t="shared" si="1"/>
        <v>0</v>
      </c>
      <c r="O64">
        <v>1</v>
      </c>
    </row>
    <row r="65" spans="1:14" ht="15" thickBot="1">
      <c r="A65" s="47"/>
      <c r="B65" s="183"/>
      <c r="C65" s="184" t="s">
        <v>46</v>
      </c>
      <c r="D65" s="185" t="s">
        <v>138</v>
      </c>
      <c r="E65" s="186">
        <v>1</v>
      </c>
      <c r="F65" s="187" t="s">
        <v>139</v>
      </c>
      <c r="G65" s="7">
        <v>40</v>
      </c>
      <c r="H65" s="291">
        <v>1</v>
      </c>
      <c r="I65" s="119"/>
      <c r="J65" s="42"/>
      <c r="K65" s="43"/>
      <c r="L65" s="43"/>
      <c r="M65" s="122"/>
      <c r="N65">
        <f t="shared" si="1"/>
        <v>0</v>
      </c>
    </row>
    <row r="66" spans="1:14" ht="15" thickBot="1">
      <c r="A66" s="48"/>
      <c r="B66" s="49"/>
      <c r="C66" s="50"/>
      <c r="D66" s="51"/>
      <c r="E66" s="51">
        <f>SUM(E4:E65)</f>
        <v>88</v>
      </c>
      <c r="F66" s="52">
        <f>SUM(F4:F65)</f>
        <v>0</v>
      </c>
      <c r="G66" s="287">
        <f>SUM(G3:G65)</f>
        <v>2321</v>
      </c>
      <c r="H66" s="287">
        <f>SUM(H3:H65)</f>
        <v>48</v>
      </c>
      <c r="I66" s="49"/>
      <c r="J66" s="50"/>
      <c r="K66" s="51"/>
      <c r="L66" s="53">
        <f>SUM(L4:L65)</f>
        <v>81</v>
      </c>
      <c r="M66" s="54"/>
      <c r="N66">
        <f>SUM(N3:N65)</f>
        <v>1641</v>
      </c>
    </row>
    <row r="67" spans="1:14">
      <c r="A67" s="55" t="s">
        <v>48</v>
      </c>
      <c r="B67" s="56"/>
      <c r="C67" s="57"/>
      <c r="D67" s="56"/>
      <c r="E67" s="56"/>
      <c r="F67" s="56"/>
      <c r="G67" s="56"/>
      <c r="H67" s="56"/>
      <c r="I67" s="56"/>
      <c r="J67" s="57"/>
      <c r="K67" s="56"/>
      <c r="L67" s="56"/>
      <c r="M67" s="58"/>
    </row>
    <row r="68" spans="1:14">
      <c r="A68" s="59"/>
      <c r="B68" s="60"/>
      <c r="C68" s="61"/>
      <c r="D68" s="60"/>
      <c r="E68" s="60"/>
      <c r="F68" s="60"/>
      <c r="G68" s="60"/>
      <c r="H68" s="60"/>
      <c r="I68" s="60"/>
      <c r="J68" s="61"/>
      <c r="K68" s="60"/>
      <c r="L68" s="60"/>
      <c r="M68" s="62"/>
    </row>
    <row r="69" spans="1:14">
      <c r="A69" s="63"/>
      <c r="B69" s="64"/>
      <c r="C69" s="65"/>
      <c r="D69" s="64"/>
      <c r="E69" s="64"/>
      <c r="F69" s="64"/>
      <c r="G69" s="64"/>
      <c r="H69" s="64"/>
      <c r="I69" s="64"/>
      <c r="J69" s="65"/>
      <c r="K69" s="64"/>
      <c r="L69" s="64"/>
      <c r="M69" s="66"/>
    </row>
    <row r="70" spans="1:14">
      <c r="A70" s="63"/>
      <c r="B70" s="64"/>
      <c r="C70" s="73"/>
      <c r="D70" s="64"/>
      <c r="E70" s="64"/>
      <c r="F70" s="64"/>
      <c r="G70" s="64"/>
      <c r="H70" s="64"/>
      <c r="I70" s="64"/>
      <c r="J70" s="65"/>
      <c r="K70" s="64"/>
      <c r="L70" s="64"/>
    </row>
    <row r="71" spans="1:14" ht="15" thickBot="1">
      <c r="A71" s="63"/>
      <c r="B71" s="64"/>
      <c r="C71" s="73"/>
      <c r="D71" s="64">
        <f>B78*0.6</f>
        <v>75</v>
      </c>
      <c r="E71" s="64"/>
      <c r="F71" s="64"/>
      <c r="G71" s="64"/>
      <c r="H71" s="64"/>
      <c r="I71" s="64">
        <f>B78*0.4</f>
        <v>50</v>
      </c>
      <c r="J71" s="65"/>
      <c r="K71" s="64"/>
      <c r="L71" s="64"/>
    </row>
    <row r="72" spans="1:14">
      <c r="A72" s="141" t="s">
        <v>48</v>
      </c>
      <c r="B72" s="142"/>
      <c r="C72" s="328" t="s">
        <v>114</v>
      </c>
      <c r="D72" s="329"/>
      <c r="E72" s="330"/>
      <c r="F72" s="328" t="s">
        <v>115</v>
      </c>
      <c r="G72" s="329"/>
      <c r="H72" s="329"/>
      <c r="I72" s="329"/>
      <c r="J72" s="330"/>
      <c r="K72" s="331" t="s">
        <v>116</v>
      </c>
      <c r="L72" s="331"/>
      <c r="M72" s="332"/>
    </row>
    <row r="73" spans="1:14" ht="26">
      <c r="A73" s="143">
        <v>1</v>
      </c>
      <c r="B73" s="67" t="s">
        <v>117</v>
      </c>
      <c r="C73" s="144" t="s">
        <v>49</v>
      </c>
      <c r="D73" s="68">
        <f>SUM(D4,D5,D13,D14,D15,D22,D23,D30,D31)</f>
        <v>432</v>
      </c>
      <c r="E73" s="68">
        <f>SUM(E4,E5,E13,E14,E15,E22,E23,E30,E31)</f>
        <v>24</v>
      </c>
      <c r="F73" s="145" t="s">
        <v>50</v>
      </c>
      <c r="G73" s="145"/>
      <c r="H73" s="145"/>
      <c r="I73" s="146">
        <f>SUM(D32:D33,D60,D68)</f>
        <v>72</v>
      </c>
      <c r="J73" s="147">
        <v>18</v>
      </c>
      <c r="K73" s="333" t="s">
        <v>118</v>
      </c>
      <c r="L73" s="334"/>
      <c r="M73" s="335"/>
    </row>
    <row r="74" spans="1:14">
      <c r="A74" s="320">
        <v>2</v>
      </c>
      <c r="B74" s="336" t="s">
        <v>51</v>
      </c>
      <c r="C74" s="148"/>
      <c r="D74" s="148"/>
      <c r="E74" s="148"/>
      <c r="F74" s="149" t="s">
        <v>52</v>
      </c>
      <c r="G74" s="149"/>
      <c r="H74" s="149"/>
      <c r="I74" s="148"/>
      <c r="J74" s="150">
        <f>SUM(E16+E47+E56+E57+E58+E64)</f>
        <v>10</v>
      </c>
      <c r="K74" s="324"/>
      <c r="L74" s="324"/>
      <c r="M74" s="325"/>
    </row>
    <row r="75" spans="1:14" ht="26">
      <c r="A75" s="320"/>
      <c r="B75" s="321"/>
      <c r="C75" s="151"/>
      <c r="D75" s="152"/>
      <c r="E75" s="152"/>
      <c r="F75" s="153" t="s">
        <v>125</v>
      </c>
      <c r="G75" s="153"/>
      <c r="H75" s="153"/>
      <c r="I75" s="152"/>
      <c r="J75" s="152">
        <v>5</v>
      </c>
      <c r="K75" s="324"/>
      <c r="L75" s="324"/>
      <c r="M75" s="325"/>
    </row>
    <row r="76" spans="1:14">
      <c r="A76" s="320">
        <v>3</v>
      </c>
      <c r="B76" s="321" t="s">
        <v>119</v>
      </c>
      <c r="C76" s="154" t="s">
        <v>120</v>
      </c>
      <c r="D76" s="155"/>
      <c r="E76" s="156">
        <f>SUM(E9+E12+E17+E24+E18+E25+E26+E27+E28+E32+E33+E38+E39+E40+E41+E42+E43+E48+E49)</f>
        <v>42</v>
      </c>
      <c r="F76" s="157" t="s">
        <v>121</v>
      </c>
      <c r="G76" s="157"/>
      <c r="H76" s="157"/>
      <c r="I76" s="158"/>
      <c r="J76" s="158">
        <v>26</v>
      </c>
      <c r="K76" s="322"/>
      <c r="L76" s="322"/>
      <c r="M76" s="323"/>
    </row>
    <row r="77" spans="1:14" ht="26">
      <c r="A77" s="320"/>
      <c r="B77" s="321"/>
      <c r="C77" s="154" t="s">
        <v>126</v>
      </c>
      <c r="D77" s="155"/>
      <c r="E77" s="156"/>
      <c r="F77" s="159" t="s">
        <v>127</v>
      </c>
      <c r="G77" s="159"/>
      <c r="H77" s="159"/>
      <c r="I77" s="31"/>
      <c r="J77" s="69"/>
      <c r="K77" s="324"/>
      <c r="L77" s="324"/>
      <c r="M77" s="325"/>
    </row>
    <row r="78" spans="1:14" ht="15" thickBot="1">
      <c r="A78" s="160" t="s">
        <v>53</v>
      </c>
      <c r="B78" s="161">
        <f>E78+J78</f>
        <v>125</v>
      </c>
      <c r="C78" s="162"/>
      <c r="D78" s="162"/>
      <c r="E78" s="161">
        <f>SUM(E73:E76)</f>
        <v>66</v>
      </c>
      <c r="F78" s="162">
        <f>18+2+18+18</f>
        <v>56</v>
      </c>
      <c r="G78" s="276"/>
      <c r="H78" s="276"/>
      <c r="I78" s="162"/>
      <c r="J78" s="161">
        <f>SUM(J73:J77)</f>
        <v>59</v>
      </c>
      <c r="K78" s="326"/>
      <c r="L78" s="326"/>
      <c r="M78" s="327"/>
    </row>
    <row r="79" spans="1:14">
      <c r="A79" s="63"/>
      <c r="B79" s="64"/>
      <c r="C79" s="73"/>
      <c r="D79" s="64"/>
      <c r="E79" s="64"/>
      <c r="F79" s="64"/>
      <c r="G79" s="64"/>
      <c r="H79" s="64"/>
      <c r="I79" s="64"/>
      <c r="J79" s="65"/>
      <c r="K79" s="64"/>
      <c r="L79" s="64"/>
      <c r="M79" s="64"/>
    </row>
    <row r="80" spans="1:14">
      <c r="A80" s="63"/>
      <c r="B80" s="64"/>
      <c r="C80" s="73"/>
      <c r="D80" s="64"/>
      <c r="E80" s="64"/>
      <c r="F80" s="64" t="s">
        <v>122</v>
      </c>
      <c r="G80" s="64"/>
      <c r="H80" s="64"/>
      <c r="I80" s="64"/>
      <c r="J80" s="65" t="s">
        <v>123</v>
      </c>
      <c r="K80" s="64"/>
      <c r="L80" s="64"/>
      <c r="M80" s="64" t="s">
        <v>124</v>
      </c>
    </row>
    <row r="81" spans="1:13" ht="31" customHeight="1" thickBot="1">
      <c r="A81" s="280" t="s">
        <v>229</v>
      </c>
      <c r="B81"/>
      <c r="C81"/>
      <c r="D81"/>
      <c r="E81"/>
      <c r="F81"/>
      <c r="G81"/>
      <c r="H81"/>
      <c r="I81"/>
      <c r="J81"/>
      <c r="K81"/>
      <c r="L81"/>
      <c r="M81"/>
    </row>
    <row r="82" spans="1:13" ht="39" customHeight="1">
      <c r="A82" s="301"/>
      <c r="B82" s="307"/>
      <c r="C82" s="307"/>
      <c r="D82" s="307"/>
      <c r="E82" s="307"/>
      <c r="F82" s="302"/>
      <c r="G82" s="281" t="s">
        <v>200</v>
      </c>
      <c r="H82" s="318" t="s">
        <v>202</v>
      </c>
      <c r="I82" s="281" t="s">
        <v>203</v>
      </c>
      <c r="J82" s="318" t="s">
        <v>6</v>
      </c>
      <c r="K82" s="281" t="s">
        <v>205</v>
      </c>
      <c r="L82" s="318" t="s">
        <v>206</v>
      </c>
      <c r="M82"/>
    </row>
    <row r="83" spans="1:13" ht="15" thickBot="1">
      <c r="A83" s="315" t="s">
        <v>199</v>
      </c>
      <c r="B83" s="316"/>
      <c r="C83" s="316"/>
      <c r="D83" s="316"/>
      <c r="E83" s="316"/>
      <c r="F83" s="317"/>
      <c r="G83" s="282" t="s">
        <v>201</v>
      </c>
      <c r="H83" s="319"/>
      <c r="I83" s="282" t="s">
        <v>204</v>
      </c>
      <c r="J83" s="319"/>
      <c r="K83" s="282" t="s">
        <v>204</v>
      </c>
      <c r="L83" s="319"/>
      <c r="M83"/>
    </row>
    <row r="84" spans="1:13" ht="15" thickBot="1">
      <c r="A84" s="301" t="s">
        <v>207</v>
      </c>
      <c r="B84" s="302"/>
      <c r="C84" s="298" t="s">
        <v>208</v>
      </c>
      <c r="D84" s="300"/>
      <c r="E84" s="300"/>
      <c r="F84" s="299"/>
      <c r="G84" s="282">
        <v>7</v>
      </c>
      <c r="H84" s="282">
        <v>432</v>
      </c>
      <c r="I84" s="297">
        <f>H84/(J76*16+G66)</f>
        <v>0.15783704786262331</v>
      </c>
      <c r="J84" s="282">
        <v>24</v>
      </c>
      <c r="K84" s="282">
        <f>J84/B78</f>
        <v>0.192</v>
      </c>
      <c r="L84" s="282"/>
      <c r="M84"/>
    </row>
    <row r="85" spans="1:13" ht="15" thickBot="1">
      <c r="A85" s="303"/>
      <c r="B85" s="304"/>
      <c r="C85" s="301" t="s">
        <v>209</v>
      </c>
      <c r="D85" s="302"/>
      <c r="E85" s="298" t="s">
        <v>210</v>
      </c>
      <c r="F85" s="299"/>
      <c r="G85" s="282">
        <f>SUM(H9+H10+H11+H12+H18+H24+H25+H42+H43)</f>
        <v>9</v>
      </c>
      <c r="H85" s="282">
        <f>G9+G10+G11+G12+G18+G24+G25+G42+G43</f>
        <v>288</v>
      </c>
      <c r="I85" s="282">
        <f>H85/(J76*16+G66)</f>
        <v>0.10522469857508221</v>
      </c>
      <c r="J85" s="352">
        <f>E9+E10+E11+E12+E18+E24+E25+E42+E43</f>
        <v>15.5</v>
      </c>
      <c r="K85" s="282">
        <f>J85/B78</f>
        <v>0.124</v>
      </c>
      <c r="L85" s="282"/>
      <c r="M85"/>
    </row>
    <row r="86" spans="1:13" ht="15" thickBot="1">
      <c r="A86" s="305"/>
      <c r="B86" s="306"/>
      <c r="C86" s="305"/>
      <c r="D86" s="306"/>
      <c r="E86" s="298" t="s">
        <v>211</v>
      </c>
      <c r="F86" s="299"/>
      <c r="G86" s="282">
        <f>SUM(H17+H26+H27+H28+H32+H33+H38+H39+H40+H41+H48+H49)</f>
        <v>12</v>
      </c>
      <c r="H86" s="282">
        <f>G17+G26+G27+G28+G32+G33+G38+G39+G40+G41+G48+G49</f>
        <v>544</v>
      </c>
      <c r="I86" s="297">
        <f>H86/(J76*16+G66)</f>
        <v>0.19875776397515527</v>
      </c>
      <c r="J86" s="353">
        <f>E17+E26+E27+E28+E32+E33+E38+E39+E40+E41+E49+E48</f>
        <v>26.5</v>
      </c>
      <c r="K86" s="282">
        <f>J86/B78</f>
        <v>0.21199999999999999</v>
      </c>
      <c r="L86" s="282"/>
      <c r="M86"/>
    </row>
    <row r="87" spans="1:13" ht="15" thickBot="1">
      <c r="A87" s="301" t="s">
        <v>212</v>
      </c>
      <c r="B87" s="302"/>
      <c r="C87" s="298" t="s">
        <v>213</v>
      </c>
      <c r="D87" s="300"/>
      <c r="E87" s="300"/>
      <c r="F87" s="299"/>
      <c r="G87" s="282">
        <f>O4+O13+O14+O15+O18+O19+O21+O22+O23+O24+O25+O27+O28+O30+O31+O32+O34+O37+O38+O39+O36+O46+O47+O48+O49+O50+O51+O52+O63+O64</f>
        <v>30</v>
      </c>
      <c r="H87" s="282">
        <f>N66</f>
        <v>1641</v>
      </c>
      <c r="I87" s="282">
        <f>H87/(J76*16+G66)</f>
        <v>0.59956156375593717</v>
      </c>
      <c r="J87" s="353">
        <f>L66</f>
        <v>81</v>
      </c>
      <c r="K87" s="282">
        <f>J87/B78</f>
        <v>0.64800000000000002</v>
      </c>
      <c r="L87" s="282"/>
      <c r="M87"/>
    </row>
    <row r="88" spans="1:13" ht="15" thickBot="1">
      <c r="A88" s="303"/>
      <c r="B88" s="304"/>
      <c r="C88" s="298" t="s">
        <v>214</v>
      </c>
      <c r="D88" s="300"/>
      <c r="E88" s="300"/>
      <c r="F88" s="299"/>
      <c r="G88" s="282">
        <v>7</v>
      </c>
      <c r="H88" s="282">
        <v>334</v>
      </c>
      <c r="I88" s="297">
        <f>H88/(J76*16+G66)</f>
        <v>0.12203142126415784</v>
      </c>
      <c r="J88" s="282">
        <v>18</v>
      </c>
      <c r="K88" s="282">
        <f>J88/B78</f>
        <v>0.14399999999999999</v>
      </c>
      <c r="L88" s="282"/>
      <c r="M88"/>
    </row>
    <row r="89" spans="1:13" ht="15" thickBot="1">
      <c r="A89" s="303"/>
      <c r="B89" s="304"/>
      <c r="C89" s="298" t="s">
        <v>215</v>
      </c>
      <c r="D89" s="300"/>
      <c r="E89" s="299"/>
      <c r="F89" s="282" t="s">
        <v>216</v>
      </c>
      <c r="G89" s="282">
        <v>1</v>
      </c>
      <c r="H89" s="282"/>
      <c r="I89" s="282"/>
      <c r="J89" s="282"/>
      <c r="K89" s="297" t="s">
        <v>83</v>
      </c>
      <c r="L89" s="282"/>
      <c r="M89"/>
    </row>
    <row r="90" spans="1:13" ht="15" thickBot="1">
      <c r="A90" s="303"/>
      <c r="B90" s="304"/>
      <c r="C90" s="301"/>
      <c r="D90" s="307"/>
      <c r="E90" s="302"/>
      <c r="F90" s="282" t="s">
        <v>218</v>
      </c>
      <c r="G90" s="282">
        <v>1</v>
      </c>
      <c r="H90" s="282"/>
      <c r="I90" s="282"/>
      <c r="J90" s="282">
        <v>1</v>
      </c>
      <c r="K90" s="297">
        <f>J90/B78</f>
        <v>8.0000000000000002E-3</v>
      </c>
      <c r="L90" s="282"/>
      <c r="M90"/>
    </row>
    <row r="91" spans="1:13" ht="15" thickBot="1">
      <c r="A91" s="303"/>
      <c r="B91" s="304"/>
      <c r="C91" s="303"/>
      <c r="D91" s="308"/>
      <c r="E91" s="304"/>
      <c r="F91" s="282" t="s">
        <v>219</v>
      </c>
      <c r="G91" s="282">
        <v>1</v>
      </c>
      <c r="H91" s="282"/>
      <c r="I91" s="282"/>
      <c r="J91" s="282">
        <v>1</v>
      </c>
      <c r="K91" s="297">
        <f>J91/B78</f>
        <v>8.0000000000000002E-3</v>
      </c>
      <c r="L91" s="282"/>
      <c r="M91"/>
    </row>
    <row r="92" spans="1:13" ht="15" thickBot="1">
      <c r="A92" s="303"/>
      <c r="B92" s="304"/>
      <c r="C92" s="303" t="s">
        <v>217</v>
      </c>
      <c r="D92" s="308"/>
      <c r="E92" s="304"/>
      <c r="F92" s="282" t="s">
        <v>220</v>
      </c>
      <c r="G92" s="282">
        <v>1</v>
      </c>
      <c r="H92" s="282"/>
      <c r="I92" s="282"/>
      <c r="J92" s="282">
        <v>1</v>
      </c>
      <c r="K92" s="297">
        <f>J92/B78</f>
        <v>8.0000000000000002E-3</v>
      </c>
      <c r="L92" s="282"/>
      <c r="M92"/>
    </row>
    <row r="93" spans="1:13" ht="15" thickBot="1">
      <c r="A93" s="303"/>
      <c r="B93" s="304"/>
      <c r="C93" s="309"/>
      <c r="D93" s="310"/>
      <c r="E93" s="311"/>
      <c r="F93" s="282" t="s">
        <v>221</v>
      </c>
      <c r="G93" s="282">
        <v>1</v>
      </c>
      <c r="H93" s="282"/>
      <c r="I93" s="282"/>
      <c r="J93" s="282">
        <v>3</v>
      </c>
      <c r="K93" s="297">
        <f>J93/B78</f>
        <v>2.4E-2</v>
      </c>
      <c r="L93" s="282"/>
      <c r="M93"/>
    </row>
    <row r="94" spans="1:13" ht="15" thickBot="1">
      <c r="A94" s="303"/>
      <c r="B94" s="304"/>
      <c r="C94" s="309"/>
      <c r="D94" s="310"/>
      <c r="E94" s="311"/>
      <c r="F94" s="282" t="s">
        <v>222</v>
      </c>
      <c r="G94" s="282">
        <v>1</v>
      </c>
      <c r="H94" s="282"/>
      <c r="I94" s="282"/>
      <c r="J94" s="282">
        <v>1</v>
      </c>
      <c r="K94" s="297">
        <f>J94/B78</f>
        <v>8.0000000000000002E-3</v>
      </c>
      <c r="L94" s="282"/>
      <c r="M94"/>
    </row>
    <row r="95" spans="1:13" ht="15" thickBot="1">
      <c r="A95" s="303"/>
      <c r="B95" s="304"/>
      <c r="C95" s="312"/>
      <c r="D95" s="313"/>
      <c r="E95" s="314"/>
      <c r="F95" s="283" t="s">
        <v>223</v>
      </c>
      <c r="G95" s="282">
        <v>1</v>
      </c>
      <c r="H95" s="282"/>
      <c r="I95" s="282"/>
      <c r="J95" s="282">
        <v>3</v>
      </c>
      <c r="K95" s="297">
        <f>J95/B78</f>
        <v>2.4E-2</v>
      </c>
      <c r="L95" s="282"/>
      <c r="M95"/>
    </row>
    <row r="96" spans="1:13" ht="15" thickBot="1">
      <c r="A96" s="305"/>
      <c r="B96" s="306"/>
      <c r="C96" s="298" t="s">
        <v>224</v>
      </c>
      <c r="D96" s="300"/>
      <c r="E96" s="299"/>
      <c r="F96" s="283"/>
      <c r="G96" s="282">
        <v>7</v>
      </c>
      <c r="H96" s="282"/>
      <c r="I96" s="282"/>
      <c r="J96" s="282">
        <v>10</v>
      </c>
      <c r="K96" s="297">
        <f>J96/B78</f>
        <v>0.08</v>
      </c>
      <c r="L96" s="282"/>
      <c r="M96"/>
    </row>
    <row r="97" spans="1:14" ht="43" thickBot="1">
      <c r="A97" s="298" t="s">
        <v>225</v>
      </c>
      <c r="B97" s="300"/>
      <c r="C97" s="300"/>
      <c r="D97" s="300"/>
      <c r="E97" s="300"/>
      <c r="F97" s="299"/>
      <c r="G97" s="282">
        <f>SUM(G84:G96)</f>
        <v>79</v>
      </c>
      <c r="H97" s="282">
        <f>(J76*16+G66)</f>
        <v>2737</v>
      </c>
      <c r="I97" s="282"/>
      <c r="J97" s="282"/>
      <c r="K97" s="282"/>
      <c r="L97" s="282"/>
      <c r="M97"/>
    </row>
    <row r="98" spans="1:14" ht="29" thickBot="1">
      <c r="A98" s="284" t="s">
        <v>226</v>
      </c>
      <c r="B98" s="354">
        <f>B78</f>
        <v>125</v>
      </c>
      <c r="C98" s="299"/>
      <c r="D98" s="298" t="s">
        <v>227</v>
      </c>
      <c r="E98" s="300"/>
      <c r="F98" s="299"/>
      <c r="G98" s="354">
        <f>B78-J78</f>
        <v>66</v>
      </c>
      <c r="H98" s="299"/>
      <c r="I98" s="298" t="s">
        <v>228</v>
      </c>
      <c r="J98" s="299"/>
      <c r="K98" s="354">
        <f>J78</f>
        <v>59</v>
      </c>
      <c r="L98" s="299"/>
      <c r="M98"/>
    </row>
    <row r="99" spans="1:14">
      <c r="A99" s="285"/>
      <c r="B99" s="285"/>
      <c r="C99" s="285"/>
      <c r="D99" s="285"/>
      <c r="E99" s="285"/>
      <c r="F99" s="285"/>
      <c r="G99" s="285"/>
      <c r="H99" s="285"/>
      <c r="I99" s="285"/>
      <c r="J99" s="285"/>
      <c r="K99" s="285"/>
      <c r="L99" s="285"/>
      <c r="M99" s="285"/>
      <c r="N99" s="285"/>
    </row>
    <row r="100" spans="1:14" ht="17">
      <c r="A100" s="280"/>
      <c r="B100"/>
      <c r="C100"/>
      <c r="D100"/>
      <c r="E100"/>
      <c r="F100"/>
      <c r="G100"/>
      <c r="H100"/>
      <c r="I100"/>
      <c r="J100"/>
      <c r="K100"/>
      <c r="L100"/>
      <c r="M100"/>
    </row>
  </sheetData>
  <mergeCells count="51">
    <mergeCell ref="A1:M1"/>
    <mergeCell ref="A2:A3"/>
    <mergeCell ref="B2:F2"/>
    <mergeCell ref="I2:M2"/>
    <mergeCell ref="A4:A12"/>
    <mergeCell ref="A56:A63"/>
    <mergeCell ref="A13:A21"/>
    <mergeCell ref="A22:A29"/>
    <mergeCell ref="A30:A36"/>
    <mergeCell ref="A37:A45"/>
    <mergeCell ref="A46:A48"/>
    <mergeCell ref="C72:E72"/>
    <mergeCell ref="F72:J72"/>
    <mergeCell ref="K72:M72"/>
    <mergeCell ref="K73:M73"/>
    <mergeCell ref="A74:A75"/>
    <mergeCell ref="B74:B75"/>
    <mergeCell ref="K74:M74"/>
    <mergeCell ref="K75:M75"/>
    <mergeCell ref="A76:A77"/>
    <mergeCell ref="B76:B77"/>
    <mergeCell ref="K76:M76"/>
    <mergeCell ref="K77:M77"/>
    <mergeCell ref="K78:M78"/>
    <mergeCell ref="A82:F82"/>
    <mergeCell ref="A83:F83"/>
    <mergeCell ref="H82:H83"/>
    <mergeCell ref="J82:J83"/>
    <mergeCell ref="L82:L83"/>
    <mergeCell ref="A84:B86"/>
    <mergeCell ref="C84:F84"/>
    <mergeCell ref="C85:D86"/>
    <mergeCell ref="E85:F85"/>
    <mergeCell ref="E86:F86"/>
    <mergeCell ref="A87:B96"/>
    <mergeCell ref="C87:F87"/>
    <mergeCell ref="C88:F88"/>
    <mergeCell ref="C89:E89"/>
    <mergeCell ref="C90:E90"/>
    <mergeCell ref="C91:E91"/>
    <mergeCell ref="C92:E92"/>
    <mergeCell ref="C93:E93"/>
    <mergeCell ref="C94:E94"/>
    <mergeCell ref="C95:E95"/>
    <mergeCell ref="C96:E96"/>
    <mergeCell ref="K98:L98"/>
    <mergeCell ref="A97:F97"/>
    <mergeCell ref="B98:C98"/>
    <mergeCell ref="D98:F98"/>
    <mergeCell ref="G98:H98"/>
    <mergeCell ref="I98:J98"/>
  </mergeCells>
  <phoneticPr fontId="2" type="halfwidthKatakana" alignment="noControl"/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99"/>
  <sheetViews>
    <sheetView tabSelected="1" topLeftCell="B71" zoomScale="125" zoomScaleNormal="125" zoomScalePageLayoutView="125" workbookViewId="0">
      <selection activeCell="H98" sqref="H98"/>
    </sheetView>
  </sheetViews>
  <sheetFormatPr baseColWidth="10" defaultColWidth="8.83203125" defaultRowHeight="14" x14ac:dyDescent="0"/>
  <cols>
    <col min="1" max="1" width="7.1640625" customWidth="1"/>
    <col min="2" max="2" width="19.6640625" style="70" customWidth="1"/>
    <col min="3" max="3" width="24.1640625" style="74" customWidth="1"/>
    <col min="4" max="4" width="7.33203125" style="70" customWidth="1"/>
    <col min="5" max="5" width="8.5" style="70" customWidth="1"/>
    <col min="6" max="6" width="15.83203125" style="70" customWidth="1"/>
    <col min="7" max="7" width="8.5" style="70" customWidth="1"/>
    <col min="8" max="8" width="7" style="70" customWidth="1"/>
    <col min="9" max="9" width="7.83203125" style="70" customWidth="1"/>
    <col min="10" max="10" width="26.1640625" style="71" customWidth="1"/>
    <col min="11" max="11" width="4.33203125" style="70" customWidth="1"/>
    <col min="12" max="12" width="5.6640625" style="70" customWidth="1"/>
    <col min="13" max="13" width="14.33203125" style="70" customWidth="1"/>
    <col min="15" max="15" width="5.33203125" customWidth="1"/>
  </cols>
  <sheetData>
    <row r="1" spans="1:15" ht="21">
      <c r="A1" s="340" t="s">
        <v>82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</row>
    <row r="2" spans="1:15" ht="15">
      <c r="A2" s="341" t="s">
        <v>0</v>
      </c>
      <c r="B2" s="343" t="s">
        <v>1</v>
      </c>
      <c r="C2" s="344"/>
      <c r="D2" s="344"/>
      <c r="E2" s="344"/>
      <c r="F2" s="345"/>
      <c r="G2" s="278"/>
      <c r="H2" s="278"/>
      <c r="I2" s="346" t="s">
        <v>2</v>
      </c>
      <c r="J2" s="347"/>
      <c r="K2" s="347"/>
      <c r="L2" s="347"/>
      <c r="M2" s="351"/>
    </row>
    <row r="3" spans="1:15" ht="16" thickBot="1">
      <c r="A3" s="342"/>
      <c r="B3" s="1" t="s">
        <v>3</v>
      </c>
      <c r="C3" s="2" t="s">
        <v>4</v>
      </c>
      <c r="D3" s="2" t="s">
        <v>5</v>
      </c>
      <c r="E3" s="2" t="s">
        <v>6</v>
      </c>
      <c r="F3" s="3" t="s">
        <v>7</v>
      </c>
      <c r="G3" s="286" t="s">
        <v>254</v>
      </c>
      <c r="H3" s="286" t="s">
        <v>255</v>
      </c>
      <c r="I3" s="1" t="s">
        <v>3</v>
      </c>
      <c r="J3" s="2" t="s">
        <v>166</v>
      </c>
      <c r="K3" s="2" t="s">
        <v>167</v>
      </c>
      <c r="L3" s="2" t="s">
        <v>6</v>
      </c>
      <c r="M3" s="4" t="s">
        <v>168</v>
      </c>
      <c r="N3" s="286" t="s">
        <v>254</v>
      </c>
      <c r="O3" s="286" t="s">
        <v>255</v>
      </c>
    </row>
    <row r="4" spans="1:15">
      <c r="A4" s="349" t="s">
        <v>8</v>
      </c>
      <c r="B4" s="89">
        <v>309001</v>
      </c>
      <c r="C4" s="137" t="s">
        <v>9</v>
      </c>
      <c r="D4" s="5">
        <v>36</v>
      </c>
      <c r="E4" s="6">
        <v>2</v>
      </c>
      <c r="F4" s="90" t="s">
        <v>10</v>
      </c>
      <c r="G4" s="5">
        <f>D4</f>
        <v>36</v>
      </c>
      <c r="H4" s="6">
        <v>1</v>
      </c>
      <c r="I4" s="271">
        <v>1901023</v>
      </c>
      <c r="J4" s="272" t="s">
        <v>169</v>
      </c>
      <c r="K4" s="273">
        <v>32</v>
      </c>
      <c r="L4" s="274">
        <v>1</v>
      </c>
      <c r="M4" s="275" t="s">
        <v>171</v>
      </c>
      <c r="N4" s="273">
        <f>K4</f>
        <v>32</v>
      </c>
      <c r="O4" s="274">
        <v>1</v>
      </c>
    </row>
    <row r="5" spans="1:15">
      <c r="A5" s="350"/>
      <c r="B5" s="91">
        <v>310016</v>
      </c>
      <c r="C5" s="138" t="s">
        <v>12</v>
      </c>
      <c r="D5" s="7">
        <f>18*E5</f>
        <v>54</v>
      </c>
      <c r="E5" s="8">
        <v>3</v>
      </c>
      <c r="F5" s="92" t="s">
        <v>10</v>
      </c>
      <c r="G5" s="7">
        <f>D5</f>
        <v>54</v>
      </c>
      <c r="H5" s="8">
        <v>1</v>
      </c>
      <c r="I5" s="85"/>
      <c r="J5" s="133" t="s">
        <v>66</v>
      </c>
      <c r="K5" s="12">
        <v>32</v>
      </c>
      <c r="L5" s="13">
        <v>2</v>
      </c>
      <c r="M5" s="99" t="s">
        <v>59</v>
      </c>
      <c r="N5" s="12">
        <v>0</v>
      </c>
      <c r="O5" s="13">
        <v>0</v>
      </c>
    </row>
    <row r="6" spans="1:15">
      <c r="A6" s="350"/>
      <c r="B6" s="100">
        <v>330001</v>
      </c>
      <c r="C6" s="133" t="s">
        <v>13</v>
      </c>
      <c r="D6" s="12">
        <v>20</v>
      </c>
      <c r="E6" s="13">
        <v>1</v>
      </c>
      <c r="F6" s="99" t="s">
        <v>14</v>
      </c>
      <c r="G6" s="12">
        <f t="shared" ref="G6:G64" si="0">D6</f>
        <v>20</v>
      </c>
      <c r="H6" s="13">
        <v>1</v>
      </c>
      <c r="I6" s="100" t="s">
        <v>128</v>
      </c>
      <c r="J6" s="133" t="s">
        <v>129</v>
      </c>
      <c r="K6" s="12" t="s">
        <v>128</v>
      </c>
      <c r="L6" s="13" t="s">
        <v>130</v>
      </c>
      <c r="M6" s="99" t="s">
        <v>131</v>
      </c>
      <c r="N6" s="293" t="str">
        <f t="shared" ref="N6:N66" si="1">K6</f>
        <v xml:space="preserve"> </v>
      </c>
    </row>
    <row r="7" spans="1:15">
      <c r="A7" s="350"/>
      <c r="B7" s="100">
        <v>1900110</v>
      </c>
      <c r="C7" s="133" t="s">
        <v>15</v>
      </c>
      <c r="D7" s="12">
        <v>80</v>
      </c>
      <c r="E7" s="13">
        <v>4</v>
      </c>
      <c r="F7" s="99" t="s">
        <v>14</v>
      </c>
      <c r="G7" s="12">
        <f t="shared" si="0"/>
        <v>80</v>
      </c>
      <c r="H7" s="13">
        <v>1</v>
      </c>
      <c r="I7" s="101"/>
      <c r="J7" s="14"/>
      <c r="K7" s="15"/>
      <c r="L7" s="15"/>
      <c r="M7" s="254"/>
      <c r="N7">
        <f t="shared" si="1"/>
        <v>0</v>
      </c>
    </row>
    <row r="8" spans="1:15">
      <c r="A8" s="350"/>
      <c r="B8" s="100">
        <v>310017</v>
      </c>
      <c r="C8" s="133" t="s">
        <v>16</v>
      </c>
      <c r="D8" s="12">
        <f>18*E8</f>
        <v>36</v>
      </c>
      <c r="E8" s="13">
        <v>2</v>
      </c>
      <c r="F8" s="99" t="s">
        <v>14</v>
      </c>
      <c r="G8" s="12">
        <f t="shared" si="0"/>
        <v>36</v>
      </c>
      <c r="H8" s="13">
        <v>1</v>
      </c>
      <c r="I8" s="101"/>
      <c r="J8" s="14"/>
      <c r="K8" s="15"/>
      <c r="L8" s="15"/>
      <c r="M8" s="254"/>
      <c r="N8" s="293">
        <f t="shared" si="1"/>
        <v>0</v>
      </c>
    </row>
    <row r="9" spans="1:15">
      <c r="A9" s="350"/>
      <c r="B9" s="87">
        <v>199186</v>
      </c>
      <c r="C9" s="17" t="s">
        <v>17</v>
      </c>
      <c r="D9" s="75">
        <v>32</v>
      </c>
      <c r="E9" s="76">
        <v>2</v>
      </c>
      <c r="F9" s="192" t="s">
        <v>11</v>
      </c>
      <c r="G9" s="75">
        <f t="shared" si="0"/>
        <v>32</v>
      </c>
      <c r="H9" s="76">
        <v>1</v>
      </c>
      <c r="I9" s="101"/>
      <c r="J9" s="14"/>
      <c r="K9" s="15"/>
      <c r="L9" s="15"/>
      <c r="M9" s="254"/>
      <c r="N9">
        <f t="shared" si="1"/>
        <v>0</v>
      </c>
    </row>
    <row r="10" spans="1:15">
      <c r="A10" s="350"/>
      <c r="B10" s="87">
        <v>1900101</v>
      </c>
      <c r="C10" s="17" t="s">
        <v>18</v>
      </c>
      <c r="D10" s="18"/>
      <c r="E10" s="19"/>
      <c r="F10" s="192" t="s">
        <v>19</v>
      </c>
      <c r="G10" s="75">
        <f t="shared" si="0"/>
        <v>0</v>
      </c>
      <c r="H10" s="76">
        <v>1</v>
      </c>
      <c r="I10" s="101"/>
      <c r="J10" s="14"/>
      <c r="K10" s="15"/>
      <c r="L10" s="15"/>
      <c r="M10" s="254"/>
      <c r="N10" s="293">
        <f t="shared" si="1"/>
        <v>0</v>
      </c>
    </row>
    <row r="11" spans="1:15">
      <c r="A11" s="350"/>
      <c r="B11" s="87"/>
      <c r="C11" s="17" t="s">
        <v>20</v>
      </c>
      <c r="D11" s="75"/>
      <c r="E11" s="76"/>
      <c r="F11" s="192" t="s">
        <v>19</v>
      </c>
      <c r="G11" s="75">
        <f t="shared" si="0"/>
        <v>0</v>
      </c>
      <c r="H11" s="76">
        <v>1</v>
      </c>
      <c r="I11" s="102"/>
      <c r="J11" s="78"/>
      <c r="K11" s="79"/>
      <c r="L11" s="79"/>
      <c r="M11" s="80"/>
      <c r="N11">
        <f t="shared" si="1"/>
        <v>0</v>
      </c>
    </row>
    <row r="12" spans="1:15" ht="15" thickBot="1">
      <c r="A12" s="350"/>
      <c r="B12" s="87">
        <v>1901001</v>
      </c>
      <c r="C12" s="17" t="s">
        <v>55</v>
      </c>
      <c r="D12" s="18">
        <v>80</v>
      </c>
      <c r="E12" s="19">
        <v>4</v>
      </c>
      <c r="F12" s="192" t="s">
        <v>11</v>
      </c>
      <c r="G12" s="75">
        <f t="shared" si="0"/>
        <v>80</v>
      </c>
      <c r="H12" s="76">
        <v>1</v>
      </c>
      <c r="I12" s="102"/>
      <c r="J12" s="78"/>
      <c r="K12" s="79"/>
      <c r="L12" s="79"/>
      <c r="M12" s="80"/>
      <c r="N12" s="293">
        <f t="shared" si="1"/>
        <v>0</v>
      </c>
    </row>
    <row r="13" spans="1:15" ht="17" thickBot="1">
      <c r="A13" s="337" t="s">
        <v>21</v>
      </c>
      <c r="B13" s="89">
        <v>309002</v>
      </c>
      <c r="C13" s="137" t="s">
        <v>54</v>
      </c>
      <c r="D13" s="5">
        <v>36</v>
      </c>
      <c r="E13" s="6">
        <v>2</v>
      </c>
      <c r="F13" s="90" t="s">
        <v>10</v>
      </c>
      <c r="G13" s="5">
        <f t="shared" si="0"/>
        <v>36</v>
      </c>
      <c r="H13" s="6">
        <v>1</v>
      </c>
      <c r="I13" s="271">
        <v>1902060</v>
      </c>
      <c r="J13" s="272" t="s">
        <v>251</v>
      </c>
      <c r="K13" s="273" t="s">
        <v>100</v>
      </c>
      <c r="L13" s="274">
        <v>2</v>
      </c>
      <c r="M13" s="275" t="s">
        <v>252</v>
      </c>
      <c r="N13" s="273">
        <v>80</v>
      </c>
      <c r="O13" s="274">
        <v>1</v>
      </c>
    </row>
    <row r="14" spans="1:15" ht="15" thickBot="1">
      <c r="A14" s="338"/>
      <c r="B14" s="91">
        <v>310009</v>
      </c>
      <c r="C14" s="138" t="s">
        <v>22</v>
      </c>
      <c r="D14" s="7">
        <f>18*E14</f>
        <v>36</v>
      </c>
      <c r="E14" s="8">
        <v>2</v>
      </c>
      <c r="F14" s="92" t="s">
        <v>10</v>
      </c>
      <c r="G14" s="7">
        <f t="shared" si="0"/>
        <v>36</v>
      </c>
      <c r="H14" s="8">
        <v>1</v>
      </c>
      <c r="I14" s="240">
        <v>1300004</v>
      </c>
      <c r="J14" s="134" t="s">
        <v>192</v>
      </c>
      <c r="K14" s="106">
        <v>54</v>
      </c>
      <c r="L14" s="106">
        <v>3</v>
      </c>
      <c r="M14" s="107" t="s">
        <v>73</v>
      </c>
      <c r="N14" s="293">
        <f t="shared" si="1"/>
        <v>54</v>
      </c>
      <c r="O14">
        <v>1</v>
      </c>
    </row>
    <row r="15" spans="1:15">
      <c r="A15" s="338"/>
      <c r="B15" s="91">
        <v>310013</v>
      </c>
      <c r="C15" s="138" t="s">
        <v>23</v>
      </c>
      <c r="D15" s="7">
        <f>18*E15</f>
        <v>54</v>
      </c>
      <c r="E15" s="8">
        <v>3</v>
      </c>
      <c r="F15" s="92" t="s">
        <v>10</v>
      </c>
      <c r="G15" s="5">
        <f t="shared" si="0"/>
        <v>54</v>
      </c>
      <c r="H15" s="6">
        <v>1</v>
      </c>
      <c r="I15" s="271">
        <v>1300008</v>
      </c>
      <c r="J15" s="272" t="s">
        <v>170</v>
      </c>
      <c r="K15" s="273">
        <v>32</v>
      </c>
      <c r="L15" s="274">
        <v>1</v>
      </c>
      <c r="M15" s="275" t="s">
        <v>72</v>
      </c>
      <c r="N15" s="273">
        <f t="shared" si="1"/>
        <v>32</v>
      </c>
      <c r="O15" s="274">
        <v>1</v>
      </c>
    </row>
    <row r="16" spans="1:15">
      <c r="A16" s="338"/>
      <c r="B16" s="236">
        <v>1900102</v>
      </c>
      <c r="C16" s="149" t="s">
        <v>24</v>
      </c>
      <c r="D16" s="148" t="s">
        <v>25</v>
      </c>
      <c r="E16" s="239">
        <v>1</v>
      </c>
      <c r="F16" s="238" t="s">
        <v>26</v>
      </c>
      <c r="G16" s="148">
        <v>40</v>
      </c>
      <c r="H16" s="239">
        <v>1</v>
      </c>
      <c r="I16" s="267"/>
      <c r="J16" s="268"/>
      <c r="K16" s="267"/>
      <c r="L16" s="267"/>
      <c r="M16" s="269"/>
      <c r="N16" s="293">
        <f t="shared" si="1"/>
        <v>0</v>
      </c>
    </row>
    <row r="17" spans="1:15" ht="15" thickBot="1">
      <c r="A17" s="338"/>
      <c r="B17" s="199">
        <v>1901003</v>
      </c>
      <c r="C17" s="21" t="s">
        <v>88</v>
      </c>
      <c r="D17" s="22">
        <v>80</v>
      </c>
      <c r="E17" s="23">
        <v>4</v>
      </c>
      <c r="F17" s="200" t="s">
        <v>257</v>
      </c>
      <c r="G17" s="18">
        <f t="shared" si="0"/>
        <v>80</v>
      </c>
      <c r="H17" s="10">
        <v>1</v>
      </c>
      <c r="I17" s="241"/>
      <c r="J17" s="72" t="s">
        <v>70</v>
      </c>
      <c r="K17" s="111">
        <v>32</v>
      </c>
      <c r="L17" s="12">
        <v>2</v>
      </c>
      <c r="M17" s="99" t="s">
        <v>59</v>
      </c>
      <c r="N17" s="12">
        <v>0</v>
      </c>
      <c r="O17" s="13">
        <v>0</v>
      </c>
    </row>
    <row r="18" spans="1:15">
      <c r="A18" s="338"/>
      <c r="B18" s="241">
        <v>1900111</v>
      </c>
      <c r="C18" s="72" t="s">
        <v>56</v>
      </c>
      <c r="D18" s="111">
        <v>80</v>
      </c>
      <c r="E18" s="12">
        <v>4</v>
      </c>
      <c r="F18" s="99" t="s">
        <v>59</v>
      </c>
      <c r="G18" s="212">
        <f t="shared" si="0"/>
        <v>80</v>
      </c>
      <c r="H18" s="213">
        <v>1</v>
      </c>
      <c r="I18" s="267"/>
      <c r="J18" s="268"/>
      <c r="K18" s="267"/>
      <c r="L18" s="267"/>
      <c r="M18" s="269"/>
      <c r="N18" s="293">
        <f t="shared" si="1"/>
        <v>0</v>
      </c>
    </row>
    <row r="19" spans="1:15">
      <c r="A19" s="338"/>
      <c r="B19" s="87">
        <v>1901002</v>
      </c>
      <c r="C19" s="134" t="s">
        <v>57</v>
      </c>
      <c r="D19" s="106">
        <v>54</v>
      </c>
      <c r="E19" s="108">
        <v>3</v>
      </c>
      <c r="F19" s="200" t="s">
        <v>11</v>
      </c>
      <c r="G19" s="18">
        <f t="shared" si="0"/>
        <v>54</v>
      </c>
      <c r="H19" s="10">
        <v>1</v>
      </c>
      <c r="I19" s="267"/>
      <c r="J19" s="268"/>
      <c r="K19" s="267"/>
      <c r="L19" s="267"/>
      <c r="M19" s="269"/>
      <c r="N19">
        <f t="shared" si="1"/>
        <v>0</v>
      </c>
    </row>
    <row r="20" spans="1:15">
      <c r="A20" s="338"/>
      <c r="B20" s="87">
        <v>1900112</v>
      </c>
      <c r="C20" s="134" t="s">
        <v>58</v>
      </c>
      <c r="D20" s="106">
        <v>64</v>
      </c>
      <c r="E20" s="108">
        <v>3</v>
      </c>
      <c r="F20" s="200" t="s">
        <v>11</v>
      </c>
      <c r="G20" s="18">
        <f t="shared" si="0"/>
        <v>64</v>
      </c>
      <c r="H20" s="10">
        <v>1</v>
      </c>
      <c r="I20" s="267"/>
      <c r="J20" s="268"/>
      <c r="K20" s="267"/>
      <c r="L20" s="267"/>
      <c r="M20" s="269"/>
      <c r="N20" s="293">
        <f t="shared" si="1"/>
        <v>0</v>
      </c>
    </row>
    <row r="21" spans="1:15">
      <c r="A21" s="338"/>
      <c r="B21" s="87">
        <v>1905045</v>
      </c>
      <c r="C21" s="41" t="s">
        <v>189</v>
      </c>
      <c r="D21" s="18">
        <v>32</v>
      </c>
      <c r="E21" s="10">
        <v>2</v>
      </c>
      <c r="F21" s="200" t="s">
        <v>11</v>
      </c>
      <c r="G21" s="18">
        <f t="shared" si="0"/>
        <v>32</v>
      </c>
      <c r="H21" s="10">
        <v>1</v>
      </c>
      <c r="I21" s="242"/>
      <c r="J21" s="126"/>
      <c r="K21" s="110"/>
      <c r="L21" s="82"/>
      <c r="M21" s="197"/>
      <c r="N21">
        <f t="shared" si="1"/>
        <v>0</v>
      </c>
    </row>
    <row r="22" spans="1:15" ht="15" thickBot="1">
      <c r="A22" s="339"/>
      <c r="B22" s="94"/>
      <c r="C22" s="170" t="s">
        <v>132</v>
      </c>
      <c r="D22" s="24"/>
      <c r="E22" s="171"/>
      <c r="F22" s="201" t="s">
        <v>245</v>
      </c>
      <c r="G22" s="18">
        <f t="shared" si="0"/>
        <v>0</v>
      </c>
      <c r="H22" s="10"/>
      <c r="I22" s="271">
        <v>1905039</v>
      </c>
      <c r="J22" s="272" t="s">
        <v>157</v>
      </c>
      <c r="K22" s="273" t="s">
        <v>165</v>
      </c>
      <c r="L22" s="274">
        <v>3</v>
      </c>
      <c r="M22" s="275" t="s">
        <v>151</v>
      </c>
      <c r="N22" s="273">
        <v>120</v>
      </c>
      <c r="O22" s="274">
        <v>1</v>
      </c>
    </row>
    <row r="23" spans="1:15">
      <c r="A23" s="337" t="s">
        <v>28</v>
      </c>
      <c r="B23" s="89">
        <v>309003</v>
      </c>
      <c r="C23" s="140" t="s">
        <v>29</v>
      </c>
      <c r="D23" s="5">
        <v>36</v>
      </c>
      <c r="E23" s="6">
        <v>2</v>
      </c>
      <c r="F23" s="90" t="s">
        <v>10</v>
      </c>
      <c r="G23" s="5">
        <f t="shared" si="0"/>
        <v>36</v>
      </c>
      <c r="H23" s="6">
        <v>1</v>
      </c>
      <c r="I23" s="84">
        <v>1900113</v>
      </c>
      <c r="J23" s="135" t="s">
        <v>74</v>
      </c>
      <c r="K23" s="103">
        <v>64</v>
      </c>
      <c r="L23" s="104">
        <v>3</v>
      </c>
      <c r="M23" s="105" t="s">
        <v>73</v>
      </c>
      <c r="N23">
        <f t="shared" si="1"/>
        <v>64</v>
      </c>
    </row>
    <row r="24" spans="1:15">
      <c r="A24" s="338"/>
      <c r="B24" s="91">
        <v>310015</v>
      </c>
      <c r="C24" s="138" t="s">
        <v>30</v>
      </c>
      <c r="D24" s="7">
        <f>18*E24</f>
        <v>36</v>
      </c>
      <c r="E24" s="8">
        <v>2</v>
      </c>
      <c r="F24" s="92" t="s">
        <v>10</v>
      </c>
      <c r="G24" s="7">
        <f t="shared" si="0"/>
        <v>36</v>
      </c>
      <c r="H24" s="8">
        <v>1</v>
      </c>
      <c r="I24" s="85"/>
      <c r="J24" s="134" t="s">
        <v>76</v>
      </c>
      <c r="K24" s="106">
        <v>40</v>
      </c>
      <c r="L24" s="108">
        <v>2.5</v>
      </c>
      <c r="M24" s="107" t="s">
        <v>73</v>
      </c>
      <c r="N24" s="293">
        <f t="shared" si="1"/>
        <v>40</v>
      </c>
    </row>
    <row r="25" spans="1:15">
      <c r="A25" s="338"/>
      <c r="B25" s="87">
        <v>1901007</v>
      </c>
      <c r="C25" s="41" t="s">
        <v>90</v>
      </c>
      <c r="D25" s="18">
        <v>48</v>
      </c>
      <c r="E25" s="10">
        <v>3</v>
      </c>
      <c r="F25" s="192" t="s">
        <v>246</v>
      </c>
      <c r="G25" s="18">
        <f t="shared" si="0"/>
        <v>48</v>
      </c>
      <c r="H25" s="10">
        <v>1</v>
      </c>
      <c r="I25" s="271">
        <v>1905029</v>
      </c>
      <c r="J25" s="272" t="s">
        <v>158</v>
      </c>
      <c r="K25" s="273" t="s">
        <v>196</v>
      </c>
      <c r="L25" s="274">
        <v>3</v>
      </c>
      <c r="M25" s="275"/>
      <c r="N25" s="273">
        <v>120</v>
      </c>
      <c r="O25" s="274">
        <v>1</v>
      </c>
    </row>
    <row r="26" spans="1:15">
      <c r="A26" s="338"/>
      <c r="B26" s="202">
        <v>1901008</v>
      </c>
      <c r="C26" s="220" t="s">
        <v>155</v>
      </c>
      <c r="D26" s="203">
        <v>32</v>
      </c>
      <c r="E26" s="221">
        <v>1</v>
      </c>
      <c r="F26" s="220" t="s">
        <v>61</v>
      </c>
      <c r="G26" s="18">
        <f t="shared" si="0"/>
        <v>32</v>
      </c>
      <c r="H26" s="10">
        <v>1</v>
      </c>
      <c r="I26" s="271"/>
      <c r="J26" s="272" t="s">
        <v>172</v>
      </c>
      <c r="K26" s="273">
        <v>32</v>
      </c>
      <c r="L26" s="274">
        <v>1</v>
      </c>
      <c r="M26" s="275" t="s">
        <v>171</v>
      </c>
      <c r="N26" s="273">
        <f t="shared" si="1"/>
        <v>32</v>
      </c>
      <c r="O26" s="274">
        <v>1</v>
      </c>
    </row>
    <row r="27" spans="1:15">
      <c r="A27" s="338"/>
      <c r="B27" s="87">
        <v>1901006</v>
      </c>
      <c r="C27" s="41" t="s">
        <v>89</v>
      </c>
      <c r="D27" s="18">
        <v>64</v>
      </c>
      <c r="E27" s="10">
        <v>4</v>
      </c>
      <c r="F27" s="192" t="s">
        <v>248</v>
      </c>
      <c r="G27" s="18">
        <f t="shared" si="0"/>
        <v>64</v>
      </c>
      <c r="H27" s="10">
        <v>1</v>
      </c>
      <c r="I27" s="193"/>
      <c r="J27" s="72" t="s">
        <v>77</v>
      </c>
      <c r="K27" s="111">
        <v>16</v>
      </c>
      <c r="L27" s="12">
        <v>1</v>
      </c>
      <c r="M27" s="99" t="s">
        <v>14</v>
      </c>
      <c r="N27" s="12">
        <v>0</v>
      </c>
      <c r="O27" s="13">
        <v>0</v>
      </c>
    </row>
    <row r="28" spans="1:15">
      <c r="A28" s="338"/>
      <c r="B28" s="87">
        <v>1901007</v>
      </c>
      <c r="C28" s="220" t="s">
        <v>60</v>
      </c>
      <c r="D28" s="203">
        <v>32</v>
      </c>
      <c r="E28" s="221">
        <v>1</v>
      </c>
      <c r="F28" s="220" t="s">
        <v>249</v>
      </c>
      <c r="G28" s="18">
        <f t="shared" si="0"/>
        <v>32</v>
      </c>
      <c r="H28" s="10">
        <v>1</v>
      </c>
      <c r="I28" s="128">
        <v>1905028</v>
      </c>
      <c r="J28" s="250" t="s">
        <v>159</v>
      </c>
      <c r="K28" s="124">
        <v>32</v>
      </c>
      <c r="L28" s="125">
        <v>2</v>
      </c>
      <c r="M28" s="107" t="s">
        <v>73</v>
      </c>
      <c r="N28" s="124">
        <f t="shared" si="1"/>
        <v>32</v>
      </c>
      <c r="O28" s="125">
        <v>1</v>
      </c>
    </row>
    <row r="29" spans="1:15">
      <c r="A29" s="338"/>
      <c r="G29" s="18">
        <f t="shared" si="0"/>
        <v>0</v>
      </c>
      <c r="H29" s="10"/>
      <c r="I29" s="128">
        <v>1905048</v>
      </c>
      <c r="J29" s="123" t="s">
        <v>106</v>
      </c>
      <c r="K29" s="124">
        <v>48</v>
      </c>
      <c r="L29" s="125">
        <v>3</v>
      </c>
      <c r="M29" s="107" t="s">
        <v>73</v>
      </c>
      <c r="N29" s="124">
        <f t="shared" si="1"/>
        <v>48</v>
      </c>
      <c r="O29" s="125">
        <v>1</v>
      </c>
    </row>
    <row r="30" spans="1:15" ht="15" thickBot="1">
      <c r="A30" s="339"/>
      <c r="B30" s="94"/>
      <c r="C30" s="139" t="s">
        <v>32</v>
      </c>
      <c r="D30" s="26"/>
      <c r="E30" s="26"/>
      <c r="F30" s="95" t="s">
        <v>19</v>
      </c>
      <c r="G30" s="18">
        <f t="shared" si="0"/>
        <v>0</v>
      </c>
      <c r="H30" s="10">
        <v>1</v>
      </c>
      <c r="I30" s="93"/>
      <c r="J30" s="17" t="s">
        <v>75</v>
      </c>
      <c r="K30" s="9">
        <v>48</v>
      </c>
      <c r="L30" s="10">
        <v>3</v>
      </c>
      <c r="M30" s="107" t="s">
        <v>73</v>
      </c>
      <c r="N30" s="124">
        <f t="shared" si="1"/>
        <v>48</v>
      </c>
      <c r="O30" s="125">
        <v>1</v>
      </c>
    </row>
    <row r="31" spans="1:15">
      <c r="A31" s="337" t="s">
        <v>33</v>
      </c>
      <c r="B31" s="89">
        <v>3009004</v>
      </c>
      <c r="C31" s="204" t="s">
        <v>142</v>
      </c>
      <c r="D31" s="5">
        <v>36</v>
      </c>
      <c r="E31" s="205">
        <v>2</v>
      </c>
      <c r="F31" s="90" t="s">
        <v>10</v>
      </c>
      <c r="G31" s="5">
        <f t="shared" si="0"/>
        <v>36</v>
      </c>
      <c r="H31" s="6">
        <v>1</v>
      </c>
      <c r="I31" s="112"/>
      <c r="J31" s="113" t="s">
        <v>78</v>
      </c>
      <c r="K31" s="103">
        <v>64</v>
      </c>
      <c r="L31" s="114">
        <v>3</v>
      </c>
      <c r="M31" s="105" t="s">
        <v>73</v>
      </c>
      <c r="N31" s="124">
        <f t="shared" si="1"/>
        <v>64</v>
      </c>
      <c r="O31" s="125">
        <v>1</v>
      </c>
    </row>
    <row r="32" spans="1:15">
      <c r="A32" s="338"/>
      <c r="B32" s="91">
        <v>3100014</v>
      </c>
      <c r="C32" s="188" t="s">
        <v>143</v>
      </c>
      <c r="D32" s="7">
        <f>18*E32</f>
        <v>108</v>
      </c>
      <c r="E32" s="189">
        <v>6</v>
      </c>
      <c r="F32" s="92" t="s">
        <v>10</v>
      </c>
      <c r="G32" s="7">
        <f t="shared" si="0"/>
        <v>108</v>
      </c>
      <c r="H32" s="8">
        <v>1</v>
      </c>
      <c r="I32" s="128">
        <v>1905053</v>
      </c>
      <c r="J32" s="191" t="s">
        <v>145</v>
      </c>
      <c r="K32" s="251">
        <v>48</v>
      </c>
      <c r="L32" s="252">
        <v>3</v>
      </c>
      <c r="M32" s="107" t="s">
        <v>73</v>
      </c>
      <c r="N32" s="124">
        <f t="shared" si="1"/>
        <v>48</v>
      </c>
      <c r="O32" s="125">
        <v>1</v>
      </c>
    </row>
    <row r="33" spans="1:15">
      <c r="A33" s="338"/>
      <c r="B33" s="93">
        <v>1905010</v>
      </c>
      <c r="C33" s="17" t="s">
        <v>112</v>
      </c>
      <c r="D33" s="9">
        <v>48</v>
      </c>
      <c r="E33" s="10">
        <v>3</v>
      </c>
      <c r="F33" s="83" t="s">
        <v>247</v>
      </c>
      <c r="G33" s="18">
        <f t="shared" si="0"/>
        <v>48</v>
      </c>
      <c r="H33" s="10">
        <v>1</v>
      </c>
      <c r="I33" s="128">
        <v>1905026</v>
      </c>
      <c r="J33" s="190" t="s">
        <v>144</v>
      </c>
      <c r="K33" s="116">
        <v>48</v>
      </c>
      <c r="L33" s="117">
        <v>3</v>
      </c>
      <c r="M33" s="107" t="s">
        <v>73</v>
      </c>
      <c r="N33" s="124">
        <f t="shared" si="1"/>
        <v>48</v>
      </c>
      <c r="O33" s="125">
        <v>1</v>
      </c>
    </row>
    <row r="34" spans="1:15">
      <c r="A34" s="338"/>
      <c r="B34" s="93">
        <v>1905011</v>
      </c>
      <c r="C34" s="17" t="s">
        <v>113</v>
      </c>
      <c r="D34" s="9">
        <v>32</v>
      </c>
      <c r="E34" s="10">
        <v>1</v>
      </c>
      <c r="F34" s="83" t="s">
        <v>250</v>
      </c>
      <c r="G34" s="18">
        <f t="shared" si="0"/>
        <v>32</v>
      </c>
      <c r="H34" s="10">
        <v>1</v>
      </c>
      <c r="I34" s="128" t="s">
        <v>83</v>
      </c>
      <c r="J34" s="190" t="s">
        <v>176</v>
      </c>
      <c r="K34" s="116" t="s">
        <v>83</v>
      </c>
      <c r="L34" s="117" t="s">
        <v>177</v>
      </c>
      <c r="M34" s="107" t="s">
        <v>178</v>
      </c>
      <c r="N34" s="124" t="str">
        <f t="shared" si="1"/>
        <v xml:space="preserve"> </v>
      </c>
      <c r="O34" s="125">
        <v>1</v>
      </c>
    </row>
    <row r="35" spans="1:15">
      <c r="A35" s="338"/>
      <c r="B35" s="206"/>
      <c r="C35" s="207"/>
      <c r="D35" s="208"/>
      <c r="E35" s="208"/>
      <c r="F35" s="209"/>
      <c r="G35" s="18">
        <f t="shared" si="0"/>
        <v>0</v>
      </c>
      <c r="H35" s="10"/>
      <c r="I35" s="128">
        <v>1905030</v>
      </c>
      <c r="J35" s="190" t="s">
        <v>101</v>
      </c>
      <c r="K35" s="116">
        <v>48</v>
      </c>
      <c r="L35" s="117">
        <v>3</v>
      </c>
      <c r="M35" s="107" t="s">
        <v>73</v>
      </c>
      <c r="N35" s="124">
        <f t="shared" si="1"/>
        <v>48</v>
      </c>
      <c r="O35" s="125">
        <v>1</v>
      </c>
    </row>
    <row r="36" spans="1:15">
      <c r="A36" s="338"/>
      <c r="B36" s="206"/>
      <c r="C36" s="207"/>
      <c r="D36" s="208"/>
      <c r="E36" s="208"/>
      <c r="F36" s="209"/>
      <c r="G36" s="18">
        <f t="shared" si="0"/>
        <v>0</v>
      </c>
      <c r="H36" s="10"/>
      <c r="I36" s="128" t="s">
        <v>83</v>
      </c>
      <c r="J36" s="115"/>
      <c r="K36" s="116"/>
      <c r="L36" s="117"/>
      <c r="M36" s="107"/>
      <c r="N36" s="293">
        <f t="shared" si="1"/>
        <v>0</v>
      </c>
    </row>
    <row r="37" spans="1:15" ht="15" thickBot="1">
      <c r="A37" s="339"/>
      <c r="B37" s="94"/>
      <c r="C37" s="139" t="s">
        <v>36</v>
      </c>
      <c r="D37" s="26"/>
      <c r="E37" s="26"/>
      <c r="F37" s="95" t="s">
        <v>19</v>
      </c>
      <c r="G37" s="18">
        <f t="shared" si="0"/>
        <v>0</v>
      </c>
      <c r="H37" s="10"/>
      <c r="I37" s="271">
        <v>199641</v>
      </c>
      <c r="J37" s="272" t="s">
        <v>173</v>
      </c>
      <c r="K37" s="273" t="s">
        <v>197</v>
      </c>
      <c r="L37" s="274">
        <v>2</v>
      </c>
      <c r="M37" s="275" t="s">
        <v>146</v>
      </c>
      <c r="N37" s="273">
        <v>80</v>
      </c>
      <c r="O37" s="274"/>
    </row>
    <row r="38" spans="1:15">
      <c r="A38" s="337" t="s">
        <v>37</v>
      </c>
      <c r="B38" s="210">
        <v>3300003</v>
      </c>
      <c r="C38" s="211" t="s">
        <v>141</v>
      </c>
      <c r="D38" s="212">
        <v>18</v>
      </c>
      <c r="E38" s="213">
        <v>1</v>
      </c>
      <c r="F38" s="214" t="s">
        <v>14</v>
      </c>
      <c r="G38" s="212">
        <f t="shared" si="0"/>
        <v>18</v>
      </c>
      <c r="H38" s="213">
        <v>1</v>
      </c>
      <c r="I38" s="227"/>
      <c r="J38" s="135" t="s">
        <v>79</v>
      </c>
      <c r="K38" s="103">
        <v>32</v>
      </c>
      <c r="L38" s="104">
        <v>2</v>
      </c>
      <c r="M38" s="105" t="s">
        <v>73</v>
      </c>
      <c r="N38" s="293">
        <f t="shared" si="1"/>
        <v>32</v>
      </c>
      <c r="O38">
        <v>1</v>
      </c>
    </row>
    <row r="39" spans="1:15">
      <c r="A39" s="338"/>
      <c r="B39" s="215">
        <v>1905046</v>
      </c>
      <c r="C39" s="216" t="s">
        <v>62</v>
      </c>
      <c r="D39" s="217">
        <v>48</v>
      </c>
      <c r="E39" s="218">
        <v>3</v>
      </c>
      <c r="F39" s="192" t="s">
        <v>247</v>
      </c>
      <c r="G39" s="18">
        <f t="shared" si="0"/>
        <v>48</v>
      </c>
      <c r="H39" s="10">
        <v>1</v>
      </c>
      <c r="I39" s="271">
        <v>199625</v>
      </c>
      <c r="J39" s="272" t="s">
        <v>105</v>
      </c>
      <c r="K39" s="273" t="s">
        <v>253</v>
      </c>
      <c r="L39" s="274">
        <v>2</v>
      </c>
      <c r="M39" s="275" t="s">
        <v>72</v>
      </c>
      <c r="N39" s="273">
        <v>80</v>
      </c>
      <c r="O39" s="274">
        <v>1</v>
      </c>
    </row>
    <row r="40" spans="1:15">
      <c r="A40" s="338"/>
      <c r="B40" s="215">
        <v>1905047</v>
      </c>
      <c r="C40" s="220" t="s">
        <v>63</v>
      </c>
      <c r="D40" s="203">
        <v>32</v>
      </c>
      <c r="E40" s="221">
        <v>1</v>
      </c>
      <c r="F40" s="83" t="s">
        <v>250</v>
      </c>
      <c r="G40" s="18">
        <f t="shared" si="0"/>
        <v>32</v>
      </c>
      <c r="H40" s="10">
        <v>1</v>
      </c>
      <c r="I40" s="271">
        <v>199624</v>
      </c>
      <c r="J40" s="272" t="s">
        <v>258</v>
      </c>
      <c r="K40" s="273" t="s">
        <v>236</v>
      </c>
      <c r="L40" s="274">
        <v>3</v>
      </c>
      <c r="M40" s="271" t="s">
        <v>72</v>
      </c>
      <c r="N40" s="273">
        <v>120</v>
      </c>
      <c r="O40" s="274"/>
    </row>
    <row r="41" spans="1:15">
      <c r="A41" s="338"/>
      <c r="B41" s="215">
        <v>1901015</v>
      </c>
      <c r="C41" s="30" t="s">
        <v>64</v>
      </c>
      <c r="D41" s="9">
        <v>64</v>
      </c>
      <c r="E41" s="219">
        <v>4</v>
      </c>
      <c r="F41" s="192" t="s">
        <v>247</v>
      </c>
      <c r="G41" s="18">
        <f t="shared" si="0"/>
        <v>64</v>
      </c>
      <c r="H41" s="10">
        <v>1</v>
      </c>
      <c r="I41" s="128"/>
      <c r="J41" s="123" t="s">
        <v>83</v>
      </c>
      <c r="K41" s="124" t="s">
        <v>83</v>
      </c>
      <c r="L41" s="125" t="s">
        <v>83</v>
      </c>
      <c r="M41" s="107" t="s">
        <v>83</v>
      </c>
      <c r="N41" t="str">
        <f t="shared" si="1"/>
        <v xml:space="preserve"> </v>
      </c>
    </row>
    <row r="42" spans="1:15">
      <c r="A42" s="338"/>
      <c r="B42" s="215">
        <v>1901016</v>
      </c>
      <c r="C42" s="220" t="s">
        <v>65</v>
      </c>
      <c r="D42" s="203">
        <v>40</v>
      </c>
      <c r="E42" s="221">
        <v>1</v>
      </c>
      <c r="F42" s="83" t="s">
        <v>250</v>
      </c>
      <c r="G42" s="18">
        <f t="shared" si="0"/>
        <v>40</v>
      </c>
      <c r="H42" s="10">
        <v>1</v>
      </c>
      <c r="I42" s="128"/>
      <c r="J42" s="123" t="s">
        <v>83</v>
      </c>
      <c r="K42" s="124" t="s">
        <v>83</v>
      </c>
      <c r="L42" s="125" t="s">
        <v>83</v>
      </c>
      <c r="M42" s="107" t="s">
        <v>85</v>
      </c>
      <c r="N42" s="293" t="str">
        <f t="shared" si="1"/>
        <v xml:space="preserve"> </v>
      </c>
    </row>
    <row r="43" spans="1:15">
      <c r="A43" s="338"/>
      <c r="B43" s="215">
        <v>1901013</v>
      </c>
      <c r="C43" s="30" t="s">
        <v>190</v>
      </c>
      <c r="D43" s="9">
        <v>48</v>
      </c>
      <c r="E43" s="219">
        <v>3</v>
      </c>
      <c r="F43" s="192" t="s">
        <v>11</v>
      </c>
      <c r="G43" s="18">
        <f t="shared" si="0"/>
        <v>48</v>
      </c>
      <c r="H43" s="10">
        <v>1</v>
      </c>
      <c r="I43" s="128"/>
      <c r="J43" s="123" t="s">
        <v>83</v>
      </c>
      <c r="K43" s="124" t="s">
        <v>83</v>
      </c>
      <c r="L43" s="125" t="s">
        <v>83</v>
      </c>
      <c r="M43" s="107" t="s">
        <v>85</v>
      </c>
      <c r="N43" t="str">
        <f t="shared" si="1"/>
        <v xml:space="preserve"> </v>
      </c>
    </row>
    <row r="44" spans="1:15">
      <c r="A44" s="338"/>
      <c r="B44" s="215">
        <v>1901014</v>
      </c>
      <c r="C44" s="220" t="s">
        <v>191</v>
      </c>
      <c r="D44" s="203">
        <v>16</v>
      </c>
      <c r="E44" s="221">
        <v>0.5</v>
      </c>
      <c r="F44" s="220" t="s">
        <v>154</v>
      </c>
      <c r="G44" s="18">
        <f t="shared" si="0"/>
        <v>16</v>
      </c>
      <c r="H44" s="10">
        <v>1</v>
      </c>
      <c r="I44" s="128" t="s">
        <v>83</v>
      </c>
      <c r="J44" s="123" t="s">
        <v>111</v>
      </c>
      <c r="K44" s="124" t="s">
        <v>83</v>
      </c>
      <c r="L44" s="125" t="s">
        <v>83</v>
      </c>
      <c r="M44" s="107"/>
      <c r="N44" s="293" t="str">
        <f t="shared" si="1"/>
        <v xml:space="preserve"> </v>
      </c>
    </row>
    <row r="45" spans="1:15">
      <c r="A45" s="338"/>
      <c r="B45" s="215"/>
      <c r="C45" s="34"/>
      <c r="D45" s="25"/>
      <c r="E45" s="35"/>
      <c r="F45" s="200"/>
      <c r="G45" s="18">
        <f t="shared" si="0"/>
        <v>0</v>
      </c>
      <c r="H45" s="10"/>
      <c r="I45" s="128" t="s">
        <v>83</v>
      </c>
      <c r="J45" s="123" t="s">
        <v>83</v>
      </c>
      <c r="K45" s="124" t="s">
        <v>83</v>
      </c>
      <c r="L45" s="125" t="s">
        <v>83</v>
      </c>
      <c r="M45" s="107"/>
      <c r="N45" t="str">
        <f t="shared" si="1"/>
        <v xml:space="preserve"> </v>
      </c>
    </row>
    <row r="46" spans="1:15" ht="15" thickBot="1">
      <c r="A46" s="339"/>
      <c r="B46" s="94"/>
      <c r="C46" s="139" t="s">
        <v>38</v>
      </c>
      <c r="D46" s="36"/>
      <c r="E46" s="37"/>
      <c r="F46" s="222" t="s">
        <v>27</v>
      </c>
      <c r="G46" s="18">
        <f t="shared" si="0"/>
        <v>0</v>
      </c>
      <c r="H46" s="10"/>
      <c r="I46" s="194"/>
      <c r="J46" s="228"/>
      <c r="K46" s="229"/>
      <c r="L46" s="230"/>
      <c r="M46" s="195"/>
      <c r="N46" s="293">
        <f t="shared" si="1"/>
        <v>0</v>
      </c>
    </row>
    <row r="47" spans="1:15">
      <c r="A47" s="338" t="s">
        <v>39</v>
      </c>
      <c r="B47" s="210">
        <v>3300005</v>
      </c>
      <c r="C47" s="235" t="s">
        <v>140</v>
      </c>
      <c r="D47" s="212">
        <v>18</v>
      </c>
      <c r="E47" s="213">
        <v>1</v>
      </c>
      <c r="F47" s="214" t="s">
        <v>14</v>
      </c>
      <c r="G47" s="212">
        <f t="shared" si="0"/>
        <v>18</v>
      </c>
      <c r="H47" s="213">
        <v>1</v>
      </c>
      <c r="I47" s="84"/>
      <c r="J47" s="135" t="s">
        <v>69</v>
      </c>
      <c r="K47" s="103">
        <v>16</v>
      </c>
      <c r="L47" s="103">
        <v>1</v>
      </c>
      <c r="M47" s="105" t="s">
        <v>73</v>
      </c>
      <c r="N47">
        <f t="shared" si="1"/>
        <v>16</v>
      </c>
      <c r="O47">
        <v>1</v>
      </c>
    </row>
    <row r="48" spans="1:15">
      <c r="A48" s="338"/>
      <c r="B48" s="236">
        <v>1900103</v>
      </c>
      <c r="C48" s="149" t="s">
        <v>40</v>
      </c>
      <c r="D48" s="148" t="s">
        <v>25</v>
      </c>
      <c r="E48" s="237">
        <v>1</v>
      </c>
      <c r="F48" s="238" t="s">
        <v>41</v>
      </c>
      <c r="G48" s="148" t="str">
        <f t="shared" si="0"/>
        <v>1周</v>
      </c>
      <c r="H48" s="237">
        <v>1</v>
      </c>
      <c r="I48" s="128">
        <v>1905037</v>
      </c>
      <c r="J48" s="123" t="s">
        <v>81</v>
      </c>
      <c r="K48" s="124">
        <v>48</v>
      </c>
      <c r="L48" s="125">
        <v>3</v>
      </c>
      <c r="M48" s="107" t="s">
        <v>73</v>
      </c>
      <c r="N48" s="293">
        <f t="shared" si="1"/>
        <v>48</v>
      </c>
      <c r="O48">
        <v>1</v>
      </c>
    </row>
    <row r="49" spans="1:15">
      <c r="A49" s="338"/>
      <c r="B49" s="93">
        <v>1905033</v>
      </c>
      <c r="C49" s="17" t="s">
        <v>160</v>
      </c>
      <c r="D49" s="9">
        <v>48</v>
      </c>
      <c r="E49" s="10">
        <v>3</v>
      </c>
      <c r="F49" s="192" t="s">
        <v>247</v>
      </c>
      <c r="G49" s="18">
        <f t="shared" si="0"/>
        <v>48</v>
      </c>
      <c r="H49" s="10">
        <v>1</v>
      </c>
      <c r="I49" s="271">
        <v>1905038</v>
      </c>
      <c r="J49" s="272" t="s">
        <v>174</v>
      </c>
      <c r="K49" s="273">
        <v>16</v>
      </c>
      <c r="L49" s="274">
        <v>1</v>
      </c>
      <c r="M49" s="275" t="s">
        <v>151</v>
      </c>
      <c r="N49" s="273">
        <f t="shared" si="1"/>
        <v>16</v>
      </c>
      <c r="O49" s="274">
        <v>1</v>
      </c>
    </row>
    <row r="50" spans="1:15">
      <c r="A50" s="168"/>
      <c r="B50" s="93">
        <v>1905034</v>
      </c>
      <c r="C50" s="17" t="s">
        <v>161</v>
      </c>
      <c r="D50" s="9">
        <v>32</v>
      </c>
      <c r="E50" s="10">
        <v>1</v>
      </c>
      <c r="F50" s="83" t="s">
        <v>250</v>
      </c>
      <c r="G50" s="18">
        <f t="shared" si="0"/>
        <v>32</v>
      </c>
      <c r="H50" s="10">
        <v>1</v>
      </c>
      <c r="I50" s="128">
        <v>1901036</v>
      </c>
      <c r="J50" s="123" t="s">
        <v>102</v>
      </c>
      <c r="K50" s="124">
        <v>32</v>
      </c>
      <c r="L50" s="125">
        <v>2</v>
      </c>
      <c r="M50" s="107"/>
      <c r="N50" s="293">
        <f t="shared" si="1"/>
        <v>32</v>
      </c>
      <c r="O50">
        <v>1</v>
      </c>
    </row>
    <row r="51" spans="1:15">
      <c r="A51" s="168"/>
      <c r="B51" s="206"/>
      <c r="C51" s="207"/>
      <c r="D51" s="208"/>
      <c r="E51" s="208"/>
      <c r="F51" s="209"/>
      <c r="G51" s="18">
        <f t="shared" si="0"/>
        <v>0</v>
      </c>
      <c r="H51" s="10"/>
      <c r="I51" s="128">
        <v>1904020</v>
      </c>
      <c r="J51" s="123" t="s">
        <v>193</v>
      </c>
      <c r="K51" s="124">
        <v>32</v>
      </c>
      <c r="L51" s="125">
        <v>2</v>
      </c>
      <c r="M51" s="107"/>
      <c r="N51">
        <f t="shared" si="1"/>
        <v>32</v>
      </c>
      <c r="O51">
        <v>1</v>
      </c>
    </row>
    <row r="52" spans="1:15">
      <c r="A52" s="168"/>
      <c r="B52" s="206"/>
      <c r="C52" s="207"/>
      <c r="D52" s="208"/>
      <c r="E52" s="208"/>
      <c r="F52" s="209"/>
      <c r="G52" s="18">
        <f t="shared" si="0"/>
        <v>0</v>
      </c>
      <c r="H52" s="10"/>
      <c r="I52" s="128">
        <v>1904021</v>
      </c>
      <c r="J52" s="123" t="s">
        <v>194</v>
      </c>
      <c r="K52" s="124">
        <v>32</v>
      </c>
      <c r="L52" s="125">
        <v>1</v>
      </c>
      <c r="M52" s="107"/>
      <c r="N52" s="293">
        <f t="shared" si="1"/>
        <v>32</v>
      </c>
      <c r="O52">
        <v>1</v>
      </c>
    </row>
    <row r="53" spans="1:15" ht="15" thickBot="1">
      <c r="A53" s="168"/>
      <c r="B53" s="87"/>
      <c r="C53" s="21"/>
      <c r="D53" s="25"/>
      <c r="E53" s="38"/>
      <c r="F53" s="200"/>
      <c r="G53" s="18">
        <f t="shared" si="0"/>
        <v>0</v>
      </c>
      <c r="H53" s="10"/>
      <c r="I53" s="271">
        <v>199641</v>
      </c>
      <c r="J53" s="272" t="s">
        <v>175</v>
      </c>
      <c r="K53" s="273" t="s">
        <v>197</v>
      </c>
      <c r="L53" s="274">
        <v>2</v>
      </c>
      <c r="M53" s="275" t="s">
        <v>171</v>
      </c>
      <c r="N53" s="273">
        <v>80</v>
      </c>
      <c r="O53" s="274">
        <v>1</v>
      </c>
    </row>
    <row r="54" spans="1:15" ht="15" thickBot="1">
      <c r="A54" s="168"/>
      <c r="B54" s="245"/>
      <c r="C54" s="246"/>
      <c r="D54" s="247"/>
      <c r="E54" s="248"/>
      <c r="F54" s="249"/>
      <c r="G54" s="18">
        <f t="shared" si="0"/>
        <v>0</v>
      </c>
      <c r="H54" s="10"/>
      <c r="I54" s="93">
        <v>199783</v>
      </c>
      <c r="J54" s="17" t="s">
        <v>97</v>
      </c>
      <c r="K54" s="9">
        <v>48</v>
      </c>
      <c r="L54" s="10">
        <v>3</v>
      </c>
      <c r="M54" s="105" t="s">
        <v>73</v>
      </c>
      <c r="N54" s="293">
        <f t="shared" si="1"/>
        <v>48</v>
      </c>
      <c r="O54">
        <v>1</v>
      </c>
    </row>
    <row r="55" spans="1:15">
      <c r="A55" s="168"/>
      <c r="B55" s="245"/>
      <c r="C55" s="246"/>
      <c r="D55" s="247"/>
      <c r="E55" s="248"/>
      <c r="F55" s="249"/>
      <c r="G55" s="18">
        <f t="shared" si="0"/>
        <v>0</v>
      </c>
      <c r="H55" s="10"/>
      <c r="I55" s="93">
        <v>199784</v>
      </c>
      <c r="J55" s="17" t="s">
        <v>98</v>
      </c>
      <c r="K55" s="9">
        <v>32</v>
      </c>
      <c r="L55" s="10">
        <v>1</v>
      </c>
      <c r="M55" s="105" t="s">
        <v>73</v>
      </c>
      <c r="N55">
        <f t="shared" si="1"/>
        <v>32</v>
      </c>
      <c r="O55">
        <v>1</v>
      </c>
    </row>
    <row r="56" spans="1:15" ht="15" thickBot="1">
      <c r="A56" s="169"/>
      <c r="B56" s="94"/>
      <c r="C56" s="139" t="s">
        <v>42</v>
      </c>
      <c r="D56" s="32"/>
      <c r="E56" s="33"/>
      <c r="F56" s="95" t="s">
        <v>19</v>
      </c>
      <c r="G56" s="18">
        <f t="shared" si="0"/>
        <v>0</v>
      </c>
      <c r="H56" s="10"/>
      <c r="I56" s="194" t="s">
        <v>83</v>
      </c>
      <c r="J56" s="42" t="s">
        <v>83</v>
      </c>
      <c r="K56" s="43" t="s">
        <v>83</v>
      </c>
      <c r="L56" s="43" t="s">
        <v>83</v>
      </c>
      <c r="M56" s="20"/>
      <c r="N56" s="293" t="str">
        <f t="shared" si="1"/>
        <v xml:space="preserve"> </v>
      </c>
    </row>
    <row r="57" spans="1:15" ht="15" thickBot="1">
      <c r="A57" s="337" t="s">
        <v>43</v>
      </c>
      <c r="B57" s="255">
        <v>1900104</v>
      </c>
      <c r="C57" s="256" t="s">
        <v>44</v>
      </c>
      <c r="D57" s="257" t="s">
        <v>256</v>
      </c>
      <c r="E57" s="258">
        <v>3</v>
      </c>
      <c r="F57" s="259" t="s">
        <v>133</v>
      </c>
      <c r="G57" s="257">
        <v>160</v>
      </c>
      <c r="H57" s="258">
        <v>1</v>
      </c>
      <c r="I57" s="234"/>
      <c r="J57" s="135" t="s">
        <v>80</v>
      </c>
      <c r="K57" s="103">
        <v>16</v>
      </c>
      <c r="L57" s="114">
        <v>1</v>
      </c>
      <c r="M57" s="105" t="s">
        <v>73</v>
      </c>
      <c r="N57">
        <f t="shared" si="1"/>
        <v>16</v>
      </c>
      <c r="O57">
        <v>1</v>
      </c>
    </row>
    <row r="58" spans="1:15">
      <c r="A58" s="338"/>
      <c r="B58" s="236">
        <v>1900105</v>
      </c>
      <c r="C58" s="149" t="s">
        <v>34</v>
      </c>
      <c r="D58" s="148" t="s">
        <v>35</v>
      </c>
      <c r="E58" s="237">
        <v>1</v>
      </c>
      <c r="F58" s="238" t="s">
        <v>26</v>
      </c>
      <c r="G58" s="148">
        <v>40</v>
      </c>
      <c r="H58" s="237">
        <v>1</v>
      </c>
      <c r="I58" s="128">
        <v>1905050</v>
      </c>
      <c r="J58" s="41" t="s">
        <v>108</v>
      </c>
      <c r="K58" s="294">
        <v>32</v>
      </c>
      <c r="L58" s="294">
        <v>2</v>
      </c>
      <c r="M58" s="105" t="s">
        <v>73</v>
      </c>
      <c r="N58" s="18">
        <f t="shared" si="1"/>
        <v>32</v>
      </c>
      <c r="O58" s="10">
        <v>1</v>
      </c>
    </row>
    <row r="59" spans="1:15">
      <c r="A59" s="338"/>
      <c r="B59" s="236">
        <v>1900107</v>
      </c>
      <c r="C59" s="149" t="s">
        <v>45</v>
      </c>
      <c r="D59" s="148" t="s">
        <v>25</v>
      </c>
      <c r="E59" s="237">
        <v>1</v>
      </c>
      <c r="F59" s="238" t="s">
        <v>26</v>
      </c>
      <c r="G59" s="148">
        <v>40</v>
      </c>
      <c r="H59" s="237">
        <v>1</v>
      </c>
      <c r="I59" s="128" t="s">
        <v>153</v>
      </c>
      <c r="J59" s="41" t="s">
        <v>153</v>
      </c>
      <c r="K59" s="253" t="s">
        <v>153</v>
      </c>
      <c r="L59" s="253" t="s">
        <v>153</v>
      </c>
      <c r="M59" s="254" t="s">
        <v>83</v>
      </c>
      <c r="N59" t="str">
        <f t="shared" si="1"/>
        <v xml:space="preserve"> </v>
      </c>
    </row>
    <row r="60" spans="1:15">
      <c r="A60" s="338"/>
      <c r="B60" s="260"/>
      <c r="C60" s="151" t="s">
        <v>134</v>
      </c>
      <c r="D60" s="152" t="s">
        <v>135</v>
      </c>
      <c r="E60" s="261">
        <v>2</v>
      </c>
      <c r="F60" s="262" t="s">
        <v>31</v>
      </c>
      <c r="G60" s="152">
        <v>80</v>
      </c>
      <c r="H60" s="261">
        <v>1</v>
      </c>
      <c r="I60" s="128" t="s">
        <v>153</v>
      </c>
      <c r="J60" s="41" t="s">
        <v>153</v>
      </c>
      <c r="K60" s="253" t="s">
        <v>153</v>
      </c>
      <c r="L60" s="253" t="s">
        <v>153</v>
      </c>
      <c r="M60" s="254" t="s">
        <v>85</v>
      </c>
      <c r="N60" s="293" t="str">
        <f t="shared" si="1"/>
        <v xml:space="preserve"> </v>
      </c>
    </row>
    <row r="61" spans="1:15">
      <c r="A61" s="338"/>
      <c r="B61" s="128" t="s">
        <v>259</v>
      </c>
      <c r="C61" s="41" t="s">
        <v>260</v>
      </c>
      <c r="D61" s="253" t="s">
        <v>261</v>
      </c>
      <c r="E61" s="253" t="s">
        <v>259</v>
      </c>
      <c r="F61" s="192" t="s">
        <v>261</v>
      </c>
      <c r="G61" s="18" t="str">
        <f t="shared" si="0"/>
        <v xml:space="preserve"> </v>
      </c>
      <c r="H61" s="10" t="s">
        <v>262</v>
      </c>
      <c r="I61" s="128" t="s">
        <v>153</v>
      </c>
      <c r="J61" s="41" t="s">
        <v>153</v>
      </c>
      <c r="K61" s="253" t="s">
        <v>153</v>
      </c>
      <c r="L61" s="253" t="s">
        <v>153</v>
      </c>
      <c r="M61" s="254"/>
      <c r="N61" t="str">
        <f t="shared" si="1"/>
        <v xml:space="preserve"> </v>
      </c>
    </row>
    <row r="62" spans="1:15">
      <c r="A62" s="338"/>
      <c r="B62" s="87"/>
      <c r="C62" s="21" t="s">
        <v>85</v>
      </c>
      <c r="D62" s="25" t="s">
        <v>83</v>
      </c>
      <c r="E62" s="38" t="s">
        <v>83</v>
      </c>
      <c r="F62" s="200" t="s">
        <v>83</v>
      </c>
      <c r="G62" s="18" t="str">
        <f t="shared" si="0"/>
        <v xml:space="preserve"> </v>
      </c>
      <c r="H62" s="10"/>
      <c r="I62" s="206"/>
      <c r="J62" s="266"/>
      <c r="K62" s="208"/>
      <c r="L62" s="208"/>
      <c r="M62" s="209"/>
      <c r="N62" s="293">
        <f t="shared" si="1"/>
        <v>0</v>
      </c>
    </row>
    <row r="63" spans="1:15" ht="15" thickBot="1">
      <c r="A63" s="338"/>
      <c r="B63" s="87"/>
      <c r="C63" s="21" t="s">
        <v>83</v>
      </c>
      <c r="D63" s="25" t="s">
        <v>83</v>
      </c>
      <c r="E63" s="38" t="s">
        <v>83</v>
      </c>
      <c r="F63" s="200" t="s">
        <v>83</v>
      </c>
      <c r="G63" s="18" t="str">
        <f t="shared" si="0"/>
        <v xml:space="preserve"> </v>
      </c>
      <c r="H63" s="10"/>
      <c r="I63" s="206"/>
      <c r="J63" s="266"/>
      <c r="K63" s="208"/>
      <c r="L63" s="208"/>
      <c r="M63" s="209"/>
      <c r="N63">
        <f t="shared" si="1"/>
        <v>0</v>
      </c>
    </row>
    <row r="64" spans="1:15" ht="15" thickBot="1">
      <c r="A64" s="339"/>
      <c r="B64" s="94"/>
      <c r="C64" s="263"/>
      <c r="D64" s="36"/>
      <c r="E64" s="264"/>
      <c r="F64" s="265"/>
      <c r="G64" s="18">
        <f t="shared" si="0"/>
        <v>0</v>
      </c>
      <c r="H64" s="10"/>
      <c r="I64" s="194">
        <v>199650</v>
      </c>
      <c r="J64" s="42" t="s">
        <v>108</v>
      </c>
      <c r="K64" s="43">
        <v>24</v>
      </c>
      <c r="L64" s="43">
        <v>1.5</v>
      </c>
      <c r="M64" s="105" t="s">
        <v>73</v>
      </c>
      <c r="N64" s="293">
        <f t="shared" si="1"/>
        <v>24</v>
      </c>
      <c r="O64">
        <v>1</v>
      </c>
    </row>
    <row r="65" spans="1:15">
      <c r="A65" s="168" t="s">
        <v>47</v>
      </c>
      <c r="B65" s="180">
        <v>1900106</v>
      </c>
      <c r="C65" s="181" t="s">
        <v>136</v>
      </c>
      <c r="D65" s="180" t="s">
        <v>137</v>
      </c>
      <c r="E65" s="182">
        <v>3</v>
      </c>
      <c r="F65" s="175" t="s">
        <v>41</v>
      </c>
      <c r="G65" s="180">
        <v>480</v>
      </c>
      <c r="H65" s="182">
        <v>1</v>
      </c>
      <c r="I65" s="120"/>
      <c r="J65" s="44" t="s">
        <v>163</v>
      </c>
      <c r="K65" s="45"/>
      <c r="L65" s="46">
        <v>5</v>
      </c>
      <c r="M65" s="105" t="s">
        <v>73</v>
      </c>
      <c r="N65">
        <f t="shared" si="1"/>
        <v>0</v>
      </c>
      <c r="O65">
        <v>1</v>
      </c>
    </row>
    <row r="66" spans="1:15" ht="15" thickBot="1">
      <c r="A66" s="47"/>
      <c r="B66" s="183"/>
      <c r="C66" s="184" t="s">
        <v>46</v>
      </c>
      <c r="D66" s="185" t="s">
        <v>138</v>
      </c>
      <c r="E66" s="186">
        <v>1</v>
      </c>
      <c r="F66" s="187" t="s">
        <v>139</v>
      </c>
      <c r="G66" s="185">
        <v>40</v>
      </c>
      <c r="H66" s="186">
        <v>1</v>
      </c>
      <c r="I66" s="119"/>
      <c r="J66" s="42"/>
      <c r="K66" s="43"/>
      <c r="L66" s="43"/>
      <c r="M66" s="270"/>
      <c r="N66" s="293">
        <f t="shared" si="1"/>
        <v>0</v>
      </c>
    </row>
    <row r="67" spans="1:15" ht="15" thickBot="1">
      <c r="A67" s="48"/>
      <c r="B67" s="49"/>
      <c r="C67" s="50"/>
      <c r="D67" s="51"/>
      <c r="E67" s="51">
        <f>SUM(E4:E66)</f>
        <v>97.5</v>
      </c>
      <c r="F67" s="52">
        <f>SUM(F4:F66)</f>
        <v>0</v>
      </c>
      <c r="G67" s="287">
        <f>SUM(G3:G66)</f>
        <v>2490</v>
      </c>
      <c r="H67" s="287">
        <f>SUM(H3:H66)</f>
        <v>46</v>
      </c>
      <c r="I67" s="49"/>
      <c r="J67" s="50"/>
      <c r="K67" s="51"/>
      <c r="L67" s="53">
        <f>SUM(L4:L66)</f>
        <v>79</v>
      </c>
      <c r="M67" s="54"/>
      <c r="N67" s="293">
        <f>N65+N64+N58+N57+N55+N54+N53+N52+N51+N50+N49+N48+N47+N40+N39+N38+N37+N35+N33+N32+N31+N30+N29+N28+N26+N25+N24+N23+N22+N21+N15+N13+N4</f>
        <v>1576</v>
      </c>
      <c r="O67">
        <f>SUM(O3:O66)</f>
        <v>30</v>
      </c>
    </row>
    <row r="68" spans="1:15">
      <c r="A68" s="55" t="s">
        <v>48</v>
      </c>
      <c r="B68" s="56"/>
      <c r="C68" s="57"/>
      <c r="D68" s="56"/>
      <c r="E68" s="56"/>
      <c r="F68" s="56"/>
      <c r="G68" s="56"/>
      <c r="H68" s="56"/>
      <c r="I68" s="56"/>
      <c r="J68" s="57"/>
      <c r="K68" s="56"/>
      <c r="L68" s="56"/>
      <c r="M68" s="58"/>
    </row>
    <row r="69" spans="1:15">
      <c r="A69" s="59"/>
      <c r="B69" s="60"/>
      <c r="C69" s="61"/>
      <c r="D69" s="60"/>
      <c r="E69" s="60"/>
      <c r="F69" s="60"/>
      <c r="G69" s="60"/>
      <c r="H69" s="60"/>
      <c r="I69" s="60"/>
      <c r="J69" s="61"/>
      <c r="K69" s="60"/>
      <c r="L69" s="60"/>
      <c r="M69" s="62"/>
    </row>
    <row r="70" spans="1:15">
      <c r="A70" s="63"/>
      <c r="B70" s="64"/>
      <c r="C70" s="65"/>
      <c r="D70" s="64"/>
      <c r="E70" s="64"/>
      <c r="F70" s="64"/>
      <c r="G70" s="64"/>
      <c r="H70" s="64"/>
      <c r="I70" s="64"/>
      <c r="J70" s="65"/>
      <c r="K70" s="64"/>
      <c r="L70" s="64"/>
      <c r="M70" s="66"/>
    </row>
    <row r="71" spans="1:15">
      <c r="A71" s="63"/>
      <c r="B71" s="64"/>
      <c r="C71" s="73"/>
      <c r="D71" s="64"/>
      <c r="E71" s="64"/>
      <c r="F71" s="64"/>
      <c r="G71" s="64"/>
      <c r="H71" s="64"/>
      <c r="I71" s="64"/>
      <c r="J71" s="65"/>
      <c r="K71" s="64"/>
      <c r="L71" s="64"/>
    </row>
    <row r="72" spans="1:15" ht="15" thickBot="1">
      <c r="A72" s="63"/>
      <c r="B72" s="64"/>
      <c r="C72" s="73"/>
      <c r="D72" s="64">
        <f>B79*0.6</f>
        <v>78.899999999999991</v>
      </c>
      <c r="E72" s="64"/>
      <c r="F72" s="64"/>
      <c r="G72" s="64"/>
      <c r="H72" s="64"/>
      <c r="I72" s="64">
        <f>B79*0.4</f>
        <v>52.6</v>
      </c>
      <c r="J72" s="65"/>
      <c r="K72" s="64"/>
      <c r="L72" s="64"/>
    </row>
    <row r="73" spans="1:15">
      <c r="A73" s="141" t="s">
        <v>48</v>
      </c>
      <c r="B73" s="167"/>
      <c r="C73" s="328" t="s">
        <v>114</v>
      </c>
      <c r="D73" s="329"/>
      <c r="E73" s="330"/>
      <c r="F73" s="328" t="s">
        <v>263</v>
      </c>
      <c r="G73" s="329"/>
      <c r="H73" s="329"/>
      <c r="I73" s="329"/>
      <c r="J73" s="330"/>
      <c r="K73" s="331" t="s">
        <v>116</v>
      </c>
      <c r="L73" s="331"/>
      <c r="M73" s="332"/>
    </row>
    <row r="74" spans="1:15" ht="26">
      <c r="A74" s="163">
        <v>1</v>
      </c>
      <c r="B74" s="67" t="s">
        <v>117</v>
      </c>
      <c r="C74" s="144" t="s">
        <v>49</v>
      </c>
      <c r="D74" s="68">
        <f>SUM(D4,D5,D13,D14,D15,D23,D24,D31,D32)</f>
        <v>432</v>
      </c>
      <c r="E74" s="68">
        <f>SUM(E4,E5,E13,E14,E15,E23,E24,E31,E32)</f>
        <v>24</v>
      </c>
      <c r="F74" s="145" t="s">
        <v>50</v>
      </c>
      <c r="G74" s="145"/>
      <c r="H74" s="145"/>
      <c r="I74" s="146">
        <f>SUM(D49:D50,D61,D69)</f>
        <v>80</v>
      </c>
      <c r="J74" s="147">
        <v>18</v>
      </c>
      <c r="K74" s="333" t="s">
        <v>118</v>
      </c>
      <c r="L74" s="334"/>
      <c r="M74" s="335"/>
    </row>
    <row r="75" spans="1:15">
      <c r="A75" s="320">
        <v>2</v>
      </c>
      <c r="B75" s="336" t="s">
        <v>51</v>
      </c>
      <c r="C75" s="148"/>
      <c r="D75" s="148"/>
      <c r="E75" s="148"/>
      <c r="F75" s="149" t="s">
        <v>52</v>
      </c>
      <c r="G75" s="149"/>
      <c r="H75" s="149"/>
      <c r="I75" s="148"/>
      <c r="J75" s="150">
        <f>SUM(E16+E48+E57+E58+E59+E65)</f>
        <v>10</v>
      </c>
      <c r="K75" s="324"/>
      <c r="L75" s="324"/>
      <c r="M75" s="325"/>
    </row>
    <row r="76" spans="1:15" ht="26">
      <c r="A76" s="320"/>
      <c r="B76" s="321"/>
      <c r="C76" s="151"/>
      <c r="D76" s="152"/>
      <c r="E76" s="152"/>
      <c r="F76" s="153" t="s">
        <v>125</v>
      </c>
      <c r="G76" s="153"/>
      <c r="H76" s="153"/>
      <c r="I76" s="152"/>
      <c r="J76" s="152">
        <v>5</v>
      </c>
      <c r="K76" s="324"/>
      <c r="L76" s="324"/>
      <c r="M76" s="325"/>
    </row>
    <row r="77" spans="1:15">
      <c r="A77" s="320">
        <v>3</v>
      </c>
      <c r="B77" s="321" t="s">
        <v>162</v>
      </c>
      <c r="C77" s="154" t="s">
        <v>120</v>
      </c>
      <c r="D77" s="155"/>
      <c r="E77" s="156">
        <f>SUM(E9+E10+E11+E19+E20+E21+E33+E34+E12+E17+E25+E26+E27+E28+L30+E49+E50+E39+E40+E41+E42+E43+E44+L54+L55)</f>
        <v>54.5</v>
      </c>
      <c r="F77" s="157" t="s">
        <v>121</v>
      </c>
      <c r="G77" s="355">
        <f>I72-J74-J75-J76</f>
        <v>19.600000000000001</v>
      </c>
      <c r="H77" s="157"/>
      <c r="I77" s="158"/>
      <c r="J77" s="158">
        <v>20</v>
      </c>
      <c r="K77" s="322"/>
      <c r="L77" s="322"/>
      <c r="M77" s="323"/>
    </row>
    <row r="78" spans="1:15" ht="26">
      <c r="A78" s="320"/>
      <c r="B78" s="321"/>
      <c r="C78" s="154" t="s">
        <v>126</v>
      </c>
      <c r="D78" s="155"/>
      <c r="E78" s="156"/>
      <c r="F78" s="159" t="s">
        <v>127</v>
      </c>
      <c r="G78" s="159"/>
      <c r="H78" s="159"/>
      <c r="I78" s="164"/>
      <c r="J78" s="69"/>
      <c r="K78" s="324"/>
      <c r="L78" s="324"/>
      <c r="M78" s="325"/>
    </row>
    <row r="79" spans="1:15" ht="15" thickBot="1">
      <c r="A79" s="160" t="s">
        <v>53</v>
      </c>
      <c r="B79" s="161">
        <f>E79+J74+J75+J76+J77</f>
        <v>131.5</v>
      </c>
      <c r="C79" s="166">
        <v>66.5</v>
      </c>
      <c r="D79" s="166"/>
      <c r="E79" s="161">
        <f>SUM(E74:E77)</f>
        <v>78.5</v>
      </c>
      <c r="F79" s="166">
        <f>18+2+18+18</f>
        <v>56</v>
      </c>
      <c r="G79" s="279"/>
      <c r="H79" s="279"/>
      <c r="I79" s="166"/>
      <c r="J79" s="161">
        <f>SUM(J74:J78)</f>
        <v>53</v>
      </c>
      <c r="K79" s="326"/>
      <c r="L79" s="326"/>
      <c r="M79" s="327"/>
    </row>
    <row r="80" spans="1:15">
      <c r="A80" s="63"/>
      <c r="B80" s="64"/>
      <c r="C80" s="73"/>
      <c r="D80" s="64"/>
      <c r="E80" s="64"/>
      <c r="F80" s="64"/>
      <c r="G80" s="64"/>
      <c r="H80" s="64"/>
      <c r="I80" s="64"/>
      <c r="J80" s="65"/>
      <c r="K80" s="64"/>
      <c r="L80" s="64"/>
      <c r="M80" s="64"/>
    </row>
    <row r="81" spans="1:13">
      <c r="A81" s="63"/>
      <c r="B81" s="64"/>
      <c r="C81" s="73"/>
      <c r="D81" s="64"/>
      <c r="E81" s="64"/>
      <c r="F81" s="64" t="s">
        <v>122</v>
      </c>
      <c r="G81" s="64"/>
      <c r="H81" s="64"/>
      <c r="I81" s="64"/>
      <c r="J81" s="65" t="s">
        <v>123</v>
      </c>
      <c r="K81" s="64"/>
      <c r="L81" s="64"/>
      <c r="M81" s="64" t="s">
        <v>124</v>
      </c>
    </row>
    <row r="82" spans="1:13" ht="15" thickBot="1">
      <c r="A82" s="63"/>
      <c r="B82" s="64"/>
      <c r="C82" s="73"/>
      <c r="D82" s="64"/>
      <c r="E82" s="64"/>
      <c r="F82" s="65"/>
      <c r="G82" s="65"/>
      <c r="H82" s="65"/>
      <c r="I82" s="64"/>
      <c r="J82" s="65"/>
      <c r="K82" s="64"/>
      <c r="L82" s="64"/>
      <c r="M82"/>
    </row>
    <row r="83" spans="1:13" ht="56">
      <c r="A83" s="301"/>
      <c r="B83" s="307"/>
      <c r="C83" s="307"/>
      <c r="D83" s="307"/>
      <c r="E83" s="307"/>
      <c r="F83" s="302"/>
      <c r="G83" s="295" t="s">
        <v>200</v>
      </c>
      <c r="H83" s="318" t="s">
        <v>202</v>
      </c>
      <c r="I83" s="295" t="s">
        <v>203</v>
      </c>
      <c r="J83" s="318" t="s">
        <v>6</v>
      </c>
      <c r="K83" s="295" t="s">
        <v>205</v>
      </c>
      <c r="L83" s="318" t="s">
        <v>206</v>
      </c>
    </row>
    <row r="84" spans="1:13" ht="29" thickBot="1">
      <c r="A84" s="315" t="s">
        <v>199</v>
      </c>
      <c r="B84" s="316"/>
      <c r="C84" s="316"/>
      <c r="D84" s="316"/>
      <c r="E84" s="316"/>
      <c r="F84" s="317"/>
      <c r="G84" s="297" t="s">
        <v>201</v>
      </c>
      <c r="H84" s="319"/>
      <c r="I84" s="297" t="s">
        <v>204</v>
      </c>
      <c r="J84" s="319"/>
      <c r="K84" s="297" t="s">
        <v>204</v>
      </c>
      <c r="L84" s="319"/>
    </row>
    <row r="85" spans="1:13" ht="15" thickBot="1">
      <c r="A85" s="301" t="s">
        <v>207</v>
      </c>
      <c r="B85" s="302"/>
      <c r="C85" s="298" t="s">
        <v>208</v>
      </c>
      <c r="D85" s="300"/>
      <c r="E85" s="300"/>
      <c r="F85" s="299"/>
      <c r="G85" s="297">
        <v>7</v>
      </c>
      <c r="H85" s="297">
        <v>432</v>
      </c>
      <c r="I85" s="297">
        <f>H85/(J77*16+G67)</f>
        <v>0.15373665480427046</v>
      </c>
      <c r="J85" s="297">
        <v>24</v>
      </c>
      <c r="K85" s="297">
        <f>J85/B79</f>
        <v>0.18250950570342206</v>
      </c>
      <c r="L85" s="297"/>
    </row>
    <row r="86" spans="1:13" ht="15" thickBot="1">
      <c r="A86" s="303"/>
      <c r="B86" s="304"/>
      <c r="C86" s="301" t="s">
        <v>209</v>
      </c>
      <c r="D86" s="302"/>
      <c r="E86" s="298" t="s">
        <v>210</v>
      </c>
      <c r="F86" s="299"/>
      <c r="G86" s="353">
        <f>SUM(H10+H11+H12+H9+H20+H21+H19+H25+H26+H43+H44)</f>
        <v>11</v>
      </c>
      <c r="H86" s="352">
        <f>G10+G11+G12+G9+G20+G21+G19+G25+G26+G43+G44</f>
        <v>406</v>
      </c>
      <c r="I86" s="297">
        <f>H86/(J77*16+G67)</f>
        <v>0.14448398576512456</v>
      </c>
      <c r="J86" s="352">
        <f>E10+E11+E12+E13+E19+E25+E26+E43+E44</f>
        <v>16.5</v>
      </c>
      <c r="K86" s="297">
        <f>J86/B79</f>
        <v>0.12547528517110265</v>
      </c>
      <c r="L86" s="297"/>
    </row>
    <row r="87" spans="1:13" ht="15" thickBot="1">
      <c r="A87" s="305"/>
      <c r="B87" s="306"/>
      <c r="C87" s="305"/>
      <c r="D87" s="306"/>
      <c r="E87" s="298" t="s">
        <v>211</v>
      </c>
      <c r="F87" s="299"/>
      <c r="G87" s="353">
        <f>SUM(H17+H27+H28+H33+H34+H39+H40+H41+H42+H49+H50)</f>
        <v>11</v>
      </c>
      <c r="H87" s="297">
        <f>G17+G27+G28+G33+G34+G39+G40+G41+G42+G49+G50</f>
        <v>520</v>
      </c>
      <c r="I87" s="297">
        <f>H87/(J77*16+G67)</f>
        <v>0.18505338078291814</v>
      </c>
      <c r="J87" s="353">
        <f>E18+E27+E28+E29+E33+E34+E39+E40+E41+E42+E50+E49</f>
        <v>26</v>
      </c>
      <c r="K87" s="297">
        <f>J87/B79</f>
        <v>0.19771863117870722</v>
      </c>
      <c r="L87" s="297"/>
    </row>
    <row r="88" spans="1:13" ht="15" thickBot="1">
      <c r="A88" s="301" t="s">
        <v>212</v>
      </c>
      <c r="B88" s="302"/>
      <c r="C88" s="298" t="s">
        <v>213</v>
      </c>
      <c r="D88" s="300"/>
      <c r="E88" s="300"/>
      <c r="F88" s="299"/>
      <c r="G88" s="297">
        <f>O67</f>
        <v>30</v>
      </c>
      <c r="H88" s="297">
        <f>N67</f>
        <v>1576</v>
      </c>
      <c r="I88" s="297">
        <f>H88/(J77*16+G67)</f>
        <v>0.56085409252669038</v>
      </c>
      <c r="J88" s="353">
        <f>L67</f>
        <v>79</v>
      </c>
      <c r="K88" s="297">
        <f>J88/B79</f>
        <v>0.60076045627376429</v>
      </c>
      <c r="L88" s="297"/>
    </row>
    <row r="89" spans="1:13" ht="15" thickBot="1">
      <c r="A89" s="303"/>
      <c r="B89" s="304"/>
      <c r="C89" s="298" t="s">
        <v>214</v>
      </c>
      <c r="D89" s="300"/>
      <c r="E89" s="300"/>
      <c r="F89" s="299"/>
      <c r="G89" s="297">
        <v>7</v>
      </c>
      <c r="H89" s="297">
        <v>334</v>
      </c>
      <c r="I89" s="297">
        <f>H89/(J77*16+G67)</f>
        <v>0.11886120996441281</v>
      </c>
      <c r="J89" s="297">
        <v>18</v>
      </c>
      <c r="K89" s="297">
        <f>J89/B79</f>
        <v>0.13688212927756654</v>
      </c>
      <c r="L89" s="297"/>
    </row>
    <row r="90" spans="1:13" ht="15" thickBot="1">
      <c r="A90" s="303"/>
      <c r="B90" s="304"/>
      <c r="C90" s="298" t="s">
        <v>215</v>
      </c>
      <c r="D90" s="300"/>
      <c r="E90" s="299"/>
      <c r="F90" s="297" t="s">
        <v>216</v>
      </c>
      <c r="G90" s="297">
        <v>1</v>
      </c>
      <c r="H90" s="297"/>
      <c r="I90" s="297"/>
      <c r="J90" s="297"/>
      <c r="K90" s="297" t="s">
        <v>83</v>
      </c>
      <c r="L90" s="297"/>
    </row>
    <row r="91" spans="1:13" ht="15" thickBot="1">
      <c r="A91" s="303"/>
      <c r="B91" s="304"/>
      <c r="C91" s="301"/>
      <c r="D91" s="307"/>
      <c r="E91" s="302"/>
      <c r="F91" s="297" t="s">
        <v>218</v>
      </c>
      <c r="G91" s="297">
        <v>1</v>
      </c>
      <c r="H91" s="297"/>
      <c r="I91" s="297"/>
      <c r="J91" s="297">
        <v>1</v>
      </c>
      <c r="K91" s="297">
        <f>J91/B79</f>
        <v>7.6045627376425855E-3</v>
      </c>
      <c r="L91" s="297"/>
    </row>
    <row r="92" spans="1:13" ht="15" thickBot="1">
      <c r="A92" s="303"/>
      <c r="B92" s="304"/>
      <c r="C92" s="303"/>
      <c r="D92" s="308"/>
      <c r="E92" s="304"/>
      <c r="F92" s="297" t="s">
        <v>219</v>
      </c>
      <c r="G92" s="297">
        <v>1</v>
      </c>
      <c r="H92" s="297"/>
      <c r="I92" s="297"/>
      <c r="J92" s="297">
        <v>1</v>
      </c>
      <c r="K92" s="297">
        <f>J92/B79</f>
        <v>7.6045627376425855E-3</v>
      </c>
      <c r="L92" s="297"/>
    </row>
    <row r="93" spans="1:13" ht="15" thickBot="1">
      <c r="A93" s="303"/>
      <c r="B93" s="304"/>
      <c r="C93" s="303" t="s">
        <v>217</v>
      </c>
      <c r="D93" s="308"/>
      <c r="E93" s="304"/>
      <c r="F93" s="297" t="s">
        <v>220</v>
      </c>
      <c r="G93" s="297">
        <v>1</v>
      </c>
      <c r="H93" s="297"/>
      <c r="I93" s="297"/>
      <c r="J93" s="297">
        <v>1</v>
      </c>
      <c r="K93" s="297">
        <f>J93/B79</f>
        <v>7.6045627376425855E-3</v>
      </c>
      <c r="L93" s="297"/>
    </row>
    <row r="94" spans="1:13" ht="15" thickBot="1">
      <c r="A94" s="303"/>
      <c r="B94" s="304"/>
      <c r="C94" s="309"/>
      <c r="D94" s="310"/>
      <c r="E94" s="311"/>
      <c r="F94" s="297" t="s">
        <v>221</v>
      </c>
      <c r="G94" s="297">
        <v>1</v>
      </c>
      <c r="H94" s="297"/>
      <c r="I94" s="297"/>
      <c r="J94" s="297">
        <v>3</v>
      </c>
      <c r="K94" s="297">
        <f>J94/B79</f>
        <v>2.2813688212927757E-2</v>
      </c>
      <c r="L94" s="297"/>
    </row>
    <row r="95" spans="1:13" ht="15" thickBot="1">
      <c r="A95" s="303"/>
      <c r="B95" s="304"/>
      <c r="C95" s="309"/>
      <c r="D95" s="310"/>
      <c r="E95" s="311"/>
      <c r="F95" s="297" t="s">
        <v>222</v>
      </c>
      <c r="G95" s="297">
        <v>1</v>
      </c>
      <c r="H95" s="297"/>
      <c r="I95" s="297"/>
      <c r="J95" s="297">
        <v>1</v>
      </c>
      <c r="K95" s="297">
        <f>J95/B79</f>
        <v>7.6045627376425855E-3</v>
      </c>
      <c r="L95" s="297"/>
    </row>
    <row r="96" spans="1:13" ht="15" thickBot="1">
      <c r="A96" s="303"/>
      <c r="B96" s="304"/>
      <c r="C96" s="312"/>
      <c r="D96" s="313"/>
      <c r="E96" s="314"/>
      <c r="F96" s="283" t="s">
        <v>223</v>
      </c>
      <c r="G96" s="297">
        <v>1</v>
      </c>
      <c r="H96" s="297"/>
      <c r="I96" s="297"/>
      <c r="J96" s="297">
        <v>3</v>
      </c>
      <c r="K96" s="297">
        <f>J96/B79</f>
        <v>2.2813688212927757E-2</v>
      </c>
      <c r="L96" s="297"/>
    </row>
    <row r="97" spans="1:12" ht="15" thickBot="1">
      <c r="A97" s="305"/>
      <c r="B97" s="306"/>
      <c r="C97" s="298" t="s">
        <v>224</v>
      </c>
      <c r="D97" s="300"/>
      <c r="E97" s="299"/>
      <c r="F97" s="283"/>
      <c r="G97" s="297">
        <v>7</v>
      </c>
      <c r="H97" s="297"/>
      <c r="I97" s="297"/>
      <c r="J97" s="297">
        <v>10</v>
      </c>
      <c r="K97" s="297">
        <f>J97/B79</f>
        <v>7.6045627376425853E-2</v>
      </c>
      <c r="L97" s="297"/>
    </row>
    <row r="98" spans="1:12" ht="15" thickBot="1">
      <c r="A98" s="298" t="s">
        <v>225</v>
      </c>
      <c r="B98" s="300"/>
      <c r="C98" s="300"/>
      <c r="D98" s="300"/>
      <c r="E98" s="300"/>
      <c r="F98" s="299"/>
      <c r="G98" s="297">
        <f>SUM(G85:G97)</f>
        <v>80</v>
      </c>
      <c r="H98" s="297">
        <f>(J77*16+G67)</f>
        <v>2810</v>
      </c>
      <c r="I98" s="297"/>
      <c r="J98" s="297"/>
      <c r="K98" s="297"/>
      <c r="L98" s="297"/>
    </row>
    <row r="99" spans="1:12" ht="29" thickBot="1">
      <c r="A99" s="296" t="s">
        <v>226</v>
      </c>
      <c r="B99" s="354">
        <f>B79</f>
        <v>131.5</v>
      </c>
      <c r="C99" s="299"/>
      <c r="D99" s="298" t="s">
        <v>227</v>
      </c>
      <c r="E99" s="300"/>
      <c r="F99" s="299"/>
      <c r="G99" s="354">
        <f>B79-J77-J74-J75-J76</f>
        <v>78.5</v>
      </c>
      <c r="H99" s="299"/>
      <c r="I99" s="298" t="s">
        <v>228</v>
      </c>
      <c r="J99" s="299"/>
      <c r="K99" s="354">
        <f>J79</f>
        <v>53</v>
      </c>
      <c r="L99" s="299"/>
    </row>
  </sheetData>
  <mergeCells count="51">
    <mergeCell ref="K99:L99"/>
    <mergeCell ref="A98:F98"/>
    <mergeCell ref="B99:C99"/>
    <mergeCell ref="D99:F99"/>
    <mergeCell ref="G99:H99"/>
    <mergeCell ref="I99:J99"/>
    <mergeCell ref="A88:B97"/>
    <mergeCell ref="C88:F88"/>
    <mergeCell ref="C89:F89"/>
    <mergeCell ref="C90:E90"/>
    <mergeCell ref="C91:E91"/>
    <mergeCell ref="C92:E92"/>
    <mergeCell ref="C93:E93"/>
    <mergeCell ref="C94:E94"/>
    <mergeCell ref="C95:E95"/>
    <mergeCell ref="C96:E96"/>
    <mergeCell ref="C97:E97"/>
    <mergeCell ref="A85:B87"/>
    <mergeCell ref="C85:F85"/>
    <mergeCell ref="C86:D87"/>
    <mergeCell ref="E86:F86"/>
    <mergeCell ref="E87:F87"/>
    <mergeCell ref="A83:F83"/>
    <mergeCell ref="H83:H84"/>
    <mergeCell ref="J83:J84"/>
    <mergeCell ref="L83:L84"/>
    <mergeCell ref="A84:F84"/>
    <mergeCell ref="A13:A22"/>
    <mergeCell ref="A1:M1"/>
    <mergeCell ref="A2:A3"/>
    <mergeCell ref="B2:F2"/>
    <mergeCell ref="I2:M2"/>
    <mergeCell ref="A4:A12"/>
    <mergeCell ref="A23:A30"/>
    <mergeCell ref="A31:A37"/>
    <mergeCell ref="A38:A46"/>
    <mergeCell ref="A47:A49"/>
    <mergeCell ref="A57:A64"/>
    <mergeCell ref="F73:J73"/>
    <mergeCell ref="K73:M73"/>
    <mergeCell ref="K74:M74"/>
    <mergeCell ref="A75:A76"/>
    <mergeCell ref="B75:B76"/>
    <mergeCell ref="K75:M75"/>
    <mergeCell ref="K76:M76"/>
    <mergeCell ref="C73:E73"/>
    <mergeCell ref="A77:A78"/>
    <mergeCell ref="B77:B78"/>
    <mergeCell ref="K77:M77"/>
    <mergeCell ref="K78:M78"/>
    <mergeCell ref="K79:M79"/>
  </mergeCells>
  <phoneticPr fontId="21" type="noConversion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网络编程</vt:lpstr>
      <vt:lpstr>软件工程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xuqiaozhi</dc:creator>
  <cp:lastModifiedBy>萌 朝力</cp:lastModifiedBy>
  <dcterms:created xsi:type="dcterms:W3CDTF">2017-06-20T08:48:55Z</dcterms:created>
  <dcterms:modified xsi:type="dcterms:W3CDTF">2017-07-07T17:53:07Z</dcterms:modified>
</cp:coreProperties>
</file>