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Work\GIT\00. Ciellos\Ciellos-BC\internal.wiki\internal.wiki.main\.attachments\.Upgrade-and-Migration\"/>
    </mc:Choice>
  </mc:AlternateContent>
  <xr:revisionPtr revIDLastSave="0" documentId="13_ncr:1_{E8F9939C-364C-4B95-9A9E-1074949F2793}" xr6:coauthVersionLast="47" xr6:coauthVersionMax="47" xr10:uidLastSave="{00000000-0000-0000-0000-000000000000}"/>
  <bookViews>
    <workbookView xWindow="28680" yWindow="-120" windowWidth="29040" windowHeight="15720" tabRatio="689" activeTab="2" xr2:uid="{00000000-000D-0000-FFFF-FFFF00000000}"/>
  </bookViews>
  <sheets>
    <sheet name="General" sheetId="19" r:id="rId1"/>
    <sheet name="Estimate  (1)" sheetId="24" r:id="rId2"/>
    <sheet name="Estimate (2) " sheetId="21" r:id="rId3"/>
    <sheet name="Setup" sheetId="20" state="hidden" r:id="rId4"/>
  </sheets>
  <definedNames>
    <definedName name="Project">General!$C$11</definedName>
    <definedName name="Requestor">General!$C$13</definedName>
    <definedName name="Role">General!$C$7</definedName>
    <definedName name="Service_Lead">General!$C$15</definedName>
    <definedName name="Task">General!$C$9</definedName>
    <definedName name="Technology">General!$C$5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1" l="1"/>
  <c r="N22" i="21"/>
  <c r="O22" i="24"/>
  <c r="N22" i="24"/>
  <c r="M66" i="24" l="1"/>
  <c r="H75" i="24" s="1"/>
  <c r="G75" i="24" s="1"/>
  <c r="L66" i="24"/>
  <c r="H74" i="24" s="1"/>
  <c r="G74" i="24" s="1"/>
  <c r="K66" i="24"/>
  <c r="H73" i="24" s="1"/>
  <c r="G73" i="24" s="1"/>
  <c r="J66" i="24"/>
  <c r="H72" i="24" s="1"/>
  <c r="G72" i="24" s="1"/>
  <c r="I66" i="24"/>
  <c r="H71" i="24" s="1"/>
  <c r="G71" i="24" s="1"/>
  <c r="H66" i="24"/>
  <c r="H70" i="24" s="1"/>
  <c r="G70" i="24" s="1"/>
  <c r="G66" i="24"/>
  <c r="H69" i="24" s="1"/>
  <c r="G69" i="24" s="1"/>
  <c r="O63" i="24"/>
  <c r="N63" i="24"/>
  <c r="O62" i="24"/>
  <c r="O61" i="24"/>
  <c r="N61" i="24"/>
  <c r="O60" i="24"/>
  <c r="N60" i="24"/>
  <c r="O59" i="24"/>
  <c r="N59" i="24"/>
  <c r="O58" i="24"/>
  <c r="N58" i="24"/>
  <c r="O57" i="24"/>
  <c r="N57" i="24"/>
  <c r="O56" i="24"/>
  <c r="N56" i="24"/>
  <c r="O55" i="24"/>
  <c r="N55" i="24"/>
  <c r="O54" i="24"/>
  <c r="O53" i="24"/>
  <c r="O52" i="24"/>
  <c r="O51" i="24"/>
  <c r="N51" i="24"/>
  <c r="O50" i="24"/>
  <c r="N50" i="24"/>
  <c r="O49" i="24"/>
  <c r="N49" i="24"/>
  <c r="O48" i="24"/>
  <c r="N48" i="24"/>
  <c r="O47" i="24"/>
  <c r="N47" i="24"/>
  <c r="O46" i="24"/>
  <c r="N46" i="24"/>
  <c r="O45" i="24"/>
  <c r="N45" i="24"/>
  <c r="O44" i="24"/>
  <c r="N44" i="24"/>
  <c r="O42" i="24"/>
  <c r="N42" i="24"/>
  <c r="O41" i="24"/>
  <c r="N41" i="24"/>
  <c r="O40" i="24"/>
  <c r="N40" i="24"/>
  <c r="O39" i="24"/>
  <c r="N39" i="24"/>
  <c r="O38" i="24"/>
  <c r="N38" i="24"/>
  <c r="O37" i="24"/>
  <c r="N37" i="24"/>
  <c r="O36" i="24"/>
  <c r="N36" i="24"/>
  <c r="O35" i="24"/>
  <c r="N35" i="24"/>
  <c r="O34" i="24"/>
  <c r="N34" i="24"/>
  <c r="O33" i="24"/>
  <c r="N33" i="24"/>
  <c r="O32" i="24"/>
  <c r="N32" i="24"/>
  <c r="O31" i="24"/>
  <c r="N31" i="24"/>
  <c r="O30" i="24"/>
  <c r="O29" i="24"/>
  <c r="O28" i="24"/>
  <c r="O27" i="24"/>
  <c r="N27" i="24"/>
  <c r="O26" i="24"/>
  <c r="N26" i="24"/>
  <c r="O25" i="24"/>
  <c r="N25" i="24"/>
  <c r="O24" i="24"/>
  <c r="N24" i="24"/>
  <c r="O23" i="24"/>
  <c r="N23" i="24"/>
  <c r="O21" i="24"/>
  <c r="N21" i="24"/>
  <c r="O20" i="24"/>
  <c r="N20" i="24"/>
  <c r="O19" i="24"/>
  <c r="N19" i="24"/>
  <c r="O18" i="24"/>
  <c r="N18" i="24"/>
  <c r="O17" i="24"/>
  <c r="N17" i="24"/>
  <c r="O16" i="24"/>
  <c r="N16" i="24"/>
  <c r="O15" i="24"/>
  <c r="N15" i="24"/>
  <c r="O11" i="24"/>
  <c r="N11" i="24"/>
  <c r="O10" i="24"/>
  <c r="N10" i="24"/>
  <c r="H77" i="24" l="1"/>
  <c r="O66" i="24"/>
  <c r="G77" i="24"/>
  <c r="N66" i="24"/>
  <c r="O62" i="21"/>
  <c r="O63" i="21"/>
  <c r="N20" i="21"/>
  <c r="O20" i="21"/>
  <c r="O56" i="21"/>
  <c r="O57" i="21"/>
  <c r="O58" i="21"/>
  <c r="O59" i="21"/>
  <c r="O60" i="21"/>
  <c r="O61" i="21"/>
  <c r="N61" i="21"/>
  <c r="N60" i="21"/>
  <c r="N59" i="21"/>
  <c r="N58" i="21"/>
  <c r="N57" i="21"/>
  <c r="O55" i="21"/>
  <c r="N55" i="21"/>
  <c r="O50" i="21"/>
  <c r="N50" i="21"/>
  <c r="N56" i="21" l="1"/>
  <c r="O49" i="21"/>
  <c r="N49" i="21"/>
  <c r="O48" i="21"/>
  <c r="N48" i="21"/>
  <c r="O47" i="21"/>
  <c r="N47" i="21"/>
  <c r="O46" i="21"/>
  <c r="N46" i="21"/>
  <c r="O45" i="21"/>
  <c r="N45" i="21"/>
  <c r="O36" i="21" l="1"/>
  <c r="N36" i="21"/>
  <c r="O35" i="21"/>
  <c r="N35" i="21"/>
  <c r="O34" i="21"/>
  <c r="N34" i="21"/>
  <c r="O33" i="21"/>
  <c r="N33" i="21"/>
  <c r="O32" i="21"/>
  <c r="N32" i="21"/>
  <c r="O26" i="21"/>
  <c r="N26" i="21"/>
  <c r="O21" i="21"/>
  <c r="N21" i="21"/>
  <c r="N16" i="21"/>
  <c r="O16" i="21"/>
  <c r="N17" i="21"/>
  <c r="O17" i="21"/>
  <c r="N18" i="21"/>
  <c r="O18" i="21"/>
  <c r="N19" i="21"/>
  <c r="O19" i="21"/>
  <c r="N23" i="21"/>
  <c r="O23" i="21"/>
  <c r="N24" i="21"/>
  <c r="O24" i="21"/>
  <c r="N25" i="21"/>
  <c r="O25" i="21"/>
  <c r="N27" i="21"/>
  <c r="O27" i="21"/>
  <c r="N31" i="21"/>
  <c r="O53" i="21"/>
  <c r="O54" i="21"/>
  <c r="O11" i="21"/>
  <c r="O15" i="21"/>
  <c r="O28" i="21"/>
  <c r="O29" i="21"/>
  <c r="O30" i="21"/>
  <c r="O31" i="21"/>
  <c r="O38" i="21"/>
  <c r="O37" i="21"/>
  <c r="O39" i="21"/>
  <c r="O40" i="21"/>
  <c r="O41" i="21"/>
  <c r="O42" i="21"/>
  <c r="O44" i="21"/>
  <c r="O51" i="21"/>
  <c r="O52" i="21"/>
  <c r="O10" i="21"/>
  <c r="O66" i="21" l="1"/>
  <c r="N44" i="21"/>
  <c r="N42" i="21"/>
  <c r="N41" i="21"/>
  <c r="N40" i="21"/>
  <c r="N39" i="21"/>
  <c r="N37" i="21"/>
  <c r="M66" i="21"/>
  <c r="H75" i="21" s="1"/>
  <c r="G75" i="21" s="1"/>
  <c r="L66" i="21"/>
  <c r="H74" i="21" s="1"/>
  <c r="G74" i="21" s="1"/>
  <c r="K66" i="21"/>
  <c r="H73" i="21" s="1"/>
  <c r="G73" i="21" s="1"/>
  <c r="J66" i="21"/>
  <c r="H72" i="21" s="1"/>
  <c r="G72" i="21" s="1"/>
  <c r="I66" i="21"/>
  <c r="H71" i="21" s="1"/>
  <c r="G71" i="21" s="1"/>
  <c r="H66" i="21"/>
  <c r="H70" i="21" s="1"/>
  <c r="G70" i="21" s="1"/>
  <c r="G66" i="21"/>
  <c r="H69" i="21" s="1"/>
  <c r="N63" i="21"/>
  <c r="N51" i="21"/>
  <c r="N38" i="21"/>
  <c r="N15" i="21"/>
  <c r="N11" i="21"/>
  <c r="N10" i="21"/>
  <c r="H77" i="21" l="1"/>
  <c r="G69" i="21"/>
  <c r="G77" i="21" s="1"/>
  <c r="N66" i="21"/>
</calcChain>
</file>

<file path=xl/sharedStrings.xml><?xml version="1.0" encoding="utf-8"?>
<sst xmlns="http://schemas.openxmlformats.org/spreadsheetml/2006/main" count="524" uniqueCount="182">
  <si>
    <t>Task</t>
  </si>
  <si>
    <t>Description</t>
  </si>
  <si>
    <t>SA</t>
  </si>
  <si>
    <t>PM</t>
  </si>
  <si>
    <t>FC</t>
  </si>
  <si>
    <t>AS</t>
  </si>
  <si>
    <t>TA</t>
  </si>
  <si>
    <t>SE/DevOps</t>
  </si>
  <si>
    <t>DEV</t>
  </si>
  <si>
    <t>ESTIMATE (Hrs)</t>
  </si>
  <si>
    <t>Price (USD)</t>
  </si>
  <si>
    <t xml:space="preserve">Scope Work Breakdown Structure </t>
  </si>
  <si>
    <t>ASSESS</t>
  </si>
  <si>
    <t>Analysis, Preliminary Preparation</t>
  </si>
  <si>
    <t>Requirements Analysis, Sessions with Customer</t>
  </si>
  <si>
    <t>Project Organizationand Planning, Communication, Scheduling, Execution</t>
  </si>
  <si>
    <t>DESIGN</t>
  </si>
  <si>
    <t>System Engineering</t>
  </si>
  <si>
    <t>Solution Architecture</t>
  </si>
  <si>
    <t>Project Organization, Communication, Execution</t>
  </si>
  <si>
    <t>BUILD</t>
  </si>
  <si>
    <t>DEPLOY</t>
  </si>
  <si>
    <t>UAT support and Stabilization</t>
  </si>
  <si>
    <t>Demo and Training</t>
  </si>
  <si>
    <t>Total Estimate (Time and Materials)</t>
  </si>
  <si>
    <t>Role Description</t>
  </si>
  <si>
    <t>Role</t>
  </si>
  <si>
    <t>Rate ($/Hr)</t>
  </si>
  <si>
    <t>#</t>
  </si>
  <si>
    <t>Price ($)</t>
  </si>
  <si>
    <t>Notes and Assumptions</t>
  </si>
  <si>
    <t>Solution Architect</t>
  </si>
  <si>
    <t xml:space="preserve">SA </t>
  </si>
  <si>
    <t>Project Manager</t>
  </si>
  <si>
    <t>Functional Consultant</t>
  </si>
  <si>
    <t xml:space="preserve">Application Specialist </t>
  </si>
  <si>
    <t xml:space="preserve">Technical Architect </t>
  </si>
  <si>
    <t>Systems Engineer / DevOps</t>
  </si>
  <si>
    <t xml:space="preserve">Development </t>
  </si>
  <si>
    <t>Total Assigned Staff (Individual Contributors)</t>
  </si>
  <si>
    <t>Project Duration (Months)</t>
  </si>
  <si>
    <t>Business Central (BC)</t>
  </si>
  <si>
    <t>Finance and Supply Chain Management (FSC)</t>
  </si>
  <si>
    <t>Sales (CRM, CE, Dataverse)</t>
  </si>
  <si>
    <t>Power Platform</t>
  </si>
  <si>
    <t>DevOps</t>
  </si>
  <si>
    <t>Technology</t>
  </si>
  <si>
    <t>SA - Solution Architect</t>
  </si>
  <si>
    <t>FC - Functional Consultant</t>
  </si>
  <si>
    <t>AS - Application Specialist</t>
  </si>
  <si>
    <t>TA - Technical Architect</t>
  </si>
  <si>
    <t>Dev - Developer</t>
  </si>
  <si>
    <t>SE - System Engineer / DevOps</t>
  </si>
  <si>
    <t>QA - Testing/QA</t>
  </si>
  <si>
    <t>Pre-sale</t>
  </si>
  <si>
    <t>Assessment</t>
  </si>
  <si>
    <t>Workshop</t>
  </si>
  <si>
    <t>Estimate</t>
  </si>
  <si>
    <t>Functional Design</t>
  </si>
  <si>
    <t>Integration Design</t>
  </si>
  <si>
    <t>Development</t>
  </si>
  <si>
    <t>Testing</t>
  </si>
  <si>
    <t>Training</t>
  </si>
  <si>
    <t>Implementation</t>
  </si>
  <si>
    <t>Project</t>
  </si>
  <si>
    <t>Requestor</t>
  </si>
  <si>
    <t>Service Lead</t>
  </si>
  <si>
    <t>Cavallo - Ad Hoc Support</t>
  </si>
  <si>
    <t>Coss - BC Product Development</t>
  </si>
  <si>
    <t>Flavor Materials - Ad Hoc</t>
  </si>
  <si>
    <t>Lakeshore Consulting - CF Packing</t>
  </si>
  <si>
    <t>Microsoft A&amp;A - Bill.com</t>
  </si>
  <si>
    <t>Sarah Harper</t>
  </si>
  <si>
    <t>Natalie Reichstein</t>
  </si>
  <si>
    <t>Anatolii Razgoniaiev</t>
  </si>
  <si>
    <t>Dany Weer</t>
  </si>
  <si>
    <t>Maksym Tkachuk</t>
  </si>
  <si>
    <t>Andrii Soroka</t>
  </si>
  <si>
    <t>Inida Noga</t>
  </si>
  <si>
    <t>Sergiy Myronov-Kopysov</t>
  </si>
  <si>
    <t>eugene.tsuprenko@ciellos.com</t>
  </si>
  <si>
    <t>kseniia.golovan@ciellos.com</t>
  </si>
  <si>
    <t>kim.klausen@ciellos.com</t>
  </si>
  <si>
    <t>Gerdien.Cammeraat@ciellos.com</t>
  </si>
  <si>
    <t>inna.lobanova@ciellos.com</t>
  </si>
  <si>
    <t>daryn.terlesky@ciellos.com</t>
  </si>
  <si>
    <t>Who</t>
  </si>
  <si>
    <t>State</t>
  </si>
  <si>
    <t>Ciellos</t>
  </si>
  <si>
    <t>Execute</t>
  </si>
  <si>
    <t>Installation and configuration the requiered version of Business Central on customer side for developing and testing purposes</t>
  </si>
  <si>
    <t>Installation and configuration versions (Dynamics NAV 2018, Business Central 140, the latest version what will be used in Data Migration.</t>
  </si>
  <si>
    <t>Configure DevOps Management Environment</t>
  </si>
  <si>
    <t>Functionality analysis to determine what needs to be migrated. Configuring migration tools.</t>
  </si>
  <si>
    <t xml:space="preserve">Defining what extensions should be migrated. Defining how and what data should be migrated for each extension. </t>
  </si>
  <si>
    <t>Defining which data will be migrated indirectly, for example by configuration packages, XML port, mannual input, etc.</t>
  </si>
  <si>
    <t xml:space="preserve">Defining how and what data should be migrated for each extension. </t>
  </si>
  <si>
    <t xml:space="preserve">Defining tables and fields mapping </t>
  </si>
  <si>
    <t>Upgrading the Application Code</t>
  </si>
  <si>
    <t>Defining data for migration and preliminary steps before upgrade</t>
  </si>
  <si>
    <t>Defining data upgrade policy for Aptean extensions (applications)</t>
  </si>
  <si>
    <t>Defining data upgrade policy for other ISV products</t>
  </si>
  <si>
    <t>Defining tables and/or fields should not be upgraded</t>
  </si>
  <si>
    <t xml:space="preserve">Configuring upgrade tools. </t>
  </si>
  <si>
    <t>Configure (Create) SQL scripts, Powershell scripts, etc. used in upgrading the data</t>
  </si>
  <si>
    <t>Reducing the amount of data for upgrade</t>
  </si>
  <si>
    <t>01</t>
  </si>
  <si>
    <t>01.01</t>
  </si>
  <si>
    <t>01.02</t>
  </si>
  <si>
    <t>02</t>
  </si>
  <si>
    <t>02.01</t>
  </si>
  <si>
    <t>02.01.01</t>
  </si>
  <si>
    <t>02.01.02</t>
  </si>
  <si>
    <t>02.01.03</t>
  </si>
  <si>
    <t>02.02</t>
  </si>
  <si>
    <t>02.02.01</t>
  </si>
  <si>
    <t>02.02.02</t>
  </si>
  <si>
    <t>02.02.03</t>
  </si>
  <si>
    <t>02.02.04</t>
  </si>
  <si>
    <t>02.02.05</t>
  </si>
  <si>
    <t>02.02.06</t>
  </si>
  <si>
    <t>03</t>
  </si>
  <si>
    <t>03.01</t>
  </si>
  <si>
    <t>03.01.06</t>
  </si>
  <si>
    <t>03.01.07</t>
  </si>
  <si>
    <t>03.01.08</t>
  </si>
  <si>
    <t>03.01.09</t>
  </si>
  <si>
    <t>03.01.10</t>
  </si>
  <si>
    <t>03.02</t>
  </si>
  <si>
    <t>03.02.01</t>
  </si>
  <si>
    <t>03.02.02</t>
  </si>
  <si>
    <t>03.02.03</t>
  </si>
  <si>
    <t>Reducing the amount of data in the areas defined in task 02.02
- Delete data in unused tables: Change Log Entry, Integration Records, etc.
- Compress data in NAV 2018 (G/L Entry, Value Entry, Customer Ledger Entry, etc.) where it is possible
- Other tasks defined in task 02.02</t>
  </si>
  <si>
    <t>Upgrade to BC140 Dynamics 365 Business Central Spring 2019</t>
  </si>
  <si>
    <t>Upgrade to BC220 Dynamics 365 Business Central 2023 release wave 1</t>
  </si>
  <si>
    <t>03.02.04</t>
  </si>
  <si>
    <t>Post-upgrade tasks</t>
  </si>
  <si>
    <t>Data migration: Go-Live</t>
  </si>
  <si>
    <t>03.02.05</t>
  </si>
  <si>
    <t>Configuration, personnalisations and other administrative tasks in Test Environment</t>
  </si>
  <si>
    <t>03.04</t>
  </si>
  <si>
    <t>Upgrade the data: Dry Run</t>
  </si>
  <si>
    <t>04</t>
  </si>
  <si>
    <t>Post-upgrade support</t>
  </si>
  <si>
    <t>Aptean</t>
  </si>
  <si>
    <t>D365 BC Estimate: Prepared for Aptean (Otis McAllister)</t>
  </si>
  <si>
    <t>Installation, configuration Test &amp; Dev Environments</t>
  </si>
  <si>
    <t>Installation, configuration Upgrade Environment</t>
  </si>
  <si>
    <t>Configure DevOps Source Code Repositories and Azure DevOps</t>
  </si>
  <si>
    <t>03.06.01</t>
  </si>
  <si>
    <t>03.06.02</t>
  </si>
  <si>
    <t>03.06.03</t>
  </si>
  <si>
    <t>03.06.04</t>
  </si>
  <si>
    <t>03.06.05</t>
  </si>
  <si>
    <t>03.05</t>
  </si>
  <si>
    <t>03.06</t>
  </si>
  <si>
    <t>04.01</t>
  </si>
  <si>
    <t>Installation, configuration Production Environment</t>
  </si>
  <si>
    <t>04.02</t>
  </si>
  <si>
    <t>04.02.01</t>
  </si>
  <si>
    <t>04.02.02</t>
  </si>
  <si>
    <t>04.02.03</t>
  </si>
  <si>
    <t>04.02.04</t>
  </si>
  <si>
    <t>04.02.05</t>
  </si>
  <si>
    <t>04.03</t>
  </si>
  <si>
    <t>Upgrade the data: First Run</t>
  </si>
  <si>
    <t>Configuration, personnalisations and other administrative tasks</t>
  </si>
  <si>
    <t>Configuration, personnalisations, administrative tasks in Test Environment</t>
  </si>
  <si>
    <t>Installation and configuration production environment</t>
  </si>
  <si>
    <t xml:space="preserve"> - Defining what should be upgraded: companies, functionality, logs, etc.
 - Defining preliminary steps: data compression, deleting unnecessary data (change log, etx.)
 - Defining upgrade policy for administrative data: users, permissions, personnalisations, reports, job queues, web services, etc.  
 - Defining upgrade of integration with Microsoft and 3rd party systems: Azure Entra, Power BI, API OAuth 2.0, Dynamics 365</t>
  </si>
  <si>
    <t>D365 BC Estimate: Prepared for Aptean</t>
  </si>
  <si>
    <t>CST Code Upgrade (Redesign) - Tables</t>
  </si>
  <si>
    <t>CST Code Upgrade (Redesign) - Pages</t>
  </si>
  <si>
    <t>CST Code Upgrade (Redesign) - Codeunits</t>
  </si>
  <si>
    <t>CST Code Upgrade (Redesign) - Reports</t>
  </si>
  <si>
    <t>CST Code Upgrade (Redesign) - Other Objects</t>
  </si>
  <si>
    <t>CST Code Upgrade (Redesign) - Others</t>
  </si>
  <si>
    <t>02.02.07</t>
  </si>
  <si>
    <t>Mapping tables (fields) between modules and applications</t>
  </si>
  <si>
    <t>Since we have one module related to many applications, we need to create mapping between them</t>
  </si>
  <si>
    <r>
      <rPr>
        <b/>
        <sz val="11"/>
        <rFont val="Calibri"/>
        <family val="2"/>
        <scheme val="minor"/>
      </rPr>
      <t xml:space="preserve">Prerequisites
</t>
    </r>
    <r>
      <rPr>
        <sz val="11"/>
        <rFont val="Calibri"/>
        <family val="2"/>
        <scheme val="minor"/>
      </rPr>
      <t xml:space="preserve">  - Aptean developer license for BC14 and BC22
 - Modules </t>
    </r>
    <r>
      <rPr>
        <b/>
        <sz val="11"/>
        <rFont val="Calibri"/>
        <family val="2"/>
        <scheme val="minor"/>
      </rPr>
      <t>37046310 bcEDI &amp; bcPacknShip, 37084500 bcERP</t>
    </r>
    <r>
      <rPr>
        <sz val="11"/>
        <rFont val="Calibri"/>
        <family val="2"/>
        <scheme val="minor"/>
      </rPr>
      <t xml:space="preserve"> - source code, BC130 (BC140)
  - Aptean extensions, version BC22 - app file, source code 
File with mappings
- from module "bcEDI &amp; bcPacknShip" to application "Aptean EDIAptean"
- from module "37084500 bcERP" to Aptean Applications
  - access to test &amp; dev environment
  - access to upgrade environment
</t>
    </r>
    <r>
      <rPr>
        <b/>
        <sz val="11"/>
        <rFont val="Calibri"/>
        <family val="2"/>
        <scheme val="minor"/>
      </rPr>
      <t xml:space="preserve">Deliverables
</t>
    </r>
    <r>
      <rPr>
        <sz val="11"/>
        <rFont val="Calibri"/>
        <family val="2"/>
        <scheme val="minor"/>
      </rPr>
      <t xml:space="preserve">  - Installed and configured environments: dev, test,       production
  - Customer extension (includes customisations to Microsoft &amp; Aptean apps) - Source Code &amp; app 
  - Upgraded to BC 22 databases: dev, test &amp; production
</t>
    </r>
    <r>
      <rPr>
        <b/>
        <sz val="11"/>
        <rFont val="Calibri"/>
        <family val="2"/>
        <scheme val="minor"/>
      </rPr>
      <t xml:space="preserve">
Out of Scope</t>
    </r>
    <r>
      <rPr>
        <sz val="11"/>
        <rFont val="Calibri"/>
        <family val="2"/>
        <scheme val="minor"/>
      </rPr>
      <t xml:space="preserve">
  Items not listed as Ciellos tasks are not in scope.
</t>
    </r>
    <r>
      <rPr>
        <b/>
        <sz val="11"/>
        <rFont val="Calibri"/>
        <family val="2"/>
        <scheme val="minor"/>
      </rPr>
      <t>Risks</t>
    </r>
    <r>
      <rPr>
        <sz val="11"/>
        <rFont val="Calibri"/>
        <family val="2"/>
        <scheme val="minor"/>
      </rPr>
      <t xml:space="preserve">
 This estimate may vary once the test migration is started.</t>
    </r>
  </si>
  <si>
    <r>
      <rPr>
        <b/>
        <sz val="11"/>
        <rFont val="Calibri"/>
        <family val="2"/>
        <scheme val="minor"/>
      </rPr>
      <t xml:space="preserve">Prerequisites
</t>
    </r>
    <r>
      <rPr>
        <sz val="11"/>
        <rFont val="Calibri"/>
        <family val="2"/>
        <scheme val="minor"/>
      </rPr>
      <t xml:space="preserve">  - Aptean developer license for BC14 and BC22
 - Modules </t>
    </r>
    <r>
      <rPr>
        <b/>
        <sz val="11"/>
        <rFont val="Calibri"/>
        <family val="2"/>
        <scheme val="minor"/>
      </rPr>
      <t>37046310 bcEDI &amp; bcPacknShip, 37084500 bcERP</t>
    </r>
    <r>
      <rPr>
        <sz val="11"/>
        <rFont val="Calibri"/>
        <family val="2"/>
        <scheme val="minor"/>
      </rPr>
      <t xml:space="preserve"> - source code, BC130 (BC140)
  - Aptean extensions, version BC22 - app file, source code 
File with mappings
- from module "bcEDI &amp; bcPacknShip" to application "Aptean EDIAptean"
- from module "37084500 bcERP" to Aptean Applications
  - access to </t>
    </r>
    <r>
      <rPr>
        <b/>
        <sz val="11"/>
        <rFont val="Calibri"/>
        <family val="2"/>
        <scheme val="minor"/>
      </rPr>
      <t>configured</t>
    </r>
    <r>
      <rPr>
        <sz val="11"/>
        <rFont val="Calibri"/>
        <family val="2"/>
        <scheme val="minor"/>
      </rPr>
      <t xml:space="preserve"> test &amp; dev environment
  - access to </t>
    </r>
    <r>
      <rPr>
        <b/>
        <sz val="11"/>
        <rFont val="Calibri"/>
        <family val="2"/>
        <scheme val="minor"/>
      </rPr>
      <t>configured</t>
    </r>
    <r>
      <rPr>
        <sz val="11"/>
        <rFont val="Calibri"/>
        <family val="2"/>
        <scheme val="minor"/>
      </rPr>
      <t xml:space="preserve"> upgrade environmentnt
</t>
    </r>
    <r>
      <rPr>
        <b/>
        <sz val="11"/>
        <rFont val="Calibri"/>
        <family val="2"/>
        <scheme val="minor"/>
      </rPr>
      <t xml:space="preserve">Deliverables
</t>
    </r>
    <r>
      <rPr>
        <sz val="11"/>
        <rFont val="Calibri"/>
        <family val="2"/>
        <scheme val="minor"/>
      </rPr>
      <t xml:space="preserve">  - Installed and configured environments: dev, test,       production
  - Customer extension (includes customisations to Microsoft &amp; Aptean apps) - Source Code &amp; app 
  - Upgraded to BC 22 databases: dev, test &amp; production
</t>
    </r>
    <r>
      <rPr>
        <b/>
        <sz val="11"/>
        <rFont val="Calibri"/>
        <family val="2"/>
        <scheme val="minor"/>
      </rPr>
      <t xml:space="preserve">
Out of Scope</t>
    </r>
    <r>
      <rPr>
        <sz val="11"/>
        <rFont val="Calibri"/>
        <family val="2"/>
        <scheme val="minor"/>
      </rPr>
      <t xml:space="preserve">
  Items not listed as Ciellos tasks are not in scope.
</t>
    </r>
    <r>
      <rPr>
        <b/>
        <sz val="11"/>
        <rFont val="Calibri"/>
        <family val="2"/>
        <scheme val="minor"/>
      </rPr>
      <t>Risks</t>
    </r>
    <r>
      <rPr>
        <sz val="11"/>
        <rFont val="Calibri"/>
        <family val="2"/>
        <scheme val="minor"/>
      </rPr>
      <t xml:space="preserve">
 This estimate may vary once the test migration is started.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</si>
</sst>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2C3F"/>
      <name val="Calibri"/>
      <family val="2"/>
      <scheme val="minor"/>
    </font>
    <font>
      <sz val="11"/>
      <color rgb="FF002E42"/>
      <name val="Calibri"/>
      <family val="2"/>
      <scheme val="minor"/>
    </font>
    <font>
      <b/>
      <sz val="11"/>
      <color rgb="FF002E4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B40"/>
        <bgColor indexed="64"/>
      </patternFill>
    </fill>
    <fill>
      <patternFill patternType="solid">
        <fgColor rgb="FFBAE2F6"/>
        <bgColor indexed="64"/>
      </patternFill>
    </fill>
    <fill>
      <patternFill patternType="solid">
        <fgColor rgb="FF002E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4" fillId="3" borderId="2" xfId="0" applyFont="1" applyFill="1" applyBorder="1"/>
    <xf numFmtId="0" fontId="3" fillId="3" borderId="1" xfId="0" applyFont="1" applyFill="1" applyBorder="1"/>
    <xf numFmtId="167" fontId="3" fillId="3" borderId="1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167" fontId="7" fillId="4" borderId="4" xfId="3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1" fontId="7" fillId="4" borderId="4" xfId="3" applyNumberFormat="1" applyFont="1" applyFill="1" applyBorder="1" applyAlignment="1">
      <alignment horizontal="center"/>
    </xf>
    <xf numFmtId="167" fontId="7" fillId="2" borderId="4" xfId="3" applyNumberFormat="1" applyFont="1" applyFill="1" applyBorder="1" applyAlignment="1">
      <alignment horizontal="right"/>
    </xf>
    <xf numFmtId="0" fontId="4" fillId="3" borderId="1" xfId="0" applyFont="1" applyFill="1" applyBorder="1"/>
    <xf numFmtId="1" fontId="6" fillId="4" borderId="4" xfId="2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2" fillId="5" borderId="5" xfId="0" applyFont="1" applyFill="1" applyBorder="1" applyAlignment="1">
      <alignment horizontal="center" wrapText="1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vertical="top"/>
    </xf>
    <xf numFmtId="1" fontId="8" fillId="4" borderId="4" xfId="3" quotePrefix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166" fontId="6" fillId="0" borderId="7" xfId="5" applyNumberFormat="1" applyFont="1" applyFill="1" applyBorder="1" applyAlignment="1"/>
    <xf numFmtId="166" fontId="6" fillId="0" borderId="4" xfId="5" applyNumberFormat="1" applyFont="1" applyFill="1" applyBorder="1" applyAlignment="1"/>
    <xf numFmtId="166" fontId="6" fillId="0" borderId="4" xfId="5" applyNumberFormat="1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11" fillId="0" borderId="0" xfId="0" applyFont="1"/>
    <xf numFmtId="0" fontId="11" fillId="0" borderId="9" xfId="0" applyFont="1" applyBorder="1"/>
    <xf numFmtId="0" fontId="11" fillId="0" borderId="10" xfId="0" applyFont="1" applyBorder="1"/>
    <xf numFmtId="0" fontId="2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1" fontId="7" fillId="4" borderId="5" xfId="2" applyNumberFormat="1" applyFont="1" applyFill="1" applyBorder="1" applyAlignment="1">
      <alignment horizontal="center"/>
    </xf>
    <xf numFmtId="167" fontId="7" fillId="4" borderId="5" xfId="3" applyNumberFormat="1" applyFont="1" applyFill="1" applyBorder="1" applyAlignment="1">
      <alignment horizontal="right"/>
    </xf>
    <xf numFmtId="0" fontId="12" fillId="0" borderId="0" xfId="6"/>
    <xf numFmtId="0" fontId="12" fillId="0" borderId="10" xfId="6" applyBorder="1"/>
    <xf numFmtId="49" fontId="6" fillId="0" borderId="4" xfId="4" applyNumberFormat="1" applyFont="1" applyBorder="1" applyAlignment="1">
      <alignment horizontal="left" vertical="top" indent="2"/>
    </xf>
    <xf numFmtId="49" fontId="6" fillId="0" borderId="4" xfId="5" applyNumberFormat="1" applyFont="1" applyFill="1" applyBorder="1" applyAlignment="1">
      <alignment horizontal="left" vertical="top" wrapText="1" indent="2"/>
    </xf>
    <xf numFmtId="49" fontId="7" fillId="0" borderId="4" xfId="5" applyNumberFormat="1" applyFont="1" applyFill="1" applyBorder="1" applyAlignment="1">
      <alignment horizontal="left" vertical="top" wrapText="1" indent="1"/>
    </xf>
    <xf numFmtId="49" fontId="6" fillId="0" borderId="4" xfId="5" applyNumberFormat="1" applyFont="1" applyFill="1" applyBorder="1" applyAlignment="1">
      <alignment horizontal="left" vertical="top" wrapText="1" indent="1"/>
    </xf>
    <xf numFmtId="0" fontId="5" fillId="0" borderId="0" xfId="0" applyFont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2" fillId="5" borderId="1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0" borderId="7" xfId="4" applyFont="1" applyBorder="1" applyAlignment="1">
      <alignment horizontal="left" vertical="top" wrapText="1"/>
    </xf>
    <xf numFmtId="0" fontId="6" fillId="0" borderId="4" xfId="4" applyFont="1" applyBorder="1" applyAlignment="1">
      <alignment horizontal="left" vertical="top"/>
    </xf>
    <xf numFmtId="0" fontId="7" fillId="0" borderId="4" xfId="4" applyFont="1" applyBorder="1" applyAlignment="1">
      <alignment horizontal="left" vertical="top" wrapText="1"/>
    </xf>
    <xf numFmtId="166" fontId="6" fillId="0" borderId="4" xfId="5" applyNumberFormat="1" applyFont="1" applyFill="1" applyBorder="1" applyAlignment="1">
      <alignment horizontal="left" vertical="top" wrapText="1"/>
    </xf>
    <xf numFmtId="0" fontId="7" fillId="0" borderId="4" xfId="4" applyFont="1" applyBorder="1" applyAlignment="1">
      <alignment horizontal="left" vertical="top"/>
    </xf>
    <xf numFmtId="166" fontId="7" fillId="0" borderId="4" xfId="5" applyNumberFormat="1" applyFont="1" applyFill="1" applyBorder="1" applyAlignment="1">
      <alignment horizontal="left" vertical="top" wrapText="1"/>
    </xf>
    <xf numFmtId="166" fontId="7" fillId="4" borderId="8" xfId="2" applyNumberFormat="1" applyFont="1" applyFill="1" applyBorder="1" applyAlignment="1">
      <alignment horizontal="right" vertical="top"/>
    </xf>
    <xf numFmtId="0" fontId="5" fillId="0" borderId="0" xfId="0" applyFont="1" applyAlignment="1">
      <alignment vertical="top"/>
    </xf>
    <xf numFmtId="0" fontId="2" fillId="5" borderId="5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49" fontId="0" fillId="0" borderId="0" xfId="0" applyNumberFormat="1" applyAlignment="1">
      <alignment vertical="top"/>
    </xf>
    <xf numFmtId="49" fontId="4" fillId="3" borderId="2" xfId="0" applyNumberFormat="1" applyFont="1" applyFill="1" applyBorder="1" applyAlignment="1">
      <alignment vertical="top"/>
    </xf>
    <xf numFmtId="49" fontId="2" fillId="5" borderId="12" xfId="0" applyNumberFormat="1" applyFont="1" applyFill="1" applyBorder="1" applyAlignment="1">
      <alignment horizontal="center" vertical="top"/>
    </xf>
    <xf numFmtId="49" fontId="6" fillId="0" borderId="2" xfId="0" applyNumberFormat="1" applyFont="1" applyBorder="1" applyAlignment="1">
      <alignment horizontal="center" vertical="top" wrapText="1"/>
    </xf>
    <xf numFmtId="49" fontId="7" fillId="4" borderId="2" xfId="0" applyNumberFormat="1" applyFont="1" applyFill="1" applyBorder="1" applyAlignment="1">
      <alignment horizontal="left" vertical="top" wrapText="1"/>
    </xf>
    <xf numFmtId="49" fontId="7" fillId="0" borderId="4" xfId="4" applyNumberFormat="1" applyFont="1" applyBorder="1" applyAlignment="1">
      <alignment horizontal="left" vertical="top" wrapText="1"/>
    </xf>
    <xf numFmtId="49" fontId="7" fillId="0" borderId="4" xfId="4" applyNumberFormat="1" applyFont="1" applyBorder="1" applyAlignment="1">
      <alignment horizontal="left" vertical="top"/>
    </xf>
    <xf numFmtId="49" fontId="7" fillId="0" borderId="4" xfId="5" applyNumberFormat="1" applyFont="1" applyFill="1" applyBorder="1" applyAlignment="1">
      <alignment horizontal="left" vertical="top" wrapText="1"/>
    </xf>
    <xf numFmtId="49" fontId="7" fillId="4" borderId="8" xfId="2" applyNumberFormat="1" applyFont="1" applyFill="1" applyBorder="1" applyAlignment="1">
      <alignment horizontal="right" vertical="top"/>
    </xf>
    <xf numFmtId="49" fontId="5" fillId="0" borderId="0" xfId="0" applyNumberFormat="1" applyFont="1" applyAlignment="1">
      <alignment vertical="top"/>
    </xf>
    <xf numFmtId="49" fontId="2" fillId="5" borderId="5" xfId="0" applyNumberFormat="1" applyFont="1" applyFill="1" applyBorder="1" applyAlignment="1">
      <alignment horizontal="left" vertical="top"/>
    </xf>
    <xf numFmtId="49" fontId="6" fillId="0" borderId="4" xfId="0" applyNumberFormat="1" applyFont="1" applyBorder="1" applyAlignment="1">
      <alignment vertical="top"/>
    </xf>
    <xf numFmtId="0" fontId="7" fillId="4" borderId="1" xfId="0" applyFont="1" applyFill="1" applyBorder="1" applyAlignment="1">
      <alignment horizontal="left" vertical="top" wrapText="1"/>
    </xf>
    <xf numFmtId="0" fontId="6" fillId="0" borderId="4" xfId="5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6" fontId="6" fillId="0" borderId="7" xfId="5" applyNumberFormat="1" applyFont="1" applyFill="1" applyBorder="1" applyAlignment="1">
      <alignment horizontal="left" vertical="top" wrapText="1"/>
    </xf>
    <xf numFmtId="166" fontId="7" fillId="4" borderId="11" xfId="2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5" borderId="5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167" fontId="6" fillId="0" borderId="4" xfId="0" applyNumberFormat="1" applyFont="1" applyBorder="1" applyAlignment="1">
      <alignment horizontal="left" vertical="top"/>
    </xf>
    <xf numFmtId="49" fontId="7" fillId="0" borderId="7" xfId="4" applyNumberFormat="1" applyFont="1" applyBorder="1" applyAlignment="1">
      <alignment horizontal="left" vertical="top" wrapText="1" indent="1"/>
    </xf>
    <xf numFmtId="49" fontId="7" fillId="0" borderId="4" xfId="4" applyNumberFormat="1" applyFont="1" applyBorder="1" applyAlignment="1">
      <alignment horizontal="left" vertical="top" wrapText="1" indent="1"/>
    </xf>
    <xf numFmtId="49" fontId="7" fillId="0" borderId="4" xfId="4" applyNumberFormat="1" applyFont="1" applyBorder="1" applyAlignment="1">
      <alignment horizontal="left" vertical="top" indent="1"/>
    </xf>
    <xf numFmtId="0" fontId="9" fillId="0" borderId="0" xfId="0" applyFont="1" applyAlignment="1">
      <alignment horizontal="left" vertical="top" wrapText="1"/>
    </xf>
    <xf numFmtId="0" fontId="2" fillId="5" borderId="6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166" fontId="7" fillId="4" borderId="2" xfId="2" applyNumberFormat="1" applyFont="1" applyFill="1" applyBorder="1" applyAlignment="1">
      <alignment horizontal="right"/>
    </xf>
    <xf numFmtId="166" fontId="7" fillId="4" borderId="1" xfId="2" applyNumberFormat="1" applyFont="1" applyFill="1" applyBorder="1" applyAlignment="1">
      <alignment horizontal="right"/>
    </xf>
    <xf numFmtId="166" fontId="7" fillId="4" borderId="3" xfId="2" applyNumberFormat="1" applyFont="1" applyFill="1" applyBorder="1" applyAlignment="1">
      <alignment horizontal="right"/>
    </xf>
  </cellXfs>
  <cellStyles count="7">
    <cellStyle name="Comma" xfId="2" builtinId="3"/>
    <cellStyle name="Comma 2" xfId="5" xr:uid="{FF612EE5-B5F1-8A4F-A281-F0BCCE040527}"/>
    <cellStyle name="Currency" xfId="3" builtinId="4"/>
    <cellStyle name="Hyperlink" xfId="6" builtinId="8"/>
    <cellStyle name="Normal" xfId="0" builtinId="0"/>
    <cellStyle name="Normal 2" xfId="1" xr:uid="{00000000-0005-0000-0000-000003000000}"/>
    <cellStyle name="Normal 2 2 2" xfId="4" xr:uid="{628AA708-DF05-5444-A78F-138F5403CDFA}"/>
  </cellStyles>
  <dxfs count="34"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&quot;$&quot;#,##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vertical="top" textRotation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E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&quot;$&quot;#,##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vertical="top" textRotation="0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E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2C3F"/>
      <color rgb="FFBAE2F6"/>
      <color rgb="FF002E42"/>
      <color rgb="FFA6C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100725</xdr:rowOff>
    </xdr:from>
    <xdr:to>
      <xdr:col>1</xdr:col>
      <xdr:colOff>2368550</xdr:colOff>
      <xdr:row>1</xdr:row>
      <xdr:rowOff>806621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14979-B8D1-4924-9C43-42CF9227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0725"/>
          <a:ext cx="2368550" cy="877346"/>
        </a:xfrm>
        <a:prstGeom prst="rect">
          <a:avLst/>
        </a:prstGeom>
      </xdr:spPr>
    </xdr:pic>
    <xdr:clientData/>
  </xdr:twoCellAnchor>
  <xdr:twoCellAnchor>
    <xdr:from>
      <xdr:col>1</xdr:col>
      <xdr:colOff>2695575</xdr:colOff>
      <xdr:row>1</xdr:row>
      <xdr:rowOff>152400</xdr:rowOff>
    </xdr:from>
    <xdr:to>
      <xdr:col>2</xdr:col>
      <xdr:colOff>3800475</xdr:colOff>
      <xdr:row>1</xdr:row>
      <xdr:rowOff>866774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10043F-5596-413A-920E-90EE866EE451}"/>
            </a:ext>
          </a:extLst>
        </xdr:cNvPr>
        <xdr:cNvSpPr txBox="1"/>
      </xdr:nvSpPr>
      <xdr:spPr>
        <a:xfrm>
          <a:off x="2790825" y="323850"/>
          <a:ext cx="5162550" cy="71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  <a:t>EVERYTHING DYNAMICS</a:t>
          </a:r>
          <a:br>
            <a:rPr lang="en-US" sz="2000" b="0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</a:br>
          <a:r>
            <a:rPr lang="en-US" sz="1700" b="0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  <a:t>BUILD | UPGRADE| SUPPORT</a:t>
          </a:r>
          <a:r>
            <a:rPr lang="en-US" sz="1700">
              <a:solidFill>
                <a:srgbClr val="002C3F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100725</xdr:rowOff>
    </xdr:from>
    <xdr:to>
      <xdr:col>2</xdr:col>
      <xdr:colOff>1644650</xdr:colOff>
      <xdr:row>1</xdr:row>
      <xdr:rowOff>806621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EFF58-3E4B-45DF-8833-0FF16ED2F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0725"/>
          <a:ext cx="2368550" cy="87734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</xdr:row>
      <xdr:rowOff>171450</xdr:rowOff>
    </xdr:from>
    <xdr:to>
      <xdr:col>3</xdr:col>
      <xdr:colOff>3838575</xdr:colOff>
      <xdr:row>1</xdr:row>
      <xdr:rowOff>885824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449C35-4A57-481A-A9FB-123059EAEF84}"/>
            </a:ext>
          </a:extLst>
        </xdr:cNvPr>
        <xdr:cNvSpPr txBox="1"/>
      </xdr:nvSpPr>
      <xdr:spPr>
        <a:xfrm>
          <a:off x="5019675" y="342900"/>
          <a:ext cx="3800475" cy="71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  <a:t>EVERYTHING DYNAMICS</a:t>
          </a:r>
          <a:br>
            <a:rPr lang="en-US" sz="2000" b="0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</a:br>
          <a:r>
            <a:rPr lang="en-US" sz="1700" b="0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  <a:t>BUILD | UPGRADE| SUPPORT</a:t>
          </a:r>
          <a:r>
            <a:rPr lang="en-US" sz="1700">
              <a:solidFill>
                <a:srgbClr val="002C3F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100725</xdr:rowOff>
    </xdr:from>
    <xdr:to>
      <xdr:col>2</xdr:col>
      <xdr:colOff>1644650</xdr:colOff>
      <xdr:row>1</xdr:row>
      <xdr:rowOff>806621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7E99B0-F1C7-416B-B5A0-03D7DC17F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0725"/>
          <a:ext cx="2368550" cy="87734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</xdr:row>
      <xdr:rowOff>171450</xdr:rowOff>
    </xdr:from>
    <xdr:to>
      <xdr:col>3</xdr:col>
      <xdr:colOff>3838575</xdr:colOff>
      <xdr:row>1</xdr:row>
      <xdr:rowOff>885824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F2711-0F21-478C-8B4D-BC58DB9AC6C2}"/>
            </a:ext>
          </a:extLst>
        </xdr:cNvPr>
        <xdr:cNvSpPr txBox="1"/>
      </xdr:nvSpPr>
      <xdr:spPr>
        <a:xfrm>
          <a:off x="5019675" y="342900"/>
          <a:ext cx="3800475" cy="71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  <a:t>EVERYTHING DYNAMICS</a:t>
          </a:r>
          <a:br>
            <a:rPr lang="en-US" sz="2000" b="0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</a:br>
          <a:r>
            <a:rPr lang="en-US" sz="1700" b="0" i="0" u="none" strike="noStrike">
              <a:solidFill>
                <a:srgbClr val="002C3F"/>
              </a:solidFill>
              <a:effectLst/>
              <a:latin typeface="+mn-lt"/>
              <a:ea typeface="+mn-ea"/>
              <a:cs typeface="+mn-cs"/>
            </a:rPr>
            <a:t>BUILD | UPGRADE| SUPPORT</a:t>
          </a:r>
          <a:r>
            <a:rPr lang="en-US" sz="1700">
              <a:solidFill>
                <a:srgbClr val="002C3F"/>
              </a:solidFill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1B5B9-9424-4B02-8D9D-90090459993E}" name="Estimate2" displayName="Estimate2" ref="B5:O66" headerRowDxfId="33" tableBorderDxfId="32">
  <autoFilter ref="B5:O66" xr:uid="{10CF17BF-DE3E-4843-9978-3BDDC3721B9D}"/>
  <tableColumns count="14">
    <tableColumn id="14" xr3:uid="{D4E8FAF3-3F79-4A29-A03E-A6F629082AFE}" name="#" dataDxfId="31" totalsRowDxfId="30"/>
    <tableColumn id="1" xr3:uid="{43191CB8-7EB5-46C8-8153-E9CC204F6781}" name="Task" totalsRowLabel="Total" dataDxfId="29" totalsRowDxfId="28"/>
    <tableColumn id="2" xr3:uid="{9F075A91-F7A9-438B-ACA5-89C008EBBDF3}" name="Description" dataDxfId="27" totalsRowDxfId="26"/>
    <tableColumn id="10" xr3:uid="{3DD4C600-6786-463F-AFC1-1349E2E890B5}" name="Who" dataDxfId="25" totalsRowDxfId="24"/>
    <tableColumn id="13" xr3:uid="{32D528DA-BD35-454A-84CF-7D5A3126B8F5}" name="State" dataDxfId="23" totalsRowDxfId="22"/>
    <tableColumn id="3" xr3:uid="{AC8D0AAC-A101-44A2-8016-3EFE9D39B1F5}" name="SA"/>
    <tableColumn id="4" xr3:uid="{AD3F7B42-FF60-4D1D-BBF2-086A28A47BB8}" name="PM"/>
    <tableColumn id="5" xr3:uid="{7A24DB84-3E3A-4BD8-9C56-DC2234DBB28A}" name="FC"/>
    <tableColumn id="6" xr3:uid="{FF2C5D3D-51E2-4875-8D15-4D6DA64D0F53}" name="AS"/>
    <tableColumn id="7" xr3:uid="{ADBE387E-D142-4F59-B703-A88F6737A398}" name="TA" dataDxfId="21"/>
    <tableColumn id="8" xr3:uid="{6895073A-1884-4AFD-876A-7409245DAC0F}" name="SE/DevOps"/>
    <tableColumn id="9" xr3:uid="{4814BF23-1716-4D6F-8171-93C092EA42E6}" name="DEV" dataDxfId="20"/>
    <tableColumn id="11" xr3:uid="{A8A8CB90-D60A-4D4E-81E4-484D394BA2B9}" name="ESTIMATE (Hrs)"/>
    <tableColumn id="12" xr3:uid="{922EA889-86C9-4A74-8EC1-B7E61355A99A}" name="Price (USD)" totalsRowFunction="sum" totalsRowDxfId="1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663BB7-A45E-4119-BACF-1E59F26CB4F8}" name="Estimate" displayName="Estimate" ref="B5:O66" headerRowDxfId="18" tableBorderDxfId="17">
  <autoFilter ref="B5:O66" xr:uid="{10CF17BF-DE3E-4843-9978-3BDDC3721B9D}"/>
  <tableColumns count="14">
    <tableColumn id="14" xr3:uid="{05DEAC78-BEA5-4DBF-9A0D-97FCC979FD50}" name="#" dataDxfId="16" totalsRowDxfId="15"/>
    <tableColumn id="1" xr3:uid="{A2D56FCD-8B79-47B4-8942-87F71014E539}" name="Task" totalsRowLabel="Total" dataDxfId="14" totalsRowDxfId="13"/>
    <tableColumn id="2" xr3:uid="{5C70E674-2366-449C-9863-45AA8B074626}" name="Description" dataDxfId="12" totalsRowDxfId="11"/>
    <tableColumn id="10" xr3:uid="{78D458DE-E17D-4BB4-82B9-DEB9B25905F6}" name="Who" dataDxfId="10" totalsRowDxfId="9"/>
    <tableColumn id="13" xr3:uid="{791EEEAA-C84B-432C-82C8-4B202A61D41B}" name="State" dataDxfId="8" totalsRowDxfId="7"/>
    <tableColumn id="3" xr3:uid="{15979620-2420-464D-8E1C-A15265AA0414}" name="SA"/>
    <tableColumn id="4" xr3:uid="{80F416CA-57F4-4002-9441-0081A8E5F5D5}" name="PM"/>
    <tableColumn id="5" xr3:uid="{7846B661-DCD2-4837-9147-E2838EA2824E}" name="FC"/>
    <tableColumn id="6" xr3:uid="{FFEBAD26-D2D6-45A3-8B86-8AC243CE97C3}" name="AS"/>
    <tableColumn id="7" xr3:uid="{A4F3852E-50F2-4C14-8624-035A3DFCF28C}" name="TA" dataDxfId="6"/>
    <tableColumn id="8" xr3:uid="{3EA818F5-0ECD-4DFD-BDB1-60228171AA83}" name="SE/DevOps"/>
    <tableColumn id="9" xr3:uid="{57A09D4A-0DA0-4634-9637-2235D6854212}" name="DEV" dataDxfId="5"/>
    <tableColumn id="11" xr3:uid="{F9E99C2D-5B95-4537-ADF3-4EAB12B9C387}" name="ESTIMATE (Hrs)"/>
    <tableColumn id="12" xr3:uid="{315EE679-9C9A-4395-BFD1-1AFB9609280F}" name="Price (USD)" totalsRowFunction="sum" totalsRowDxfId="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99101A-CF57-49D8-BDBF-25E39F2FC599}" name="tblTechnology" displayName="tblTechnology" ref="A2:A7" totalsRowShown="0" headerRowCellStyle="Normal" dataCellStyle="Normal">
  <autoFilter ref="A2:A7" xr:uid="{7999101A-CF57-49D8-BDBF-25E39F2FC599}"/>
  <tableColumns count="1">
    <tableColumn id="1" xr3:uid="{D7A12214-979F-48C7-B49D-5C23C4C31B59}" name="Technology" dataCellStyle="Norm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91CB1-E10F-4CAD-85C1-4E71E39A2540}" name="tblRole" displayName="tblRole" ref="C2:C9" totalsRowShown="0" headerRowCellStyle="Normal" dataCellStyle="Normal">
  <autoFilter ref="C2:C9" xr:uid="{E6391CB1-E10F-4CAD-85C1-4E71E39A2540}"/>
  <tableColumns count="1">
    <tableColumn id="1" xr3:uid="{40670504-E8A6-4E7F-96BC-591A3589A674}" name="Role" dataCellStyle="Norma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AAFA20-885E-4927-B24A-AE7C3D4C40A4}" name="tblTask" displayName="tblTask" ref="E2:E13" totalsRowShown="0" headerRowCellStyle="Normal" dataCellStyle="Normal">
  <autoFilter ref="E2:E13" xr:uid="{FCAAFA20-885E-4927-B24A-AE7C3D4C40A4}"/>
  <tableColumns count="1">
    <tableColumn id="1" xr3:uid="{745124A7-2816-4D9D-A207-64E87E90EC27}" name="Task" dataCellStyle="Norm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F92ED7-9F55-4E21-B18C-590C28E0F8A4}" name="tblProject" displayName="tblProject" ref="G2:G8" totalsRowShown="0" headerRowCellStyle="Normal" dataCellStyle="Normal">
  <autoFilter ref="G2:G8" xr:uid="{8FF92ED7-9F55-4E21-B18C-590C28E0F8A4}"/>
  <tableColumns count="1">
    <tableColumn id="1" xr3:uid="{B3BD20DF-49CC-4E0D-9AB8-70EDDDF2107F}" name="Project" dataCellStyle="Normal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52804A-2CAF-4548-9AE0-DBB3887AF674}" name="tblRequestor" displayName="tblRequestor" ref="I2:I10" totalsRowShown="0" headerRowCellStyle="Normal" dataCellStyle="Normal">
  <autoFilter ref="I2:I10" xr:uid="{5B52804A-2CAF-4548-9AE0-DBB3887AF674}"/>
  <tableColumns count="1">
    <tableColumn id="1" xr3:uid="{41B8138F-8EFD-405C-8CD0-20DEE2CEE231}" name="Requestor" dataCellStyle="Normal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F6D5AF-7780-4301-8F9F-099B3F872A3A}" name="tblServiceLead" displayName="tblServiceLead" ref="K2:K8" totalsRowShown="0" headerRowCellStyle="Normal" dataCellStyle="Normal">
  <autoFilter ref="K2:K8" xr:uid="{0FF6D5AF-7780-4301-8F9F-099B3F872A3A}"/>
  <tableColumns count="1">
    <tableColumn id="1" xr3:uid="{DF43BE0A-08A7-41CE-80CB-EA1973534A8A}" name="Service Lead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gene.tsuprenko@ciello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kim.klausen@ciellos.com" TargetMode="Externa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hyperlink" Target="mailto:kseniia.golovan@ciellos.com" TargetMode="External"/><Relationship Id="rId1" Type="http://schemas.openxmlformats.org/officeDocument/2006/relationships/hyperlink" Target="mailto:eugene.tsuprenko@ciellos.com" TargetMode="External"/><Relationship Id="rId6" Type="http://schemas.openxmlformats.org/officeDocument/2006/relationships/hyperlink" Target="mailto:daryn.terlesky@ciellos.com" TargetMode="External"/><Relationship Id="rId11" Type="http://schemas.openxmlformats.org/officeDocument/2006/relationships/table" Target="../tables/table7.xml"/><Relationship Id="rId5" Type="http://schemas.openxmlformats.org/officeDocument/2006/relationships/hyperlink" Target="mailto:inna.lobanova@ciellos.com" TargetMode="External"/><Relationship Id="rId10" Type="http://schemas.openxmlformats.org/officeDocument/2006/relationships/table" Target="../tables/table6.xml"/><Relationship Id="rId4" Type="http://schemas.openxmlformats.org/officeDocument/2006/relationships/hyperlink" Target="mailto:Gerdien.Cammeraat@ciellos.com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FB95-7E91-4302-A807-0769E3FC6C43}">
  <dimension ref="B1:L15"/>
  <sheetViews>
    <sheetView showGridLines="0" zoomScale="130" zoomScaleNormal="130" workbookViewId="0">
      <selection activeCell="C25" sqref="C25"/>
    </sheetView>
  </sheetViews>
  <sheetFormatPr defaultColWidth="8.85546875" defaultRowHeight="15" x14ac:dyDescent="0.25"/>
  <cols>
    <col min="1" max="1" width="1.42578125" customWidth="1"/>
    <col min="2" max="2" width="35.85546875" customWidth="1"/>
    <col min="3" max="3" width="60" customWidth="1"/>
    <col min="4" max="8" width="11" customWidth="1"/>
    <col min="9" max="9" width="12.85546875" customWidth="1"/>
    <col min="10" max="10" width="11" customWidth="1"/>
    <col min="11" max="11" width="16.42578125" style="6" customWidth="1"/>
    <col min="12" max="12" width="14.140625" customWidth="1"/>
    <col min="13" max="13" width="14.42578125" bestFit="1" customWidth="1"/>
    <col min="20" max="20" width="17.85546875" customWidth="1"/>
    <col min="21" max="21" width="16" customWidth="1"/>
    <col min="22" max="24" width="17.85546875" customWidth="1"/>
  </cols>
  <sheetData>
    <row r="1" spans="2:12" ht="13.5" customHeight="1" x14ac:dyDescent="0.25"/>
    <row r="2" spans="2:12" ht="74.25" customHeight="1" x14ac:dyDescent="0.25">
      <c r="C2" s="16"/>
    </row>
    <row r="3" spans="2:12" s="18" customFormat="1" ht="21" x14ac:dyDescent="0.35">
      <c r="B3" s="1" t="s">
        <v>170</v>
      </c>
      <c r="C3" s="14"/>
      <c r="D3" s="2"/>
      <c r="E3" s="2"/>
      <c r="F3" s="2"/>
      <c r="G3" s="2"/>
      <c r="H3" s="2"/>
      <c r="I3" s="2"/>
      <c r="J3" s="2"/>
      <c r="K3" s="10"/>
      <c r="L3" s="3"/>
    </row>
    <row r="4" spans="2:12" ht="7.5" customHeight="1" x14ac:dyDescent="0.25"/>
    <row r="5" spans="2:12" x14ac:dyDescent="0.25">
      <c r="B5" s="7" t="s">
        <v>46</v>
      </c>
      <c r="C5" s="29" t="s">
        <v>41</v>
      </c>
      <c r="D5" s="6"/>
      <c r="G5" s="88"/>
      <c r="H5" s="88"/>
      <c r="I5" s="88"/>
      <c r="J5" s="88"/>
      <c r="K5" s="88"/>
      <c r="L5" s="88"/>
    </row>
    <row r="6" spans="2:12" ht="8.25" customHeight="1" x14ac:dyDescent="0.25">
      <c r="B6" s="27"/>
      <c r="C6" s="28"/>
      <c r="D6" s="6"/>
      <c r="G6" s="88"/>
      <c r="H6" s="88"/>
      <c r="I6" s="88"/>
      <c r="J6" s="88"/>
      <c r="K6" s="88"/>
      <c r="L6" s="88"/>
    </row>
    <row r="7" spans="2:12" x14ac:dyDescent="0.25">
      <c r="B7" s="7" t="s">
        <v>26</v>
      </c>
      <c r="C7" s="29" t="s">
        <v>50</v>
      </c>
      <c r="D7" s="6"/>
      <c r="G7" s="88"/>
      <c r="H7" s="88"/>
      <c r="I7" s="88"/>
      <c r="J7" s="88"/>
      <c r="K7" s="88"/>
      <c r="L7" s="88"/>
    </row>
    <row r="8" spans="2:12" ht="8.25" customHeight="1" x14ac:dyDescent="0.25">
      <c r="B8" s="27"/>
      <c r="C8" s="28"/>
      <c r="G8" s="88"/>
      <c r="H8" s="88"/>
      <c r="I8" s="88"/>
      <c r="J8" s="88"/>
      <c r="K8" s="88"/>
      <c r="L8" s="88"/>
    </row>
    <row r="9" spans="2:12" x14ac:dyDescent="0.25">
      <c r="B9" s="7" t="s">
        <v>0</v>
      </c>
      <c r="C9" s="29" t="s">
        <v>57</v>
      </c>
      <c r="G9" s="88"/>
      <c r="H9" s="88"/>
      <c r="I9" s="88"/>
      <c r="J9" s="88"/>
      <c r="K9" s="88"/>
      <c r="L9" s="88"/>
    </row>
    <row r="10" spans="2:12" ht="8.25" customHeight="1" x14ac:dyDescent="0.25">
      <c r="B10" s="27"/>
      <c r="C10" s="28"/>
      <c r="G10" s="88"/>
      <c r="H10" s="88"/>
      <c r="I10" s="88"/>
      <c r="J10" s="88"/>
      <c r="K10" s="88"/>
      <c r="L10" s="88"/>
    </row>
    <row r="11" spans="2:12" x14ac:dyDescent="0.25">
      <c r="B11" s="7" t="s">
        <v>64</v>
      </c>
      <c r="C11" s="30" t="s">
        <v>144</v>
      </c>
    </row>
    <row r="12" spans="2:12" ht="8.25" customHeight="1" x14ac:dyDescent="0.25">
      <c r="B12" s="27"/>
      <c r="C12" s="28"/>
    </row>
    <row r="13" spans="2:12" x14ac:dyDescent="0.25">
      <c r="B13" s="7" t="s">
        <v>65</v>
      </c>
      <c r="C13" s="30" t="s">
        <v>78</v>
      </c>
    </row>
    <row r="14" spans="2:12" ht="8.25" customHeight="1" x14ac:dyDescent="0.25">
      <c r="B14" s="27"/>
      <c r="C14" s="28"/>
    </row>
    <row r="15" spans="2:12" x14ac:dyDescent="0.25">
      <c r="B15" s="7" t="s">
        <v>66</v>
      </c>
      <c r="C15" s="39" t="s">
        <v>80</v>
      </c>
    </row>
  </sheetData>
  <mergeCells count="1">
    <mergeCell ref="G5:L10"/>
  </mergeCells>
  <dataValidations count="6">
    <dataValidation type="list" allowBlank="1" showInputMessage="1" showErrorMessage="1" sqref="C7" xr:uid="{4DD982C7-D0BD-402A-88BB-A05C1EBBFB91}">
      <formula1>INDIRECT("tblRole[Role]")</formula1>
    </dataValidation>
    <dataValidation type="list" allowBlank="1" showInputMessage="1" showErrorMessage="1" sqref="C9" xr:uid="{BD530977-7530-4508-B41C-A6587A1E8111}">
      <formula1>INDIRECT("tblTask[Task]")</formula1>
    </dataValidation>
    <dataValidation type="list" allowBlank="1" showInputMessage="1" showErrorMessage="1" sqref="C11" xr:uid="{E182B9A9-B58D-45FF-BD31-1405A5BF532E}">
      <formula1>INDIRECT("tblProject[Project]")</formula1>
    </dataValidation>
    <dataValidation type="list" allowBlank="1" showInputMessage="1" showErrorMessage="1" sqref="C13" xr:uid="{A451E83E-5E98-4138-8CF7-5A9C51605CDD}">
      <formula1>INDIRECT("tblRequestor[Requestor]")</formula1>
    </dataValidation>
    <dataValidation type="list" allowBlank="1" showInputMessage="1" showErrorMessage="1" sqref="C15" xr:uid="{111FAA66-12F3-4D8F-9E9A-2243051B03E5}">
      <formula1>INDIRECT("tblServiceLead[Service Lead]")</formula1>
    </dataValidation>
    <dataValidation type="list" allowBlank="1" showInputMessage="1" showErrorMessage="1" sqref="C5" xr:uid="{BE2381C0-33AC-4FB0-8713-7FAA65FE4C3B}">
      <formula1>INDIRECT("tblTechnology[Technology]")</formula1>
    </dataValidation>
  </dataValidations>
  <hyperlinks>
    <hyperlink ref="C15" r:id="rId1" xr:uid="{4F29915F-BBAC-4184-B76D-E7AABB175A1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2B93-B198-47C1-B75B-472455851370}">
  <dimension ref="B1:O92"/>
  <sheetViews>
    <sheetView topLeftCell="A46" zoomScaleNormal="100" workbookViewId="0">
      <selection activeCell="F76" sqref="F76"/>
    </sheetView>
  </sheetViews>
  <sheetFormatPr defaultColWidth="8.85546875" defaultRowHeight="15" x14ac:dyDescent="0.25"/>
  <cols>
    <col min="1" max="1" width="1.42578125" customWidth="1"/>
    <col min="2" max="2" width="10.85546875" style="59" customWidth="1"/>
    <col min="3" max="3" width="62.42578125" style="20" customWidth="1"/>
    <col min="4" max="4" width="74" style="27" customWidth="1"/>
    <col min="5" max="5" width="9.28515625" style="27" customWidth="1"/>
    <col min="6" max="6" width="8.7109375" style="27" customWidth="1"/>
    <col min="7" max="7" width="6.42578125" customWidth="1"/>
    <col min="8" max="9" width="8.85546875" customWidth="1"/>
    <col min="10" max="10" width="7.7109375" customWidth="1"/>
    <col min="11" max="11" width="7" customWidth="1"/>
    <col min="12" max="12" width="8.85546875" customWidth="1"/>
    <col min="13" max="13" width="7.5703125" style="6" customWidth="1"/>
    <col min="14" max="14" width="14.140625" customWidth="1"/>
    <col min="15" max="15" width="14.42578125" bestFit="1" customWidth="1"/>
    <col min="20" max="20" width="17.85546875" customWidth="1"/>
    <col min="21" max="21" width="16" customWidth="1"/>
    <col min="22" max="24" width="17.85546875" customWidth="1"/>
  </cols>
  <sheetData>
    <row r="1" spans="2:15" ht="13.5" customHeight="1" x14ac:dyDescent="0.25"/>
    <row r="2" spans="2:15" ht="74.25" customHeight="1" x14ac:dyDescent="0.25">
      <c r="C2" s="44"/>
      <c r="D2" s="73"/>
      <c r="E2" s="73"/>
    </row>
    <row r="3" spans="2:15" s="18" customFormat="1" ht="21" x14ac:dyDescent="0.25">
      <c r="B3" s="60" t="s">
        <v>145</v>
      </c>
      <c r="C3" s="45"/>
      <c r="D3" s="74"/>
      <c r="E3" s="74"/>
      <c r="F3" s="75"/>
      <c r="G3" s="2"/>
      <c r="H3" s="2"/>
      <c r="I3" s="2"/>
      <c r="J3" s="2"/>
      <c r="K3" s="2"/>
      <c r="L3" s="2"/>
      <c r="M3" s="10"/>
      <c r="N3" s="3"/>
    </row>
    <row r="5" spans="2:15" ht="30" x14ac:dyDescent="0.25">
      <c r="B5" s="61" t="s">
        <v>28</v>
      </c>
      <c r="C5" s="46" t="s">
        <v>0</v>
      </c>
      <c r="D5" s="46" t="s">
        <v>1</v>
      </c>
      <c r="E5" s="31" t="s">
        <v>86</v>
      </c>
      <c r="F5" s="31" t="s">
        <v>87</v>
      </c>
      <c r="G5" s="32" t="s">
        <v>2</v>
      </c>
      <c r="H5" s="32" t="s">
        <v>3</v>
      </c>
      <c r="I5" s="32" t="s">
        <v>4</v>
      </c>
      <c r="J5" s="32" t="s">
        <v>5</v>
      </c>
      <c r="K5" s="32" t="s">
        <v>6</v>
      </c>
      <c r="L5" s="32" t="s">
        <v>7</v>
      </c>
      <c r="M5" s="32" t="s">
        <v>8</v>
      </c>
      <c r="N5" s="33" t="s">
        <v>9</v>
      </c>
      <c r="O5" s="33" t="s">
        <v>10</v>
      </c>
    </row>
    <row r="6" spans="2:15" x14ac:dyDescent="0.25">
      <c r="B6" s="62"/>
      <c r="C6" s="47"/>
      <c r="D6" s="76"/>
      <c r="E6" s="76"/>
      <c r="F6" s="76"/>
      <c r="G6" s="34"/>
      <c r="H6" s="34"/>
      <c r="I6" s="34"/>
      <c r="J6" s="34"/>
      <c r="K6" s="34"/>
      <c r="L6" s="34"/>
      <c r="M6" s="34"/>
      <c r="N6" s="34"/>
      <c r="O6" s="35"/>
    </row>
    <row r="7" spans="2:15" x14ac:dyDescent="0.25">
      <c r="B7" s="63"/>
      <c r="C7" s="48" t="s">
        <v>11</v>
      </c>
      <c r="D7" s="71"/>
      <c r="E7" s="71"/>
      <c r="F7" s="71"/>
      <c r="G7" s="22"/>
      <c r="H7" s="22"/>
      <c r="I7" s="22"/>
      <c r="J7" s="22"/>
      <c r="K7" s="22"/>
      <c r="L7" s="22"/>
      <c r="M7" s="22"/>
      <c r="N7" s="22"/>
      <c r="O7" s="23"/>
    </row>
    <row r="8" spans="2:15" ht="9.9499999999999993" customHeight="1" x14ac:dyDescent="0.25">
      <c r="M8"/>
    </row>
    <row r="9" spans="2:15" x14ac:dyDescent="0.25">
      <c r="B9" s="63" t="s">
        <v>106</v>
      </c>
      <c r="C9" s="48" t="s">
        <v>12</v>
      </c>
      <c r="D9" s="71"/>
      <c r="E9" s="71"/>
      <c r="F9" s="71"/>
      <c r="G9" s="22"/>
      <c r="H9" s="22"/>
      <c r="I9" s="22"/>
      <c r="J9" s="22"/>
      <c r="K9" s="22"/>
      <c r="L9" s="22"/>
      <c r="M9" s="22"/>
      <c r="N9" s="22"/>
      <c r="O9" s="23"/>
    </row>
    <row r="10" spans="2:15" ht="19.5" customHeight="1" x14ac:dyDescent="0.25">
      <c r="B10" s="85" t="s">
        <v>107</v>
      </c>
      <c r="C10" s="49" t="s">
        <v>13</v>
      </c>
      <c r="D10" s="72" t="s">
        <v>14</v>
      </c>
      <c r="E10" s="72" t="s">
        <v>88</v>
      </c>
      <c r="F10" s="72" t="s">
        <v>89</v>
      </c>
      <c r="G10" s="25"/>
      <c r="H10" s="25"/>
      <c r="I10" s="25"/>
      <c r="J10" s="25"/>
      <c r="K10" s="25">
        <v>16</v>
      </c>
      <c r="L10" s="25"/>
      <c r="M10" s="25"/>
      <c r="N10" s="15">
        <f>SUM(G10:M10)</f>
        <v>16</v>
      </c>
      <c r="O10" s="13">
        <f>IF(AND(Estimate2[[#This Row],[Who]]="Ciellos",Estimate2[[#This Row],[State]]="Execute"),G10*$F$69+H10*$F$70+I10*$F$71+J10*$F$72+K10*$F$73+L10*$F$74+M10*$F$75,0)</f>
        <v>1600</v>
      </c>
    </row>
    <row r="11" spans="2:15" ht="32.25" customHeight="1" x14ac:dyDescent="0.25">
      <c r="B11" s="85" t="s">
        <v>108</v>
      </c>
      <c r="C11" s="49" t="s">
        <v>15</v>
      </c>
      <c r="D11" s="77"/>
      <c r="E11" s="77" t="s">
        <v>88</v>
      </c>
      <c r="F11" s="77" t="s">
        <v>89</v>
      </c>
      <c r="G11" s="25"/>
      <c r="H11" s="25">
        <v>4</v>
      </c>
      <c r="I11" s="25"/>
      <c r="J11" s="25"/>
      <c r="K11" s="25"/>
      <c r="L11" s="25"/>
      <c r="M11" s="25"/>
      <c r="N11" s="15">
        <f>SUM(G11:M11)</f>
        <v>4</v>
      </c>
      <c r="O11" s="13">
        <f>IF(AND(Estimate2[[#This Row],[Who]]="Ciellos",Estimate2[[#This Row],[State]]="Execute"),G11*$F$69+H11*$F$70+I11*$F$71+J11*$F$72+K11*$F$73+L11*$F$74+M11*$F$75,0)</f>
        <v>400</v>
      </c>
    </row>
    <row r="12" spans="2:15" x14ac:dyDescent="0.25">
      <c r="B12" s="63"/>
      <c r="C12" s="48"/>
      <c r="D12" s="71"/>
      <c r="E12" s="71"/>
      <c r="F12" s="71"/>
      <c r="G12" s="22"/>
      <c r="H12" s="22"/>
      <c r="I12" s="22"/>
      <c r="J12" s="22"/>
      <c r="K12" s="22"/>
      <c r="L12" s="22"/>
      <c r="M12" s="22"/>
      <c r="N12" s="22"/>
      <c r="O12" s="13"/>
    </row>
    <row r="13" spans="2:15" ht="9.9499999999999993" customHeight="1" x14ac:dyDescent="0.25">
      <c r="M13"/>
      <c r="O13" s="13"/>
    </row>
    <row r="14" spans="2:15" x14ac:dyDescent="0.25">
      <c r="B14" s="63" t="s">
        <v>109</v>
      </c>
      <c r="C14" s="48" t="s">
        <v>16</v>
      </c>
      <c r="D14" s="71"/>
      <c r="E14" s="71"/>
      <c r="F14" s="71"/>
      <c r="G14" s="22"/>
      <c r="H14" s="22"/>
      <c r="I14" s="22"/>
      <c r="J14" s="22"/>
      <c r="K14" s="22"/>
      <c r="L14" s="22"/>
      <c r="M14" s="22"/>
      <c r="N14" s="22"/>
      <c r="O14" s="13"/>
    </row>
    <row r="15" spans="2:15" x14ac:dyDescent="0.25">
      <c r="B15" s="85" t="s">
        <v>110</v>
      </c>
      <c r="C15" s="49" t="s">
        <v>17</v>
      </c>
      <c r="D15" s="78"/>
      <c r="E15" s="78"/>
      <c r="F15" s="78"/>
      <c r="G15" s="24"/>
      <c r="H15" s="24"/>
      <c r="I15" s="24"/>
      <c r="J15" s="24"/>
      <c r="K15" s="24"/>
      <c r="L15" s="24"/>
      <c r="M15" s="24"/>
      <c r="N15" s="15">
        <f t="shared" ref="N15:N27" si="0">SUM(G15:M15)</f>
        <v>0</v>
      </c>
      <c r="O15" s="13">
        <f>IF(AND(Estimate2[[#This Row],[Who]]="Ciellos",Estimate2[[#This Row],[State]]="Execute"),G15*$F$69+H15*$F$70+I15*$F$71+J15*$F$72+K15*$F$73+L15*$F$74+M15*$F$75,0)</f>
        <v>0</v>
      </c>
    </row>
    <row r="16" spans="2:15" ht="30" customHeight="1" x14ac:dyDescent="0.25">
      <c r="B16" s="40" t="s">
        <v>111</v>
      </c>
      <c r="C16" s="50" t="s">
        <v>146</v>
      </c>
      <c r="D16" s="72" t="s">
        <v>90</v>
      </c>
      <c r="E16" s="78" t="s">
        <v>88</v>
      </c>
      <c r="F16" s="78" t="s">
        <v>89</v>
      </c>
      <c r="G16" s="24"/>
      <c r="H16" s="24"/>
      <c r="I16" s="24"/>
      <c r="J16" s="24"/>
      <c r="K16" s="24"/>
      <c r="L16" s="24">
        <v>8</v>
      </c>
      <c r="M16" s="24"/>
      <c r="N16" s="15">
        <f t="shared" si="0"/>
        <v>8</v>
      </c>
      <c r="O16" s="13">
        <f>IF(AND(Estimate2[[#This Row],[Who]]="Ciellos",Estimate2[[#This Row],[State]]="Execute"),G16*$F$69+H16*$F$70+I16*$F$71+J16*$F$72+K16*$F$73+L16*$F$74+M16*$F$75,0)</f>
        <v>800</v>
      </c>
    </row>
    <row r="17" spans="2:15" ht="31.5" customHeight="1" x14ac:dyDescent="0.25">
      <c r="B17" s="40" t="s">
        <v>112</v>
      </c>
      <c r="C17" s="50" t="s">
        <v>147</v>
      </c>
      <c r="D17" s="72" t="s">
        <v>91</v>
      </c>
      <c r="E17" s="78" t="s">
        <v>88</v>
      </c>
      <c r="F17" s="78" t="s">
        <v>89</v>
      </c>
      <c r="G17" s="24"/>
      <c r="H17" s="24"/>
      <c r="I17" s="24"/>
      <c r="J17" s="24"/>
      <c r="K17" s="24"/>
      <c r="L17" s="24">
        <v>8</v>
      </c>
      <c r="M17" s="24"/>
      <c r="N17" s="15">
        <f t="shared" si="0"/>
        <v>8</v>
      </c>
      <c r="O17" s="13">
        <f>IF(AND(Estimate2[[#This Row],[Who]]="Ciellos",Estimate2[[#This Row],[State]]="Execute"),G17*$F$69+H17*$F$70+I17*$F$71+J17*$F$72+K17*$F$73+L17*$F$74+M17*$F$75,0)</f>
        <v>800</v>
      </c>
    </row>
    <row r="18" spans="2:15" x14ac:dyDescent="0.25">
      <c r="B18" s="40" t="s">
        <v>113</v>
      </c>
      <c r="C18" s="50" t="s">
        <v>92</v>
      </c>
      <c r="D18" s="72" t="s">
        <v>148</v>
      </c>
      <c r="E18" s="78" t="s">
        <v>88</v>
      </c>
      <c r="F18" s="78" t="s">
        <v>89</v>
      </c>
      <c r="G18" s="24"/>
      <c r="H18" s="24"/>
      <c r="I18" s="24"/>
      <c r="J18" s="24"/>
      <c r="K18" s="24"/>
      <c r="L18" s="24">
        <v>4</v>
      </c>
      <c r="M18" s="24"/>
      <c r="N18" s="15">
        <f t="shared" si="0"/>
        <v>4</v>
      </c>
      <c r="O18" s="13">
        <f>IF(AND(Estimate2[[#This Row],[Who]]="Ciellos",Estimate2[[#This Row],[State]]="Execute"),G18*$F$69+H18*$F$70+I18*$F$71+J18*$F$72+K18*$F$73+L18*$F$74+M18*$F$75,0)</f>
        <v>400</v>
      </c>
    </row>
    <row r="19" spans="2:15" ht="30" x14ac:dyDescent="0.25">
      <c r="B19" s="86" t="s">
        <v>114</v>
      </c>
      <c r="C19" s="51" t="s">
        <v>18</v>
      </c>
      <c r="D19" s="72" t="s">
        <v>93</v>
      </c>
      <c r="E19" s="78"/>
      <c r="F19" s="78"/>
      <c r="G19" s="24"/>
      <c r="H19" s="24"/>
      <c r="I19" s="24"/>
      <c r="J19" s="24"/>
      <c r="K19" s="24"/>
      <c r="L19" s="24"/>
      <c r="M19" s="24"/>
      <c r="N19" s="15">
        <f t="shared" si="0"/>
        <v>0</v>
      </c>
      <c r="O19" s="13">
        <f>IF(AND(Estimate2[[#This Row],[Who]]="Ciellos",Estimate2[[#This Row],[State]]="Execute"),G19*$F$69+H19*$F$70+I19*$F$71+J19*$F$72+K19*$F$73+L19*$F$74+M19*$F$75,0)</f>
        <v>0</v>
      </c>
    </row>
    <row r="20" spans="2:15" ht="109.5" customHeight="1" x14ac:dyDescent="0.25">
      <c r="B20" s="40" t="s">
        <v>115</v>
      </c>
      <c r="C20" s="50" t="s">
        <v>99</v>
      </c>
      <c r="D20" s="72" t="s">
        <v>169</v>
      </c>
      <c r="E20" s="78" t="s">
        <v>88</v>
      </c>
      <c r="F20" s="78" t="s">
        <v>89</v>
      </c>
      <c r="G20" s="24"/>
      <c r="H20" s="24"/>
      <c r="I20" s="24"/>
      <c r="J20" s="24"/>
      <c r="K20" s="24">
        <v>8</v>
      </c>
      <c r="L20" s="24"/>
      <c r="M20" s="24"/>
      <c r="N20" s="15">
        <f t="shared" si="0"/>
        <v>8</v>
      </c>
      <c r="O20" s="13">
        <f>IF(AND(Estimate2[[#This Row],[Who]]="Ciellos",Estimate2[[#This Row],[State]]="Execute"),G20*$F$69+H20*$F$70+I20*$F$71+J20*$F$72+K20*$F$73+L20*$F$74+M20*$F$75,0)</f>
        <v>800</v>
      </c>
    </row>
    <row r="21" spans="2:15" x14ac:dyDescent="0.25">
      <c r="B21" s="40" t="s">
        <v>116</v>
      </c>
      <c r="C21" s="50" t="s">
        <v>100</v>
      </c>
      <c r="D21" s="72" t="s">
        <v>96</v>
      </c>
      <c r="E21" s="78" t="s">
        <v>88</v>
      </c>
      <c r="F21" s="78" t="s">
        <v>89</v>
      </c>
      <c r="G21" s="24"/>
      <c r="H21" s="24"/>
      <c r="I21" s="24"/>
      <c r="J21" s="24"/>
      <c r="K21" s="24">
        <v>4</v>
      </c>
      <c r="L21" s="24"/>
      <c r="M21" s="24"/>
      <c r="N21" s="15">
        <f t="shared" si="0"/>
        <v>4</v>
      </c>
      <c r="O21" s="13">
        <f>IF(AND(Estimate2[[#This Row],[Who]]="Ciellos",Estimate2[[#This Row],[State]]="Execute"),G21*$F$69+H21*$F$70+I21*$F$71+J21*$F$72+K21*$F$73+L21*$F$74+M21*$F$75,0)</f>
        <v>400</v>
      </c>
    </row>
    <row r="22" spans="2:15" ht="30" x14ac:dyDescent="0.25">
      <c r="B22" s="40" t="s">
        <v>117</v>
      </c>
      <c r="C22" s="50" t="s">
        <v>178</v>
      </c>
      <c r="D22" s="72" t="s">
        <v>179</v>
      </c>
      <c r="E22" s="78" t="s">
        <v>88</v>
      </c>
      <c r="F22" s="78" t="s">
        <v>89</v>
      </c>
      <c r="G22" s="24"/>
      <c r="H22" s="24"/>
      <c r="I22" s="24"/>
      <c r="J22" s="24"/>
      <c r="K22" s="24">
        <v>24</v>
      </c>
      <c r="L22" s="24"/>
      <c r="M22" s="24"/>
      <c r="N22" s="15">
        <f t="shared" ref="N22" si="1">SUM(G22:M22)</f>
        <v>24</v>
      </c>
      <c r="O22" s="13">
        <f>IF(AND(Estimate2[[#This Row],[Who]]="Ciellos",Estimate2[[#This Row],[State]]="Execute"),G22*$F$69+H22*$F$70+I22*$F$71+J22*$F$72+K22*$F$73+L22*$F$74+M22*$F$75,0)</f>
        <v>2400</v>
      </c>
    </row>
    <row r="23" spans="2:15" ht="30" x14ac:dyDescent="0.25">
      <c r="B23" s="40" t="s">
        <v>118</v>
      </c>
      <c r="C23" s="50" t="s">
        <v>101</v>
      </c>
      <c r="D23" s="72" t="s">
        <v>94</v>
      </c>
      <c r="E23" s="78" t="s">
        <v>88</v>
      </c>
      <c r="F23" s="78" t="s">
        <v>89</v>
      </c>
      <c r="G23" s="24"/>
      <c r="H23" s="24"/>
      <c r="I23" s="24"/>
      <c r="J23" s="24"/>
      <c r="K23" s="24">
        <v>4</v>
      </c>
      <c r="L23" s="24"/>
      <c r="M23" s="24"/>
      <c r="N23" s="15">
        <f t="shared" si="0"/>
        <v>4</v>
      </c>
      <c r="O23" s="13">
        <f>IF(AND(Estimate2[[#This Row],[Who]]="Ciellos",Estimate2[[#This Row],[State]]="Execute"),G23*$F$69+H23*$F$70+I23*$F$71+J23*$F$72+K23*$F$73+L23*$F$74+M23*$F$75,0)</f>
        <v>400</v>
      </c>
    </row>
    <row r="24" spans="2:15" ht="30" x14ac:dyDescent="0.25">
      <c r="B24" s="40" t="s">
        <v>119</v>
      </c>
      <c r="C24" s="50" t="s">
        <v>102</v>
      </c>
      <c r="D24" s="72" t="s">
        <v>95</v>
      </c>
      <c r="E24" s="78" t="s">
        <v>88</v>
      </c>
      <c r="F24" s="78" t="s">
        <v>89</v>
      </c>
      <c r="G24" s="24"/>
      <c r="H24" s="24"/>
      <c r="I24" s="24"/>
      <c r="J24" s="24"/>
      <c r="K24" s="24">
        <v>8</v>
      </c>
      <c r="L24" s="24"/>
      <c r="M24" s="24"/>
      <c r="N24" s="15">
        <f t="shared" si="0"/>
        <v>8</v>
      </c>
      <c r="O24" s="13">
        <f>IF(AND(Estimate2[[#This Row],[Who]]="Ciellos",Estimate2[[#This Row],[State]]="Execute"),G24*$F$69+H24*$F$70+I24*$F$71+J24*$F$72+K24*$F$73+L24*$F$74+M24*$F$75,0)</f>
        <v>800</v>
      </c>
    </row>
    <row r="25" spans="2:15" x14ac:dyDescent="0.25">
      <c r="B25" s="40" t="s">
        <v>120</v>
      </c>
      <c r="C25" s="52" t="s">
        <v>97</v>
      </c>
      <c r="D25" s="72" t="s">
        <v>97</v>
      </c>
      <c r="E25" s="78" t="s">
        <v>88</v>
      </c>
      <c r="F25" s="78" t="s">
        <v>89</v>
      </c>
      <c r="G25" s="24"/>
      <c r="H25" s="24"/>
      <c r="I25" s="24"/>
      <c r="J25" s="24"/>
      <c r="K25" s="24">
        <v>8</v>
      </c>
      <c r="L25" s="24"/>
      <c r="M25" s="24"/>
      <c r="N25" s="15">
        <f t="shared" si="0"/>
        <v>8</v>
      </c>
      <c r="O25" s="13">
        <f>IF(AND(Estimate2[[#This Row],[Who]]="Ciellos",Estimate2[[#This Row],[State]]="Execute"),G25*$F$69+H25*$F$70+I25*$F$71+J25*$F$72+K25*$F$73+L25*$F$74+M25*$F$75,0)</f>
        <v>800</v>
      </c>
    </row>
    <row r="26" spans="2:15" ht="30" x14ac:dyDescent="0.25">
      <c r="B26" s="40" t="s">
        <v>177</v>
      </c>
      <c r="C26" s="52" t="s">
        <v>103</v>
      </c>
      <c r="D26" s="72" t="s">
        <v>104</v>
      </c>
      <c r="E26" s="78" t="s">
        <v>88</v>
      </c>
      <c r="F26" s="78" t="s">
        <v>89</v>
      </c>
      <c r="G26" s="24"/>
      <c r="H26" s="24"/>
      <c r="I26" s="24"/>
      <c r="J26" s="24"/>
      <c r="K26" s="24">
        <v>16</v>
      </c>
      <c r="L26" s="24"/>
      <c r="M26" s="24"/>
      <c r="N26" s="15">
        <f t="shared" si="0"/>
        <v>16</v>
      </c>
      <c r="O26" s="13">
        <f>IF(AND(Estimate2[[#This Row],[Who]]="Ciellos",Estimate2[[#This Row],[State]]="Execute"),G26*$F$69+H26*$F$70+I26*$F$71+J26*$F$72+K26*$F$73+L26*$F$74+M26*$F$75,0)</f>
        <v>1600</v>
      </c>
    </row>
    <row r="27" spans="2:15" x14ac:dyDescent="0.25">
      <c r="B27" s="86"/>
      <c r="C27" s="51" t="s">
        <v>19</v>
      </c>
      <c r="D27" s="52"/>
      <c r="E27" s="78" t="s">
        <v>88</v>
      </c>
      <c r="F27" s="78" t="s">
        <v>89</v>
      </c>
      <c r="G27" s="24"/>
      <c r="H27" s="24">
        <v>8</v>
      </c>
      <c r="I27" s="24"/>
      <c r="J27" s="24"/>
      <c r="K27" s="24"/>
      <c r="L27" s="24"/>
      <c r="M27" s="24"/>
      <c r="N27" s="15">
        <f t="shared" si="0"/>
        <v>8</v>
      </c>
      <c r="O27" s="13">
        <f>IF(AND(Estimate2[[#This Row],[Who]]="Ciellos",Estimate2[[#This Row],[State]]="Execute"),G27*$F$69+H27*$F$70+I27*$F$71+J27*$F$72+K27*$F$73+L27*$F$74+M27*$F$75,0)</f>
        <v>800</v>
      </c>
    </row>
    <row r="28" spans="2:15" x14ac:dyDescent="0.25">
      <c r="B28" s="63"/>
      <c r="C28" s="48"/>
      <c r="D28" s="71"/>
      <c r="E28" s="71"/>
      <c r="F28" s="71"/>
      <c r="G28" s="22"/>
      <c r="H28" s="22"/>
      <c r="I28" s="22"/>
      <c r="J28" s="22"/>
      <c r="K28" s="22"/>
      <c r="L28" s="22"/>
      <c r="M28" s="22"/>
      <c r="N28" s="22"/>
      <c r="O28" s="13">
        <f>IF(AND(Estimate2[[#This Row],[Who]]="Ciellos",Estimate2[[#This Row],[State]]="Execute"),G28*$F$69+H28*$F$70+I28*$F$71+J28*$F$72+K28*$F$73+L28*$F$74+M28*$F$75,0)</f>
        <v>0</v>
      </c>
    </row>
    <row r="29" spans="2:15" ht="9.9499999999999993" customHeight="1" x14ac:dyDescent="0.25">
      <c r="M29"/>
      <c r="O29" s="13">
        <f>IF(AND(Estimate2[[#This Row],[Who]]="Ciellos",Estimate2[[#This Row],[State]]="Execute"),G29*$F$69+H29*$F$70+I29*$F$71+J29*$F$72+K29*$F$73+L29*$F$74+M29*$F$75,0)</f>
        <v>0</v>
      </c>
    </row>
    <row r="30" spans="2:15" x14ac:dyDescent="0.25">
      <c r="B30" s="63" t="s">
        <v>121</v>
      </c>
      <c r="C30" s="48" t="s">
        <v>20</v>
      </c>
      <c r="D30" s="71"/>
      <c r="E30" s="71"/>
      <c r="F30" s="71"/>
      <c r="G30" s="22"/>
      <c r="H30" s="22"/>
      <c r="I30" s="22"/>
      <c r="J30" s="22"/>
      <c r="K30" s="22"/>
      <c r="L30" s="22"/>
      <c r="M30" s="22"/>
      <c r="N30" s="22"/>
      <c r="O30" s="13">
        <f>IF(AND(Estimate2[[#This Row],[Who]]="Ciellos",Estimate2[[#This Row],[State]]="Execute"),G30*$F$69+H30*$F$70+I30*$F$71+J30*$F$72+K30*$F$73+L30*$F$74+M30*$F$75,0)</f>
        <v>0</v>
      </c>
    </row>
    <row r="31" spans="2:15" x14ac:dyDescent="0.25">
      <c r="B31" s="87" t="s">
        <v>122</v>
      </c>
      <c r="C31" s="53" t="s">
        <v>98</v>
      </c>
      <c r="D31" s="53"/>
      <c r="E31" s="53"/>
      <c r="F31" s="53"/>
      <c r="G31" s="26"/>
      <c r="H31" s="26"/>
      <c r="I31" s="26"/>
      <c r="J31" s="26"/>
      <c r="K31" s="25"/>
      <c r="L31" s="26"/>
      <c r="M31" s="25"/>
      <c r="N31" s="15">
        <f t="shared" ref="N31:N36" si="2">SUM(G31:M31)</f>
        <v>0</v>
      </c>
      <c r="O31" s="13">
        <f>IF(AND(Estimate2[[#This Row],[Who]]="Ciellos",Estimate2[[#This Row],[State]]="Execute"),G31*$F$69+H31*$F$70+I31*$F$71+J31*$F$72+K31*$F$73+L31*$F$74+M31*$F$75,0)</f>
        <v>0</v>
      </c>
    </row>
    <row r="32" spans="2:15" s="20" customFormat="1" x14ac:dyDescent="0.25">
      <c r="B32" s="41" t="s">
        <v>123</v>
      </c>
      <c r="C32" s="52" t="s">
        <v>171</v>
      </c>
      <c r="D32" s="72"/>
      <c r="E32" s="78" t="s">
        <v>88</v>
      </c>
      <c r="F32" s="78" t="s">
        <v>89</v>
      </c>
      <c r="G32" s="24"/>
      <c r="H32" s="24"/>
      <c r="I32" s="24"/>
      <c r="J32" s="24"/>
      <c r="K32" s="24">
        <v>19.05</v>
      </c>
      <c r="L32" s="24"/>
      <c r="M32" s="24">
        <v>127</v>
      </c>
      <c r="N32" s="15">
        <f t="shared" si="2"/>
        <v>146.05000000000001</v>
      </c>
      <c r="O32" s="13">
        <f>IF(AND(Estimate2[[#This Row],[Who]]="Ciellos",Estimate2[[#This Row],[State]]="Execute"),G32*$F$69+H32*$F$70+I32*$F$71+J32*$F$72+K32*$F$73+L32*$F$74+M32*$F$75,0)</f>
        <v>14605</v>
      </c>
    </row>
    <row r="33" spans="2:15" s="20" customFormat="1" x14ac:dyDescent="0.25">
      <c r="B33" s="41" t="s">
        <v>124</v>
      </c>
      <c r="C33" s="52" t="s">
        <v>172</v>
      </c>
      <c r="D33" s="72"/>
      <c r="E33" s="78" t="s">
        <v>88</v>
      </c>
      <c r="F33" s="78" t="s">
        <v>89</v>
      </c>
      <c r="G33" s="24"/>
      <c r="H33" s="24"/>
      <c r="I33" s="24"/>
      <c r="J33" s="24"/>
      <c r="K33" s="24">
        <v>19.8</v>
      </c>
      <c r="L33" s="24"/>
      <c r="M33" s="24">
        <v>132</v>
      </c>
      <c r="N33" s="15">
        <f t="shared" si="2"/>
        <v>151.80000000000001</v>
      </c>
      <c r="O33" s="13">
        <f>IF(AND(Estimate2[[#This Row],[Who]]="Ciellos",Estimate2[[#This Row],[State]]="Execute"),G33*$F$69+H33*$F$70+I33*$F$71+J33*$F$72+K33*$F$73+L33*$F$74+M33*$F$75,0)</f>
        <v>15180</v>
      </c>
    </row>
    <row r="34" spans="2:15" s="20" customFormat="1" x14ac:dyDescent="0.25">
      <c r="B34" s="41" t="s">
        <v>125</v>
      </c>
      <c r="C34" s="52" t="s">
        <v>173</v>
      </c>
      <c r="D34" s="72"/>
      <c r="E34" s="78" t="s">
        <v>88</v>
      </c>
      <c r="F34" s="78" t="s">
        <v>89</v>
      </c>
      <c r="G34" s="24"/>
      <c r="H34" s="24"/>
      <c r="I34" s="24"/>
      <c r="J34" s="24"/>
      <c r="K34" s="24">
        <v>12.299999999999999</v>
      </c>
      <c r="L34" s="24"/>
      <c r="M34" s="24">
        <v>82</v>
      </c>
      <c r="N34" s="15">
        <f t="shared" si="2"/>
        <v>94.3</v>
      </c>
      <c r="O34" s="13">
        <f>IF(AND(Estimate2[[#This Row],[Who]]="Ciellos",Estimate2[[#This Row],[State]]="Execute"),G34*$F$69+H34*$F$70+I34*$F$71+J34*$F$72+K34*$F$73+L34*$F$74+M34*$F$75,0)</f>
        <v>9430</v>
      </c>
    </row>
    <row r="35" spans="2:15" s="20" customFormat="1" x14ac:dyDescent="0.25">
      <c r="B35" s="41" t="s">
        <v>126</v>
      </c>
      <c r="C35" s="52" t="s">
        <v>174</v>
      </c>
      <c r="D35" s="72"/>
      <c r="E35" s="78" t="s">
        <v>88</v>
      </c>
      <c r="F35" s="78" t="s">
        <v>89</v>
      </c>
      <c r="G35" s="24"/>
      <c r="H35" s="24"/>
      <c r="I35" s="24"/>
      <c r="J35" s="24"/>
      <c r="K35" s="24">
        <v>17.399999999999999</v>
      </c>
      <c r="L35" s="24"/>
      <c r="M35" s="24">
        <v>116</v>
      </c>
      <c r="N35" s="15">
        <f t="shared" si="2"/>
        <v>133.4</v>
      </c>
      <c r="O35" s="13">
        <f>IF(AND(Estimate2[[#This Row],[Who]]="Ciellos",Estimate2[[#This Row],[State]]="Execute"),G35*$F$69+H35*$F$70+I35*$F$71+J35*$F$72+K35*$F$73+L35*$F$74+M35*$F$75,0)</f>
        <v>13340</v>
      </c>
    </row>
    <row r="36" spans="2:15" s="20" customFormat="1" x14ac:dyDescent="0.25">
      <c r="B36" s="41" t="s">
        <v>127</v>
      </c>
      <c r="C36" s="52" t="s">
        <v>176</v>
      </c>
      <c r="D36" s="72"/>
      <c r="E36" s="78" t="s">
        <v>88</v>
      </c>
      <c r="F36" s="78" t="s">
        <v>89</v>
      </c>
      <c r="G36" s="24"/>
      <c r="H36" s="24"/>
      <c r="I36" s="24"/>
      <c r="J36" s="24"/>
      <c r="K36" s="24">
        <v>4.5</v>
      </c>
      <c r="L36" s="24"/>
      <c r="M36" s="24">
        <v>30</v>
      </c>
      <c r="N36" s="15">
        <f t="shared" si="2"/>
        <v>34.5</v>
      </c>
      <c r="O36" s="13">
        <f>IF(AND(Estimate2[[#This Row],[Who]]="Ciellos",Estimate2[[#This Row],[State]]="Execute"),G36*$F$69+H36*$F$70+I36*$F$71+J36*$F$72+K36*$F$73+L36*$F$74+M36*$F$75,0)</f>
        <v>3450</v>
      </c>
    </row>
    <row r="37" spans="2:15" x14ac:dyDescent="0.25">
      <c r="B37" s="42" t="s">
        <v>128</v>
      </c>
      <c r="C37" s="54" t="s">
        <v>165</v>
      </c>
      <c r="D37" s="72"/>
      <c r="E37" s="72"/>
      <c r="F37" s="72"/>
      <c r="G37" s="26"/>
      <c r="H37" s="26"/>
      <c r="I37" s="26"/>
      <c r="J37" s="26"/>
      <c r="K37" s="25"/>
      <c r="L37" s="26"/>
      <c r="M37" s="25"/>
      <c r="N37" s="15">
        <f>SUM(G37:M37)</f>
        <v>0</v>
      </c>
      <c r="O37" s="13">
        <f>IF(AND(Estimate2[[#This Row],[Who]]="Ciellos",Estimate2[[#This Row],[State]]="Execute"),G37*$F$69+H37*$F$70+I37*$F$71+J37*$F$72+K37*$F$73+L37*$F$74+M37*$F$75,0)</f>
        <v>0</v>
      </c>
    </row>
    <row r="38" spans="2:15" s="20" customFormat="1" ht="75" x14ac:dyDescent="0.25">
      <c r="B38" s="41" t="s">
        <v>129</v>
      </c>
      <c r="C38" s="52" t="s">
        <v>105</v>
      </c>
      <c r="D38" s="72" t="s">
        <v>132</v>
      </c>
      <c r="E38" s="72" t="s">
        <v>88</v>
      </c>
      <c r="F38" s="72" t="s">
        <v>89</v>
      </c>
      <c r="G38" s="26"/>
      <c r="H38" s="26"/>
      <c r="I38" s="26"/>
      <c r="J38" s="26"/>
      <c r="K38" s="25">
        <v>2.4</v>
      </c>
      <c r="L38" s="26"/>
      <c r="M38" s="25">
        <v>16</v>
      </c>
      <c r="N38" s="15">
        <f t="shared" ref="N38:N51" si="3">SUM(G38:M38)</f>
        <v>18.399999999999999</v>
      </c>
      <c r="O38" s="13">
        <f>IF(AND(Estimate2[[#This Row],[Who]]="Ciellos",Estimate2[[#This Row],[State]]="Execute"),G38*$F$69+H38*$F$70+I38*$F$71+J38*$F$72+K38*$F$73+L38*$F$74+M38*$F$75,0)</f>
        <v>1840</v>
      </c>
    </row>
    <row r="39" spans="2:15" x14ac:dyDescent="0.25">
      <c r="B39" s="41" t="s">
        <v>130</v>
      </c>
      <c r="C39" s="52" t="s">
        <v>133</v>
      </c>
      <c r="D39" s="72"/>
      <c r="E39" s="72" t="s">
        <v>88</v>
      </c>
      <c r="F39" s="72" t="s">
        <v>89</v>
      </c>
      <c r="G39" s="26"/>
      <c r="H39" s="26"/>
      <c r="I39" s="26"/>
      <c r="J39" s="26"/>
      <c r="K39" s="25">
        <v>2.4</v>
      </c>
      <c r="L39" s="26"/>
      <c r="M39" s="25">
        <v>16</v>
      </c>
      <c r="N39" s="15">
        <f t="shared" si="3"/>
        <v>18.399999999999999</v>
      </c>
      <c r="O39" s="13">
        <f>IF(AND(Estimate2[[#This Row],[Who]]="Ciellos",Estimate2[[#This Row],[State]]="Execute"),G39*$F$69+H39*$F$70+I39*$F$71+J39*$F$72+K39*$F$73+L39*$F$74+M39*$F$75,0)</f>
        <v>1840</v>
      </c>
    </row>
    <row r="40" spans="2:15" ht="16.5" customHeight="1" x14ac:dyDescent="0.25">
      <c r="B40" s="41" t="s">
        <v>131</v>
      </c>
      <c r="C40" s="52" t="s">
        <v>134</v>
      </c>
      <c r="D40" s="72"/>
      <c r="E40" s="72" t="s">
        <v>88</v>
      </c>
      <c r="F40" s="72" t="s">
        <v>89</v>
      </c>
      <c r="G40" s="26"/>
      <c r="H40" s="26"/>
      <c r="I40" s="26"/>
      <c r="J40" s="26"/>
      <c r="K40" s="25">
        <v>2.4</v>
      </c>
      <c r="L40" s="26"/>
      <c r="M40" s="25">
        <v>16</v>
      </c>
      <c r="N40" s="15">
        <f t="shared" si="3"/>
        <v>18.399999999999999</v>
      </c>
      <c r="O40" s="13">
        <f>IF(AND(Estimate2[[#This Row],[Who]]="Ciellos",Estimate2[[#This Row],[State]]="Execute"),G40*$F$69+H40*$F$70+I40*$F$71+J40*$F$72+K40*$F$73+L40*$F$74+M40*$F$75,0)</f>
        <v>1840</v>
      </c>
    </row>
    <row r="41" spans="2:15" x14ac:dyDescent="0.25">
      <c r="B41" s="41" t="s">
        <v>135</v>
      </c>
      <c r="C41" s="52" t="s">
        <v>136</v>
      </c>
      <c r="D41" s="72"/>
      <c r="E41" s="72" t="s">
        <v>88</v>
      </c>
      <c r="F41" s="72" t="s">
        <v>89</v>
      </c>
      <c r="G41" s="26"/>
      <c r="H41" s="26"/>
      <c r="I41" s="26"/>
      <c r="J41" s="26"/>
      <c r="K41" s="25">
        <v>1.2</v>
      </c>
      <c r="L41" s="26"/>
      <c r="M41" s="25">
        <v>8</v>
      </c>
      <c r="N41" s="15">
        <f t="shared" si="3"/>
        <v>9.1999999999999993</v>
      </c>
      <c r="O41" s="13">
        <f>IF(AND(Estimate2[[#This Row],[Who]]="Ciellos",Estimate2[[#This Row],[State]]="Execute"),G41*$F$69+H41*$F$70+I41*$F$71+J41*$F$72+K41*$F$73+L41*$F$74+M41*$F$75,0)</f>
        <v>920</v>
      </c>
    </row>
    <row r="42" spans="2:15" x14ac:dyDescent="0.25">
      <c r="B42" s="41" t="s">
        <v>138</v>
      </c>
      <c r="C42" s="52" t="s">
        <v>166</v>
      </c>
      <c r="D42" s="72" t="s">
        <v>167</v>
      </c>
      <c r="E42" s="72" t="s">
        <v>88</v>
      </c>
      <c r="F42" s="72" t="s">
        <v>89</v>
      </c>
      <c r="G42" s="26"/>
      <c r="H42" s="26"/>
      <c r="I42" s="26"/>
      <c r="J42" s="26"/>
      <c r="K42" s="25">
        <v>0.6</v>
      </c>
      <c r="L42" s="26"/>
      <c r="M42" s="25">
        <v>4</v>
      </c>
      <c r="N42" s="15">
        <f t="shared" si="3"/>
        <v>4.5999999999999996</v>
      </c>
      <c r="O42" s="13">
        <f>IF(AND(Estimate2[[#This Row],[Who]]="Ciellos",Estimate2[[#This Row],[State]]="Execute"),G42*$F$69+H42*$F$70+I42*$F$71+J42*$F$72+K42*$F$73+L42*$F$74+M42*$F$75,0)</f>
        <v>460</v>
      </c>
    </row>
    <row r="43" spans="2:15" x14ac:dyDescent="0.25">
      <c r="B43" s="42" t="s">
        <v>140</v>
      </c>
      <c r="C43" s="54" t="s">
        <v>23</v>
      </c>
      <c r="D43" s="72"/>
      <c r="E43" s="72" t="s">
        <v>144</v>
      </c>
      <c r="F43" s="72" t="s">
        <v>89</v>
      </c>
      <c r="G43" s="26"/>
      <c r="H43" s="26"/>
      <c r="I43" s="26"/>
      <c r="J43" s="26"/>
      <c r="K43" s="25"/>
      <c r="L43" s="26"/>
      <c r="M43" s="25"/>
      <c r="N43" s="15"/>
      <c r="O43" s="13"/>
    </row>
    <row r="44" spans="2:15" x14ac:dyDescent="0.25">
      <c r="B44" s="42" t="s">
        <v>154</v>
      </c>
      <c r="C44" s="54" t="s">
        <v>22</v>
      </c>
      <c r="D44" s="72"/>
      <c r="E44" s="72" t="s">
        <v>88</v>
      </c>
      <c r="F44" s="72" t="s">
        <v>89</v>
      </c>
      <c r="G44" s="26"/>
      <c r="H44" s="26"/>
      <c r="I44" s="26"/>
      <c r="J44" s="26"/>
      <c r="K44" s="25">
        <v>6</v>
      </c>
      <c r="L44" s="26"/>
      <c r="M44" s="25">
        <v>24</v>
      </c>
      <c r="N44" s="15">
        <f t="shared" ref="N44" si="4">SUM(G44:M44)</f>
        <v>30</v>
      </c>
      <c r="O44" s="13">
        <f>IF(AND(Estimate2[[#This Row],[Who]]="Ciellos",Estimate2[[#This Row],[State]]="Execute"),G44*$F$69+H44*$F$70+I44*$F$71+J44*$F$72+K44*$F$73+L44*$F$74+M44*$F$75,0)</f>
        <v>3000</v>
      </c>
    </row>
    <row r="45" spans="2:15" x14ac:dyDescent="0.25">
      <c r="B45" s="42" t="s">
        <v>155</v>
      </c>
      <c r="C45" s="54" t="s">
        <v>141</v>
      </c>
      <c r="D45" s="72"/>
      <c r="E45" s="72" t="s">
        <v>88</v>
      </c>
      <c r="F45" s="72" t="s">
        <v>89</v>
      </c>
      <c r="G45" s="26"/>
      <c r="H45" s="26"/>
      <c r="I45" s="26"/>
      <c r="J45" s="26"/>
      <c r="K45" s="25"/>
      <c r="L45" s="26"/>
      <c r="M45" s="25"/>
      <c r="N45" s="15">
        <f>SUM(G45:M45)</f>
        <v>0</v>
      </c>
      <c r="O45" s="13">
        <f>IF(AND(Estimate2[[#This Row],[Who]]="Ciellos",Estimate2[[#This Row],[State]]="Execute"),G45*$F$69+H45*$F$70+I45*$F$71+J45*$F$72+K45*$F$73+L45*$F$74+M45*$F$75,0)</f>
        <v>0</v>
      </c>
    </row>
    <row r="46" spans="2:15" s="20" customFormat="1" x14ac:dyDescent="0.25">
      <c r="B46" s="41" t="s">
        <v>149</v>
      </c>
      <c r="C46" s="52" t="s">
        <v>105</v>
      </c>
      <c r="D46" s="72"/>
      <c r="E46" s="72" t="s">
        <v>88</v>
      </c>
      <c r="F46" s="72" t="s">
        <v>89</v>
      </c>
      <c r="G46" s="26"/>
      <c r="H46" s="26"/>
      <c r="I46" s="26"/>
      <c r="J46" s="26"/>
      <c r="K46" s="25">
        <v>1</v>
      </c>
      <c r="L46" s="26"/>
      <c r="M46" s="25">
        <v>8</v>
      </c>
      <c r="N46" s="15">
        <f t="shared" ref="N46:N50" si="5">SUM(G46:M46)</f>
        <v>9</v>
      </c>
      <c r="O46" s="13">
        <f>IF(AND(Estimate2[[#This Row],[Who]]="Ciellos",Estimate2[[#This Row],[State]]="Execute"),G46*$F$69+H46*$F$70+I46*$F$71+J46*$F$72+K46*$F$73+L46*$F$74+M46*$F$75,0)</f>
        <v>900</v>
      </c>
    </row>
    <row r="47" spans="2:15" x14ac:dyDescent="0.25">
      <c r="B47" s="41" t="s">
        <v>150</v>
      </c>
      <c r="C47" s="52" t="s">
        <v>133</v>
      </c>
      <c r="D47" s="72"/>
      <c r="E47" s="72" t="s">
        <v>88</v>
      </c>
      <c r="F47" s="72" t="s">
        <v>89</v>
      </c>
      <c r="G47" s="26"/>
      <c r="H47" s="26"/>
      <c r="I47" s="26"/>
      <c r="J47" s="26"/>
      <c r="K47" s="25">
        <v>1</v>
      </c>
      <c r="L47" s="26"/>
      <c r="M47" s="25">
        <v>8</v>
      </c>
      <c r="N47" s="15">
        <f t="shared" si="5"/>
        <v>9</v>
      </c>
      <c r="O47" s="13">
        <f>IF(AND(Estimate2[[#This Row],[Who]]="Ciellos",Estimate2[[#This Row],[State]]="Execute"),G47*$F$69+H47*$F$70+I47*$F$71+J47*$F$72+K47*$F$73+L47*$F$74+M47*$F$75,0)</f>
        <v>900</v>
      </c>
    </row>
    <row r="48" spans="2:15" ht="16.5" customHeight="1" x14ac:dyDescent="0.25">
      <c r="B48" s="41" t="s">
        <v>151</v>
      </c>
      <c r="C48" s="52" t="s">
        <v>134</v>
      </c>
      <c r="D48" s="72"/>
      <c r="E48" s="72" t="s">
        <v>88</v>
      </c>
      <c r="F48" s="72" t="s">
        <v>89</v>
      </c>
      <c r="G48" s="26"/>
      <c r="H48" s="26"/>
      <c r="I48" s="26"/>
      <c r="J48" s="26"/>
      <c r="K48" s="25">
        <v>1</v>
      </c>
      <c r="L48" s="26"/>
      <c r="M48" s="25">
        <v>8</v>
      </c>
      <c r="N48" s="15">
        <f t="shared" si="5"/>
        <v>9</v>
      </c>
      <c r="O48" s="13">
        <f>IF(AND(Estimate2[[#This Row],[Who]]="Ciellos",Estimate2[[#This Row],[State]]="Execute"),G48*$F$69+H48*$F$70+I48*$F$71+J48*$F$72+K48*$F$73+L48*$F$74+M48*$F$75,0)</f>
        <v>900</v>
      </c>
    </row>
    <row r="49" spans="2:15" x14ac:dyDescent="0.25">
      <c r="B49" s="41" t="s">
        <v>152</v>
      </c>
      <c r="C49" s="52" t="s">
        <v>136</v>
      </c>
      <c r="D49" s="72"/>
      <c r="E49" s="72" t="s">
        <v>88</v>
      </c>
      <c r="F49" s="72" t="s">
        <v>89</v>
      </c>
      <c r="G49" s="26"/>
      <c r="H49" s="26"/>
      <c r="I49" s="26"/>
      <c r="J49" s="26"/>
      <c r="K49" s="25">
        <v>1.2</v>
      </c>
      <c r="L49" s="26"/>
      <c r="M49" s="25">
        <v>4</v>
      </c>
      <c r="N49" s="15">
        <f t="shared" si="5"/>
        <v>5.2</v>
      </c>
      <c r="O49" s="13">
        <f>IF(AND(Estimate2[[#This Row],[Who]]="Ciellos",Estimate2[[#This Row],[State]]="Execute"),G49*$F$69+H49*$F$70+I49*$F$71+J49*$F$72+K49*$F$73+L49*$F$74+M49*$F$75,0)</f>
        <v>520</v>
      </c>
    </row>
    <row r="50" spans="2:15" x14ac:dyDescent="0.25">
      <c r="B50" s="41" t="s">
        <v>153</v>
      </c>
      <c r="C50" s="52" t="s">
        <v>166</v>
      </c>
      <c r="D50" s="72" t="s">
        <v>167</v>
      </c>
      <c r="E50" s="72" t="s">
        <v>88</v>
      </c>
      <c r="F50" s="72" t="s">
        <v>89</v>
      </c>
      <c r="G50" s="26"/>
      <c r="H50" s="26"/>
      <c r="I50" s="26"/>
      <c r="J50" s="26"/>
      <c r="K50" s="25">
        <v>0.6</v>
      </c>
      <c r="L50" s="26"/>
      <c r="M50" s="25">
        <v>2</v>
      </c>
      <c r="N50" s="15">
        <f t="shared" si="5"/>
        <v>2.6</v>
      </c>
      <c r="O50" s="13">
        <f>IF(AND(Estimate2[[#This Row],[Who]]="Ciellos",Estimate2[[#This Row],[State]]="Execute"),G50*$F$69+H50*$F$70+I50*$F$71+J50*$F$72+K50*$F$73+L50*$F$74+M50*$F$75,0)</f>
        <v>260</v>
      </c>
    </row>
    <row r="51" spans="2:15" x14ac:dyDescent="0.25">
      <c r="B51" s="64"/>
      <c r="C51" s="51" t="s">
        <v>19</v>
      </c>
      <c r="D51" s="72"/>
      <c r="E51" s="72" t="s">
        <v>88</v>
      </c>
      <c r="F51" s="72" t="s">
        <v>89</v>
      </c>
      <c r="G51" s="26"/>
      <c r="H51" s="26">
        <v>40</v>
      </c>
      <c r="I51" s="26"/>
      <c r="J51" s="26"/>
      <c r="K51" s="25"/>
      <c r="L51" s="26"/>
      <c r="M51" s="25"/>
      <c r="N51" s="15">
        <f t="shared" si="3"/>
        <v>40</v>
      </c>
      <c r="O51" s="13">
        <f>IF(AND(Estimate2[[#This Row],[Who]]="Ciellos",Estimate2[[#This Row],[State]]="Execute"),G51*$F$69+H51*$F$70+I51*$F$71+J51*$F$72+K51*$F$73+L51*$F$74+M51*$F$75,0)</f>
        <v>4000</v>
      </c>
    </row>
    <row r="52" spans="2:15" x14ac:dyDescent="0.25">
      <c r="B52" s="63"/>
      <c r="C52" s="48"/>
      <c r="D52" s="71"/>
      <c r="E52" s="71"/>
      <c r="F52" s="71"/>
      <c r="G52" s="22"/>
      <c r="H52" s="22"/>
      <c r="I52" s="22"/>
      <c r="J52" s="22"/>
      <c r="K52" s="22"/>
      <c r="L52" s="22"/>
      <c r="M52" s="22"/>
      <c r="N52" s="22"/>
      <c r="O52" s="13">
        <f>IF(AND(Estimate2[[#This Row],[Who]]="Ciellos",Estimate2[[#This Row],[State]]="Execute"),G52*$F$69+H52*$F$70+I52*$F$71+J52*$F$72+K52*$F$73+L52*$F$74+M52*$F$75,0)</f>
        <v>0</v>
      </c>
    </row>
    <row r="53" spans="2:15" x14ac:dyDescent="0.25">
      <c r="M53"/>
      <c r="O53" s="13">
        <f>IF(AND(Estimate2[[#This Row],[Who]]="Ciellos",Estimate2[[#This Row],[State]]="Execute"),G53*$F$69+H53*$F$70+I53*$F$71+J53*$F$72+K53*$F$73+L53*$F$74+M53*$F$75,0)</f>
        <v>0</v>
      </c>
    </row>
    <row r="54" spans="2:15" x14ac:dyDescent="0.25">
      <c r="B54" s="63" t="s">
        <v>142</v>
      </c>
      <c r="C54" s="48" t="s">
        <v>21</v>
      </c>
      <c r="D54" s="71"/>
      <c r="E54" s="71"/>
      <c r="F54" s="71"/>
      <c r="G54" s="22"/>
      <c r="H54" s="22"/>
      <c r="I54" s="22"/>
      <c r="J54" s="22"/>
      <c r="K54" s="22"/>
      <c r="L54" s="22"/>
      <c r="M54" s="22"/>
      <c r="N54" s="22"/>
      <c r="O54" s="13">
        <f>IF(AND(Estimate2[[#This Row],[Who]]="Ciellos",Estimate2[[#This Row],[State]]="Execute"),G54*$F$69+H54*$F$70+I54*$F$71+J54*$F$72+K54*$F$73+L54*$F$74+M54*$F$75,0)</f>
        <v>0</v>
      </c>
    </row>
    <row r="55" spans="2:15" x14ac:dyDescent="0.25">
      <c r="B55" s="65" t="s">
        <v>156</v>
      </c>
      <c r="C55" s="53" t="s">
        <v>157</v>
      </c>
      <c r="D55" s="72" t="s">
        <v>168</v>
      </c>
      <c r="E55" s="78" t="s">
        <v>88</v>
      </c>
      <c r="F55" s="78" t="s">
        <v>89</v>
      </c>
      <c r="G55" s="24"/>
      <c r="H55" s="24"/>
      <c r="I55" s="24"/>
      <c r="J55" s="24"/>
      <c r="K55" s="24">
        <v>4</v>
      </c>
      <c r="L55" s="24">
        <v>16</v>
      </c>
      <c r="M55" s="24"/>
      <c r="N55" s="15">
        <f t="shared" ref="N55" si="6">SUM(G55:M55)</f>
        <v>20</v>
      </c>
      <c r="O55" s="13">
        <f>IF(AND(Estimate2[[#This Row],[Who]]="Ciellos",Estimate2[[#This Row],[State]]="Execute"),G55*$F$69+H55*$F$70+I55*$F$71+J55*$F$72+K55*$F$73+L55*$F$74+M55*$F$75,0)</f>
        <v>2000</v>
      </c>
    </row>
    <row r="56" spans="2:15" x14ac:dyDescent="0.25">
      <c r="B56" s="66" t="s">
        <v>158</v>
      </c>
      <c r="C56" s="54" t="s">
        <v>137</v>
      </c>
      <c r="D56" s="72"/>
      <c r="E56" s="72"/>
      <c r="F56" s="72"/>
      <c r="G56" s="26"/>
      <c r="H56" s="26"/>
      <c r="I56" s="26"/>
      <c r="J56" s="26"/>
      <c r="K56" s="25"/>
      <c r="L56" s="26"/>
      <c r="M56" s="25"/>
      <c r="N56" s="15">
        <f>SUM(G56:M56)</f>
        <v>0</v>
      </c>
      <c r="O56" s="13">
        <f>IF(AND(Estimate2[[#This Row],[Who]]="Ciellos",Estimate2[[#This Row],[State]]="Execute"),G56*$F$69+H56*$F$70+I56*$F$71+J56*$F$72+K56*$F$73+L56*$F$74+M56*$F$75,0)</f>
        <v>0</v>
      </c>
    </row>
    <row r="57" spans="2:15" x14ac:dyDescent="0.25">
      <c r="B57" s="43" t="s">
        <v>159</v>
      </c>
      <c r="C57" s="52" t="s">
        <v>105</v>
      </c>
      <c r="D57" s="72"/>
      <c r="E57" s="72" t="s">
        <v>88</v>
      </c>
      <c r="F57" s="72" t="s">
        <v>89</v>
      </c>
      <c r="G57" s="26"/>
      <c r="H57" s="26"/>
      <c r="I57" s="26"/>
      <c r="J57" s="26"/>
      <c r="K57" s="25">
        <v>2</v>
      </c>
      <c r="L57" s="26"/>
      <c r="M57" s="25">
        <v>8</v>
      </c>
      <c r="N57" s="15">
        <f t="shared" ref="N57:N61" si="7">SUM(G57:M57)</f>
        <v>10</v>
      </c>
      <c r="O57" s="13">
        <f>IF(AND(Estimate2[[#This Row],[Who]]="Ciellos",Estimate2[[#This Row],[State]]="Execute"),G57*$F$69+H57*$F$70+I57*$F$71+J57*$F$72+K57*$F$73+L57*$F$74+M57*$F$75,0)</f>
        <v>1000</v>
      </c>
    </row>
    <row r="58" spans="2:15" x14ac:dyDescent="0.25">
      <c r="B58" s="43" t="s">
        <v>160</v>
      </c>
      <c r="C58" s="52" t="s">
        <v>133</v>
      </c>
      <c r="D58" s="72"/>
      <c r="E58" s="72" t="s">
        <v>88</v>
      </c>
      <c r="F58" s="72" t="s">
        <v>89</v>
      </c>
      <c r="G58" s="26"/>
      <c r="H58" s="26"/>
      <c r="I58" s="26"/>
      <c r="J58" s="26"/>
      <c r="K58" s="25">
        <v>2</v>
      </c>
      <c r="L58" s="26"/>
      <c r="M58" s="25">
        <v>8</v>
      </c>
      <c r="N58" s="15">
        <f t="shared" si="7"/>
        <v>10</v>
      </c>
      <c r="O58" s="13">
        <f>IF(AND(Estimate2[[#This Row],[Who]]="Ciellos",Estimate2[[#This Row],[State]]="Execute"),G58*$F$69+H58*$F$70+I58*$F$71+J58*$F$72+K58*$F$73+L58*$F$74+M58*$F$75,0)</f>
        <v>1000</v>
      </c>
    </row>
    <row r="59" spans="2:15" ht="30" x14ac:dyDescent="0.25">
      <c r="B59" s="43" t="s">
        <v>161</v>
      </c>
      <c r="C59" s="52" t="s">
        <v>134</v>
      </c>
      <c r="D59" s="72"/>
      <c r="E59" s="72" t="s">
        <v>88</v>
      </c>
      <c r="F59" s="72" t="s">
        <v>89</v>
      </c>
      <c r="G59" s="26"/>
      <c r="H59" s="26"/>
      <c r="I59" s="26"/>
      <c r="J59" s="26"/>
      <c r="K59" s="25">
        <v>2</v>
      </c>
      <c r="L59" s="26"/>
      <c r="M59" s="25">
        <v>8</v>
      </c>
      <c r="N59" s="15">
        <f t="shared" si="7"/>
        <v>10</v>
      </c>
      <c r="O59" s="13">
        <f>IF(AND(Estimate2[[#This Row],[Who]]="Ciellos",Estimate2[[#This Row],[State]]="Execute"),G59*$F$69+H59*$F$70+I59*$F$71+J59*$F$72+K59*$F$73+L59*$F$74+M59*$F$75,0)</f>
        <v>1000</v>
      </c>
    </row>
    <row r="60" spans="2:15" x14ac:dyDescent="0.25">
      <c r="B60" s="43" t="s">
        <v>162</v>
      </c>
      <c r="C60" s="52" t="s">
        <v>136</v>
      </c>
      <c r="D60" s="72"/>
      <c r="E60" s="72" t="s">
        <v>88</v>
      </c>
      <c r="F60" s="72" t="s">
        <v>89</v>
      </c>
      <c r="G60" s="26"/>
      <c r="H60" s="26"/>
      <c r="I60" s="26"/>
      <c r="J60" s="26"/>
      <c r="K60" s="25">
        <v>2</v>
      </c>
      <c r="L60" s="26"/>
      <c r="M60" s="25">
        <v>8</v>
      </c>
      <c r="N60" s="15">
        <f t="shared" si="7"/>
        <v>10</v>
      </c>
      <c r="O60" s="13">
        <f>IF(AND(Estimate2[[#This Row],[Who]]="Ciellos",Estimate2[[#This Row],[State]]="Execute"),G60*$F$69+H60*$F$70+I60*$F$71+J60*$F$72+K60*$F$73+L60*$F$74+M60*$F$75,0)</f>
        <v>1000</v>
      </c>
    </row>
    <row r="61" spans="2:15" ht="30" x14ac:dyDescent="0.25">
      <c r="B61" s="43" t="s">
        <v>163</v>
      </c>
      <c r="C61" s="52" t="s">
        <v>139</v>
      </c>
      <c r="D61" s="72"/>
      <c r="E61" s="72" t="s">
        <v>88</v>
      </c>
      <c r="F61" s="72" t="s">
        <v>89</v>
      </c>
      <c r="G61" s="26"/>
      <c r="H61" s="26"/>
      <c r="I61" s="26"/>
      <c r="J61" s="26"/>
      <c r="K61" s="25">
        <v>2</v>
      </c>
      <c r="L61" s="26"/>
      <c r="M61" s="25">
        <v>8</v>
      </c>
      <c r="N61" s="15">
        <f t="shared" si="7"/>
        <v>10</v>
      </c>
      <c r="O61" s="13">
        <f>IF(AND(Estimate2[[#This Row],[Who]]="Ciellos",Estimate2[[#This Row],[State]]="Execute"),G61*$F$69+H61*$F$70+I61*$F$71+J61*$F$72+K61*$F$73+L61*$F$74+M61*$F$75,0)</f>
        <v>1000</v>
      </c>
    </row>
    <row r="62" spans="2:15" x14ac:dyDescent="0.25">
      <c r="B62" s="66" t="s">
        <v>164</v>
      </c>
      <c r="C62" s="54" t="s">
        <v>143</v>
      </c>
      <c r="D62" s="72"/>
      <c r="E62" s="72" t="s">
        <v>88</v>
      </c>
      <c r="F62" s="72" t="s">
        <v>89</v>
      </c>
      <c r="G62" s="26"/>
      <c r="H62" s="26"/>
      <c r="I62" s="26"/>
      <c r="J62" s="26"/>
      <c r="K62" s="25">
        <v>8</v>
      </c>
      <c r="L62" s="26"/>
      <c r="M62" s="25">
        <v>40</v>
      </c>
      <c r="N62" s="15"/>
      <c r="O62" s="13">
        <f>IF(AND(Estimate2[[#This Row],[Who]]="Ciellos",Estimate2[[#This Row],[State]]="Execute"),G62*$F$69+H62*$F$70+I62*$F$71+J62*$F$72+K62*$F$73+L62*$F$74+M62*$F$75,0)</f>
        <v>4800</v>
      </c>
    </row>
    <row r="63" spans="2:15" x14ac:dyDescent="0.25">
      <c r="B63" s="64"/>
      <c r="C63" s="51" t="s">
        <v>19</v>
      </c>
      <c r="D63" s="52"/>
      <c r="E63" s="52" t="s">
        <v>88</v>
      </c>
      <c r="F63" s="72" t="s">
        <v>89</v>
      </c>
      <c r="G63" s="26"/>
      <c r="H63" s="26">
        <v>16</v>
      </c>
      <c r="I63" s="26"/>
      <c r="J63" s="26"/>
      <c r="K63" s="25"/>
      <c r="L63" s="26"/>
      <c r="M63" s="25"/>
      <c r="N63" s="15">
        <f t="shared" ref="N63" si="8">SUM(G63:M63)</f>
        <v>16</v>
      </c>
      <c r="O63" s="13">
        <f>IF(AND(Estimate2[[#This Row],[Who]]="Ciellos",Estimate2[[#This Row],[State]]="Execute"),G63*$F$69+H63*$F$70+I63*$F$71+J63*$F$72+K63*$F$73+L63*$F$74+M63*$F$75,0)</f>
        <v>1600</v>
      </c>
    </row>
    <row r="64" spans="2:15" x14ac:dyDescent="0.25">
      <c r="B64" s="63"/>
      <c r="C64" s="48"/>
      <c r="D64" s="71"/>
      <c r="E64" s="71"/>
      <c r="F64" s="71"/>
      <c r="G64" s="22"/>
      <c r="H64" s="22"/>
      <c r="I64" s="22"/>
      <c r="J64" s="22"/>
      <c r="K64" s="22"/>
      <c r="L64" s="22"/>
      <c r="M64" s="22"/>
      <c r="N64" s="22"/>
      <c r="O64" s="13"/>
    </row>
    <row r="65" spans="2:15" ht="9.9499999999999993" customHeight="1" x14ac:dyDescent="0.25">
      <c r="M65"/>
    </row>
    <row r="66" spans="2:15" x14ac:dyDescent="0.25">
      <c r="B66" s="67"/>
      <c r="C66" s="55" t="s">
        <v>24</v>
      </c>
      <c r="D66" s="79"/>
      <c r="E66" s="79"/>
      <c r="F66" s="79"/>
      <c r="G66" s="36">
        <f t="shared" ref="G66:M66" si="9">SUM(G9:G65)</f>
        <v>0</v>
      </c>
      <c r="H66" s="36">
        <f t="shared" si="9"/>
        <v>68</v>
      </c>
      <c r="I66" s="36">
        <f t="shared" si="9"/>
        <v>0</v>
      </c>
      <c r="J66" s="36">
        <f t="shared" si="9"/>
        <v>0</v>
      </c>
      <c r="K66" s="36">
        <f t="shared" si="9"/>
        <v>202.85</v>
      </c>
      <c r="L66" s="36">
        <f t="shared" si="9"/>
        <v>36</v>
      </c>
      <c r="M66" s="36">
        <f t="shared" si="9"/>
        <v>681</v>
      </c>
      <c r="N66" s="36">
        <f>SUM(G66:M66)</f>
        <v>987.85</v>
      </c>
      <c r="O66" s="37">
        <f>SUM(O10:O63)</f>
        <v>98785</v>
      </c>
    </row>
    <row r="67" spans="2:15" ht="16.5" customHeight="1" x14ac:dyDescent="0.25">
      <c r="B67" s="68"/>
      <c r="C67" s="56"/>
      <c r="D67" s="80"/>
      <c r="E67" s="80"/>
      <c r="F67" s="80"/>
      <c r="G67" s="5"/>
      <c r="H67" s="5"/>
      <c r="I67" s="5"/>
      <c r="J67" s="5"/>
      <c r="K67" s="5"/>
      <c r="L67" s="5"/>
      <c r="M67" s="5"/>
      <c r="N67" s="4"/>
    </row>
    <row r="68" spans="2:15" ht="15" customHeight="1" x14ac:dyDescent="0.25">
      <c r="B68" s="69" t="s">
        <v>25</v>
      </c>
      <c r="C68" s="57" t="s">
        <v>26</v>
      </c>
      <c r="D68" s="81"/>
      <c r="E68" s="81"/>
      <c r="F68" s="82" t="s">
        <v>27</v>
      </c>
      <c r="G68" s="8" t="s">
        <v>28</v>
      </c>
      <c r="H68" s="17" t="s">
        <v>29</v>
      </c>
      <c r="I68" s="89" t="s">
        <v>30</v>
      </c>
      <c r="J68" s="90"/>
      <c r="K68" s="90"/>
      <c r="L68" s="90"/>
      <c r="M68" s="90"/>
      <c r="N68" s="90"/>
      <c r="O68" s="90"/>
    </row>
    <row r="69" spans="2:15" ht="15" customHeight="1" x14ac:dyDescent="0.25">
      <c r="C69" s="70" t="s">
        <v>31</v>
      </c>
      <c r="D69" s="58" t="s">
        <v>32</v>
      </c>
      <c r="E69" s="83"/>
      <c r="F69" s="84">
        <v>100</v>
      </c>
      <c r="G69" s="19">
        <f>IF(H69=0,0,1)</f>
        <v>0</v>
      </c>
      <c r="H69" s="11">
        <f>G66*F69</f>
        <v>0</v>
      </c>
      <c r="I69" s="88" t="s">
        <v>180</v>
      </c>
      <c r="J69" s="88"/>
      <c r="K69" s="88"/>
      <c r="L69" s="88"/>
      <c r="M69" s="88"/>
      <c r="N69" s="88"/>
      <c r="O69" s="88"/>
    </row>
    <row r="70" spans="2:15" x14ac:dyDescent="0.25">
      <c r="C70" s="70" t="s">
        <v>33</v>
      </c>
      <c r="D70" s="58" t="s">
        <v>3</v>
      </c>
      <c r="E70" s="83"/>
      <c r="F70" s="84">
        <v>100</v>
      </c>
      <c r="G70" s="19">
        <f t="shared" ref="G70:G75" si="10">IF(H70=0,0,1)</f>
        <v>1</v>
      </c>
      <c r="H70" s="11">
        <f>F70*H66</f>
        <v>6800</v>
      </c>
      <c r="I70" s="88"/>
      <c r="J70" s="88"/>
      <c r="K70" s="88"/>
      <c r="L70" s="88"/>
      <c r="M70" s="88"/>
      <c r="N70" s="88"/>
      <c r="O70" s="88"/>
    </row>
    <row r="71" spans="2:15" x14ac:dyDescent="0.25">
      <c r="C71" s="70" t="s">
        <v>34</v>
      </c>
      <c r="D71" s="58" t="s">
        <v>4</v>
      </c>
      <c r="E71" s="83"/>
      <c r="F71" s="84">
        <v>100</v>
      </c>
      <c r="G71" s="19">
        <f t="shared" si="10"/>
        <v>0</v>
      </c>
      <c r="H71" s="11">
        <f>F71*I66</f>
        <v>0</v>
      </c>
      <c r="I71" s="88"/>
      <c r="J71" s="88"/>
      <c r="K71" s="88"/>
      <c r="L71" s="88"/>
      <c r="M71" s="88"/>
      <c r="N71" s="88"/>
      <c r="O71" s="88"/>
    </row>
    <row r="72" spans="2:15" x14ac:dyDescent="0.25">
      <c r="C72" s="70" t="s">
        <v>35</v>
      </c>
      <c r="D72" s="58" t="s">
        <v>5</v>
      </c>
      <c r="E72" s="83"/>
      <c r="F72" s="84">
        <v>100</v>
      </c>
      <c r="G72" s="19">
        <f t="shared" si="10"/>
        <v>0</v>
      </c>
      <c r="H72" s="11">
        <f>F72*J66</f>
        <v>0</v>
      </c>
      <c r="I72" s="88"/>
      <c r="J72" s="88"/>
      <c r="K72" s="88"/>
      <c r="L72" s="88"/>
      <c r="M72" s="88"/>
      <c r="N72" s="88"/>
      <c r="O72" s="88"/>
    </row>
    <row r="73" spans="2:15" x14ac:dyDescent="0.25">
      <c r="C73" s="70" t="s">
        <v>36</v>
      </c>
      <c r="D73" s="58" t="s">
        <v>6</v>
      </c>
      <c r="E73" s="83"/>
      <c r="F73" s="84">
        <v>100</v>
      </c>
      <c r="G73" s="19">
        <f>IF(H73=0,0,1)</f>
        <v>1</v>
      </c>
      <c r="H73" s="11">
        <f>F73*K66</f>
        <v>20285</v>
      </c>
      <c r="I73" s="88"/>
      <c r="J73" s="88"/>
      <c r="K73" s="88"/>
      <c r="L73" s="88"/>
      <c r="M73" s="88"/>
      <c r="N73" s="88"/>
      <c r="O73" s="88"/>
    </row>
    <row r="74" spans="2:15" x14ac:dyDescent="0.25">
      <c r="C74" s="70" t="s">
        <v>37</v>
      </c>
      <c r="D74" s="58" t="s">
        <v>7</v>
      </c>
      <c r="E74" s="83"/>
      <c r="F74" s="84">
        <v>100</v>
      </c>
      <c r="G74" s="19">
        <f t="shared" si="10"/>
        <v>1</v>
      </c>
      <c r="H74" s="11">
        <f>F74*L66</f>
        <v>3600</v>
      </c>
      <c r="I74" s="88"/>
      <c r="J74" s="88"/>
      <c r="K74" s="88"/>
      <c r="L74" s="88"/>
      <c r="M74" s="88"/>
      <c r="N74" s="88"/>
      <c r="O74" s="88"/>
    </row>
    <row r="75" spans="2:15" x14ac:dyDescent="0.25">
      <c r="C75" s="70" t="s">
        <v>38</v>
      </c>
      <c r="D75" s="58" t="s">
        <v>8</v>
      </c>
      <c r="E75" s="83"/>
      <c r="F75" s="84">
        <v>100</v>
      </c>
      <c r="G75" s="19">
        <f t="shared" si="10"/>
        <v>1</v>
      </c>
      <c r="H75" s="11">
        <f>F75*M66</f>
        <v>68100</v>
      </c>
      <c r="I75" s="88"/>
      <c r="J75" s="88"/>
      <c r="K75" s="88"/>
      <c r="L75" s="88"/>
      <c r="M75" s="88"/>
      <c r="N75" s="88"/>
      <c r="O75" s="88"/>
    </row>
    <row r="76" spans="2:15" x14ac:dyDescent="0.25">
      <c r="G76" s="6"/>
      <c r="I76" s="88"/>
      <c r="J76" s="88"/>
      <c r="K76" s="88"/>
      <c r="L76" s="88"/>
      <c r="M76" s="88"/>
      <c r="N76" s="88"/>
      <c r="O76" s="88"/>
    </row>
    <row r="77" spans="2:15" x14ac:dyDescent="0.25">
      <c r="B77" s="91" t="s">
        <v>39</v>
      </c>
      <c r="C77" s="92"/>
      <c r="D77" s="92"/>
      <c r="E77" s="92"/>
      <c r="F77" s="93"/>
      <c r="G77" s="12">
        <f>SUM(G69:G75)</f>
        <v>4</v>
      </c>
      <c r="H77" s="9">
        <f>SUM(H69:H76)</f>
        <v>98785</v>
      </c>
      <c r="I77" s="88"/>
      <c r="J77" s="88"/>
      <c r="K77" s="88"/>
      <c r="L77" s="88"/>
      <c r="M77" s="88"/>
      <c r="N77" s="88"/>
      <c r="O77" s="88"/>
    </row>
    <row r="78" spans="2:15" ht="21.75" customHeight="1" x14ac:dyDescent="0.25">
      <c r="I78" s="88"/>
      <c r="J78" s="88"/>
      <c r="K78" s="88"/>
      <c r="L78" s="88"/>
      <c r="M78" s="88"/>
      <c r="N78" s="88"/>
      <c r="O78" s="88"/>
    </row>
    <row r="79" spans="2:15" x14ac:dyDescent="0.25">
      <c r="B79" s="91" t="s">
        <v>40</v>
      </c>
      <c r="C79" s="92"/>
      <c r="D79" s="92"/>
      <c r="E79" s="92"/>
      <c r="F79" s="93"/>
      <c r="G79" s="21">
        <v>2</v>
      </c>
      <c r="I79" s="88"/>
      <c r="J79" s="88"/>
      <c r="K79" s="88"/>
      <c r="L79" s="88"/>
      <c r="M79" s="88"/>
      <c r="N79" s="88"/>
      <c r="O79" s="88"/>
    </row>
    <row r="80" spans="2:15" x14ac:dyDescent="0.25">
      <c r="I80" s="88"/>
      <c r="J80" s="88"/>
      <c r="K80" s="88"/>
      <c r="L80" s="88"/>
      <c r="M80" s="88"/>
      <c r="N80" s="88"/>
      <c r="O80" s="88"/>
    </row>
    <row r="81" spans="9:15" x14ac:dyDescent="0.25">
      <c r="I81" s="88"/>
      <c r="J81" s="88"/>
      <c r="K81" s="88"/>
      <c r="L81" s="88"/>
      <c r="M81" s="88"/>
      <c r="N81" s="88"/>
      <c r="O81" s="88"/>
    </row>
    <row r="82" spans="9:15" x14ac:dyDescent="0.25">
      <c r="I82" s="88"/>
      <c r="J82" s="88"/>
      <c r="K82" s="88"/>
      <c r="L82" s="88"/>
      <c r="M82" s="88"/>
      <c r="N82" s="88"/>
      <c r="O82" s="88"/>
    </row>
    <row r="83" spans="9:15" x14ac:dyDescent="0.25">
      <c r="I83" s="88"/>
      <c r="J83" s="88"/>
      <c r="K83" s="88"/>
      <c r="L83" s="88"/>
      <c r="M83" s="88"/>
      <c r="N83" s="88"/>
      <c r="O83" s="88"/>
    </row>
    <row r="84" spans="9:15" x14ac:dyDescent="0.25">
      <c r="I84" s="88"/>
      <c r="J84" s="88"/>
      <c r="K84" s="88"/>
      <c r="L84" s="88"/>
      <c r="M84" s="88"/>
      <c r="N84" s="88"/>
      <c r="O84" s="88"/>
    </row>
    <row r="85" spans="9:15" x14ac:dyDescent="0.25">
      <c r="I85" s="88"/>
      <c r="J85" s="88"/>
      <c r="K85" s="88"/>
      <c r="L85" s="88"/>
      <c r="M85" s="88"/>
      <c r="N85" s="88"/>
      <c r="O85" s="88"/>
    </row>
    <row r="86" spans="9:15" x14ac:dyDescent="0.25">
      <c r="I86" s="88"/>
      <c r="J86" s="88"/>
      <c r="K86" s="88"/>
      <c r="L86" s="88"/>
      <c r="M86" s="88"/>
      <c r="N86" s="88"/>
      <c r="O86" s="88"/>
    </row>
    <row r="87" spans="9:15" x14ac:dyDescent="0.25">
      <c r="I87" s="88"/>
      <c r="J87" s="88"/>
      <c r="K87" s="88"/>
      <c r="L87" s="88"/>
      <c r="M87" s="88"/>
      <c r="N87" s="88"/>
      <c r="O87" s="88"/>
    </row>
    <row r="88" spans="9:15" x14ac:dyDescent="0.25">
      <c r="I88" s="88"/>
      <c r="J88" s="88"/>
      <c r="K88" s="88"/>
      <c r="L88" s="88"/>
      <c r="M88" s="88"/>
      <c r="N88" s="88"/>
      <c r="O88" s="88"/>
    </row>
    <row r="89" spans="9:15" x14ac:dyDescent="0.25">
      <c r="I89" s="88"/>
      <c r="J89" s="88"/>
      <c r="K89" s="88"/>
      <c r="L89" s="88"/>
      <c r="M89" s="88"/>
      <c r="N89" s="88"/>
      <c r="O89" s="88"/>
    </row>
    <row r="90" spans="9:15" x14ac:dyDescent="0.25">
      <c r="I90" s="88"/>
      <c r="J90" s="88"/>
      <c r="K90" s="88"/>
      <c r="L90" s="88"/>
      <c r="M90" s="88"/>
      <c r="N90" s="88"/>
      <c r="O90" s="88"/>
    </row>
    <row r="91" spans="9:15" x14ac:dyDescent="0.25">
      <c r="I91" s="88"/>
      <c r="J91" s="88"/>
      <c r="K91" s="88"/>
      <c r="L91" s="88"/>
      <c r="M91" s="88"/>
      <c r="N91" s="88"/>
      <c r="O91" s="88"/>
    </row>
    <row r="92" spans="9:15" x14ac:dyDescent="0.25">
      <c r="I92" s="88"/>
      <c r="J92" s="88"/>
      <c r="K92" s="88"/>
      <c r="L92" s="88"/>
      <c r="M92" s="88"/>
      <c r="N92" s="88"/>
      <c r="O92" s="88"/>
    </row>
  </sheetData>
  <mergeCells count="4">
    <mergeCell ref="I68:O68"/>
    <mergeCell ref="I69:O92"/>
    <mergeCell ref="B77:F77"/>
    <mergeCell ref="B79:F79"/>
  </mergeCells>
  <conditionalFormatting sqref="E1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E10:E63">
    <cfRule type="cellIs" dxfId="3" priority="1" operator="equal">
      <formula>"Ciellos"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{132045B8-C933-4173-89D0-FA938BAE3099}</x14:id>
        </ext>
      </extLst>
    </cfRule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69:G75">
    <cfRule type="cellIs" dxfId="2" priority="6" operator="equal">
      <formula>0</formula>
    </cfRule>
  </conditionalFormatting>
  <dataValidations count="3">
    <dataValidation type="list" allowBlank="1" showInputMessage="1" showErrorMessage="1" sqref="E6:E64" xr:uid="{F1BB4C35-6A4C-47BF-993D-A7155E59FCAA}">
      <formula1>"Aptean,Ciellos"</formula1>
    </dataValidation>
    <dataValidation type="list" allowBlank="1" showInputMessage="1" showErrorMessage="1" sqref="F55:F63 F6:F52" xr:uid="{A72E9E1D-10BF-4423-99C1-56E1D5DFF472}">
      <formula1>"Execute,Skip"</formula1>
    </dataValidation>
    <dataValidation type="list" allowBlank="1" showInputMessage="1" showErrorMessage="1" sqref="F53:F54 F64" xr:uid="{29BB141C-943E-474C-B71F-DE482877B822}">
      <formula1>"Ciellos;Aptean"</formula1>
    </dataValidation>
  </dataValidations>
  <pageMargins left="0.7" right="0.7" top="0.75" bottom="0.75" header="0.3" footer="0.3"/>
  <pageSetup scale="33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045B8-C933-4173-89D0-FA938BAE3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8829-44AF-4A02-909C-2A0E30604B7F}">
  <dimension ref="B1:O92"/>
  <sheetViews>
    <sheetView tabSelected="1" topLeftCell="B59" zoomScaleNormal="100" workbookViewId="0">
      <selection activeCell="F76" sqref="F76"/>
    </sheetView>
  </sheetViews>
  <sheetFormatPr defaultColWidth="8.85546875" defaultRowHeight="15" x14ac:dyDescent="0.25"/>
  <cols>
    <col min="1" max="1" width="1.42578125" customWidth="1"/>
    <col min="2" max="2" width="10.85546875" style="59" customWidth="1"/>
    <col min="3" max="3" width="62.42578125" style="20" customWidth="1"/>
    <col min="4" max="4" width="74" style="27" customWidth="1"/>
    <col min="5" max="5" width="9.28515625" style="27" customWidth="1"/>
    <col min="6" max="6" width="8.7109375" style="27" customWidth="1"/>
    <col min="7" max="7" width="6.42578125" customWidth="1"/>
    <col min="8" max="9" width="8.85546875" customWidth="1"/>
    <col min="10" max="10" width="7.7109375" customWidth="1"/>
    <col min="11" max="11" width="7" customWidth="1"/>
    <col min="12" max="12" width="8.85546875" customWidth="1"/>
    <col min="13" max="13" width="7.5703125" style="6" customWidth="1"/>
    <col min="14" max="14" width="14.140625" customWidth="1"/>
    <col min="15" max="15" width="14.42578125" bestFit="1" customWidth="1"/>
    <col min="20" max="20" width="17.85546875" customWidth="1"/>
    <col min="21" max="21" width="16" customWidth="1"/>
    <col min="22" max="24" width="17.85546875" customWidth="1"/>
  </cols>
  <sheetData>
    <row r="1" spans="2:15" ht="13.5" customHeight="1" x14ac:dyDescent="0.25"/>
    <row r="2" spans="2:15" ht="74.25" customHeight="1" x14ac:dyDescent="0.25">
      <c r="C2" s="44"/>
      <c r="D2" s="73"/>
      <c r="E2" s="73"/>
    </row>
    <row r="3" spans="2:15" s="18" customFormat="1" ht="21" x14ac:dyDescent="0.25">
      <c r="B3" s="60" t="s">
        <v>145</v>
      </c>
      <c r="C3" s="45"/>
      <c r="D3" s="74"/>
      <c r="E3" s="74"/>
      <c r="F3" s="75"/>
      <c r="G3" s="2"/>
      <c r="H3" s="2"/>
      <c r="I3" s="2"/>
      <c r="J3" s="2"/>
      <c r="K3" s="2"/>
      <c r="L3" s="2"/>
      <c r="M3" s="10"/>
      <c r="N3" s="3"/>
    </row>
    <row r="5" spans="2:15" ht="30" x14ac:dyDescent="0.25">
      <c r="B5" s="61" t="s">
        <v>28</v>
      </c>
      <c r="C5" s="46" t="s">
        <v>0</v>
      </c>
      <c r="D5" s="46" t="s">
        <v>1</v>
      </c>
      <c r="E5" s="31" t="s">
        <v>86</v>
      </c>
      <c r="F5" s="31" t="s">
        <v>87</v>
      </c>
      <c r="G5" s="32" t="s">
        <v>2</v>
      </c>
      <c r="H5" s="32" t="s">
        <v>3</v>
      </c>
      <c r="I5" s="32" t="s">
        <v>4</v>
      </c>
      <c r="J5" s="32" t="s">
        <v>5</v>
      </c>
      <c r="K5" s="32" t="s">
        <v>6</v>
      </c>
      <c r="L5" s="32" t="s">
        <v>7</v>
      </c>
      <c r="M5" s="32" t="s">
        <v>8</v>
      </c>
      <c r="N5" s="33" t="s">
        <v>9</v>
      </c>
      <c r="O5" s="33" t="s">
        <v>10</v>
      </c>
    </row>
    <row r="6" spans="2:15" x14ac:dyDescent="0.25">
      <c r="B6" s="62"/>
      <c r="C6" s="47"/>
      <c r="D6" s="76"/>
      <c r="E6" s="76"/>
      <c r="F6" s="76"/>
      <c r="G6" s="34"/>
      <c r="H6" s="34"/>
      <c r="I6" s="34"/>
      <c r="J6" s="34"/>
      <c r="K6" s="34"/>
      <c r="L6" s="34"/>
      <c r="M6" s="34"/>
      <c r="N6" s="34"/>
      <c r="O6" s="35"/>
    </row>
    <row r="7" spans="2:15" x14ac:dyDescent="0.25">
      <c r="B7" s="63"/>
      <c r="C7" s="48" t="s">
        <v>11</v>
      </c>
      <c r="D7" s="71"/>
      <c r="E7" s="71"/>
      <c r="F7" s="71"/>
      <c r="G7" s="22"/>
      <c r="H7" s="22"/>
      <c r="I7" s="22"/>
      <c r="J7" s="22"/>
      <c r="K7" s="22"/>
      <c r="L7" s="22"/>
      <c r="M7" s="22"/>
      <c r="N7" s="22"/>
      <c r="O7" s="23"/>
    </row>
    <row r="8" spans="2:15" ht="9.9499999999999993" customHeight="1" x14ac:dyDescent="0.25">
      <c r="M8"/>
    </row>
    <row r="9" spans="2:15" x14ac:dyDescent="0.25">
      <c r="B9" s="63" t="s">
        <v>106</v>
      </c>
      <c r="C9" s="48" t="s">
        <v>12</v>
      </c>
      <c r="D9" s="71"/>
      <c r="E9" s="71"/>
      <c r="F9" s="71"/>
      <c r="G9" s="22"/>
      <c r="H9" s="22"/>
      <c r="I9" s="22"/>
      <c r="J9" s="22"/>
      <c r="K9" s="22"/>
      <c r="L9" s="22"/>
      <c r="M9" s="22"/>
      <c r="N9" s="22"/>
      <c r="O9" s="23"/>
    </row>
    <row r="10" spans="2:15" ht="19.5" customHeight="1" x14ac:dyDescent="0.25">
      <c r="B10" s="85" t="s">
        <v>107</v>
      </c>
      <c r="C10" s="49" t="s">
        <v>13</v>
      </c>
      <c r="D10" s="72" t="s">
        <v>14</v>
      </c>
      <c r="E10" s="72" t="s">
        <v>88</v>
      </c>
      <c r="F10" s="72" t="s">
        <v>89</v>
      </c>
      <c r="G10" s="25"/>
      <c r="H10" s="25"/>
      <c r="I10" s="25"/>
      <c r="J10" s="25"/>
      <c r="K10" s="25">
        <v>16</v>
      </c>
      <c r="L10" s="25"/>
      <c r="M10" s="25"/>
      <c r="N10" s="15">
        <f>SUM(G10:M10)</f>
        <v>16</v>
      </c>
      <c r="O10" s="13">
        <f>IF(AND(Estimate[[#This Row],[Who]]="Ciellos",Estimate[[#This Row],[State]]="Execute"),G10*$F$69+H10*$F$70+I10*$F$71+J10*$F$72+K10*$F$73+L10*$F$74+M10*$F$75,0)</f>
        <v>1600</v>
      </c>
    </row>
    <row r="11" spans="2:15" ht="32.25" customHeight="1" x14ac:dyDescent="0.25">
      <c r="B11" s="85" t="s">
        <v>108</v>
      </c>
      <c r="C11" s="49" t="s">
        <v>15</v>
      </c>
      <c r="D11" s="77"/>
      <c r="E11" s="77" t="s">
        <v>88</v>
      </c>
      <c r="F11" s="77" t="s">
        <v>89</v>
      </c>
      <c r="G11" s="25"/>
      <c r="H11" s="25">
        <v>4</v>
      </c>
      <c r="I11" s="25"/>
      <c r="J11" s="25"/>
      <c r="K11" s="25"/>
      <c r="L11" s="25"/>
      <c r="M11" s="25"/>
      <c r="N11" s="15">
        <f>SUM(G11:M11)</f>
        <v>4</v>
      </c>
      <c r="O11" s="13">
        <f>IF(AND(Estimate[[#This Row],[Who]]="Ciellos",Estimate[[#This Row],[State]]="Execute"),G11*$F$69+H11*$F$70+I11*$F$71+J11*$F$72+K11*$F$73+L11*$F$74+M11*$F$75,0)</f>
        <v>400</v>
      </c>
    </row>
    <row r="12" spans="2:15" x14ac:dyDescent="0.25">
      <c r="B12" s="63"/>
      <c r="C12" s="48"/>
      <c r="D12" s="71"/>
      <c r="E12" s="71"/>
      <c r="F12" s="71"/>
      <c r="G12" s="22"/>
      <c r="H12" s="22"/>
      <c r="I12" s="22"/>
      <c r="J12" s="22"/>
      <c r="K12" s="22"/>
      <c r="L12" s="22"/>
      <c r="M12" s="22"/>
      <c r="N12" s="22"/>
      <c r="O12" s="13"/>
    </row>
    <row r="13" spans="2:15" ht="9.9499999999999993" customHeight="1" x14ac:dyDescent="0.25">
      <c r="M13"/>
      <c r="O13" s="13"/>
    </row>
    <row r="14" spans="2:15" x14ac:dyDescent="0.25">
      <c r="B14" s="63" t="s">
        <v>109</v>
      </c>
      <c r="C14" s="48" t="s">
        <v>16</v>
      </c>
      <c r="D14" s="71"/>
      <c r="E14" s="71"/>
      <c r="F14" s="71"/>
      <c r="G14" s="22"/>
      <c r="H14" s="22"/>
      <c r="I14" s="22"/>
      <c r="J14" s="22"/>
      <c r="K14" s="22"/>
      <c r="L14" s="22"/>
      <c r="M14" s="22"/>
      <c r="N14" s="22"/>
      <c r="O14" s="13"/>
    </row>
    <row r="15" spans="2:15" x14ac:dyDescent="0.25">
      <c r="B15" s="85" t="s">
        <v>110</v>
      </c>
      <c r="C15" s="49" t="s">
        <v>17</v>
      </c>
      <c r="D15" s="78"/>
      <c r="E15" s="78"/>
      <c r="F15" s="78"/>
      <c r="G15" s="24"/>
      <c r="H15" s="24"/>
      <c r="I15" s="24"/>
      <c r="J15" s="24"/>
      <c r="K15" s="24"/>
      <c r="L15" s="24"/>
      <c r="M15" s="24"/>
      <c r="N15" s="15">
        <f t="shared" ref="N15" si="0">SUM(G15:M15)</f>
        <v>0</v>
      </c>
      <c r="O15" s="13">
        <f>IF(AND(Estimate[[#This Row],[Who]]="Ciellos",Estimate[[#This Row],[State]]="Execute"),G15*$F$69+H15*$F$70+I15*$F$71+J15*$F$72+K15*$F$73+L15*$F$74+M15*$F$75,0)</f>
        <v>0</v>
      </c>
    </row>
    <row r="16" spans="2:15" ht="30" customHeight="1" x14ac:dyDescent="0.25">
      <c r="B16" s="40" t="s">
        <v>111</v>
      </c>
      <c r="C16" s="50" t="s">
        <v>146</v>
      </c>
      <c r="D16" s="72" t="s">
        <v>90</v>
      </c>
      <c r="E16" s="78" t="s">
        <v>144</v>
      </c>
      <c r="F16" s="78" t="s">
        <v>89</v>
      </c>
      <c r="G16" s="24"/>
      <c r="H16" s="24"/>
      <c r="I16" s="24"/>
      <c r="J16" s="24"/>
      <c r="K16" s="24"/>
      <c r="L16" s="24"/>
      <c r="M16" s="24"/>
      <c r="N16" s="15">
        <f t="shared" ref="N16:N27" si="1">SUM(G16:M16)</f>
        <v>0</v>
      </c>
      <c r="O16" s="13">
        <f>IF(AND(Estimate[[#This Row],[Who]]="Ciellos",Estimate[[#This Row],[State]]="Execute"),G16*$F$69+H16*$F$70+I16*$F$71+J16*$F$72+K16*$F$73+L16*$F$74+M16*$F$75,0)</f>
        <v>0</v>
      </c>
    </row>
    <row r="17" spans="2:15" ht="31.5" customHeight="1" x14ac:dyDescent="0.25">
      <c r="B17" s="40" t="s">
        <v>112</v>
      </c>
      <c r="C17" s="50" t="s">
        <v>147</v>
      </c>
      <c r="D17" s="72" t="s">
        <v>91</v>
      </c>
      <c r="E17" s="78" t="s">
        <v>144</v>
      </c>
      <c r="F17" s="78" t="s">
        <v>89</v>
      </c>
      <c r="G17" s="24"/>
      <c r="H17" s="24"/>
      <c r="I17" s="24"/>
      <c r="J17" s="24"/>
      <c r="K17" s="24"/>
      <c r="L17" s="24"/>
      <c r="M17" s="24"/>
      <c r="N17" s="15">
        <f t="shared" si="1"/>
        <v>0</v>
      </c>
      <c r="O17" s="13">
        <f>IF(AND(Estimate[[#This Row],[Who]]="Ciellos",Estimate[[#This Row],[State]]="Execute"),G17*$F$69+H17*$F$70+I17*$F$71+J17*$F$72+K17*$F$73+L17*$F$74+M17*$F$75,0)</f>
        <v>0</v>
      </c>
    </row>
    <row r="18" spans="2:15" x14ac:dyDescent="0.25">
      <c r="B18" s="40" t="s">
        <v>113</v>
      </c>
      <c r="C18" s="50" t="s">
        <v>92</v>
      </c>
      <c r="D18" s="72" t="s">
        <v>148</v>
      </c>
      <c r="E18" s="78" t="s">
        <v>88</v>
      </c>
      <c r="F18" s="78" t="s">
        <v>89</v>
      </c>
      <c r="G18" s="24"/>
      <c r="H18" s="24"/>
      <c r="I18" s="24"/>
      <c r="J18" s="24"/>
      <c r="K18" s="24"/>
      <c r="L18" s="24">
        <v>4</v>
      </c>
      <c r="M18" s="24"/>
      <c r="N18" s="15">
        <f t="shared" si="1"/>
        <v>4</v>
      </c>
      <c r="O18" s="13">
        <f>IF(AND(Estimate[[#This Row],[Who]]="Ciellos",Estimate[[#This Row],[State]]="Execute"),G18*$F$69+H18*$F$70+I18*$F$71+J18*$F$72+K18*$F$73+L18*$F$74+M18*$F$75,0)</f>
        <v>400</v>
      </c>
    </row>
    <row r="19" spans="2:15" ht="30" x14ac:dyDescent="0.25">
      <c r="B19" s="86" t="s">
        <v>114</v>
      </c>
      <c r="C19" s="51" t="s">
        <v>18</v>
      </c>
      <c r="D19" s="72" t="s">
        <v>93</v>
      </c>
      <c r="E19" s="78"/>
      <c r="F19" s="78"/>
      <c r="G19" s="24"/>
      <c r="H19" s="24"/>
      <c r="I19" s="24"/>
      <c r="J19" s="24"/>
      <c r="K19" s="24"/>
      <c r="L19" s="24"/>
      <c r="M19" s="24"/>
      <c r="N19" s="15">
        <f t="shared" si="1"/>
        <v>0</v>
      </c>
      <c r="O19" s="13">
        <f>IF(AND(Estimate[[#This Row],[Who]]="Ciellos",Estimate[[#This Row],[State]]="Execute"),G19*$F$69+H19*$F$70+I19*$F$71+J19*$F$72+K19*$F$73+L19*$F$74+M19*$F$75,0)</f>
        <v>0</v>
      </c>
    </row>
    <row r="20" spans="2:15" ht="109.5" customHeight="1" x14ac:dyDescent="0.25">
      <c r="B20" s="40" t="s">
        <v>115</v>
      </c>
      <c r="C20" s="50" t="s">
        <v>99</v>
      </c>
      <c r="D20" s="72" t="s">
        <v>169</v>
      </c>
      <c r="E20" s="78" t="s">
        <v>88</v>
      </c>
      <c r="F20" s="78" t="s">
        <v>89</v>
      </c>
      <c r="G20" s="24"/>
      <c r="H20" s="24"/>
      <c r="I20" s="24"/>
      <c r="J20" s="24"/>
      <c r="K20" s="24">
        <v>8</v>
      </c>
      <c r="L20" s="24"/>
      <c r="M20" s="24"/>
      <c r="N20" s="15">
        <f t="shared" ref="N20" si="2">SUM(G20:M20)</f>
        <v>8</v>
      </c>
      <c r="O20" s="13">
        <f>IF(AND(Estimate[[#This Row],[Who]]="Ciellos",Estimate[[#This Row],[State]]="Execute"),G20*$F$69+H20*$F$70+I20*$F$71+J20*$F$72+K20*$F$73+L20*$F$74+M20*$F$75,0)</f>
        <v>800</v>
      </c>
    </row>
    <row r="21" spans="2:15" x14ac:dyDescent="0.25">
      <c r="B21" s="40" t="s">
        <v>116</v>
      </c>
      <c r="C21" s="50" t="s">
        <v>100</v>
      </c>
      <c r="D21" s="72" t="s">
        <v>96</v>
      </c>
      <c r="E21" s="78" t="s">
        <v>88</v>
      </c>
      <c r="F21" s="78" t="s">
        <v>89</v>
      </c>
      <c r="G21" s="24"/>
      <c r="H21" s="24"/>
      <c r="I21" s="24"/>
      <c r="J21" s="24"/>
      <c r="K21" s="24">
        <v>4</v>
      </c>
      <c r="L21" s="24"/>
      <c r="M21" s="24"/>
      <c r="N21" s="15">
        <f t="shared" ref="N21:N22" si="3">SUM(G21:M21)</f>
        <v>4</v>
      </c>
      <c r="O21" s="13">
        <f>IF(AND(Estimate[[#This Row],[Who]]="Ciellos",Estimate[[#This Row],[State]]="Execute"),G21*$F$69+H21*$F$70+I21*$F$71+J21*$F$72+K21*$F$73+L21*$F$74+M21*$F$75,0)</f>
        <v>400</v>
      </c>
    </row>
    <row r="22" spans="2:15" ht="30" x14ac:dyDescent="0.25">
      <c r="B22" s="40" t="s">
        <v>117</v>
      </c>
      <c r="C22" s="50" t="s">
        <v>178</v>
      </c>
      <c r="D22" s="72" t="s">
        <v>179</v>
      </c>
      <c r="E22" s="78" t="s">
        <v>88</v>
      </c>
      <c r="F22" s="78" t="s">
        <v>89</v>
      </c>
      <c r="G22" s="24"/>
      <c r="H22" s="24"/>
      <c r="I22" s="24"/>
      <c r="J22" s="24"/>
      <c r="K22" s="24">
        <v>24</v>
      </c>
      <c r="L22" s="24"/>
      <c r="M22" s="24"/>
      <c r="N22" s="15">
        <f t="shared" si="3"/>
        <v>24</v>
      </c>
      <c r="O22" s="13">
        <f>IF(AND(Estimate2[[#This Row],[Who]]="Ciellos",Estimate2[[#This Row],[State]]="Execute"),G22*$F$69+H22*$F$70+I22*$F$71+J22*$F$72+K22*$F$73+L22*$F$74+M22*$F$75,0)</f>
        <v>2400</v>
      </c>
    </row>
    <row r="23" spans="2:15" ht="30" x14ac:dyDescent="0.25">
      <c r="B23" s="40" t="s">
        <v>118</v>
      </c>
      <c r="C23" s="50" t="s">
        <v>101</v>
      </c>
      <c r="D23" s="72" t="s">
        <v>94</v>
      </c>
      <c r="E23" s="78" t="s">
        <v>88</v>
      </c>
      <c r="F23" s="78" t="s">
        <v>89</v>
      </c>
      <c r="G23" s="24"/>
      <c r="H23" s="24"/>
      <c r="I23" s="24"/>
      <c r="J23" s="24"/>
      <c r="K23" s="24">
        <v>4</v>
      </c>
      <c r="L23" s="24"/>
      <c r="M23" s="24"/>
      <c r="N23" s="15">
        <f t="shared" si="1"/>
        <v>4</v>
      </c>
      <c r="O23" s="13">
        <f>IF(AND(Estimate[[#This Row],[Who]]="Ciellos",Estimate[[#This Row],[State]]="Execute"),G23*$F$69+H23*$F$70+I23*$F$71+J23*$F$72+K23*$F$73+L23*$F$74+M23*$F$75,0)</f>
        <v>400</v>
      </c>
    </row>
    <row r="24" spans="2:15" ht="30" x14ac:dyDescent="0.25">
      <c r="B24" s="40" t="s">
        <v>119</v>
      </c>
      <c r="C24" s="50" t="s">
        <v>102</v>
      </c>
      <c r="D24" s="72" t="s">
        <v>95</v>
      </c>
      <c r="E24" s="78" t="s">
        <v>88</v>
      </c>
      <c r="F24" s="78" t="s">
        <v>89</v>
      </c>
      <c r="G24" s="24"/>
      <c r="H24" s="24"/>
      <c r="I24" s="24"/>
      <c r="J24" s="24"/>
      <c r="K24" s="24">
        <v>8</v>
      </c>
      <c r="L24" s="24"/>
      <c r="M24" s="24"/>
      <c r="N24" s="15">
        <f t="shared" si="1"/>
        <v>8</v>
      </c>
      <c r="O24" s="13">
        <f>IF(AND(Estimate[[#This Row],[Who]]="Ciellos",Estimate[[#This Row],[State]]="Execute"),G24*$F$69+H24*$F$70+I24*$F$71+J24*$F$72+K24*$F$73+L24*$F$74+M24*$F$75,0)</f>
        <v>800</v>
      </c>
    </row>
    <row r="25" spans="2:15" x14ac:dyDescent="0.25">
      <c r="B25" s="40" t="s">
        <v>120</v>
      </c>
      <c r="C25" s="52" t="s">
        <v>97</v>
      </c>
      <c r="D25" s="72" t="s">
        <v>97</v>
      </c>
      <c r="E25" s="78" t="s">
        <v>88</v>
      </c>
      <c r="F25" s="78" t="s">
        <v>89</v>
      </c>
      <c r="G25" s="24"/>
      <c r="H25" s="24"/>
      <c r="I25" s="24"/>
      <c r="J25" s="24"/>
      <c r="K25" s="24">
        <v>8</v>
      </c>
      <c r="L25" s="24"/>
      <c r="M25" s="24"/>
      <c r="N25" s="15">
        <f t="shared" si="1"/>
        <v>8</v>
      </c>
      <c r="O25" s="13">
        <f>IF(AND(Estimate[[#This Row],[Who]]="Ciellos",Estimate[[#This Row],[State]]="Execute"),G25*$F$69+H25*$F$70+I25*$F$71+J25*$F$72+K25*$F$73+L25*$F$74+M25*$F$75,0)</f>
        <v>800</v>
      </c>
    </row>
    <row r="26" spans="2:15" ht="30" x14ac:dyDescent="0.25">
      <c r="B26" s="40" t="s">
        <v>177</v>
      </c>
      <c r="C26" s="52" t="s">
        <v>103</v>
      </c>
      <c r="D26" s="72" t="s">
        <v>104</v>
      </c>
      <c r="E26" s="78" t="s">
        <v>88</v>
      </c>
      <c r="F26" s="78" t="s">
        <v>89</v>
      </c>
      <c r="G26" s="24"/>
      <c r="H26" s="24"/>
      <c r="I26" s="24"/>
      <c r="J26" s="24"/>
      <c r="K26" s="24">
        <v>16</v>
      </c>
      <c r="L26" s="24"/>
      <c r="M26" s="24"/>
      <c r="N26" s="15">
        <f t="shared" ref="N26" si="4">SUM(G26:M26)</f>
        <v>16</v>
      </c>
      <c r="O26" s="13">
        <f>IF(AND(Estimate[[#This Row],[Who]]="Ciellos",Estimate[[#This Row],[State]]="Execute"),G26*$F$69+H26*$F$70+I26*$F$71+J26*$F$72+K26*$F$73+L26*$F$74+M26*$F$75,0)</f>
        <v>1600</v>
      </c>
    </row>
    <row r="27" spans="2:15" x14ac:dyDescent="0.25">
      <c r="B27" s="86"/>
      <c r="C27" s="51" t="s">
        <v>19</v>
      </c>
      <c r="D27" s="52"/>
      <c r="E27" s="78" t="s">
        <v>88</v>
      </c>
      <c r="F27" s="78" t="s">
        <v>89</v>
      </c>
      <c r="G27" s="24"/>
      <c r="H27" s="24">
        <v>8</v>
      </c>
      <c r="I27" s="24"/>
      <c r="J27" s="24"/>
      <c r="K27" s="24"/>
      <c r="L27" s="24"/>
      <c r="M27" s="24"/>
      <c r="N27" s="15">
        <f t="shared" si="1"/>
        <v>8</v>
      </c>
      <c r="O27" s="13">
        <f>IF(AND(Estimate[[#This Row],[Who]]="Ciellos",Estimate[[#This Row],[State]]="Execute"),G27*$F$69+H27*$F$70+I27*$F$71+J27*$F$72+K27*$F$73+L27*$F$74+M27*$F$75,0)</f>
        <v>800</v>
      </c>
    </row>
    <row r="28" spans="2:15" x14ac:dyDescent="0.25">
      <c r="B28" s="63"/>
      <c r="C28" s="48"/>
      <c r="D28" s="71"/>
      <c r="E28" s="71"/>
      <c r="F28" s="71"/>
      <c r="G28" s="22"/>
      <c r="H28" s="22"/>
      <c r="I28" s="22"/>
      <c r="J28" s="22"/>
      <c r="K28" s="22"/>
      <c r="L28" s="22"/>
      <c r="M28" s="22"/>
      <c r="N28" s="22"/>
      <c r="O28" s="13">
        <f>IF(AND(Estimate[[#This Row],[Who]]="Ciellos",Estimate[[#This Row],[State]]="Execute"),G28*$F$69+H28*$F$70+I28*$F$71+J28*$F$72+K28*$F$73+L28*$F$74+M28*$F$75,0)</f>
        <v>0</v>
      </c>
    </row>
    <row r="29" spans="2:15" ht="9.9499999999999993" customHeight="1" x14ac:dyDescent="0.25">
      <c r="M29"/>
      <c r="O29" s="13">
        <f>IF(AND(Estimate[[#This Row],[Who]]="Ciellos",Estimate[[#This Row],[State]]="Execute"),G29*$F$69+H29*$F$70+I29*$F$71+J29*$F$72+K29*$F$73+L29*$F$74+M29*$F$75,0)</f>
        <v>0</v>
      </c>
    </row>
    <row r="30" spans="2:15" x14ac:dyDescent="0.25">
      <c r="B30" s="63" t="s">
        <v>121</v>
      </c>
      <c r="C30" s="48" t="s">
        <v>20</v>
      </c>
      <c r="D30" s="71"/>
      <c r="E30" s="71"/>
      <c r="F30" s="71"/>
      <c r="G30" s="22"/>
      <c r="H30" s="22"/>
      <c r="I30" s="22"/>
      <c r="J30" s="22"/>
      <c r="K30" s="22"/>
      <c r="L30" s="22"/>
      <c r="M30" s="22"/>
      <c r="N30" s="22"/>
      <c r="O30" s="13">
        <f>IF(AND(Estimate[[#This Row],[Who]]="Ciellos",Estimate[[#This Row],[State]]="Execute"),G30*$F$69+H30*$F$70+I30*$F$71+J30*$F$72+K30*$F$73+L30*$F$74+M30*$F$75,0)</f>
        <v>0</v>
      </c>
    </row>
    <row r="31" spans="2:15" x14ac:dyDescent="0.25">
      <c r="B31" s="87" t="s">
        <v>122</v>
      </c>
      <c r="C31" s="53" t="s">
        <v>98</v>
      </c>
      <c r="D31" s="53"/>
      <c r="E31" s="53"/>
      <c r="F31" s="53"/>
      <c r="G31" s="26"/>
      <c r="H31" s="26"/>
      <c r="I31" s="26"/>
      <c r="J31" s="26"/>
      <c r="K31" s="25"/>
      <c r="L31" s="26"/>
      <c r="M31" s="25"/>
      <c r="N31" s="15">
        <f t="shared" ref="N31" si="5">SUM(G31:M31)</f>
        <v>0</v>
      </c>
      <c r="O31" s="13">
        <f>IF(AND(Estimate[[#This Row],[Who]]="Ciellos",Estimate[[#This Row],[State]]="Execute"),G31*$F$69+H31*$F$70+I31*$F$71+J31*$F$72+K31*$F$73+L31*$F$74+M31*$F$75,0)</f>
        <v>0</v>
      </c>
    </row>
    <row r="32" spans="2:15" s="20" customFormat="1" x14ac:dyDescent="0.25">
      <c r="B32" s="41" t="s">
        <v>123</v>
      </c>
      <c r="C32" s="52" t="s">
        <v>171</v>
      </c>
      <c r="D32" s="72"/>
      <c r="E32" s="78" t="s">
        <v>88</v>
      </c>
      <c r="F32" s="78" t="s">
        <v>89</v>
      </c>
      <c r="G32" s="24"/>
      <c r="H32" s="24"/>
      <c r="I32" s="24"/>
      <c r="J32" s="24"/>
      <c r="K32" s="24">
        <v>19.05</v>
      </c>
      <c r="L32" s="24"/>
      <c r="M32" s="24">
        <v>127</v>
      </c>
      <c r="N32" s="15">
        <f t="shared" ref="N32" si="6">SUM(G32:M32)</f>
        <v>146.05000000000001</v>
      </c>
      <c r="O32" s="13">
        <f>IF(AND(Estimate[[#This Row],[Who]]="Ciellos",Estimate[[#This Row],[State]]="Execute"),G32*$F$69+H32*$F$70+I32*$F$71+J32*$F$72+K32*$F$73+L32*$F$74+M32*$F$75,0)</f>
        <v>14605</v>
      </c>
    </row>
    <row r="33" spans="2:15" s="20" customFormat="1" x14ac:dyDescent="0.25">
      <c r="B33" s="41" t="s">
        <v>124</v>
      </c>
      <c r="C33" s="52" t="s">
        <v>172</v>
      </c>
      <c r="D33" s="72"/>
      <c r="E33" s="78" t="s">
        <v>88</v>
      </c>
      <c r="F33" s="78" t="s">
        <v>89</v>
      </c>
      <c r="G33" s="24"/>
      <c r="H33" s="24"/>
      <c r="I33" s="24"/>
      <c r="J33" s="24"/>
      <c r="K33" s="24">
        <v>19.8</v>
      </c>
      <c r="L33" s="24"/>
      <c r="M33" s="24">
        <v>132</v>
      </c>
      <c r="N33" s="15">
        <f t="shared" ref="N33:N36" si="7">SUM(G33:M33)</f>
        <v>151.80000000000001</v>
      </c>
      <c r="O33" s="13">
        <f>IF(AND(Estimate[[#This Row],[Who]]="Ciellos",Estimate[[#This Row],[State]]="Execute"),G33*$F$69+H33*$F$70+I33*$F$71+J33*$F$72+K33*$F$73+L33*$F$74+M33*$F$75,0)</f>
        <v>15180</v>
      </c>
    </row>
    <row r="34" spans="2:15" s="20" customFormat="1" x14ac:dyDescent="0.25">
      <c r="B34" s="41" t="s">
        <v>125</v>
      </c>
      <c r="C34" s="52" t="s">
        <v>173</v>
      </c>
      <c r="D34" s="72"/>
      <c r="E34" s="78" t="s">
        <v>88</v>
      </c>
      <c r="F34" s="78" t="s">
        <v>89</v>
      </c>
      <c r="G34" s="24"/>
      <c r="H34" s="24"/>
      <c r="I34" s="24"/>
      <c r="J34" s="24"/>
      <c r="K34" s="24">
        <v>12.299999999999999</v>
      </c>
      <c r="L34" s="24"/>
      <c r="M34" s="24">
        <v>82</v>
      </c>
      <c r="N34" s="15">
        <f t="shared" si="7"/>
        <v>94.3</v>
      </c>
      <c r="O34" s="13">
        <f>IF(AND(Estimate[[#This Row],[Who]]="Ciellos",Estimate[[#This Row],[State]]="Execute"),G34*$F$69+H34*$F$70+I34*$F$71+J34*$F$72+K34*$F$73+L34*$F$74+M34*$F$75,0)</f>
        <v>9430</v>
      </c>
    </row>
    <row r="35" spans="2:15" s="20" customFormat="1" x14ac:dyDescent="0.25">
      <c r="B35" s="41" t="s">
        <v>126</v>
      </c>
      <c r="C35" s="52" t="s">
        <v>174</v>
      </c>
      <c r="D35" s="72"/>
      <c r="E35" s="78" t="s">
        <v>88</v>
      </c>
      <c r="F35" s="78" t="s">
        <v>89</v>
      </c>
      <c r="G35" s="24"/>
      <c r="H35" s="24"/>
      <c r="I35" s="24"/>
      <c r="J35" s="24"/>
      <c r="K35" s="24">
        <v>17.399999999999999</v>
      </c>
      <c r="L35" s="24"/>
      <c r="M35" s="24">
        <v>116</v>
      </c>
      <c r="N35" s="15">
        <f t="shared" si="7"/>
        <v>133.4</v>
      </c>
      <c r="O35" s="13">
        <f>IF(AND(Estimate[[#This Row],[Who]]="Ciellos",Estimate[[#This Row],[State]]="Execute"),G35*$F$69+H35*$F$70+I35*$F$71+J35*$F$72+K35*$F$73+L35*$F$74+M35*$F$75,0)</f>
        <v>13340</v>
      </c>
    </row>
    <row r="36" spans="2:15" s="20" customFormat="1" x14ac:dyDescent="0.25">
      <c r="B36" s="41" t="s">
        <v>127</v>
      </c>
      <c r="C36" s="52" t="s">
        <v>175</v>
      </c>
      <c r="D36" s="72"/>
      <c r="E36" s="78" t="s">
        <v>88</v>
      </c>
      <c r="F36" s="78" t="s">
        <v>89</v>
      </c>
      <c r="G36" s="24"/>
      <c r="H36" s="24"/>
      <c r="I36" s="24"/>
      <c r="J36" s="24"/>
      <c r="K36" s="24">
        <v>4.5</v>
      </c>
      <c r="L36" s="24"/>
      <c r="M36" s="24">
        <v>30</v>
      </c>
      <c r="N36" s="15">
        <f t="shared" si="7"/>
        <v>34.5</v>
      </c>
      <c r="O36" s="13">
        <f>IF(AND(Estimate[[#This Row],[Who]]="Ciellos",Estimate[[#This Row],[State]]="Execute"),G36*$F$69+H36*$F$70+I36*$F$71+J36*$F$72+K36*$F$73+L36*$F$74+M36*$F$75,0)</f>
        <v>3450</v>
      </c>
    </row>
    <row r="37" spans="2:15" x14ac:dyDescent="0.25">
      <c r="B37" s="42" t="s">
        <v>128</v>
      </c>
      <c r="C37" s="54" t="s">
        <v>165</v>
      </c>
      <c r="D37" s="72"/>
      <c r="E37" s="72"/>
      <c r="F37" s="72"/>
      <c r="G37" s="26"/>
      <c r="H37" s="26"/>
      <c r="I37" s="26"/>
      <c r="J37" s="26"/>
      <c r="K37" s="25"/>
      <c r="L37" s="26"/>
      <c r="M37" s="25"/>
      <c r="N37" s="15">
        <f>SUM(G37:M37)</f>
        <v>0</v>
      </c>
      <c r="O37" s="13">
        <f>IF(AND(Estimate[[#This Row],[Who]]="Ciellos",Estimate[[#This Row],[State]]="Execute"),G37*$F$69+H37*$F$70+I37*$F$71+J37*$F$72+K37*$F$73+L37*$F$74+M37*$F$75,0)</f>
        <v>0</v>
      </c>
    </row>
    <row r="38" spans="2:15" s="20" customFormat="1" ht="75" x14ac:dyDescent="0.25">
      <c r="B38" s="41" t="s">
        <v>129</v>
      </c>
      <c r="C38" s="52" t="s">
        <v>105</v>
      </c>
      <c r="D38" s="72" t="s">
        <v>132</v>
      </c>
      <c r="E38" s="72" t="s">
        <v>88</v>
      </c>
      <c r="F38" s="72" t="s">
        <v>89</v>
      </c>
      <c r="G38" s="26"/>
      <c r="H38" s="26"/>
      <c r="I38" s="26"/>
      <c r="J38" s="26"/>
      <c r="K38" s="25">
        <v>2.4</v>
      </c>
      <c r="L38" s="26"/>
      <c r="M38" s="25">
        <v>16</v>
      </c>
      <c r="N38" s="15">
        <f t="shared" ref="N38:N51" si="8">SUM(G38:M38)</f>
        <v>18.399999999999999</v>
      </c>
      <c r="O38" s="13">
        <f>IF(AND(Estimate[[#This Row],[Who]]="Ciellos",Estimate[[#This Row],[State]]="Execute"),G38*$F$69+H38*$F$70+I38*$F$71+J38*$F$72+K38*$F$73+L38*$F$74+M38*$F$75,0)</f>
        <v>1840</v>
      </c>
    </row>
    <row r="39" spans="2:15" x14ac:dyDescent="0.25">
      <c r="B39" s="41" t="s">
        <v>130</v>
      </c>
      <c r="C39" s="52" t="s">
        <v>133</v>
      </c>
      <c r="D39" s="72"/>
      <c r="E39" s="72" t="s">
        <v>88</v>
      </c>
      <c r="F39" s="72" t="s">
        <v>89</v>
      </c>
      <c r="G39" s="26"/>
      <c r="H39" s="26"/>
      <c r="I39" s="26"/>
      <c r="J39" s="26"/>
      <c r="K39" s="25">
        <v>2.4</v>
      </c>
      <c r="L39" s="26"/>
      <c r="M39" s="25">
        <v>16</v>
      </c>
      <c r="N39" s="15">
        <f t="shared" ref="N39:N41" si="9">SUM(G39:M39)</f>
        <v>18.399999999999999</v>
      </c>
      <c r="O39" s="13">
        <f>IF(AND(Estimate[[#This Row],[Who]]="Ciellos",Estimate[[#This Row],[State]]="Execute"),G39*$F$69+H39*$F$70+I39*$F$71+J39*$F$72+K39*$F$73+L39*$F$74+M39*$F$75,0)</f>
        <v>1840</v>
      </c>
    </row>
    <row r="40" spans="2:15" ht="16.5" customHeight="1" x14ac:dyDescent="0.25">
      <c r="B40" s="41" t="s">
        <v>131</v>
      </c>
      <c r="C40" s="52" t="s">
        <v>134</v>
      </c>
      <c r="D40" s="72"/>
      <c r="E40" s="72" t="s">
        <v>88</v>
      </c>
      <c r="F40" s="72" t="s">
        <v>89</v>
      </c>
      <c r="G40" s="26"/>
      <c r="H40" s="26"/>
      <c r="I40" s="26"/>
      <c r="J40" s="26"/>
      <c r="K40" s="25">
        <v>2.4</v>
      </c>
      <c r="L40" s="26"/>
      <c r="M40" s="25">
        <v>16</v>
      </c>
      <c r="N40" s="15">
        <f t="shared" si="9"/>
        <v>18.399999999999999</v>
      </c>
      <c r="O40" s="13">
        <f>IF(AND(Estimate[[#This Row],[Who]]="Ciellos",Estimate[[#This Row],[State]]="Execute"),G40*$F$69+H40*$F$70+I40*$F$71+J40*$F$72+K40*$F$73+L40*$F$74+M40*$F$75,0)</f>
        <v>1840</v>
      </c>
    </row>
    <row r="41" spans="2:15" x14ac:dyDescent="0.25">
      <c r="B41" s="41" t="s">
        <v>135</v>
      </c>
      <c r="C41" s="52" t="s">
        <v>136</v>
      </c>
      <c r="D41" s="72"/>
      <c r="E41" s="72" t="s">
        <v>88</v>
      </c>
      <c r="F41" s="72" t="s">
        <v>89</v>
      </c>
      <c r="G41" s="26"/>
      <c r="H41" s="26"/>
      <c r="I41" s="26"/>
      <c r="J41" s="26"/>
      <c r="K41" s="25">
        <v>1.2</v>
      </c>
      <c r="L41" s="26"/>
      <c r="M41" s="25">
        <v>8</v>
      </c>
      <c r="N41" s="15">
        <f t="shared" si="9"/>
        <v>9.1999999999999993</v>
      </c>
      <c r="O41" s="13">
        <f>IF(AND(Estimate[[#This Row],[Who]]="Ciellos",Estimate[[#This Row],[State]]="Execute"),G41*$F$69+H41*$F$70+I41*$F$71+J41*$F$72+K41*$F$73+L41*$F$74+M41*$F$75,0)</f>
        <v>920</v>
      </c>
    </row>
    <row r="42" spans="2:15" x14ac:dyDescent="0.25">
      <c r="B42" s="41" t="s">
        <v>138</v>
      </c>
      <c r="C42" s="52" t="s">
        <v>166</v>
      </c>
      <c r="D42" s="72" t="s">
        <v>167</v>
      </c>
      <c r="E42" s="72" t="s">
        <v>88</v>
      </c>
      <c r="F42" s="72" t="s">
        <v>89</v>
      </c>
      <c r="G42" s="26"/>
      <c r="H42" s="26"/>
      <c r="I42" s="26"/>
      <c r="J42" s="26"/>
      <c r="K42" s="25">
        <v>0.6</v>
      </c>
      <c r="L42" s="26"/>
      <c r="M42" s="25">
        <v>4</v>
      </c>
      <c r="N42" s="15">
        <f t="shared" ref="N42" si="10">SUM(G42:M42)</f>
        <v>4.5999999999999996</v>
      </c>
      <c r="O42" s="13">
        <f>IF(AND(Estimate[[#This Row],[Who]]="Ciellos",Estimate[[#This Row],[State]]="Execute"),G42*$F$69+H42*$F$70+I42*$F$71+J42*$F$72+K42*$F$73+L42*$F$74+M42*$F$75,0)</f>
        <v>460</v>
      </c>
    </row>
    <row r="43" spans="2:15" x14ac:dyDescent="0.25">
      <c r="B43" s="42" t="s">
        <v>140</v>
      </c>
      <c r="C43" s="54" t="s">
        <v>23</v>
      </c>
      <c r="D43" s="72"/>
      <c r="E43" s="72" t="s">
        <v>144</v>
      </c>
      <c r="F43" s="72" t="s">
        <v>89</v>
      </c>
      <c r="G43" s="26"/>
      <c r="H43" s="26"/>
      <c r="I43" s="26"/>
      <c r="J43" s="26"/>
      <c r="K43" s="25"/>
      <c r="L43" s="26"/>
      <c r="M43" s="25"/>
      <c r="N43" s="15"/>
      <c r="O43" s="13"/>
    </row>
    <row r="44" spans="2:15" x14ac:dyDescent="0.25">
      <c r="B44" s="42" t="s">
        <v>154</v>
      </c>
      <c r="C44" s="54" t="s">
        <v>22</v>
      </c>
      <c r="D44" s="72"/>
      <c r="E44" s="72" t="s">
        <v>88</v>
      </c>
      <c r="F44" s="72" t="s">
        <v>89</v>
      </c>
      <c r="G44" s="26"/>
      <c r="H44" s="26"/>
      <c r="I44" s="26"/>
      <c r="J44" s="26"/>
      <c r="K44" s="25">
        <v>6</v>
      </c>
      <c r="L44" s="26"/>
      <c r="M44" s="25">
        <v>24</v>
      </c>
      <c r="N44" s="15">
        <f t="shared" ref="N44" si="11">SUM(G44:M44)</f>
        <v>30</v>
      </c>
      <c r="O44" s="13">
        <f>IF(AND(Estimate[[#This Row],[Who]]="Ciellos",Estimate[[#This Row],[State]]="Execute"),G44*$F$69+H44*$F$70+I44*$F$71+J44*$F$72+K44*$F$73+L44*$F$74+M44*$F$75,0)</f>
        <v>3000</v>
      </c>
    </row>
    <row r="45" spans="2:15" x14ac:dyDescent="0.25">
      <c r="B45" s="42" t="s">
        <v>155</v>
      </c>
      <c r="C45" s="54" t="s">
        <v>141</v>
      </c>
      <c r="D45" s="72"/>
      <c r="E45" s="72" t="s">
        <v>88</v>
      </c>
      <c r="F45" s="72" t="s">
        <v>89</v>
      </c>
      <c r="G45" s="26"/>
      <c r="H45" s="26"/>
      <c r="I45" s="26"/>
      <c r="J45" s="26"/>
      <c r="K45" s="25"/>
      <c r="L45" s="26"/>
      <c r="M45" s="25"/>
      <c r="N45" s="15">
        <f>SUM(G45:M45)</f>
        <v>0</v>
      </c>
      <c r="O45" s="13">
        <f>IF(AND(Estimate[[#This Row],[Who]]="Ciellos",Estimate[[#This Row],[State]]="Execute"),G45*$F$69+H45*$F$70+I45*$F$71+J45*$F$72+K45*$F$73+L45*$F$74+M45*$F$75,0)</f>
        <v>0</v>
      </c>
    </row>
    <row r="46" spans="2:15" s="20" customFormat="1" x14ac:dyDescent="0.25">
      <c r="B46" s="41" t="s">
        <v>149</v>
      </c>
      <c r="C46" s="52" t="s">
        <v>105</v>
      </c>
      <c r="D46" s="72"/>
      <c r="E46" s="72" t="s">
        <v>88</v>
      </c>
      <c r="F46" s="72" t="s">
        <v>89</v>
      </c>
      <c r="G46" s="26"/>
      <c r="H46" s="26"/>
      <c r="I46" s="26"/>
      <c r="J46" s="26"/>
      <c r="K46" s="25">
        <v>1</v>
      </c>
      <c r="L46" s="26"/>
      <c r="M46" s="25">
        <v>8</v>
      </c>
      <c r="N46" s="15">
        <f t="shared" ref="N46:N50" si="12">SUM(G46:M46)</f>
        <v>9</v>
      </c>
      <c r="O46" s="13">
        <f>IF(AND(Estimate[[#This Row],[Who]]="Ciellos",Estimate[[#This Row],[State]]="Execute"),G46*$F$69+H46*$F$70+I46*$F$71+J46*$F$72+K46*$F$73+L46*$F$74+M46*$F$75,0)</f>
        <v>900</v>
      </c>
    </row>
    <row r="47" spans="2:15" x14ac:dyDescent="0.25">
      <c r="B47" s="41" t="s">
        <v>150</v>
      </c>
      <c r="C47" s="52" t="s">
        <v>133</v>
      </c>
      <c r="D47" s="72"/>
      <c r="E47" s="72" t="s">
        <v>88</v>
      </c>
      <c r="F47" s="72" t="s">
        <v>89</v>
      </c>
      <c r="G47" s="26"/>
      <c r="H47" s="26"/>
      <c r="I47" s="26"/>
      <c r="J47" s="26"/>
      <c r="K47" s="25">
        <v>1</v>
      </c>
      <c r="L47" s="26"/>
      <c r="M47" s="25">
        <v>8</v>
      </c>
      <c r="N47" s="15">
        <f t="shared" si="12"/>
        <v>9</v>
      </c>
      <c r="O47" s="13">
        <f>IF(AND(Estimate[[#This Row],[Who]]="Ciellos",Estimate[[#This Row],[State]]="Execute"),G47*$F$69+H47*$F$70+I47*$F$71+J47*$F$72+K47*$F$73+L47*$F$74+M47*$F$75,0)</f>
        <v>900</v>
      </c>
    </row>
    <row r="48" spans="2:15" ht="16.5" customHeight="1" x14ac:dyDescent="0.25">
      <c r="B48" s="41" t="s">
        <v>151</v>
      </c>
      <c r="C48" s="52" t="s">
        <v>134</v>
      </c>
      <c r="D48" s="72"/>
      <c r="E48" s="72" t="s">
        <v>88</v>
      </c>
      <c r="F48" s="72" t="s">
        <v>89</v>
      </c>
      <c r="G48" s="26"/>
      <c r="H48" s="26"/>
      <c r="I48" s="26"/>
      <c r="J48" s="26"/>
      <c r="K48" s="25">
        <v>1</v>
      </c>
      <c r="L48" s="26"/>
      <c r="M48" s="25">
        <v>8</v>
      </c>
      <c r="N48" s="15">
        <f t="shared" si="12"/>
        <v>9</v>
      </c>
      <c r="O48" s="13">
        <f>IF(AND(Estimate[[#This Row],[Who]]="Ciellos",Estimate[[#This Row],[State]]="Execute"),G48*$F$69+H48*$F$70+I48*$F$71+J48*$F$72+K48*$F$73+L48*$F$74+M48*$F$75,0)</f>
        <v>900</v>
      </c>
    </row>
    <row r="49" spans="2:15" x14ac:dyDescent="0.25">
      <c r="B49" s="41" t="s">
        <v>152</v>
      </c>
      <c r="C49" s="52" t="s">
        <v>136</v>
      </c>
      <c r="D49" s="72"/>
      <c r="E49" s="72" t="s">
        <v>88</v>
      </c>
      <c r="F49" s="72" t="s">
        <v>89</v>
      </c>
      <c r="G49" s="26"/>
      <c r="H49" s="26"/>
      <c r="I49" s="26"/>
      <c r="J49" s="26"/>
      <c r="K49" s="25">
        <v>1.2</v>
      </c>
      <c r="L49" s="26"/>
      <c r="M49" s="25">
        <v>4</v>
      </c>
      <c r="N49" s="15">
        <f t="shared" si="12"/>
        <v>5.2</v>
      </c>
      <c r="O49" s="13">
        <f>IF(AND(Estimate[[#This Row],[Who]]="Ciellos",Estimate[[#This Row],[State]]="Execute"),G49*$F$69+H49*$F$70+I49*$F$71+J49*$F$72+K49*$F$73+L49*$F$74+M49*$F$75,0)</f>
        <v>520</v>
      </c>
    </row>
    <row r="50" spans="2:15" x14ac:dyDescent="0.25">
      <c r="B50" s="41" t="s">
        <v>153</v>
      </c>
      <c r="C50" s="52" t="s">
        <v>166</v>
      </c>
      <c r="D50" s="72" t="s">
        <v>167</v>
      </c>
      <c r="E50" s="72" t="s">
        <v>88</v>
      </c>
      <c r="F50" s="72" t="s">
        <v>89</v>
      </c>
      <c r="G50" s="26"/>
      <c r="H50" s="26"/>
      <c r="I50" s="26"/>
      <c r="J50" s="26"/>
      <c r="K50" s="25">
        <v>0.6</v>
      </c>
      <c r="L50" s="26"/>
      <c r="M50" s="25">
        <v>2</v>
      </c>
      <c r="N50" s="15">
        <f t="shared" si="12"/>
        <v>2.6</v>
      </c>
      <c r="O50" s="13">
        <f>IF(AND(Estimate[[#This Row],[Who]]="Ciellos",Estimate[[#This Row],[State]]="Execute"),G50*$F$69+H50*$F$70+I50*$F$71+J50*$F$72+K50*$F$73+L50*$F$74+M50*$F$75,0)</f>
        <v>260</v>
      </c>
    </row>
    <row r="51" spans="2:15" x14ac:dyDescent="0.25">
      <c r="B51" s="64"/>
      <c r="C51" s="51" t="s">
        <v>19</v>
      </c>
      <c r="D51" s="72"/>
      <c r="E51" s="72" t="s">
        <v>88</v>
      </c>
      <c r="F51" s="72" t="s">
        <v>89</v>
      </c>
      <c r="G51" s="26"/>
      <c r="H51" s="26">
        <v>40</v>
      </c>
      <c r="I51" s="26"/>
      <c r="J51" s="26"/>
      <c r="K51" s="25"/>
      <c r="L51" s="26"/>
      <c r="M51" s="25"/>
      <c r="N51" s="15">
        <f t="shared" si="8"/>
        <v>40</v>
      </c>
      <c r="O51" s="13">
        <f>IF(AND(Estimate[[#This Row],[Who]]="Ciellos",Estimate[[#This Row],[State]]="Execute"),G51*$F$69+H51*$F$70+I51*$F$71+J51*$F$72+K51*$F$73+L51*$F$74+M51*$F$75,0)</f>
        <v>4000</v>
      </c>
    </row>
    <row r="52" spans="2:15" x14ac:dyDescent="0.25">
      <c r="B52" s="63"/>
      <c r="C52" s="48"/>
      <c r="D52" s="71"/>
      <c r="E52" s="71"/>
      <c r="F52" s="71"/>
      <c r="G52" s="22"/>
      <c r="H52" s="22"/>
      <c r="I52" s="22"/>
      <c r="J52" s="22"/>
      <c r="K52" s="22"/>
      <c r="L52" s="22"/>
      <c r="M52" s="22"/>
      <c r="N52" s="22"/>
      <c r="O52" s="13">
        <f>IF(AND(Estimate[[#This Row],[Who]]="Ciellos",Estimate[[#This Row],[State]]="Execute"),G52*$F$69+H52*$F$70+I52*$F$71+J52*$F$72+K52*$F$73+L52*$F$74+M52*$F$75,0)</f>
        <v>0</v>
      </c>
    </row>
    <row r="53" spans="2:15" x14ac:dyDescent="0.25">
      <c r="M53"/>
      <c r="O53" s="13">
        <f>IF(AND(Estimate[[#This Row],[Who]]="Ciellos",Estimate[[#This Row],[State]]="Execute"),G53*$F$69+H53*$F$70+I53*$F$71+J53*$F$72+K53*$F$73+L53*$F$74+M53*$F$75,0)</f>
        <v>0</v>
      </c>
    </row>
    <row r="54" spans="2:15" x14ac:dyDescent="0.25">
      <c r="B54" s="63" t="s">
        <v>142</v>
      </c>
      <c r="C54" s="48" t="s">
        <v>21</v>
      </c>
      <c r="D54" s="71"/>
      <c r="E54" s="71"/>
      <c r="F54" s="71"/>
      <c r="G54" s="22"/>
      <c r="H54" s="22"/>
      <c r="I54" s="22"/>
      <c r="J54" s="22"/>
      <c r="K54" s="22"/>
      <c r="L54" s="22"/>
      <c r="M54" s="22"/>
      <c r="N54" s="22"/>
      <c r="O54" s="13">
        <f>IF(AND(Estimate[[#This Row],[Who]]="Ciellos",Estimate[[#This Row],[State]]="Execute"),G54*$F$69+H54*$F$70+I54*$F$71+J54*$F$72+K54*$F$73+L54*$F$74+M54*$F$75,0)</f>
        <v>0</v>
      </c>
    </row>
    <row r="55" spans="2:15" x14ac:dyDescent="0.25">
      <c r="B55" s="65" t="s">
        <v>156</v>
      </c>
      <c r="C55" s="53" t="s">
        <v>157</v>
      </c>
      <c r="D55" s="72" t="s">
        <v>168</v>
      </c>
      <c r="E55" s="78" t="s">
        <v>144</v>
      </c>
      <c r="F55" s="78" t="s">
        <v>89</v>
      </c>
      <c r="G55" s="24"/>
      <c r="H55" s="24"/>
      <c r="I55" s="24"/>
      <c r="J55" s="24"/>
      <c r="K55" s="24"/>
      <c r="L55" s="24"/>
      <c r="M55" s="24"/>
      <c r="N55" s="15">
        <f t="shared" ref="N55" si="13">SUM(G55:M55)</f>
        <v>0</v>
      </c>
      <c r="O55" s="13">
        <f>IF(AND(Estimate[[#This Row],[Who]]="Ciellos",Estimate[[#This Row],[State]]="Execute"),G55*$F$69+H55*$F$70+I55*$F$71+J55*$F$72+K55*$F$73+L55*$F$74+M55*$F$75,0)</f>
        <v>0</v>
      </c>
    </row>
    <row r="56" spans="2:15" x14ac:dyDescent="0.25">
      <c r="B56" s="66" t="s">
        <v>158</v>
      </c>
      <c r="C56" s="54" t="s">
        <v>137</v>
      </c>
      <c r="D56" s="72"/>
      <c r="E56" s="72"/>
      <c r="F56" s="72"/>
      <c r="G56" s="26"/>
      <c r="H56" s="26"/>
      <c r="I56" s="26"/>
      <c r="J56" s="26"/>
      <c r="K56" s="25"/>
      <c r="L56" s="26"/>
      <c r="M56" s="25"/>
      <c r="N56" s="15">
        <f>SUM(G56:M56)</f>
        <v>0</v>
      </c>
      <c r="O56" s="13">
        <f>IF(AND(Estimate[[#This Row],[Who]]="Ciellos",Estimate[[#This Row],[State]]="Execute"),G56*$F$69+H56*$F$70+I56*$F$71+J56*$F$72+K56*$F$73+L56*$F$74+M56*$F$75,0)</f>
        <v>0</v>
      </c>
    </row>
    <row r="57" spans="2:15" x14ac:dyDescent="0.25">
      <c r="B57" s="43" t="s">
        <v>159</v>
      </c>
      <c r="C57" s="52" t="s">
        <v>105</v>
      </c>
      <c r="D57" s="72"/>
      <c r="E57" s="72" t="s">
        <v>88</v>
      </c>
      <c r="F57" s="72" t="s">
        <v>89</v>
      </c>
      <c r="G57" s="26"/>
      <c r="H57" s="26"/>
      <c r="I57" s="26"/>
      <c r="J57" s="26"/>
      <c r="K57" s="25">
        <v>2</v>
      </c>
      <c r="L57" s="26"/>
      <c r="M57" s="25">
        <v>8</v>
      </c>
      <c r="N57" s="15">
        <f t="shared" ref="N57:N61" si="14">SUM(G57:M57)</f>
        <v>10</v>
      </c>
      <c r="O57" s="13">
        <f>IF(AND(Estimate[[#This Row],[Who]]="Ciellos",Estimate[[#This Row],[State]]="Execute"),G57*$F$69+H57*$F$70+I57*$F$71+J57*$F$72+K57*$F$73+L57*$F$74+M57*$F$75,0)</f>
        <v>1000</v>
      </c>
    </row>
    <row r="58" spans="2:15" x14ac:dyDescent="0.25">
      <c r="B58" s="43" t="s">
        <v>160</v>
      </c>
      <c r="C58" s="52" t="s">
        <v>133</v>
      </c>
      <c r="D58" s="72"/>
      <c r="E58" s="72" t="s">
        <v>88</v>
      </c>
      <c r="F58" s="72" t="s">
        <v>89</v>
      </c>
      <c r="G58" s="26"/>
      <c r="H58" s="26"/>
      <c r="I58" s="26"/>
      <c r="J58" s="26"/>
      <c r="K58" s="25">
        <v>2</v>
      </c>
      <c r="L58" s="26"/>
      <c r="M58" s="25">
        <v>8</v>
      </c>
      <c r="N58" s="15">
        <f t="shared" si="14"/>
        <v>10</v>
      </c>
      <c r="O58" s="13">
        <f>IF(AND(Estimate[[#This Row],[Who]]="Ciellos",Estimate[[#This Row],[State]]="Execute"),G58*$F$69+H58*$F$70+I58*$F$71+J58*$F$72+K58*$F$73+L58*$F$74+M58*$F$75,0)</f>
        <v>1000</v>
      </c>
    </row>
    <row r="59" spans="2:15" ht="30" x14ac:dyDescent="0.25">
      <c r="B59" s="43" t="s">
        <v>161</v>
      </c>
      <c r="C59" s="52" t="s">
        <v>134</v>
      </c>
      <c r="D59" s="72"/>
      <c r="E59" s="72" t="s">
        <v>88</v>
      </c>
      <c r="F59" s="72" t="s">
        <v>89</v>
      </c>
      <c r="G59" s="26"/>
      <c r="H59" s="26"/>
      <c r="I59" s="26"/>
      <c r="J59" s="26"/>
      <c r="K59" s="25">
        <v>2</v>
      </c>
      <c r="L59" s="26"/>
      <c r="M59" s="25">
        <v>8</v>
      </c>
      <c r="N59" s="15">
        <f t="shared" si="14"/>
        <v>10</v>
      </c>
      <c r="O59" s="13">
        <f>IF(AND(Estimate[[#This Row],[Who]]="Ciellos",Estimate[[#This Row],[State]]="Execute"),G59*$F$69+H59*$F$70+I59*$F$71+J59*$F$72+K59*$F$73+L59*$F$74+M59*$F$75,0)</f>
        <v>1000</v>
      </c>
    </row>
    <row r="60" spans="2:15" x14ac:dyDescent="0.25">
      <c r="B60" s="43" t="s">
        <v>162</v>
      </c>
      <c r="C60" s="52" t="s">
        <v>136</v>
      </c>
      <c r="D60" s="72"/>
      <c r="E60" s="72" t="s">
        <v>88</v>
      </c>
      <c r="F60" s="72" t="s">
        <v>89</v>
      </c>
      <c r="G60" s="26"/>
      <c r="H60" s="26"/>
      <c r="I60" s="26"/>
      <c r="J60" s="26"/>
      <c r="K60" s="25">
        <v>2</v>
      </c>
      <c r="L60" s="26"/>
      <c r="M60" s="25">
        <v>8</v>
      </c>
      <c r="N60" s="15">
        <f t="shared" si="14"/>
        <v>10</v>
      </c>
      <c r="O60" s="13">
        <f>IF(AND(Estimate[[#This Row],[Who]]="Ciellos",Estimate[[#This Row],[State]]="Execute"),G60*$F$69+H60*$F$70+I60*$F$71+J60*$F$72+K60*$F$73+L60*$F$74+M60*$F$75,0)</f>
        <v>1000</v>
      </c>
    </row>
    <row r="61" spans="2:15" ht="30" x14ac:dyDescent="0.25">
      <c r="B61" s="43" t="s">
        <v>163</v>
      </c>
      <c r="C61" s="52" t="s">
        <v>139</v>
      </c>
      <c r="D61" s="72"/>
      <c r="E61" s="72" t="s">
        <v>88</v>
      </c>
      <c r="F61" s="72" t="s">
        <v>89</v>
      </c>
      <c r="G61" s="26"/>
      <c r="H61" s="26"/>
      <c r="I61" s="26"/>
      <c r="J61" s="26"/>
      <c r="K61" s="25">
        <v>2</v>
      </c>
      <c r="L61" s="26"/>
      <c r="M61" s="25">
        <v>8</v>
      </c>
      <c r="N61" s="15">
        <f t="shared" si="14"/>
        <v>10</v>
      </c>
      <c r="O61" s="13">
        <f>IF(AND(Estimate[[#This Row],[Who]]="Ciellos",Estimate[[#This Row],[State]]="Execute"),G61*$F$69+H61*$F$70+I61*$F$71+J61*$F$72+K61*$F$73+L61*$F$74+M61*$F$75,0)</f>
        <v>1000</v>
      </c>
    </row>
    <row r="62" spans="2:15" x14ac:dyDescent="0.25">
      <c r="B62" s="66" t="s">
        <v>164</v>
      </c>
      <c r="C62" s="54" t="s">
        <v>143</v>
      </c>
      <c r="D62" s="72"/>
      <c r="E62" s="72" t="s">
        <v>88</v>
      </c>
      <c r="F62" s="72" t="s">
        <v>89</v>
      </c>
      <c r="G62" s="26"/>
      <c r="H62" s="26"/>
      <c r="I62" s="26"/>
      <c r="J62" s="26"/>
      <c r="K62" s="25">
        <v>8</v>
      </c>
      <c r="L62" s="26"/>
      <c r="M62" s="25">
        <v>40</v>
      </c>
      <c r="N62" s="15"/>
      <c r="O62" s="13">
        <f>IF(AND(Estimate[[#This Row],[Who]]="Ciellos",Estimate[[#This Row],[State]]="Execute"),G62*$F$69+H62*$F$70+I62*$F$71+J62*$F$72+K62*$F$73+L62*$F$74+M62*$F$75,0)</f>
        <v>4800</v>
      </c>
    </row>
    <row r="63" spans="2:15" x14ac:dyDescent="0.25">
      <c r="B63" s="64"/>
      <c r="C63" s="51" t="s">
        <v>19</v>
      </c>
      <c r="D63" s="52"/>
      <c r="E63" s="52" t="s">
        <v>88</v>
      </c>
      <c r="F63" s="72" t="s">
        <v>89</v>
      </c>
      <c r="G63" s="26"/>
      <c r="H63" s="26">
        <v>16</v>
      </c>
      <c r="I63" s="26"/>
      <c r="J63" s="26"/>
      <c r="K63" s="25"/>
      <c r="L63" s="26"/>
      <c r="M63" s="25"/>
      <c r="N63" s="15">
        <f t="shared" ref="N63" si="15">SUM(G63:M63)</f>
        <v>16</v>
      </c>
      <c r="O63" s="13">
        <f>IF(AND(Estimate[[#This Row],[Who]]="Ciellos",Estimate[[#This Row],[State]]="Execute"),G63*$F$69+H63*$F$70+I63*$F$71+J63*$F$72+K63*$F$73+L63*$F$74+M63*$F$75,0)</f>
        <v>1600</v>
      </c>
    </row>
    <row r="64" spans="2:15" x14ac:dyDescent="0.25">
      <c r="B64" s="63"/>
      <c r="C64" s="48"/>
      <c r="D64" s="71"/>
      <c r="E64" s="71"/>
      <c r="F64" s="71"/>
      <c r="G64" s="22"/>
      <c r="H64" s="22"/>
      <c r="I64" s="22"/>
      <c r="J64" s="22"/>
      <c r="K64" s="22"/>
      <c r="L64" s="22"/>
      <c r="M64" s="22"/>
      <c r="N64" s="22"/>
      <c r="O64" s="13"/>
    </row>
    <row r="65" spans="2:15" ht="9.9499999999999993" customHeight="1" x14ac:dyDescent="0.25">
      <c r="M65"/>
    </row>
    <row r="66" spans="2:15" x14ac:dyDescent="0.25">
      <c r="B66" s="67"/>
      <c r="C66" s="55" t="s">
        <v>24</v>
      </c>
      <c r="D66" s="79"/>
      <c r="E66" s="79"/>
      <c r="F66" s="79"/>
      <c r="G66" s="36">
        <f t="shared" ref="G66:M66" si="16">SUM(G9:G65)</f>
        <v>0</v>
      </c>
      <c r="H66" s="36">
        <f t="shared" si="16"/>
        <v>68</v>
      </c>
      <c r="I66" s="36">
        <f t="shared" si="16"/>
        <v>0</v>
      </c>
      <c r="J66" s="36">
        <f t="shared" si="16"/>
        <v>0</v>
      </c>
      <c r="K66" s="36">
        <f t="shared" si="16"/>
        <v>198.85</v>
      </c>
      <c r="L66" s="36">
        <f t="shared" si="16"/>
        <v>4</v>
      </c>
      <c r="M66" s="36">
        <f t="shared" si="16"/>
        <v>681</v>
      </c>
      <c r="N66" s="36">
        <f>SUM(G66:M66)</f>
        <v>951.85</v>
      </c>
      <c r="O66" s="37">
        <f>SUM(O10:O63)</f>
        <v>95185</v>
      </c>
    </row>
    <row r="67" spans="2:15" ht="16.5" customHeight="1" x14ac:dyDescent="0.25">
      <c r="B67" s="68"/>
      <c r="C67" s="56"/>
      <c r="D67" s="80"/>
      <c r="E67" s="80"/>
      <c r="F67" s="80"/>
      <c r="G67" s="5"/>
      <c r="H67" s="5"/>
      <c r="I67" s="5"/>
      <c r="J67" s="5"/>
      <c r="K67" s="5"/>
      <c r="L67" s="5"/>
      <c r="M67" s="5"/>
      <c r="N67" s="4"/>
    </row>
    <row r="68" spans="2:15" ht="15" customHeight="1" x14ac:dyDescent="0.25">
      <c r="B68" s="69" t="s">
        <v>25</v>
      </c>
      <c r="C68" s="57" t="s">
        <v>26</v>
      </c>
      <c r="D68" s="81"/>
      <c r="E68" s="81"/>
      <c r="F68" s="82" t="s">
        <v>27</v>
      </c>
      <c r="G68" s="8" t="s">
        <v>28</v>
      </c>
      <c r="H68" s="17" t="s">
        <v>29</v>
      </c>
      <c r="I68" s="89" t="s">
        <v>30</v>
      </c>
      <c r="J68" s="90"/>
      <c r="K68" s="90"/>
      <c r="L68" s="90"/>
      <c r="M68" s="90"/>
      <c r="N68" s="90"/>
      <c r="O68" s="90"/>
    </row>
    <row r="69" spans="2:15" ht="15" customHeight="1" x14ac:dyDescent="0.25">
      <c r="C69" s="70" t="s">
        <v>31</v>
      </c>
      <c r="D69" s="58" t="s">
        <v>32</v>
      </c>
      <c r="E69" s="83"/>
      <c r="F69" s="84">
        <v>100</v>
      </c>
      <c r="G69" s="19">
        <f>IF(H69=0,0,1)</f>
        <v>0</v>
      </c>
      <c r="H69" s="11">
        <f>G66*F69</f>
        <v>0</v>
      </c>
      <c r="I69" s="88" t="s">
        <v>181</v>
      </c>
      <c r="J69" s="88"/>
      <c r="K69" s="88"/>
      <c r="L69" s="88"/>
      <c r="M69" s="88"/>
      <c r="N69" s="88"/>
      <c r="O69" s="88"/>
    </row>
    <row r="70" spans="2:15" x14ac:dyDescent="0.25">
      <c r="C70" s="70" t="s">
        <v>33</v>
      </c>
      <c r="D70" s="58" t="s">
        <v>3</v>
      </c>
      <c r="E70" s="83"/>
      <c r="F70" s="84">
        <v>100</v>
      </c>
      <c r="G70" s="19">
        <f t="shared" ref="G70:G75" si="17">IF(H70=0,0,1)</f>
        <v>1</v>
      </c>
      <c r="H70" s="11">
        <f>F70*H66</f>
        <v>6800</v>
      </c>
      <c r="I70" s="88"/>
      <c r="J70" s="88"/>
      <c r="K70" s="88"/>
      <c r="L70" s="88"/>
      <c r="M70" s="88"/>
      <c r="N70" s="88"/>
      <c r="O70" s="88"/>
    </row>
    <row r="71" spans="2:15" x14ac:dyDescent="0.25">
      <c r="C71" s="70" t="s">
        <v>34</v>
      </c>
      <c r="D71" s="58" t="s">
        <v>4</v>
      </c>
      <c r="E71" s="83"/>
      <c r="F71" s="84">
        <v>100</v>
      </c>
      <c r="G71" s="19">
        <f t="shared" si="17"/>
        <v>0</v>
      </c>
      <c r="H71" s="11">
        <f>F71*I66</f>
        <v>0</v>
      </c>
      <c r="I71" s="88"/>
      <c r="J71" s="88"/>
      <c r="K71" s="88"/>
      <c r="L71" s="88"/>
      <c r="M71" s="88"/>
      <c r="N71" s="88"/>
      <c r="O71" s="88"/>
    </row>
    <row r="72" spans="2:15" x14ac:dyDescent="0.25">
      <c r="C72" s="70" t="s">
        <v>35</v>
      </c>
      <c r="D72" s="58" t="s">
        <v>5</v>
      </c>
      <c r="E72" s="83"/>
      <c r="F72" s="84">
        <v>100</v>
      </c>
      <c r="G72" s="19">
        <f t="shared" si="17"/>
        <v>0</v>
      </c>
      <c r="H72" s="11">
        <f>F72*J66</f>
        <v>0</v>
      </c>
      <c r="I72" s="88"/>
      <c r="J72" s="88"/>
      <c r="K72" s="88"/>
      <c r="L72" s="88"/>
      <c r="M72" s="88"/>
      <c r="N72" s="88"/>
      <c r="O72" s="88"/>
    </row>
    <row r="73" spans="2:15" x14ac:dyDescent="0.25">
      <c r="C73" s="70" t="s">
        <v>36</v>
      </c>
      <c r="D73" s="58" t="s">
        <v>6</v>
      </c>
      <c r="E73" s="83"/>
      <c r="F73" s="84">
        <v>100</v>
      </c>
      <c r="G73" s="19">
        <f>IF(H73=0,0,1)</f>
        <v>1</v>
      </c>
      <c r="H73" s="11">
        <f>F73*K66</f>
        <v>19885</v>
      </c>
      <c r="I73" s="88"/>
      <c r="J73" s="88"/>
      <c r="K73" s="88"/>
      <c r="L73" s="88"/>
      <c r="M73" s="88"/>
      <c r="N73" s="88"/>
      <c r="O73" s="88"/>
    </row>
    <row r="74" spans="2:15" x14ac:dyDescent="0.25">
      <c r="C74" s="70" t="s">
        <v>37</v>
      </c>
      <c r="D74" s="58" t="s">
        <v>7</v>
      </c>
      <c r="E74" s="83"/>
      <c r="F74" s="84">
        <v>100</v>
      </c>
      <c r="G74" s="19">
        <f t="shared" si="17"/>
        <v>1</v>
      </c>
      <c r="H74" s="11">
        <f>F74*L66</f>
        <v>400</v>
      </c>
      <c r="I74" s="88"/>
      <c r="J74" s="88"/>
      <c r="K74" s="88"/>
      <c r="L74" s="88"/>
      <c r="M74" s="88"/>
      <c r="N74" s="88"/>
      <c r="O74" s="88"/>
    </row>
    <row r="75" spans="2:15" x14ac:dyDescent="0.25">
      <c r="C75" s="70" t="s">
        <v>38</v>
      </c>
      <c r="D75" s="58" t="s">
        <v>8</v>
      </c>
      <c r="E75" s="83"/>
      <c r="F75" s="84">
        <v>100</v>
      </c>
      <c r="G75" s="19">
        <f t="shared" si="17"/>
        <v>1</v>
      </c>
      <c r="H75" s="11">
        <f>F75*M66</f>
        <v>68100</v>
      </c>
      <c r="I75" s="88"/>
      <c r="J75" s="88"/>
      <c r="K75" s="88"/>
      <c r="L75" s="88"/>
      <c r="M75" s="88"/>
      <c r="N75" s="88"/>
      <c r="O75" s="88"/>
    </row>
    <row r="76" spans="2:15" x14ac:dyDescent="0.25">
      <c r="G76" s="6"/>
      <c r="I76" s="88"/>
      <c r="J76" s="88"/>
      <c r="K76" s="88"/>
      <c r="L76" s="88"/>
      <c r="M76" s="88"/>
      <c r="N76" s="88"/>
      <c r="O76" s="88"/>
    </row>
    <row r="77" spans="2:15" x14ac:dyDescent="0.25">
      <c r="B77" s="91" t="s">
        <v>39</v>
      </c>
      <c r="C77" s="92"/>
      <c r="D77" s="92"/>
      <c r="E77" s="92"/>
      <c r="F77" s="93"/>
      <c r="G77" s="12">
        <f>SUM(G69:G75)</f>
        <v>4</v>
      </c>
      <c r="H77" s="9">
        <f>SUM(H69:H76)</f>
        <v>95185</v>
      </c>
      <c r="I77" s="88"/>
      <c r="J77" s="88"/>
      <c r="K77" s="88"/>
      <c r="L77" s="88"/>
      <c r="M77" s="88"/>
      <c r="N77" s="88"/>
      <c r="O77" s="88"/>
    </row>
    <row r="78" spans="2:15" ht="21.75" customHeight="1" x14ac:dyDescent="0.25">
      <c r="I78" s="88"/>
      <c r="J78" s="88"/>
      <c r="K78" s="88"/>
      <c r="L78" s="88"/>
      <c r="M78" s="88"/>
      <c r="N78" s="88"/>
      <c r="O78" s="88"/>
    </row>
    <row r="79" spans="2:15" x14ac:dyDescent="0.25">
      <c r="B79" s="91" t="s">
        <v>40</v>
      </c>
      <c r="C79" s="92"/>
      <c r="D79" s="92"/>
      <c r="E79" s="92"/>
      <c r="F79" s="93"/>
      <c r="G79" s="21">
        <v>2</v>
      </c>
      <c r="I79" s="88"/>
      <c r="J79" s="88"/>
      <c r="K79" s="88"/>
      <c r="L79" s="88"/>
      <c r="M79" s="88"/>
      <c r="N79" s="88"/>
      <c r="O79" s="88"/>
    </row>
    <row r="80" spans="2:15" x14ac:dyDescent="0.25">
      <c r="I80" s="88"/>
      <c r="J80" s="88"/>
      <c r="K80" s="88"/>
      <c r="L80" s="88"/>
      <c r="M80" s="88"/>
      <c r="N80" s="88"/>
      <c r="O80" s="88"/>
    </row>
    <row r="81" spans="9:15" x14ac:dyDescent="0.25">
      <c r="I81" s="88"/>
      <c r="J81" s="88"/>
      <c r="K81" s="88"/>
      <c r="L81" s="88"/>
      <c r="M81" s="88"/>
      <c r="N81" s="88"/>
      <c r="O81" s="88"/>
    </row>
    <row r="82" spans="9:15" x14ac:dyDescent="0.25">
      <c r="I82" s="88"/>
      <c r="J82" s="88"/>
      <c r="K82" s="88"/>
      <c r="L82" s="88"/>
      <c r="M82" s="88"/>
      <c r="N82" s="88"/>
      <c r="O82" s="88"/>
    </row>
    <row r="83" spans="9:15" x14ac:dyDescent="0.25">
      <c r="I83" s="88"/>
      <c r="J83" s="88"/>
      <c r="K83" s="88"/>
      <c r="L83" s="88"/>
      <c r="M83" s="88"/>
      <c r="N83" s="88"/>
      <c r="O83" s="88"/>
    </row>
    <row r="84" spans="9:15" x14ac:dyDescent="0.25">
      <c r="I84" s="88"/>
      <c r="J84" s="88"/>
      <c r="K84" s="88"/>
      <c r="L84" s="88"/>
      <c r="M84" s="88"/>
      <c r="N84" s="88"/>
      <c r="O84" s="88"/>
    </row>
    <row r="85" spans="9:15" x14ac:dyDescent="0.25">
      <c r="I85" s="88"/>
      <c r="J85" s="88"/>
      <c r="K85" s="88"/>
      <c r="L85" s="88"/>
      <c r="M85" s="88"/>
      <c r="N85" s="88"/>
      <c r="O85" s="88"/>
    </row>
    <row r="86" spans="9:15" x14ac:dyDescent="0.25">
      <c r="I86" s="88"/>
      <c r="J86" s="88"/>
      <c r="K86" s="88"/>
      <c r="L86" s="88"/>
      <c r="M86" s="88"/>
      <c r="N86" s="88"/>
      <c r="O86" s="88"/>
    </row>
    <row r="87" spans="9:15" x14ac:dyDescent="0.25">
      <c r="I87" s="88"/>
      <c r="J87" s="88"/>
      <c r="K87" s="88"/>
      <c r="L87" s="88"/>
      <c r="M87" s="88"/>
      <c r="N87" s="88"/>
      <c r="O87" s="88"/>
    </row>
    <row r="88" spans="9:15" x14ac:dyDescent="0.25">
      <c r="I88" s="88"/>
      <c r="J88" s="88"/>
      <c r="K88" s="88"/>
      <c r="L88" s="88"/>
      <c r="M88" s="88"/>
      <c r="N88" s="88"/>
      <c r="O88" s="88"/>
    </row>
    <row r="89" spans="9:15" x14ac:dyDescent="0.25">
      <c r="I89" s="88"/>
      <c r="J89" s="88"/>
      <c r="K89" s="88"/>
      <c r="L89" s="88"/>
      <c r="M89" s="88"/>
      <c r="N89" s="88"/>
      <c r="O89" s="88"/>
    </row>
    <row r="90" spans="9:15" x14ac:dyDescent="0.25">
      <c r="I90" s="88"/>
      <c r="J90" s="88"/>
      <c r="K90" s="88"/>
      <c r="L90" s="88"/>
      <c r="M90" s="88"/>
      <c r="N90" s="88"/>
      <c r="O90" s="88"/>
    </row>
    <row r="91" spans="9:15" x14ac:dyDescent="0.25">
      <c r="I91" s="88"/>
      <c r="J91" s="88"/>
      <c r="K91" s="88"/>
      <c r="L91" s="88"/>
      <c r="M91" s="88"/>
      <c r="N91" s="88"/>
      <c r="O91" s="88"/>
    </row>
    <row r="92" spans="9:15" x14ac:dyDescent="0.25">
      <c r="I92" s="88"/>
      <c r="J92" s="88"/>
      <c r="K92" s="88"/>
      <c r="L92" s="88"/>
      <c r="M92" s="88"/>
      <c r="N92" s="88"/>
      <c r="O92" s="88"/>
    </row>
  </sheetData>
  <mergeCells count="4">
    <mergeCell ref="I69:O92"/>
    <mergeCell ref="B77:F77"/>
    <mergeCell ref="B79:F79"/>
    <mergeCell ref="I68:O68"/>
  </mergeCells>
  <phoneticPr fontId="13" type="noConversion"/>
  <conditionalFormatting sqref="E10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E10:E21 E23:E6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{50047F18-0346-4AE7-91AA-467A377E9183}</x14:id>
        </ext>
      </extLst>
    </cfRule>
    <cfRule type="iconSet" priority="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E10:E63">
    <cfRule type="cellIs" dxfId="1" priority="1" operator="equal">
      <formula>"Ciellos"</formula>
    </cfRule>
  </conditionalFormatting>
  <conditionalFormatting sqref="E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{DFF5371C-797D-47DE-AE65-57AFACB6AD85}</x14:id>
        </ext>
      </extLst>
    </cfRule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69:G75">
    <cfRule type="cellIs" dxfId="0" priority="10" operator="equal">
      <formula>0</formula>
    </cfRule>
  </conditionalFormatting>
  <dataValidations count="3">
    <dataValidation type="list" allowBlank="1" showInputMessage="1" showErrorMessage="1" sqref="F53:F54 F64" xr:uid="{4E43E73E-D098-4914-9E5A-E15A527F970C}">
      <formula1>"Ciellos;Aptean"</formula1>
    </dataValidation>
    <dataValidation type="list" allowBlank="1" showInputMessage="1" showErrorMessage="1" sqref="F55:F63 F6:F52" xr:uid="{66537C62-7145-484A-BE68-0BBB2A13B982}">
      <formula1>"Execute,Skip"</formula1>
    </dataValidation>
    <dataValidation type="list" allowBlank="1" showInputMessage="1" showErrorMessage="1" sqref="E6:E64" xr:uid="{1A89F69A-AC17-4113-A3B1-701E2A929DBE}">
      <formula1>"Aptean,Ciellos"</formula1>
    </dataValidation>
  </dataValidations>
  <pageMargins left="0.7" right="0.7" top="0.75" bottom="0.75" header="0.3" footer="0.3"/>
  <pageSetup scale="33" orientation="portrait" r:id="rId1"/>
  <ignoredErrors>
    <ignoredError sqref="B9 B10:B11 B13:B20 B31:O31 B37:B44 B56:B62 B45:B48" numberStoredAsText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047F18-0346-4AE7-91AA-467A377E9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E10:E21 E23:E63</xm:sqref>
        </x14:conditionalFormatting>
        <x14:conditionalFormatting xmlns:xm="http://schemas.microsoft.com/office/excel/2006/main">
          <x14:cfRule type="dataBar" id="{DFF5371C-797D-47DE-AE65-57AFACB6A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9F60-9249-4F34-A8C2-B32F80BC1884}">
  <sheetPr codeName="Sheet1"/>
  <dimension ref="A2:K13"/>
  <sheetViews>
    <sheetView workbookViewId="0">
      <selection activeCell="G9" sqref="G9"/>
    </sheetView>
  </sheetViews>
  <sheetFormatPr defaultRowHeight="15" x14ac:dyDescent="0.25"/>
  <cols>
    <col min="1" max="1" width="44.85546875" style="27" bestFit="1" customWidth="1"/>
    <col min="2" max="2" width="2.42578125" style="27" customWidth="1"/>
    <col min="3" max="3" width="31" style="27" bestFit="1" customWidth="1"/>
    <col min="4" max="4" width="5" style="27" customWidth="1"/>
    <col min="5" max="5" width="36.42578125" style="27" customWidth="1"/>
    <col min="6" max="6" width="4.28515625" style="27" customWidth="1"/>
    <col min="7" max="7" width="29.28515625" style="27" bestFit="1" customWidth="1"/>
    <col min="8" max="8" width="4.5703125" style="27" customWidth="1"/>
    <col min="9" max="9" width="23.28515625" style="27" bestFit="1" customWidth="1"/>
    <col min="10" max="10" width="5.140625" style="27" customWidth="1"/>
    <col min="11" max="11" width="49.140625" style="27" bestFit="1" customWidth="1"/>
    <col min="12" max="16384" width="9.140625" style="27"/>
  </cols>
  <sheetData>
    <row r="2" spans="1:11" x14ac:dyDescent="0.25">
      <c r="A2" t="s">
        <v>46</v>
      </c>
      <c r="C2" t="s">
        <v>26</v>
      </c>
      <c r="E2" t="s">
        <v>0</v>
      </c>
      <c r="G2" t="s">
        <v>64</v>
      </c>
      <c r="I2" t="s">
        <v>65</v>
      </c>
      <c r="K2" t="s">
        <v>66</v>
      </c>
    </row>
    <row r="3" spans="1:11" x14ac:dyDescent="0.25">
      <c r="A3" t="s">
        <v>41</v>
      </c>
      <c r="C3" t="s">
        <v>47</v>
      </c>
      <c r="E3" t="s">
        <v>54</v>
      </c>
      <c r="G3" t="s">
        <v>67</v>
      </c>
      <c r="I3" t="s">
        <v>72</v>
      </c>
      <c r="K3" s="38" t="s">
        <v>80</v>
      </c>
    </row>
    <row r="4" spans="1:11" x14ac:dyDescent="0.25">
      <c r="A4" t="s">
        <v>42</v>
      </c>
      <c r="C4" t="s">
        <v>48</v>
      </c>
      <c r="E4" t="s">
        <v>55</v>
      </c>
      <c r="G4" t="s">
        <v>68</v>
      </c>
      <c r="I4" t="s">
        <v>73</v>
      </c>
      <c r="K4" s="38" t="s">
        <v>81</v>
      </c>
    </row>
    <row r="5" spans="1:11" x14ac:dyDescent="0.25">
      <c r="A5" t="s">
        <v>43</v>
      </c>
      <c r="C5" t="s">
        <v>49</v>
      </c>
      <c r="E5" t="s">
        <v>56</v>
      </c>
      <c r="G5" t="s">
        <v>69</v>
      </c>
      <c r="I5" t="s">
        <v>74</v>
      </c>
      <c r="K5" s="38" t="s">
        <v>82</v>
      </c>
    </row>
    <row r="6" spans="1:11" x14ac:dyDescent="0.25">
      <c r="A6" t="s">
        <v>44</v>
      </c>
      <c r="C6" t="s">
        <v>50</v>
      </c>
      <c r="E6" t="s">
        <v>57</v>
      </c>
      <c r="G6" t="s">
        <v>70</v>
      </c>
      <c r="I6" t="s">
        <v>75</v>
      </c>
      <c r="K6" s="38" t="s">
        <v>83</v>
      </c>
    </row>
    <row r="7" spans="1:11" x14ac:dyDescent="0.25">
      <c r="A7" t="s">
        <v>45</v>
      </c>
      <c r="C7" t="s">
        <v>51</v>
      </c>
      <c r="E7" t="s">
        <v>58</v>
      </c>
      <c r="G7" t="s">
        <v>71</v>
      </c>
      <c r="I7" t="s">
        <v>76</v>
      </c>
      <c r="K7" s="38" t="s">
        <v>84</v>
      </c>
    </row>
    <row r="8" spans="1:11" x14ac:dyDescent="0.25">
      <c r="C8" t="s">
        <v>52</v>
      </c>
      <c r="E8" t="s">
        <v>59</v>
      </c>
      <c r="G8" t="s">
        <v>144</v>
      </c>
      <c r="I8" t="s">
        <v>77</v>
      </c>
      <c r="K8" s="38" t="s">
        <v>85</v>
      </c>
    </row>
    <row r="9" spans="1:11" x14ac:dyDescent="0.25">
      <c r="C9" t="s">
        <v>53</v>
      </c>
      <c r="E9" t="s">
        <v>60</v>
      </c>
      <c r="I9" t="s">
        <v>78</v>
      </c>
    </row>
    <row r="10" spans="1:11" x14ac:dyDescent="0.25">
      <c r="E10" t="s">
        <v>61</v>
      </c>
      <c r="I10" t="s">
        <v>79</v>
      </c>
    </row>
    <row r="11" spans="1:11" x14ac:dyDescent="0.25">
      <c r="E11" t="s">
        <v>62</v>
      </c>
    </row>
    <row r="12" spans="1:11" x14ac:dyDescent="0.25">
      <c r="E12" t="s">
        <v>63</v>
      </c>
    </row>
    <row r="13" spans="1:11" x14ac:dyDescent="0.25">
      <c r="E13" t="s">
        <v>45</v>
      </c>
    </row>
  </sheetData>
  <hyperlinks>
    <hyperlink ref="K3" r:id="rId1" xr:uid="{CA12A3E1-76A3-49BE-A004-7B7D53697D5C}"/>
    <hyperlink ref="K4" r:id="rId2" xr:uid="{D0DB1819-AC06-47DE-B55E-6DDC6F0B372D}"/>
    <hyperlink ref="K5" r:id="rId3" xr:uid="{06FA1BE5-ACD7-4B9C-A7EC-6D48110B0331}"/>
    <hyperlink ref="K6" r:id="rId4" xr:uid="{E052884A-6CE4-4741-9DE9-7E17FDBB2F4A}"/>
    <hyperlink ref="K7" r:id="rId5" xr:uid="{63DEBA00-A130-441A-ACDD-3792FEC38748}"/>
    <hyperlink ref="K8" r:id="rId6" xr:uid="{50533B61-124B-43CC-8EC2-7F316719523E}"/>
  </hyperlinks>
  <pageMargins left="0.7" right="0.7" top="0.75" bottom="0.75" header="0.3" footer="0.3"/>
  <tableParts count="6"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e38c22-2de5-42fc-ac64-c4e19e8fc160" xsi:nil="true"/>
    <lcf76f155ced4ddcb4097134ff3c332f xmlns="ba7ab47e-2e16-410a-a421-30db32da6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F1B2591DDF1488E031261811335E5" ma:contentTypeVersion="19" ma:contentTypeDescription="Create a new document." ma:contentTypeScope="" ma:versionID="fdf193b166bd882add517b4cffcb23c7">
  <xsd:schema xmlns:xsd="http://www.w3.org/2001/XMLSchema" xmlns:xs="http://www.w3.org/2001/XMLSchema" xmlns:p="http://schemas.microsoft.com/office/2006/metadata/properties" xmlns:ns2="93e38c22-2de5-42fc-ac64-c4e19e8fc160" xmlns:ns3="ba7ab47e-2e16-410a-a421-30db32da6325" targetNamespace="http://schemas.microsoft.com/office/2006/metadata/properties" ma:root="true" ma:fieldsID="b8b221235a772d546dc42507ae3564a4" ns2:_="" ns3:_="">
    <xsd:import namespace="93e38c22-2de5-42fc-ac64-c4e19e8fc160"/>
    <xsd:import namespace="ba7ab47e-2e16-410a-a421-30db32da632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38c22-2de5-42fc-ac64-c4e19e8fc1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5" nillable="true" ma:displayName="Taxonomy Catch All Column" ma:hidden="true" ma:list="{4789ec46-80ee-4701-bb45-9bdd25367ee8}" ma:internalName="TaxCatchAll" ma:showField="CatchAllData" ma:web="93e38c22-2de5-42fc-ac64-c4e19e8fc1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ab47e-2e16-410a-a421-30db32da6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e9ed8c9-0fb4-4685-9ad8-859f0b274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7B864-96C5-41BD-A34C-46C4A61EC7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400387-3C18-4B80-AB78-065002690CF9}">
  <ds:schemaRefs>
    <ds:schemaRef ds:uri="ba7ab47e-2e16-410a-a421-30db32da6325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3e38c22-2de5-42fc-ac64-c4e19e8fc16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EBC9E7-127D-4129-AB41-6DBC06B73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38c22-2de5-42fc-ac64-c4e19e8fc160"/>
    <ds:schemaRef ds:uri="ba7ab47e-2e16-410a-a421-30db32da6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General</vt:lpstr>
      <vt:lpstr>Estimate  (1)</vt:lpstr>
      <vt:lpstr>Estimate (2) </vt:lpstr>
      <vt:lpstr>Setup</vt:lpstr>
      <vt:lpstr>Project</vt:lpstr>
      <vt:lpstr>Requestor</vt:lpstr>
      <vt:lpstr>Role</vt:lpstr>
      <vt:lpstr>Service_Lead</vt:lpstr>
      <vt:lpstr>Task</vt:lpstr>
      <vt:lpstr>Technology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daryn.terlesky@ciellos.com</dc:creator>
  <cp:keywords/>
  <dc:description/>
  <cp:lastModifiedBy>Andrii Soroka</cp:lastModifiedBy>
  <cp:revision/>
  <cp:lastPrinted>2023-11-13T19:17:27Z</cp:lastPrinted>
  <dcterms:created xsi:type="dcterms:W3CDTF">2016-08-31T20:55:18Z</dcterms:created>
  <dcterms:modified xsi:type="dcterms:W3CDTF">2023-11-28T14:25:29Z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0x010100CE0F1B2591DDF1488E031261811335E5</vt:lpwstr>
  </property>
  <property fmtid="{D5CDD505-2E9C-101B-9397-08002B2CF9AE}" pid="3" name="MediaServiceImageTags">
    <vt:lpwstr/>
  </property>
  <property fmtid="{D5CDD505-2E9C-101B-9397-08002B2CF9AE}" pid="4" name="Jet Reports Function Literals">
    <vt:lpwstr>,	;	,	{	}	[@[{0}]]	1033	4105</vt:lpwstr>
  </property>
  <property fmtid="{D5CDD505-2E9C-101B-9397-08002B2CF9AE}" pid="5" name="Technology" linkTarget="Technology">
    <vt:lpwstr>Business Central (BC)</vt:lpwstr>
  </property>
  <property fmtid="{D5CDD505-2E9C-101B-9397-08002B2CF9AE}" pid="6" name="Role" linkTarget="Role">
    <vt:lpwstr>TA - Technical Architect</vt:lpwstr>
  </property>
  <property fmtid="{D5CDD505-2E9C-101B-9397-08002B2CF9AE}" pid="7" name="Task" linkTarget="Task">
    <vt:lpwstr>Estimate</vt:lpwstr>
  </property>
  <property fmtid="{D5CDD505-2E9C-101B-9397-08002B2CF9AE}" pid="8" name="Requestor" linkTarget="Requestor">
    <vt:lpwstr>Inida Noga</vt:lpwstr>
  </property>
  <property fmtid="{D5CDD505-2E9C-101B-9397-08002B2CF9AE}" pid="9" name="Service_Lead" linkTarget="Service_Lead">
    <vt:lpwstr>eugene.tsuprenko@ciellos.com</vt:lpwstr>
  </property>
  <property fmtid="{D5CDD505-2E9C-101B-9397-08002B2CF9AE}" pid="10" name="Project" linkTarget="Project">
    <vt:lpwstr>Aptean</vt:lpwstr>
  </property>
</Properties>
</file>