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<sst xmlns="http://schemas.openxmlformats.org/spreadsheetml/2006/main" count="32448" uniqueCount="10038">
  <si>
    <t>doc</t>
  </si>
  <si>
    <t>type</t>
  </si>
  <si>
    <t>text</t>
  </si>
  <si>
    <t>arg_name_1</t>
  </si>
  <si>
    <t>arg_val_1</t>
  </si>
  <si>
    <t>arg_name_2</t>
  </si>
  <si>
    <t>arg_val_2</t>
  </si>
  <si>
    <t>arg_name_3</t>
  </si>
  <si>
    <t>arg_val_3</t>
  </si>
  <si>
    <t>arg_name_4</t>
  </si>
  <si>
    <t>arg_val_4</t>
  </si>
  <si>
    <t>extractions_documents_5Feb5e834fbd998e17af8269f8ff--COSMOS-data.json</t>
  </si>
  <si>
    <t>ParameterSetting</t>
  </si>
  <si>
    <t xml:space="preserve">3.36 (95% CI 3.20-3.64)
</t>
  </si>
  <si>
    <t>value</t>
  </si>
  <si>
    <t>3.36</t>
  </si>
  <si>
    <t>variable</t>
  </si>
  <si>
    <t xml:space="preserve">(95% CI 3.20-3.64)
</t>
  </si>
  <si>
    <t xml:space="preserve">Re(t)
</t>
  </si>
  <si>
    <t xml:space="preserve">2.56
</t>
  </si>
  <si>
    <t xml:space="preserve">4.38
</t>
  </si>
  <si>
    <t xml:space="preserve">3.41
</t>
  </si>
  <si>
    <t xml:space="preserve">6.47
</t>
  </si>
  <si>
    <t xml:space="preserve">2.30
</t>
  </si>
  <si>
    <t xml:space="preserve">3.58
</t>
  </si>
  <si>
    <t xml:space="preserve">April, 2020
</t>
  </si>
  <si>
    <t>April,</t>
  </si>
  <si>
    <t xml:space="preserve">2020
</t>
  </si>
  <si>
    <t xml:space="preserve">February 27th, 2020
</t>
  </si>
  <si>
    <t>February</t>
  </si>
  <si>
    <t xml:space="preserve">27th, 2020
</t>
  </si>
  <si>
    <t xml:space="preserve">110,000 iterations
</t>
  </si>
  <si>
    <t>110,000</t>
  </si>
  <si>
    <t xml:space="preserve">iterations
</t>
  </si>
  <si>
    <t xml:space="preserve">80,000 iterations
</t>
  </si>
  <si>
    <t>80,000</t>
  </si>
  <si>
    <t xml:space="preserve">5% (the critical value of z)
</t>
  </si>
  <si>
    <t>5%</t>
  </si>
  <si>
    <t xml:space="preserve">(the critical value of z)
</t>
  </si>
  <si>
    <t xml:space="preserve">1.96 - do not reject the original hypothesis of convergence to a posterior distribution
</t>
  </si>
  <si>
    <t>1.96</t>
  </si>
  <si>
    <t xml:space="preserve">- do not reject the original hypothesis of convergence to a posterior distribution
</t>
  </si>
  <si>
    <t xml:space="preserve">21 - conﬁrmed cases reported on January 20th, 2020
</t>
  </si>
  <si>
    <t>21</t>
  </si>
  <si>
    <t xml:space="preserve">- conﬁrmed cases reported on January 20th, 2020
</t>
  </si>
  <si>
    <t xml:space="preserve">14 - quarantined susceptible individuals were isolated for 14 days
</t>
  </si>
  <si>
    <t>14</t>
  </si>
  <si>
    <t xml:space="preserve">- quarantined susceptible individuals were isolated for 14 days
</t>
  </si>
  <si>
    <t xml:space="preserve">1/5.2 - incubation period of COVID-19 is about 5.2 days
</t>
  </si>
  <si>
    <t>1/5.2</t>
  </si>
  <si>
    <t xml:space="preserve">- incubation period of COVID-19 is about 5.2 days
</t>
  </si>
  <si>
    <t xml:space="preserve">1,336,210,000 - population of mainland China excluding Hubei province
</t>
  </si>
  <si>
    <t>1,336,210,000</t>
  </si>
  <si>
    <t xml:space="preserve">- population of mainland China excluding Hubei province
</t>
  </si>
  <si>
    <t xml:space="preserve">0.3 - threshold value of the intervention coeﬃcient with respect to contact
</t>
  </si>
  <si>
    <t>0.3</t>
  </si>
  <si>
    <t xml:space="preserve">- threshold value of the intervention coeﬃcient with respect to contact
</t>
  </si>
  <si>
    <t xml:space="preserve">0.5 - contact rate with 20% of the initial value
</t>
  </si>
  <si>
    <t>0.5</t>
  </si>
  <si>
    <t xml:space="preserve">- contact rate with 20% of the initial value
</t>
  </si>
  <si>
    <t xml:space="preserve">0.05 - contact rate with half of the initial value
</t>
  </si>
  <si>
    <t>0.05</t>
  </si>
  <si>
    <t xml:space="preserve">- contact rate with half of the initial value
</t>
  </si>
  <si>
    <t xml:space="preserve">None
</t>
  </si>
  <si>
    <t xml:space="preserve">1. Carlos WG, Dela Cruz CS, Cao B, Pasnick S, Jamil S. Novel Wuhan (2019-nCoV) Coronavirus. American Journal of Respiratory and Critical Care Medicine. 2020;201:7–8.
</t>
  </si>
  <si>
    <t>1.</t>
  </si>
  <si>
    <t xml:space="preserve">Carlos WG, Dela Cruz CS, Cao B, Pasnick S, Jamil S. Novel Wuhan (2019-nCoV) Coronavirus. American Journal of Respiratory and Critical Care Medicine. 2020;201:7–8.
</t>
  </si>
  <si>
    <t xml:space="preserve">2. National Health Commission of China;. Accessed Feb 27, 2020. http://www.nhc.gov.cn.
</t>
  </si>
  <si>
    <t>2.</t>
  </si>
  <si>
    <t xml:space="preserve">National Health Commission of China;. Accessed Feb 27, 2020. http://www.nhc.gov.cn.
</t>
  </si>
  <si>
    <t xml:space="preserve">3. World Health Organization (WHO);. Accessed Feb 27, 2020. https://www.who.int/emergencies/diseases/novel-coronavirus-2019.
</t>
  </si>
  <si>
    <t>3.</t>
  </si>
  <si>
    <t xml:space="preserve">World Health Organization (WHO);. Accessed Feb 27, 2020. https://www.who.int/emergencies/diseases/novel-coronavirus-2019.
</t>
  </si>
  <si>
    <t xml:space="preserve">4. Kwok KO, Tang A, Wei VW, Park WH, Yeoh EK, Riley S. Epidemic Models of Contact Tracing: Systematic Review of Transmission Studies of Severe Acute Respiratory Syndrome and Middle East Respiratory Syndrome.
</t>
  </si>
  <si>
    <t>4.</t>
  </si>
  <si>
    <t xml:space="preserve">Kwok KO, Tang A, Wei VW, Park WH, Yeoh EK, Riley S. Epidemic Models of Contact Tracing: Systematic Review of Transmission Studies of Severe Acute Respiratory Syndrome and Middle East Respiratory Syndrome.
</t>
  </si>
  <si>
    <t xml:space="preserve">5. Tang B, Wang X, Li Q, Bragazzi NL, Tang S, Xiao Y, et al. Estimation of the Transmission Risk of the 2019-nCoV and Its Implication for Public Health Interventions. Journal of Clinical Medicine. 2020;9(2):462.
</t>
  </si>
  <si>
    <t>5.</t>
  </si>
  <si>
    <t xml:space="preserve">Tang B, Wang X, Li Q, Bragazzi NL, Tang S, Xiao Y, et al. Estimation of the Transmission Risk of the 2019-nCoV and Its Implication for Public Health Interventions. Journal of Clinical Medicine. 2020;9(2):462.
</t>
  </si>
  <si>
    <t xml:space="preserve">6. Li Q, Guan X,
</t>
  </si>
  <si>
    <t>6.</t>
  </si>
  <si>
    <t xml:space="preserve">Li Q, Guan X,
</t>
  </si>
  <si>
    <t>extractions_documents_5Feb5e9afc3d998e17af826ae83f--COSMOS-data.json</t>
  </si>
  <si>
    <t xml:space="preserve">11 - show that many new patients which are asymptomatic or have only mild symptoms can transmit the virus
</t>
  </si>
  <si>
    <t>11</t>
  </si>
  <si>
    <t xml:space="preserve">- show that many new patients which are asymptomatic or have only mild symptoms can transmit the virus
</t>
  </si>
  <si>
    <t xml:space="preserve">12 - Researches both in [12]
</t>
  </si>
  <si>
    <t>12</t>
  </si>
  <si>
    <t xml:space="preserve">- Researches both in [12]
</t>
  </si>
  <si>
    <t xml:space="preserve">4 - Researches both in [12] and [4]
</t>
  </si>
  <si>
    <t>4</t>
  </si>
  <si>
    <t xml:space="preserve">- Researches both in [12] and [4]
</t>
  </si>
  <si>
    <t xml:space="preserve">10 - [10] reported that 13 evacuees from Wuhan, China on chartered ﬂights were infected
</t>
  </si>
  <si>
    <t>10</t>
  </si>
  <si>
    <t xml:space="preserve">- [10] reported that 13 evacuees from Wuhan, China on chartered ﬂights were infected
</t>
  </si>
  <si>
    <t xml:space="preserve">3 - estimated asymptomatic proportion in [3] is at 17.9%
</t>
  </si>
  <si>
    <t>3</t>
  </si>
  <si>
    <t xml:space="preserve">- estimated asymptomatic proportion in [3] is at 17.9%
</t>
  </si>
  <si>
    <t xml:space="preserve">13 - team in China [13] suggests that by February 18, there were 37,400 people with the virus in Wuhan whom authorities didn’t know about
</t>
  </si>
  <si>
    <t>13</t>
  </si>
  <si>
    <t xml:space="preserve">- team in China [13] suggests that by February 18, there were 37,400 people with the virus in Wuhan whom authorities didn’t know about
</t>
  </si>
  <si>
    <t xml:space="preserve">5 - Research in [5] estimates 86% of all infections were undocumented
</t>
  </si>
  <si>
    <t>5</t>
  </si>
  <si>
    <t xml:space="preserve">- Research in [5] estimates 86% of all infections were undocumented
</t>
  </si>
  <si>
    <t xml:space="preserve">6 - previous works [6, 7, 8]
</t>
  </si>
  <si>
    <t>6</t>
  </si>
  <si>
    <t xml:space="preserve">- previous works [6, 7, 8]
</t>
  </si>
  <si>
    <t xml:space="preserve">7 - previous works [6, 7, 8]
</t>
  </si>
  <si>
    <t>7</t>
  </si>
  <si>
    <t xml:space="preserve">8 - previous works [6, 7, 8]
</t>
  </si>
  <si>
    <t>8</t>
  </si>
  <si>
    <t xml:space="preserve">15 - National Health Commission of the People’s Republic of China
</t>
  </si>
  <si>
    <t>15</t>
  </si>
  <si>
    <t xml:space="preserve">- National Health Commission of the People’s Republic of China
</t>
  </si>
  <si>
    <t xml:space="preserve">16 - Chinese center for disease control and prevention [15, 16]
</t>
  </si>
  <si>
    <t>16</t>
  </si>
  <si>
    <t xml:space="preserve">- Chinese center for disease control and prevention [15, 16]
</t>
  </si>
  <si>
    <t xml:space="preserve">17,409 clinically diagnosed cases from February 10 to February 15
</t>
  </si>
  <si>
    <t>17,409</t>
  </si>
  <si>
    <t xml:space="preserve">clinically diagnosed cases from February 10 to February 15
</t>
  </si>
  <si>
    <t xml:space="preserve">ν1 = f ν
</t>
  </si>
  <si>
    <t>ν1</t>
  </si>
  <si>
    <t xml:space="preserve">ν2 = (1 − f ) ν
</t>
  </si>
  <si>
    <t>ν2</t>
  </si>
  <si>
    <t xml:space="preserve">τ0
</t>
  </si>
  <si>
    <t xml:space="preserve">N
</t>
  </si>
  <si>
    <t xml:space="preserve">µ
</t>
  </si>
  <si>
    <t xml:space="preserve">Table 3
</t>
  </si>
  <si>
    <t>Table</t>
  </si>
  <si>
    <t xml:space="preserve">3
</t>
  </si>
  <si>
    <t xml:space="preserve">Figures 4 and 5
</t>
  </si>
  <si>
    <t>Figures</t>
  </si>
  <si>
    <t xml:space="preserve">4 and 5
</t>
  </si>
  <si>
    <t xml:space="preserve">Figure 2
</t>
  </si>
  <si>
    <t>Figure</t>
  </si>
  <si>
    <t xml:space="preserve">2
</t>
  </si>
  <si>
    <t xml:space="preserve">Figure 3
</t>
  </si>
  <si>
    <t xml:space="preserve">Figure 6
</t>
  </si>
  <si>
    <t xml:space="preserve">6
</t>
  </si>
  <si>
    <t xml:space="preserve">Figure 7
</t>
  </si>
  <si>
    <t xml:space="preserve">7
</t>
  </si>
  <si>
    <t xml:space="preserve">5.2
</t>
  </si>
  <si>
    <t xml:space="preserve">5.4
</t>
  </si>
  <si>
    <t xml:space="preserve">5.5
</t>
  </si>
  <si>
    <t xml:space="preserve">Figure 8
</t>
  </si>
  <si>
    <t xml:space="preserve">8
</t>
  </si>
  <si>
    <t xml:space="preserve">Figure 9
</t>
  </si>
  <si>
    <t xml:space="preserve">9
</t>
  </si>
  <si>
    <t xml:space="preserve">Figure 10
</t>
  </si>
  <si>
    <t xml:space="preserve">10
</t>
  </si>
  <si>
    <t xml:space="preserve">Figure 11
</t>
  </si>
  <si>
    <t xml:space="preserve">11
</t>
  </si>
  <si>
    <t xml:space="preserve">Table 4
</t>
  </si>
  <si>
    <t xml:space="preserve">4
</t>
  </si>
  <si>
    <t xml:space="preserve">Table 6
</t>
  </si>
  <si>
    <t xml:space="preserve">I0 = 93
</t>
  </si>
  <si>
    <t>I0</t>
  </si>
  <si>
    <t xml:space="preserve">U0 = 5
</t>
  </si>
  <si>
    <t>U0</t>
  </si>
  <si>
    <t xml:space="preserve">S0 = 1.40005 x 10^9 - (I0 + U0)
</t>
  </si>
  <si>
    <t>S0</t>
  </si>
  <si>
    <t xml:space="preserve">η = 1/7
</t>
  </si>
  <si>
    <t>η</t>
  </si>
  <si>
    <t xml:space="preserve">R0 = 0
</t>
  </si>
  <si>
    <t>R0</t>
  </si>
  <si>
    <t xml:space="preserve">RR0 = 0
</t>
  </si>
  <si>
    <t>RR0</t>
  </si>
  <si>
    <t xml:space="preserve">CR0 = 0
</t>
  </si>
  <si>
    <t>CR0</t>
  </si>
  <si>
    <t xml:space="preserve">f = 0.8
</t>
  </si>
  <si>
    <t>f</t>
  </si>
  <si>
    <t xml:space="preserve">τ0 = 3.3655 x 10^-10
</t>
  </si>
  <si>
    <t>τ0</t>
  </si>
  <si>
    <t xml:space="preserve">N = 26
</t>
  </si>
  <si>
    <t>N</t>
  </si>
  <si>
    <t xml:space="preserve">µ = 0.148
</t>
  </si>
  <si>
    <t>µ</t>
  </si>
  <si>
    <t xml:space="preserve">ν = 1
</t>
  </si>
  <si>
    <t>ν</t>
  </si>
  <si>
    <t xml:space="preserve">t0 = 13.3617
</t>
  </si>
  <si>
    <t>t0</t>
  </si>
  <si>
    <t>extractions_documents_5Feb5f2c396ea58f1dfd5210a483--COSMOS-data.json</t>
  </si>
  <si>
    <t xml:space="preserve">February 27th, 2020 - 1
</t>
  </si>
  <si>
    <t xml:space="preserve">27th, 2020 - 1
</t>
  </si>
  <si>
    <t xml:space="preserve">March 24th - 2
</t>
  </si>
  <si>
    <t>March</t>
  </si>
  <si>
    <t xml:space="preserve">24th - 2
</t>
  </si>
  <si>
    <t xml:space="preserve">March 30th - 3
</t>
  </si>
  <si>
    <t xml:space="preserve">30th - 3
</t>
  </si>
  <si>
    <t xml:space="preserve">April 21th - 4
</t>
  </si>
  <si>
    <t>April</t>
  </si>
  <si>
    <t xml:space="preserve">21th - 4
</t>
  </si>
  <si>
    <t xml:space="preserve">5, 6, 7, 8, 9 - 5, 6, 7, 8, 9
</t>
  </si>
  <si>
    <t>5,</t>
  </si>
  <si>
    <t xml:space="preserve">6, 7, 8, 9 - 5, 6, 7, 8, 9
</t>
  </si>
  <si>
    <t xml:space="preserve">10, 11 - 10, 11
</t>
  </si>
  <si>
    <t>10,</t>
  </si>
  <si>
    <t xml:space="preserve">11 - 10, 11
</t>
  </si>
  <si>
    <t xml:space="preserve">12 - 12
</t>
  </si>
  <si>
    <t xml:space="preserve">- 12
</t>
  </si>
  <si>
    <t xml:space="preserve">13 - 13
</t>
  </si>
  <si>
    <t xml:space="preserve">- 13
</t>
  </si>
  <si>
    <t xml:space="preserve">14, 15 - 14, 15
</t>
  </si>
  <si>
    <t>14,</t>
  </si>
  <si>
    <t xml:space="preserve">15 - 14, 15
</t>
  </si>
  <si>
    <t xml:space="preserve">16 - 16
</t>
  </si>
  <si>
    <t xml:space="preserve">- 16
</t>
  </si>
  <si>
    <t xml:space="preserve">4: ds n(cid:88) n(cid:88) = − 1 si (t) βijij (t) dt n n i=1 j=1 = −β (t) s (t) i (t) 
</t>
  </si>
  <si>
    <t>4:</t>
  </si>
  <si>
    <t xml:space="preserve">ds n(cid:88) n(cid:88) = − 1 si (t) βijij (t) dt n n i=1 j=1 = −β (t) s (t) i (t) 
</t>
  </si>
  <si>
    <t xml:space="preserve">5: di 1 n(cid:88) n(cid:88) n(cid:88) = si (t) βijij (t) − γ ii (t) dt n n n i=1 j=1 i=1 = β (t) s (t) i (t) − γi (t) 
</t>
  </si>
  <si>
    <t>5:</t>
  </si>
  <si>
    <t xml:space="preserve">di 1 n(cid:88) n(cid:88) n(cid:88) = si (t) βijij (t) − γ ii (t) dt n n n i=1 j=1 i=1 = β (t) s (t) i (t) − γi (t) 
</t>
  </si>
  <si>
    <t xml:space="preserve">6: dr γ n(cid:88) = ii (t) dt n i=1 = γi (t) 
</t>
  </si>
  <si>
    <t>6:</t>
  </si>
  <si>
    <t xml:space="preserve">dr γ n(cid:88) = ii (t) dt n i=1 = γi (t) 
</t>
  </si>
  <si>
    <t xml:space="preserve">7: β(t) = β0 s(t) (cid:34) 1 (cid:80)n
</t>
  </si>
  <si>
    <t>7:</t>
  </si>
  <si>
    <t xml:space="preserve">β(t) = β0 s(t) (cid:34) 1 (cid:80)n
</t>
  </si>
  <si>
    <t xml:space="preserve">8: sef f (t) ≡ n(cid:88) si (t − ti) nβ0i(t) i=1 
</t>
  </si>
  <si>
    <t>8:</t>
  </si>
  <si>
    <t xml:space="preserve">sef f (t) ≡ n(cid:88) si (t − ti) nβ0i(t) i=1 
</t>
  </si>
  <si>
    <t xml:space="preserve">9 - The calculation of sef f (t) in Eq. (7)
</t>
  </si>
  <si>
    <t>9</t>
  </si>
  <si>
    <t xml:space="preserve">- The calculation of sef f (t) in Eq. (7)
</t>
  </si>
  <si>
    <t xml:space="preserve">10 - at → at0 essentially all the local outbreak
</t>
  </si>
  <si>
    <t xml:space="preserve">- at → at0 essentially all the local outbreak
</t>
  </si>
  <si>
    <t xml:space="preserve">R0 = 2.2 and recovery rate γ = 1/6 
</t>
  </si>
  <si>
    <t xml:space="preserve">t = 20 days 
</t>
  </si>
  <si>
    <t>t</t>
  </si>
  <si>
    <t xml:space="preserve">R0 = 1.7 
</t>
  </si>
  <si>
    <t xml:space="preserve">t = 0 
</t>
  </si>
  <si>
    <t xml:space="preserve">t3.4 
</t>
  </si>
  <si>
    <t>t3.4</t>
  </si>
  <si>
    <t xml:space="preserve">
</t>
  </si>
  <si>
    <t xml:space="preserve">20 - 40 days after time t = 0 days
</t>
  </si>
  <si>
    <t>20</t>
  </si>
  <si>
    <t xml:space="preserve">- 40 days after time t = 0 days
</t>
  </si>
  <si>
    <t xml:space="preserve">R0 (t) = β (t) /γ
</t>
  </si>
  <si>
    <t xml:space="preserve">(t) = β (t) /γ
</t>
  </si>
  <si>
    <t xml:space="preserve">t0
</t>
  </si>
  <si>
    <t xml:space="preserve">14, [14]
</t>
  </si>
  <si>
    <t xml:space="preserve">[14]
</t>
  </si>
  <si>
    <t xml:space="preserve">19, [19]
</t>
  </si>
  <si>
    <t>19,</t>
  </si>
  <si>
    <t xml:space="preserve">[19]
</t>
  </si>
  <si>
    <t xml:space="preserve">24, [24]
</t>
  </si>
  <si>
    <t>24,</t>
  </si>
  <si>
    <t xml:space="preserve">[24]
</t>
  </si>
  <si>
    <t xml:space="preserve">33, [33]
</t>
  </si>
  <si>
    <t>33,</t>
  </si>
  <si>
    <t xml:space="preserve">[33]
</t>
  </si>
  <si>
    <t xml:space="preserve">12, [12]
</t>
  </si>
  <si>
    <t>12,</t>
  </si>
  <si>
    <t xml:space="preserve">[12]
</t>
  </si>
  <si>
    <t xml:space="preserve">30, [30]
</t>
  </si>
  <si>
    <t>30,</t>
  </si>
  <si>
    <t xml:space="preserve">[30]
</t>
  </si>
  <si>
    <t xml:space="preserve">31, [31]
</t>
  </si>
  <si>
    <t>31,</t>
  </si>
  <si>
    <t xml:space="preserve">[31]
</t>
  </si>
  <si>
    <t xml:space="preserve">5, [5]
</t>
  </si>
  <si>
    <t xml:space="preserve">[5]
</t>
  </si>
  <si>
    <t xml:space="preserve">7, [7]
</t>
  </si>
  <si>
    <t>7,</t>
  </si>
  <si>
    <t xml:space="preserve">[7]
</t>
  </si>
  <si>
    <t xml:space="preserve">13, [13]
</t>
  </si>
  <si>
    <t>13,</t>
  </si>
  <si>
    <t xml:space="preserve">[13]
</t>
  </si>
  <si>
    <t xml:space="preserve">16, [16]
</t>
  </si>
  <si>
    <t>16,</t>
  </si>
  <si>
    <t xml:space="preserve">[16]
</t>
  </si>
  <si>
    <t xml:space="preserve">34, [34]
</t>
  </si>
  <si>
    <t>34,</t>
  </si>
  <si>
    <t xml:space="preserve">[34]
</t>
  </si>
  <si>
    <t xml:space="preserve">63 (2015)
</t>
  </si>
  <si>
    <t>63</t>
  </si>
  <si>
    <t xml:space="preserve">(2015)
</t>
  </si>
  <si>
    <t xml:space="preserve">20 (1996)
</t>
  </si>
  <si>
    <t xml:space="preserve">(1996)
</t>
  </si>
  <si>
    <t xml:space="preserve">21 (2002)
</t>
  </si>
  <si>
    <t xml:space="preserve">(2002)
</t>
  </si>
  <si>
    <t xml:space="preserve">22 (2004)
</t>
  </si>
  <si>
    <t>22</t>
  </si>
  <si>
    <t xml:space="preserve">(2004)
</t>
  </si>
  <si>
    <t xml:space="preserve">23 (2020)
</t>
  </si>
  <si>
    <t>23</t>
  </si>
  <si>
    <t xml:space="preserve">(2020)
</t>
  </si>
  <si>
    <t xml:space="preserve">24 (2020)
</t>
  </si>
  <si>
    <t>24</t>
  </si>
  <si>
    <t xml:space="preserve">25 (Mexican Government data files)
</t>
  </si>
  <si>
    <t>25</t>
  </si>
  <si>
    <t xml:space="preserve">(Mexican Government data files)
</t>
  </si>
  <si>
    <t xml:space="preserve">26 (Overview of DELPHI Model V2.0)
</t>
  </si>
  <si>
    <t>26</t>
  </si>
  <si>
    <t xml:space="preserve">(Overview of DELPHI Model V2.0)
</t>
  </si>
  <si>
    <t xml:space="preserve">27 (Our World in Data)
</t>
  </si>
  <si>
    <t>27</t>
  </si>
  <si>
    <t xml:space="preserve">(Our World in Data)
</t>
  </si>
  <si>
    <t xml:space="preserve">28 (2020)
</t>
  </si>
  <si>
    <t>28</t>
  </si>
  <si>
    <t xml:space="preserve">29 (2020)
</t>
  </si>
  <si>
    <t>29</t>
  </si>
  <si>
    <t xml:space="preserve">30 (2015)
</t>
  </si>
  <si>
    <t>30</t>
  </si>
  <si>
    <t xml:space="preserve">31 (2016)
</t>
  </si>
  <si>
    <t>31</t>
  </si>
  <si>
    <t xml:space="preserve">(2016)
</t>
  </si>
  <si>
    <t xml:space="preserve">32 (2004)
</t>
  </si>
  <si>
    <t>32</t>
  </si>
  <si>
    <t xml:space="preserve">33 (2016)
</t>
  </si>
  <si>
    <t>33</t>
  </si>
  <si>
    <t xml:space="preserve">34 (2020)
</t>
  </si>
  <si>
    <t>34</t>
  </si>
  <si>
    <t xml:space="preserve">35 (2020)
</t>
  </si>
  <si>
    <t>35</t>
  </si>
  <si>
    <t xml:space="preserve">2.8 -13.55 - refers to Fitting parameters used in Fig. 4
</t>
  </si>
  <si>
    <t>2.8</t>
  </si>
  <si>
    <t xml:space="preserve">-13.55 - refers to Fitting parameters used in Fig. 4
</t>
  </si>
  <si>
    <t xml:space="preserve">5.47 - refers to Fitting parameters used in Fig. 4
</t>
  </si>
  <si>
    <t>5.47</t>
  </si>
  <si>
    <t xml:space="preserve">- refers to Fitting parameters used in Fig. 4
</t>
  </si>
  <si>
    <t xml:space="preserve">21 - refers to Fitting parameters used in Fig. 4
</t>
  </si>
  <si>
    <t xml:space="preserve">1.8 - refers to Fitting parameters used in Fig. 4
</t>
  </si>
  <si>
    <t>1.8</t>
  </si>
  <si>
    <t xml:space="preserve">32.43 - refers to Fitting parameters used in Fig. 4
</t>
  </si>
  <si>
    <t>32.43</t>
  </si>
  <si>
    <t xml:space="preserve">3.50 - refers to Fitting parameters used in Fig. 4
</t>
  </si>
  <si>
    <t>3.50</t>
  </si>
  <si>
    <t xml:space="preserve">1/6 - refers to Fitting parameters used in Fig. 4
</t>
  </si>
  <si>
    <t>1/6</t>
  </si>
  <si>
    <t xml:space="preserve">2.5 - refers to Fitting parameters used in Fig. 4
</t>
  </si>
  <si>
    <t>2.5</t>
  </si>
  <si>
    <t xml:space="preserve">-53.45 - refers to Fitting parameters used in Fig. 4
</t>
  </si>
  <si>
    <t>-53.45</t>
  </si>
  <si>
    <t xml:space="preserve">7.62 - refers to Fitting parameters used in Fig. 4
</t>
  </si>
  <si>
    <t>7.62</t>
  </si>
  <si>
    <t xml:space="preserve">24 - refers to Fitting parameters used in Fig. 4
</t>
  </si>
  <si>
    <t xml:space="preserve">2.25 - refers to Fitting parameters used in Fig. 4
</t>
  </si>
  <si>
    <t>2.25</t>
  </si>
  <si>
    <t xml:space="preserve">23.55 - refers to Fitting parameters used in Fig. 4
</t>
  </si>
  <si>
    <t>23.55</t>
  </si>
  <si>
    <t xml:space="preserve">2.82 - refers to Fitting parameters used in Fig. 4
</t>
  </si>
  <si>
    <t>2.82</t>
  </si>
  <si>
    <t xml:space="preserve">1/7.5 - refers to Fitting parameters used in Fig. 4
</t>
  </si>
  <si>
    <t>1/7.5</t>
  </si>
  <si>
    <t xml:space="preserve">3.7 - refers to Fitting parameters used in Fig. 4
</t>
  </si>
  <si>
    <t>3.7</t>
  </si>
  <si>
    <t xml:space="preserve">-2.19 - refers to Fitting parameters used in
</t>
  </si>
  <si>
    <t>-2.19</t>
  </si>
  <si>
    <t xml:space="preserve">- refers to Fitting parameters used in
</t>
  </si>
  <si>
    <t xml:space="preserve">29 - data points
</t>
  </si>
  <si>
    <t xml:space="preserve">- data points
</t>
  </si>
  <si>
    <t xml:space="preserve">28 - underlying polynomial basis degree
</t>
  </si>
  <si>
    <t xml:space="preserve">- underlying polynomial basis degree
</t>
  </si>
  <si>
    <t xml:space="preserve">4 - days
</t>
  </si>
  <si>
    <t xml:space="preserve">- days
</t>
  </si>
  <si>
    <t>extractions_documents_5Feb5f4fd1f6a58f1dfd5213de29--COSMOS-data.json</t>
  </si>
  <si>
    <t xml:space="preserve">β 0.38 - Transmission rate
</t>
  </si>
  <si>
    <t>β</t>
  </si>
  <si>
    <t xml:space="preserve">0.38 - Transmission rate
</t>
  </si>
  <si>
    <t xml:space="preserve">rβ 0.50 - Reduced transmission rate from undiagnosed severe cases
</t>
  </si>
  <si>
    <t>rβ</t>
  </si>
  <si>
    <t xml:space="preserve">0.50 - Reduced transmission rate from undiagnosed severe cases
</t>
  </si>
  <si>
    <t xml:space="preserve">lp (days) 5.6 - Average latency period
</t>
  </si>
  <si>
    <t>lp</t>
  </si>
  <si>
    <t xml:space="preserve">(days) 5.6 - Average latency period
</t>
  </si>
  <si>
    <t xml:space="preserve">lpni (days) 1.1 - Latency period (non infectious)
</t>
  </si>
  <si>
    <t>lpni</t>
  </si>
  <si>
    <t xml:space="preserve">(days) 1.1 - Latency period (non infectious)
</t>
  </si>
  <si>
    <t xml:space="preserve">lpi (days) 4.5 - Latency period (infectious)
</t>
  </si>
  <si>
    <t>lpi</t>
  </si>
  <si>
    <t xml:space="preserve">(days) 4.5 - Latency period (infectious)
</t>
  </si>
  <si>
    <t xml:space="preserve">niϵ 0.90 - Probability of transmission from exposed latent to presymptomatic infectious state
</t>
  </si>
  <si>
    <t>niϵ</t>
  </si>
  <si>
    <t xml:space="preserve">0.90 - Probability of transmission from exposed latent to presymptomatic infectious state
</t>
  </si>
  <si>
    <t xml:space="preserve">iϵ 0.20 - Probability of transmission from presymptomatic infectious state to symptomatic state
</t>
  </si>
  <si>
    <t>iϵ</t>
  </si>
  <si>
    <t xml:space="preserve">0.20 - Probability of transmission from presymptomatic infectious state to symptomatic state
</t>
  </si>
  <si>
    <t xml:space="preserve">pS 0.01 - Probability of developing severe symptoms
</t>
  </si>
  <si>
    <t>pS</t>
  </si>
  <si>
    <t xml:space="preserve">0.01 - Probability of developing severe symptoms
</t>
  </si>
  <si>
    <t xml:space="preserve">pDM 0.01 - Probability of death in mild cases
</t>
  </si>
  <si>
    <t>pDM</t>
  </si>
  <si>
    <t xml:space="preserve">0.01 - Probability of death in mild cases
</t>
  </si>
  <si>
    <t xml:space="preserve">pDS 0.04 - Probability of death in severe cases
</t>
  </si>
  <si>
    <t>pDS</t>
  </si>
  <si>
    <t xml:space="preserve">0.04 - Probability of death in severe cases
</t>
  </si>
  <si>
    <t xml:space="preserve">pDxM 0.0001 - Probability of being diagnosed/detected in mild cases
</t>
  </si>
  <si>
    <t>pDxM</t>
  </si>
  <si>
    <t xml:space="preserve">0.0001 - Probability of being diagnosed/detected in mild cases
</t>
  </si>
  <si>
    <t xml:space="preserve">pDxS 0.06 - Probability of being diagnosed/detected in severe cases
</t>
  </si>
  <si>
    <t>pDxS</t>
  </si>
  <si>
    <t xml:space="preserve">0.06 - Probability of being diagnosed/detected in severe cases
</t>
  </si>
  <si>
    <t xml:space="preserve">μ 0.142 - Rate of transition from Symptomatics to either Recovered or Deaths
</t>
  </si>
  <si>
    <t>μ</t>
  </si>
  <si>
    <t xml:space="preserve">0.142 - Rate of transition from Symptomatics to either Recovered or Deaths
</t>
  </si>
  <si>
    <t xml:space="preserve">Total 100000 - Total Population for the given model
</t>
  </si>
  <si>
    <t>Total</t>
  </si>
  <si>
    <t xml:space="preserve">100000 - Total Population for the given model
</t>
  </si>
  <si>
    <t xml:space="preserve">Fraction Susceptible / Total Susceptible Population (fs) - Relative calculated Reflects the effect of decrease in transmission as fewer
</t>
  </si>
  <si>
    <t>Fraction</t>
  </si>
  <si>
    <t xml:space="preserve">Susceptible / Total Susceptible Population (fs) - Relative calculated Reflects the effect of decrease in transmission as fewer
</t>
  </si>
  <si>
    <t xml:space="preserve">1 &amp; 2 (in episode of behavioral risk reached Pakistan before it): 60 days
</t>
  </si>
  <si>
    <t>1</t>
  </si>
  <si>
    <t xml:space="preserve">&amp; 2 (in episode of behavioral risk reached Pakistan before it): 60 days
</t>
  </si>
  <si>
    <t xml:space="preserve">Reaction Times 1 &amp; 2 (days): 3 days
</t>
  </si>
  <si>
    <t>Reaction</t>
  </si>
  <si>
    <t xml:space="preserve">Times 1 &amp; 2 (days): 3 days
</t>
  </si>
  <si>
    <t xml:space="preserve">Max Behavioral Risk Reduction 1 &amp; 2: 0.675, 4.3
</t>
  </si>
  <si>
    <t>Max</t>
  </si>
  <si>
    <t xml:space="preserve">Behavioral Risk Reduction 1 &amp; 2: 0.675, 4.3
</t>
  </si>
  <si>
    <t xml:space="preserve">Inverse Function: 1
</t>
  </si>
  <si>
    <t>Inverse</t>
  </si>
  <si>
    <t xml:space="preserve">Function: 1
</t>
  </si>
  <si>
    <t xml:space="preserve">Lockdown Start Time 1 &amp; 2 (days): 60, 162
</t>
  </si>
  <si>
    <t>Lockdown</t>
  </si>
  <si>
    <t xml:space="preserve">Start Time 1 &amp; 2 (days): 60, 162
</t>
  </si>
  <si>
    <t xml:space="preserve">Limited Lockdown Impacts 1 &amp; 2: 1
</t>
  </si>
  <si>
    <t>Limited</t>
  </si>
  <si>
    <t xml:space="preserve">Lockdown Impacts 1 &amp; 2: 1
</t>
  </si>
  <si>
    <t xml:space="preserve">Duration of Lockdowns (4): 52, 38
</t>
  </si>
  <si>
    <t>Duration</t>
  </si>
  <si>
    <t xml:space="preserve">of Lockdowns (4): 52, 38
</t>
  </si>
  <si>
    <t xml:space="preserve">1 - Unity value
</t>
  </si>
  <si>
    <t xml:space="preserve">- Unity value
</t>
  </si>
  <si>
    <t xml:space="preserve">2 - Limited Controls 1 &amp; 2
</t>
  </si>
  <si>
    <t>2</t>
  </si>
  <si>
    <t xml:space="preserve">- Limited Controls 1 &amp; 2
</t>
  </si>
  <si>
    <t xml:space="preserve">5 - 0.6 bed per thousand people
</t>
  </si>
  <si>
    <t xml:space="preserve">- 0.6 bed per thousand people
</t>
  </si>
  <si>
    <t xml:space="preserve">6 - Mortality rate without COVID-19 treatment
</t>
  </si>
  <si>
    <t xml:space="preserve">- Mortality rate without COVID-19 treatment
</t>
  </si>
  <si>
    <t xml:space="preserve">7 - Mortality rate after COVID-19 treatment
</t>
  </si>
  <si>
    <t xml:space="preserve">- Mortality rate after COVID-19 treatment
</t>
  </si>
  <si>
    <t xml:space="preserve">8 - Total ITU beds available for ventilators
</t>
  </si>
  <si>
    <t xml:space="preserve">- Total ITU beds available for ventilators
</t>
  </si>
  <si>
    <t xml:space="preserve">Total Population: 207,774,520
</t>
  </si>
  <si>
    <t xml:space="preserve">Population: 207,774,520
</t>
  </si>
  <si>
    <t xml:space="preserve">Peak Season: 0
</t>
  </si>
  <si>
    <t>Peak</t>
  </si>
  <si>
    <t xml:space="preserve">Season: 0
</t>
  </si>
  <si>
    <t xml:space="preserve">Seasonal Cycle: 324 days
</t>
  </si>
  <si>
    <t>Seasonal</t>
  </si>
  <si>
    <t xml:space="preserve">Cycle: 324 days
</t>
  </si>
  <si>
    <t xml:space="preserve">Total Converting: ∂PI/∂t = MC_t + SC_t
</t>
  </si>
  <si>
    <t xml:space="preserve">Converting: ∂PI/∂t = MC_t + SC_t
</t>
  </si>
  <si>
    <t xml:space="preserve">Milds Recovering: ∂MS(MR)/∂t = MS x (1-pDM)
</t>
  </si>
  <si>
    <t>Milds</t>
  </si>
  <si>
    <t xml:space="preserve">Recovering: ∂MS(MR)/∂t = MS x (1-pDM)
</t>
  </si>
  <si>
    <t xml:space="preserve">Milds Dying: ∂MS(MD)/∂t = MS x pDM
</t>
  </si>
  <si>
    <t xml:space="preserve">Dying: ∂MS(MD)/∂t = MS x pDM
</t>
  </si>
  <si>
    <t xml:space="preserve">Severe Recovering: ∂SS(SR)/∂t = SS x (1-pDS)
</t>
  </si>
  <si>
    <t>Severe</t>
  </si>
  <si>
    <t xml:space="preserve">Recovering: ∂SS(SR)/∂t = SS x (1-pDS)
</t>
  </si>
  <si>
    <t xml:space="preserve">Severes Dying: ∂SS(SD)/∂t = SS x pDS
</t>
  </si>
  <si>
    <t>Severes</t>
  </si>
  <si>
    <t xml:space="preserve">Dying: ∂SS(SD)/∂t = SS x pDS
</t>
  </si>
  <si>
    <t xml:space="preserve">niϵ and iϵ: 2, (Wallinga &amp; Teunis, 2004)
</t>
  </si>
  <si>
    <t xml:space="preserve">and iϵ: 2, (Wallinga &amp; Teunis, 2004)
</t>
  </si>
  <si>
    <t xml:space="preserve">pS: 0.01
</t>
  </si>
  <si>
    <t>pS:</t>
  </si>
  <si>
    <t xml:space="preserve">0.01
</t>
  </si>
  <si>
    <t xml:space="preserve">R0: 4.4, (10–14)
</t>
  </si>
  <si>
    <t>R0:</t>
  </si>
  <si>
    <t xml:space="preserve">4.4, (10–14)
</t>
  </si>
  <si>
    <t xml:space="preserve">β: 0.383
</t>
  </si>
  <si>
    <t>β:</t>
  </si>
  <si>
    <t xml:space="preserve">0.383
</t>
  </si>
  <si>
    <t xml:space="preserve">rβ: 0.5, (16)
</t>
  </si>
  <si>
    <t>rβ:</t>
  </si>
  <si>
    <t xml:space="preserve">0.5, (16)
</t>
  </si>
  <si>
    <t xml:space="preserve">pDM: 0.01, (20)
</t>
  </si>
  <si>
    <t>pDM:</t>
  </si>
  <si>
    <t xml:space="preserve">0.01, (20)
</t>
  </si>
  <si>
    <t xml:space="preserve">CMR: 0.67, 0.35, (6), (21)
</t>
  </si>
  <si>
    <t>CMR:</t>
  </si>
  <si>
    <t xml:space="preserve">0.67, 0.35, (6), (21)
</t>
  </si>
  <si>
    <t xml:space="preserve">Total population: 207,774,520, (5)
</t>
  </si>
  <si>
    <t xml:space="preserve">population: 207,774,520, (5)
</t>
  </si>
  <si>
    <t xml:space="preserve">Figure 8. Shows the experiment 3 curves for susceptible, presymptomatic infectious, Total symptomatic, Recovered and Deaths against the simulation time period respectively.
</t>
  </si>
  <si>
    <t xml:space="preserve">8. Shows the experiment 3 curves for susceptible, presymptomatic infectious, Total symptomatic, Recovered and Deaths against the simulation time period respectively.
</t>
  </si>
  <si>
    <t xml:space="preserve">Figure 9. Shows the experiment 3 curve for Deaths per day against the simulation time period respectively.
</t>
  </si>
  <si>
    <t xml:space="preserve">9. Shows the experiment 3 curve for Deaths per day against the simulation time period respectively.
</t>
  </si>
  <si>
    <t xml:space="preserve">Figure 10. Shows the experiment 4 curve for Total symptomatic cases against the simulation time period.
</t>
  </si>
  <si>
    <t xml:space="preserve">10. Shows the experiment 4 curve for Total symptomatic cases against the simulation time period.
</t>
  </si>
  <si>
    <t xml:space="preserve">Figure 11. Shows the experiment 5 curve for Deaths per day against the simulation time period comparing scenarios with 4000 vs 40000 ICU bed availability in Pakistan.
</t>
  </si>
  <si>
    <t xml:space="preserve">11. Shows the experiment 5 curve for Deaths per day against the simulation time period comparing scenarios with 4000 vs 40000 ICU bed availability in Pakistan.
</t>
  </si>
  <si>
    <t xml:space="preserve">Figure 12. Shows the experiment 5 curve for Total symptomatic cases against the simulation time period comparing scenarios with 124700 vs 1 Million public health capacity units / beds availability in Pakistan.
</t>
  </si>
  <si>
    <t xml:space="preserve">12. Shows the experiment 5 curve for Total symptomatic cases against the simulation time period comparing scenarios with 124700 vs 1 Million public health capacity units / beds availability in Pakistan.
</t>
  </si>
  <si>
    <t xml:space="preserve">6. Arentz M, Yim E, Klaff L, Lokhandwala S, Riedo FX, Chong M, et al. Characteristics and Outcomes of 21 Critically Ill Patients With COVID-19 in Washington State. JAMA. 2020 Mar 19;
</t>
  </si>
  <si>
    <t xml:space="preserve">Arentz M, Yim E, Klaff L, Lokhandwala S, Riedo FX, Chong M, et al. Characteristics and Outcomes of 21 Critically Ill Patients With COVID-19 in Washington State. JAMA. 2020 Mar 19;
</t>
  </si>
  <si>
    <t xml:space="preserve">7. Study in ICU finds 30.9% mortality rate from COVID-19 - Futurity [Internet]. [cited 2020 Aug 22].
</t>
  </si>
  <si>
    <t>7.</t>
  </si>
  <si>
    <t xml:space="preserve">Study in ICU finds 30.9% mortality rate from COVID-19 - Futurity [Internet]. [cited 2020 Aug 22].
</t>
  </si>
  <si>
    <t xml:space="preserve">8. Pakistan Plans Another COVID-19 Lockdown. Will It Work? – The Diplomat [Internet]. [cited 2020 Aug 22].
</t>
  </si>
  <si>
    <t>8.</t>
  </si>
  <si>
    <t xml:space="preserve">Pakistan Plans Another COVID-19 Lockdown. Will It Work? – The Diplomat [Internet]. [cited 2020 Aug 22].
</t>
  </si>
  <si>
    <t xml:space="preserve">9. COVID-19 pandemic in Pakistan - Wikipedia [Internet]. [cited 2020 Aug 22].
</t>
  </si>
  <si>
    <t>9.</t>
  </si>
  <si>
    <t xml:space="preserve">COVID-19 pandemic in Pakistan - Wikipedia [Internet]. [cited 2020 Aug 22].
</t>
  </si>
  <si>
    <t xml:space="preserve">10. Jee Y. WHO International Health Regulations Emergency Committee for the COVID-19 outbreak. Epidemiol Health. 2020 Mar 19;42:e2020013.
</t>
  </si>
  <si>
    <t>10.</t>
  </si>
  <si>
    <t xml:space="preserve">Jee Y. WHO International Health Regulations Emergency Committee for the COVID-19 outbreak. Epidemiol Health. 2020 Mar 19;42:e2020013.
</t>
  </si>
  <si>
    <t xml:space="preserve">11. Statement on the second meeting of the International Health Regulations (2005) Emergency Committee regarding the outbreak of novel coronavirus (2019-nCoV) [Internet]. [cited 2020 Aug 22].
</t>
  </si>
  <si>
    <t>11.</t>
  </si>
  <si>
    <t xml:space="preserve">Statement on the second meeting of the International Health Regulations (2005) Emergency Committee regarding the outbreak of novel coronavirus (2019-nCoV) [Internet]. [cited 2020 Aug 22].
</t>
  </si>
  <si>
    <t xml:space="preserve">12. Majumder MS, Mandl KD. Early in the epidemic: impact of preprints on global discourse about COVID- 19 transmiss
</t>
  </si>
  <si>
    <t>12.</t>
  </si>
  <si>
    <t xml:space="preserve">Majumder MS, Mandl KD. Early in the epidemic: impact of preprints on global discourse about COVID- 19 transmiss
</t>
  </si>
  <si>
    <t>extractions_documents_5Feb604fdb653f2ac7e70121dedb--COSMOS-data.json</t>
  </si>
  <si>
    <t xml:space="preserve">4 - Infectious Disease Modelling 6 (2021)
</t>
  </si>
  <si>
    <t xml:space="preserve">- Infectious Disease Modelling 6 (2021)
</t>
  </si>
  <si>
    <t xml:space="preserve">20 - Received 30 November 2020
</t>
  </si>
  <si>
    <t xml:space="preserve">- Received 30 November 2020
</t>
  </si>
  <si>
    <t xml:space="preserve">15 - Received in revised form 15 February 2021
</t>
  </si>
  <si>
    <t xml:space="preserve">- Received in revised form 15 February 2021
</t>
  </si>
  <si>
    <t xml:space="preserve">16 - Accepted 16 February 2021
</t>
  </si>
  <si>
    <t xml:space="preserve">- Accepted 16 February 2021
</t>
  </si>
  <si>
    <t xml:space="preserve">23 - Available online 23 February 2021
</t>
  </si>
  <si>
    <t xml:space="preserve">- Available online 23 February 2021
</t>
  </si>
  <si>
    <t xml:space="preserve">4-10 - total of 4e10 million infected cases
</t>
  </si>
  <si>
    <t>4-10</t>
  </si>
  <si>
    <t xml:space="preserve">- total of 4e10 million infected cases
</t>
  </si>
  <si>
    <t xml:space="preserve">20,080-58,604 - 20,080e58,604 deaths
</t>
  </si>
  <si>
    <t>20,080-58,604</t>
  </si>
  <si>
    <t xml:space="preserve">- 20,080e58,604 deaths
</t>
  </si>
  <si>
    <t xml:space="preserve">4,434,653 conﬁrmed cases and 302,169 deaths globally (WHO Coronavirus Disease (COVID- 19) Dashboard, 2020)
</t>
  </si>
  <si>
    <t>4,434,653</t>
  </si>
  <si>
    <t xml:space="preserve">conﬁrmed cases and 302,169 deaths globally (WHO Coronavirus Disease (COVID- 19) Dashboard, 2020)
</t>
  </si>
  <si>
    <t xml:space="preserve">7 million and 200, 000 respectively in October 2020
</t>
  </si>
  <si>
    <t xml:space="preserve">million and 200, 000 respectively in October 2020
</t>
  </si>
  <si>
    <t xml:space="preserve">1000 in Texas (Texas DSHS, Texas COVID-19, 20202)
</t>
  </si>
  <si>
    <t>1000</t>
  </si>
  <si>
    <t xml:space="preserve">in Texas (Texas DSHS, Texas COVID-19, 20202)
</t>
  </si>
  <si>
    <t xml:space="preserve">1173 between April 30th and May 16th, 2020
</t>
  </si>
  <si>
    <t>1173</t>
  </si>
  <si>
    <t xml:space="preserve">between April 30th and May 16th, 2020
</t>
  </si>
  <si>
    <t xml:space="preserve">1801 on May 16th, 2020 (Texas DSHS, Texas COVID-19 Data, 2020)
</t>
  </si>
  <si>
    <t>1801</t>
  </si>
  <si>
    <t xml:space="preserve">on May 16th, 2020 (Texas DSHS, Texas COVID-19 Data, 2020)
</t>
  </si>
  <si>
    <t xml:space="preserve">10 - contact rate of infected people with symptoms
</t>
  </si>
  <si>
    <t xml:space="preserve">- contact rate of infected people with symptoms
</t>
  </si>
  <si>
    <t xml:space="preserve">11 - contact rate of infected people without symptoms
</t>
  </si>
  <si>
    <t xml:space="preserve">- contact rate of infected people without symptoms
</t>
  </si>
  <si>
    <t xml:space="preserve">T1c - timing of social distancing strategies implemented on March 19th
</t>
  </si>
  <si>
    <t>T1c</t>
  </si>
  <si>
    <t xml:space="preserve">- timing of social distancing strategies implemented on March 19th
</t>
  </si>
  <si>
    <t xml:space="preserve">c10 - baseline contact rate of the infected people with symptoms
</t>
  </si>
  <si>
    <t>c10</t>
  </si>
  <si>
    <t xml:space="preserve">- baseline contact rate of the infected people with symptoms
</t>
  </si>
  <si>
    <t xml:space="preserve">c1b - minimum contact rate of infected people with symptoms under control strategies
</t>
  </si>
  <si>
    <t>c1b</t>
  </si>
  <si>
    <t xml:space="preserve">- minimum contact rate of infected people with symptoms under control strategies
</t>
  </si>
  <si>
    <t xml:space="preserve">r1 - how an exponential decrease in the contact rate is achieved
</t>
  </si>
  <si>
    <t>r1</t>
  </si>
  <si>
    <t xml:space="preserve">- how an exponential decrease in the contact rate is achieved
</t>
  </si>
  <si>
    <t xml:space="preserve">c20 - baseline contact rate of infected people without symptoms
</t>
  </si>
  <si>
    <t>c20</t>
  </si>
  <si>
    <t xml:space="preserve">- baseline contact rate of infected people without symptoms
</t>
  </si>
  <si>
    <t xml:space="preserve">c2b - minimum contact rate of infected people without symptoms under control strategies
</t>
  </si>
  <si>
    <t>c2b</t>
  </si>
  <si>
    <t xml:space="preserve">- minimum contact rate of infected people without symptoms under control strategies
</t>
  </si>
  <si>
    <t xml:space="preserve">r2 - how an exponential decrease in the contact rate of the infected people without symptoms is achieved
</t>
  </si>
  <si>
    <t>r2</t>
  </si>
  <si>
    <t xml:space="preserve">- how an exponential decrease in the contact rate of the infected people without symptoms is achieved
</t>
  </si>
  <si>
    <t xml:space="preserve">q0 - baseline quarantine rate
</t>
  </si>
  <si>
    <t>q0</t>
  </si>
  <si>
    <t xml:space="preserve">- baseline quarantine rate
</t>
  </si>
  <si>
    <t xml:space="preserve">qm - maximum quarantine rate
</t>
  </si>
  <si>
    <t>qm</t>
  </si>
  <si>
    <t xml:space="preserve">- maximum quarantine rate
</t>
  </si>
  <si>
    <t xml:space="preserve">r3 - parameter of exponential increase in the quarantine rate
</t>
  </si>
  <si>
    <t>r3</t>
  </si>
  <si>
    <t xml:space="preserve">- parameter of exponential increase in the quarantine rate
</t>
  </si>
  <si>
    <t xml:space="preserve">T2c - critical timing of enhanced quarantine strategies on April 2nd, 2020
</t>
  </si>
  <si>
    <t>T2c</t>
  </si>
  <si>
    <t xml:space="preserve">- critical timing of enhanced quarantine strategies on April 2nd, 2020
</t>
  </si>
  <si>
    <t xml:space="preserve">fs0 - baseline of the test rate of infected people with symptoms
</t>
  </si>
  <si>
    <t>fs0</t>
  </si>
  <si>
    <t xml:space="preserve">- baseline of the test rate of infected people with symptoms
</t>
  </si>
  <si>
    <t xml:space="preserve">fsf - maximum of the test rate of infected people with symptoms
</t>
  </si>
  <si>
    <t>fsf</t>
  </si>
  <si>
    <t xml:space="preserve">- maximum of the test rate of infected people with symptoms
</t>
  </si>
  <si>
    <t xml:space="preserve">s - sensitivity of the testing kit
</t>
  </si>
  <si>
    <t>s</t>
  </si>
  <si>
    <t xml:space="preserve">- sensitivity of the testing kit
</t>
  </si>
  <si>
    <t xml:space="preserve">T3c - timing of enhanced detecting rate for people with symptoms on March 17th, 2020
</t>
  </si>
  <si>
    <t>T3c</t>
  </si>
  <si>
    <t xml:space="preserve">- timing of enhanced detecting rate for people with symptoms on March 17th, 2020
</t>
  </si>
  <si>
    <t xml:space="preserve">fa0 - baseline of the test rate of infected people without symptoms
</t>
  </si>
  <si>
    <t>fa0</t>
  </si>
  <si>
    <t xml:space="preserve">- baseline of the test rate of infected people without symptoms
</t>
  </si>
  <si>
    <t xml:space="preserve">faf - maximum of the test rate of infected people without symptoms
</t>
  </si>
  <si>
    <t>faf</t>
  </si>
  <si>
    <t xml:space="preserve">- maximum of the test rate of infected people without symptoms
</t>
  </si>
  <si>
    <t xml:space="preserve">u40 - baseline recovery proportion
</t>
  </si>
  <si>
    <t>u40</t>
  </si>
  <si>
    <t xml:space="preserve">- baseline recovery proportion
</t>
  </si>
  <si>
    <t xml:space="preserve">u4b - maximum recovery proportion
</t>
  </si>
  <si>
    <t>u4b</t>
  </si>
  <si>
    <t xml:space="preserve">- maximum recovery proportion
</t>
  </si>
  <si>
    <t xml:space="preserve">r6 - parameter of exponential increase in the recovery proportion
</t>
  </si>
  <si>
    <t>r6</t>
  </si>
  <si>
    <t xml:space="preserve">- parameter of exponential increase in the recovery proportion
</t>
  </si>
  <si>
    <t xml:space="preserve">s2 - variance
</t>
  </si>
  <si>
    <t>s2</t>
  </si>
  <si>
    <t xml:space="preserve">- variance
</t>
  </si>
  <si>
    <t xml:space="preserve">18 - Loss Function
</t>
  </si>
  <si>
    <t>18</t>
  </si>
  <si>
    <t xml:space="preserve">- Loss Function
</t>
  </si>
  <si>
    <t xml:space="preserve">1 - Initial value of the number of hospitalized individuals
</t>
  </si>
  <si>
    <t xml:space="preserve">- Initial value of the number of hospitalized individuals
</t>
  </si>
  <si>
    <t xml:space="preserve">28,995,881 - Initial value of the number of susceptible individuals
</t>
  </si>
  <si>
    <t>28,995,881</t>
  </si>
  <si>
    <t xml:space="preserve">- Initial value of the number of susceptible individuals
</t>
  </si>
  <si>
    <t xml:space="preserve">28,995,881 - The population size
</t>
  </si>
  <si>
    <t xml:space="preserve">- The population size
</t>
  </si>
  <si>
    <t xml:space="preserve">0.8 - Sensitivity of the test for infected people
</t>
  </si>
  <si>
    <t>0.8</t>
  </si>
  <si>
    <t xml:space="preserve">- Sensitivity of the test for infected people
</t>
  </si>
  <si>
    <t xml:space="preserve">0.81 - Probability of confirmed cases to be quarantined at home
</t>
  </si>
  <si>
    <t>0.81</t>
  </si>
  <si>
    <t xml:space="preserve">- Probability of confirmed cases to be quarantined at home
</t>
  </si>
  <si>
    <t xml:space="preserve">28,995,881 - The initial value of the number of the susceptible individuals
</t>
  </si>
  <si>
    <t xml:space="preserve">- The initial value of the number of the susceptible individuals
</t>
  </si>
  <si>
    <t xml:space="preserve">0 - The initial value of the number of the exposed and quarantined individuals
</t>
  </si>
  <si>
    <t>0</t>
  </si>
  <si>
    <t xml:space="preserve">- The initial value of the number of the exposed and quarantined individuals
</t>
  </si>
  <si>
    <t xml:space="preserve">0 - The initial value of the number of the patients who are confirmed cases quarantined at home
</t>
  </si>
  <si>
    <t xml:space="preserve">- The initial value of the number of the patients who are confirmed cases quarantined at home
</t>
  </si>
  <si>
    <t xml:space="preserve">1 - The initial value of the number of the confirmed cases and hospitalized individuals
</t>
  </si>
  <si>
    <t xml:space="preserve">- The initial value of the number of the confirmed cases and hospitalized individuals
</t>
  </si>
  <si>
    <t xml:space="preserve">0 - The initial value of the number of recovered individuals
</t>
  </si>
  <si>
    <t xml:space="preserve">- The initial value of the number of recovered individuals
</t>
  </si>
  <si>
    <t xml:space="preserve">0 - The initial value of the number of the deaths
</t>
  </si>
  <si>
    <t xml:space="preserve">- The initial value of the number of the deaths
</t>
  </si>
  <si>
    <t xml:space="preserve">200 - Initial value of exposed but not quarantined population
</t>
  </si>
  <si>
    <t>200</t>
  </si>
  <si>
    <t xml:space="preserve">- Initial value of exposed but not quarantined population
</t>
  </si>
  <si>
    <t xml:space="preserve">20 - Initial value of infected patients with symptoms
</t>
  </si>
  <si>
    <t xml:space="preserve">- Initial value of infected patients with symptoms
</t>
  </si>
  <si>
    <t xml:space="preserve">15 - Initial value of infected patients with no symptoms
</t>
  </si>
  <si>
    <t xml:space="preserve">- Initial value of infected patients with no symptoms
</t>
  </si>
  <si>
    <t xml:space="preserve">0.05 - Transition rate from exposed and quarantined to susceptible
</t>
  </si>
  <si>
    <t xml:space="preserve">- Transition rate from exposed and quarantined to susceptible
</t>
  </si>
  <si>
    <t xml:space="preserve">0.1 - Transition rate from exposed and not quarantined to susceptible
</t>
  </si>
  <si>
    <t>0.1</t>
  </si>
  <si>
    <t xml:space="preserve">- Transition rate from exposed and not quarantined to susceptible
</t>
  </si>
  <si>
    <t xml:space="preserve">1.5 - Baseline contact rate of infected people with symptoms
</t>
  </si>
  <si>
    <t>1.5</t>
  </si>
  <si>
    <t xml:space="preserve">- Baseline contact rate of infected people with symptoms
</t>
  </si>
  <si>
    <t xml:space="preserve">0.5 - Minimum contact rate of infected people with symptoms under control strategies
</t>
  </si>
  <si>
    <t xml:space="preserve">- Minimum contact rate of infected people with symptoms under control strategies
</t>
  </si>
  <si>
    <t xml:space="preserve">0.15 - Denotes how an exponential decrease in the contact rate of infected people with symptoms is achieved
</t>
  </si>
  <si>
    <t>0.15</t>
  </si>
  <si>
    <t xml:space="preserve">- Denotes how an exponential decrease in the contact rate of infected people with symptoms is achieved
</t>
  </si>
  <si>
    <t xml:space="preserve">0.0333 - Baseline of the test rate of infected people with symptoms
</t>
  </si>
  <si>
    <t>0.0333</t>
  </si>
  <si>
    <t xml:space="preserve">- Baseline of the test rate of infected people with symptoms
</t>
  </si>
  <si>
    <t xml:space="preserve">0.01 - Baseline of the test rate of infected people with symptoms
</t>
  </si>
  <si>
    <t>0.01</t>
  </si>
  <si>
    <t xml:space="preserve">0.1429 - Baseline of the test rate of infected people with symptoms
</t>
  </si>
  <si>
    <t>0.1429</t>
  </si>
  <si>
    <t xml:space="preserve">0.0100 - Baseline of the test rate of infected people with symptoms
</t>
  </si>
  <si>
    <t>0.0100</t>
  </si>
  <si>
    <t xml:space="preserve">0.3333 - Maximum of the test rate of infected people with symptoms
</t>
  </si>
  <si>
    <t>0.3333</t>
  </si>
  <si>
    <t xml:space="preserve">- Maximum of the test rate of infected people with symptoms
</t>
  </si>
  <si>
    <t xml:space="preserve">0.0714 - Maximum of the test rate of infected people with symptoms
</t>
  </si>
  <si>
    <t>0.0714</t>
  </si>
  <si>
    <t xml:space="preserve">0.5 - Maximum of the test rate of infected people with symptoms
</t>
  </si>
  <si>
    <t xml:space="preserve">0.1197 - Maximum of the test rate of infected people with symptoms
</t>
  </si>
  <si>
    <t>0.1197</t>
  </si>
  <si>
    <t xml:space="preserve">0.15 - fsf infected people with symptoms
</t>
  </si>
  <si>
    <t xml:space="preserve">- fsf infected people with symptoms
</t>
  </si>
  <si>
    <t xml:space="preserve">0.001 - fsf infected people with symptoms
</t>
  </si>
  <si>
    <t>0.001</t>
  </si>
  <si>
    <t xml:space="preserve">0.4 - fsf infected people with symptoms
</t>
  </si>
  <si>
    <t>0.4</t>
  </si>
  <si>
    <t xml:space="preserve">0.2803 - fsf infected people with symptoms
</t>
  </si>
  <si>
    <t>0.2803</t>
  </si>
  <si>
    <t xml:space="preserve">0.0167 - Baseline of the test rate of infected people without symptoms
</t>
  </si>
  <si>
    <t>0.0167</t>
  </si>
  <si>
    <t xml:space="preserve">- Baseline of the test rate of infected people without symptoms
</t>
  </si>
  <si>
    <t xml:space="preserve">0.01 - Baseline of the test rate of infected people without symptoms
</t>
  </si>
  <si>
    <t xml:space="preserve">0.0714 - Baseline of the test rate of infected people without symptoms
</t>
  </si>
  <si>
    <t xml:space="preserve">0.0435 - Baseline of the test rate of infected people without symptoms
</t>
  </si>
  <si>
    <t>0.0435</t>
  </si>
  <si>
    <t xml:space="preserve">0.0714 - Maximum of the test rate of infected people without symptoms
</t>
  </si>
  <si>
    <t xml:space="preserve">- Maximum of the test rate of infected people without symptoms
</t>
  </si>
  <si>
    <t xml:space="preserve">2 (fold-change)
</t>
  </si>
  <si>
    <t xml:space="preserve">(fold-change)
</t>
  </si>
  <si>
    <t xml:space="preserve">3 (fold-change)
</t>
  </si>
  <si>
    <t xml:space="preserve">4 (fold-change)
</t>
  </si>
  <si>
    <t xml:space="preserve">1.5 (fold-change)
</t>
  </si>
  <si>
    <t xml:space="preserve">5 (fold-change)
</t>
  </si>
  <si>
    <t xml:space="preserve">6 (fold-change)
</t>
  </si>
  <si>
    <t xml:space="preserve">67,196 infections
</t>
  </si>
  <si>
    <t>67,196</t>
  </si>
  <si>
    <t xml:space="preserve">infections
</t>
  </si>
  <si>
    <t xml:space="preserve">1394 deaths
</t>
  </si>
  <si>
    <t>1394</t>
  </si>
  <si>
    <t xml:space="preserve">deaths
</t>
  </si>
  <si>
    <t xml:space="preserve">27,582 hospitalizations
</t>
  </si>
  <si>
    <t>27,582</t>
  </si>
  <si>
    <t xml:space="preserve">hospitalizations
</t>
  </si>
  <si>
    <t xml:space="preserve">2-folds increase in the detection rates and quarantine rate
</t>
  </si>
  <si>
    <t>2-folds</t>
  </si>
  <si>
    <t xml:space="preserve">increase in the detection rates and quarantine rate
</t>
  </si>
  <si>
    <t xml:space="preserve">1.5-folds increase in the detection rates and quarantine rate
</t>
  </si>
  <si>
    <t>1.5-folds</t>
  </si>
  <si>
    <t xml:space="preserve">4-folds increase in the contact rate
</t>
  </si>
  <si>
    <t>4-folds</t>
  </si>
  <si>
    <t xml:space="preserve">increase in the contact rate
</t>
  </si>
  <si>
    <t xml:space="preserve">3-folds increase in the contact rate
</t>
  </si>
  <si>
    <t>3-folds</t>
  </si>
  <si>
    <t xml:space="preserve">5-folds increase in the contact rate
</t>
  </si>
  <si>
    <t>5-folds</t>
  </si>
  <si>
    <t xml:space="preserve">49,651 death toll
</t>
  </si>
  <si>
    <t>49,651</t>
  </si>
  <si>
    <t xml:space="preserve">death toll
</t>
  </si>
  <si>
    <t xml:space="preserve">37% of the Texas population infected
</t>
  </si>
  <si>
    <t>37%</t>
  </si>
  <si>
    <t xml:space="preserve">of the Texas population infected
</t>
  </si>
  <si>
    <t xml:space="preserve">3e5 folds after reopening
</t>
  </si>
  <si>
    <t>3e5</t>
  </si>
  <si>
    <t xml:space="preserve">folds after reopening
</t>
  </si>
  <si>
    <t xml:space="preserve">101,305 total death
</t>
  </si>
  <si>
    <t>101,305</t>
  </si>
  <si>
    <t xml:space="preserve">total death
</t>
  </si>
  <si>
    <t xml:space="preserve">50% of Texas population
</t>
  </si>
  <si>
    <t>50%</t>
  </si>
  <si>
    <t xml:space="preserve">of Texas population
</t>
  </si>
  <si>
    <t xml:space="preserve">1.5 to 2-folds increase in the detection rates and quarantine rate
</t>
  </si>
  <si>
    <t xml:space="preserve">to 2-folds increase in the detection rates and quarantine rate
</t>
  </si>
  <si>
    <t xml:space="preserve">4e6 folds after reopening
</t>
  </si>
  <si>
    <t>4e6</t>
  </si>
  <si>
    <t xml:space="preserve">10e17 million infections
</t>
  </si>
  <si>
    <t>10e17</t>
  </si>
  <si>
    <t xml:space="preserve">million infections
</t>
  </si>
  <si>
    <t xml:space="preserve">142,578 deaths
</t>
  </si>
  <si>
    <t>142,578</t>
  </si>
  <si>
    <t xml:space="preserve">67,196 - Total Infections
</t>
  </si>
  <si>
    <t xml:space="preserve">- Total Infections
</t>
  </si>
  <si>
    <t xml:space="preserve">1394 - Total deaths
</t>
  </si>
  <si>
    <t xml:space="preserve">- Total deaths
</t>
  </si>
  <si>
    <t xml:space="preserve">27,582 - Total hospitalizations
</t>
  </si>
  <si>
    <t xml:space="preserve">- Total hospitalizations
</t>
  </si>
  <si>
    <t xml:space="preserve">10,783,692 - Total Infections
</t>
  </si>
  <si>
    <t>10,783,692</t>
  </si>
  <si>
    <t xml:space="preserve">49,651 - Total deaths
</t>
  </si>
  <si>
    <t xml:space="preserve">4,414,398 - Total hospitalizations
</t>
  </si>
  <si>
    <t>4,414,398</t>
  </si>
  <si>
    <t xml:space="preserve">1,792,414 - Total Infections
</t>
  </si>
  <si>
    <t>1,792,414</t>
  </si>
  <si>
    <t xml:space="preserve">7566 - Total deaths
</t>
  </si>
  <si>
    <t>7566</t>
  </si>
  <si>
    <t xml:space="preserve">733,011 - Total hospitalizations
</t>
  </si>
  <si>
    <t>733,011</t>
  </si>
  <si>
    <t xml:space="preserve">66,367 - Total Infections
</t>
  </si>
  <si>
    <t>66,367</t>
  </si>
  <si>
    <t xml:space="preserve">1417 - Total deaths
</t>
  </si>
  <si>
    <t>1417</t>
  </si>
  <si>
    <t xml:space="preserve">27,229 - Total hospitalizations
</t>
  </si>
  <si>
    <t>27,229</t>
  </si>
  <si>
    <t xml:space="preserve">15,325,653 - Total Infections
</t>
  </si>
  <si>
    <t>15,325,653</t>
  </si>
  <si>
    <t xml:space="preserve">101,305 - Total deaths
</t>
  </si>
  <si>
    <t xml:space="preserve">6,273,655 - Total hospitalizations
</t>
  </si>
  <si>
    <t>6,273,655</t>
  </si>
  <si>
    <t xml:space="preserve">9,850,955 - Total Infections
</t>
  </si>
  <si>
    <t>9,850,955</t>
  </si>
  <si>
    <t xml:space="preserve">58,604 - Total deaths
</t>
  </si>
  <si>
    <t>58,604</t>
  </si>
  <si>
    <t xml:space="preserve">4,028,101 - Total hospitalizations
</t>
  </si>
  <si>
    <t>4,028,101</t>
  </si>
  <si>
    <t xml:space="preserve">4,336,288 - Total Infections
</t>
  </si>
  <si>
    <t>4,336,288</t>
  </si>
  <si>
    <t xml:space="preserve">20,080 - Total deaths
</t>
  </si>
  <si>
    <t>20,080</t>
  </si>
  <si>
    <t xml:space="preserve">1,770,218 - Total hospitalizations
</t>
  </si>
  <si>
    <t>1,770,218</t>
  </si>
  <si>
    <t xml:space="preserve">17,961,572 - Total Infections
</t>
  </si>
  <si>
    <t>17,961,572</t>
  </si>
  <si>
    <t xml:space="preserve">142,578 - Total deaths
</t>
  </si>
  <si>
    <t xml:space="preserve">7,352,671 - Total hospitalizations
</t>
  </si>
  <si>
    <t>7,352,671</t>
  </si>
  <si>
    <t xml:space="preserve">14,069,211 - Total Infections
</t>
  </si>
  <si>
    <t>14,069,211</t>
  </si>
  <si>
    <t xml:space="preserve">112,202 - Total deaths
</t>
  </si>
  <si>
    <t>112,202</t>
  </si>
  <si>
    <t xml:space="preserve">5,752,920 - Total hospitalizations
</t>
  </si>
  <si>
    <t>5,752,920</t>
  </si>
  <si>
    <t xml:space="preserve">10,421,684 - Total Infections
</t>
  </si>
  <si>
    <t>10,421,684</t>
  </si>
  <si>
    <t xml:space="preserve">76,884 - Total deaths
</t>
  </si>
  <si>
    <t>76,884</t>
  </si>
  <si>
    <t xml:space="preserve">4,254,285
</t>
  </si>
  <si>
    <t xml:space="preserve">1014 cases (p. 200642)
</t>
  </si>
  <si>
    <t>1014</t>
  </si>
  <si>
    <t xml:space="preserve">cases (p. 200642)
</t>
  </si>
  <si>
    <t xml:space="preserve">R01 AI087135
</t>
  </si>
  <si>
    <t>R01</t>
  </si>
  <si>
    <t xml:space="preserve">AI087135
</t>
  </si>
  <si>
    <t xml:space="preserve">11420
</t>
  </si>
  <si>
    <t xml:space="preserve">343e346
</t>
  </si>
  <si>
    <t xml:space="preserve">69
</t>
  </si>
  <si>
    <t xml:space="preserve">42e56
</t>
  </si>
  <si>
    <t xml:space="preserve">1708e1720
</t>
  </si>
  <si>
    <t xml:space="preserve">2000180
</t>
  </si>
  <si>
    <t xml:space="preserve">2311
</t>
  </si>
  <si>
    <t xml:space="preserve">1e14
</t>
  </si>
  <si>
    <t xml:space="preserve">285-598205d0-9b31-4b39-a3ec-a0c32bb7a14f
</t>
  </si>
  <si>
    <t xml:space="preserve">53
</t>
  </si>
  <si>
    <t xml:space="preserve">25
</t>
  </si>
  <si>
    <t xml:space="preserve">1843e1844
</t>
  </si>
  <si>
    <t xml:space="preserve">0201987
</t>
  </si>
  <si>
    <t xml:space="preserve">16 May, 2020
</t>
  </si>
  <si>
    <t xml:space="preserve">May, 2020
</t>
  </si>
  <si>
    <t xml:space="preserve">11 March 2020
</t>
  </si>
  <si>
    <t xml:space="preserve">March 2020
</t>
  </si>
  <si>
    <t>extractions_documents_5Feb60658dec3f2ac7e7016d5c14--COSMOS-data.json</t>
  </si>
  <si>
    <t xml:space="preserve">D614G spike mutation
</t>
  </si>
  <si>
    <t>D614G</t>
  </si>
  <si>
    <t xml:space="preserve">spike mutation
</t>
  </si>
  <si>
    <t xml:space="preserve">B.1.1.7
</t>
  </si>
  <si>
    <t xml:space="preserve">1 NOTE: This preprint reports new research that has not been certified by peer review and should not be used to guide clinical practice.
</t>
  </si>
  <si>
    <t xml:space="preserve">NOTE: This preprint reports new research that has not been certified by peer review and should not be used to guide clinical practice.
</t>
  </si>
  <si>
    <t xml:space="preserve">4 [4]
</t>
  </si>
  <si>
    <t xml:space="preserve">[4]
</t>
  </si>
  <si>
    <t xml:space="preserve">5 [5]
</t>
  </si>
  <si>
    <t xml:space="preserve">6 [6, 7, 8]
</t>
  </si>
  <si>
    <t xml:space="preserve">[6, 7, 8]
</t>
  </si>
  <si>
    <t xml:space="preserve">1, 2, 3, 9 - Refers to methods and software designed to facilitate the analysis of pathogen genetic sequence data
</t>
  </si>
  <si>
    <t>1,</t>
  </si>
  <si>
    <t xml:space="preserve">2, 3, 9 - Refers to methods and software designed to facilitate the analysis of pathogen genetic sequence data
</t>
  </si>
  <si>
    <t xml:space="preserve">10 - Korber et al.
</t>
  </si>
  <si>
    <t xml:space="preserve">- Korber et al.
</t>
  </si>
  <si>
    <t xml:space="preserve">11 - ACE2 receptor binding
</t>
  </si>
  <si>
    <t xml:space="preserve">- ACE2 receptor binding
</t>
  </si>
  <si>
    <t xml:space="preserve">12 - England using a highly detailed deterministic epidemic model
</t>
  </si>
  <si>
    <t xml:space="preserve">- England using a highly detailed deterministic epidemic model
</t>
  </si>
  <si>
    <t xml:space="preserve">13 - Increased mortality
</t>
  </si>
  <si>
    <t xml:space="preserve">- Increased mortality
</t>
  </si>
  <si>
    <t xml:space="preserve">14 - Center for Systems Science and Engineering (CSSE) at Johns Hopkins University
</t>
  </si>
  <si>
    <t xml:space="preserve">- Center for Systems Science and Engineering (CSSE) at Johns Hopkins University
</t>
  </si>
  <si>
    <t xml:space="preserve">10 - Los Alamos COVID-19 Viral Genome Analysis Pipeline
</t>
  </si>
  <si>
    <t xml:space="preserve">- Los Alamos COVID-19 Viral Genome Analysis Pipeline
</t>
  </si>
  <si>
    <t xml:space="preserve">15 - Los Alamos COVID-19 Viral Genome Analysis Pipeline
</t>
  </si>
  <si>
    <t xml:space="preserve">16 - GISAID
</t>
  </si>
  <si>
    <t xml:space="preserve">- GISAID
</t>
  </si>
  <si>
    <t xml:space="preserve">17 - GISAID
</t>
  </si>
  <si>
    <t>17</t>
  </si>
  <si>
    <t xml:space="preserve">18 - cgam package in R 3.6.3
</t>
  </si>
  <si>
    <t xml:space="preserve">- cgam package in R 3.6.3
</t>
  </si>
  <si>
    <t xml:space="preserve">1a: N*mt = WmtNmt = β (1 + s)Np
</t>
  </si>
  <si>
    <t>1a:</t>
  </si>
  <si>
    <t xml:space="preserve">N*mt = WmtNmt = β (1 + s)Np
</t>
  </si>
  <si>
    <t xml:space="preserve">1b: N*wt = WwtNwt = β Nq
</t>
  </si>
  <si>
    <t>1b:</t>
  </si>
  <si>
    <t xml:space="preserve">N*wt = WwtNwt = β Nq
</t>
  </si>
  <si>
    <t xml:space="preserve">1c: p* = (1 + s)p/(1 + sp)
</t>
  </si>
  <si>
    <t>1c:</t>
  </si>
  <si>
    <t xml:space="preserve">p* = (1 + s)p/(1 + sp)
</t>
  </si>
  <si>
    <t xml:space="preserve">1d: q* = (1 - p)/(1 + sp)
</t>
  </si>
  <si>
    <t>1d:</t>
  </si>
  <si>
    <t xml:space="preserve">q* = (1 - p)/(1 + sp)
</t>
  </si>
  <si>
    <t xml:space="preserve">2a: p(cid:48) = p*(1 - m) + ¯pm
</t>
  </si>
  <si>
    <t>2a:</t>
  </si>
  <si>
    <t xml:space="preserve">p(cid:48) = p*(1 - m) + ¯pm
</t>
  </si>
  <si>
    <t xml:space="preserve">2b: p(cid:48) = p* + (1 - p*)m
</t>
  </si>
  <si>
    <t>2b:</t>
  </si>
  <si>
    <t xml:space="preserve">p(cid:48) = p* + (1 - p*)m
</t>
  </si>
  <si>
    <t xml:space="preserve">3: p(cid:48) = (1 + s)p + (1 - p)m/(1 + sp)
</t>
  </si>
  <si>
    <t>3:</t>
  </si>
  <si>
    <t xml:space="preserve">p(cid:48) = (1 + s)p + (1 - p)m/(1 + sp)
</t>
  </si>
  <si>
    <t xml:space="preserve">90% CrI: [−0.16,0.68]
</t>
  </si>
  <si>
    <t>90%</t>
  </si>
  <si>
    <t xml:space="preserve">CrI: [−0.16,0.68]
</t>
  </si>
  <si>
    <t xml:space="preserve">Fig. 2C
</t>
  </si>
  <si>
    <t>Fig.</t>
  </si>
  <si>
    <t xml:space="preserve">2C
</t>
  </si>
  <si>
    <t xml:space="preserve">90% CrI: [−0.07,0.60]
</t>
  </si>
  <si>
    <t xml:space="preserve">CrI: [−0.07,0.60]
</t>
  </si>
  <si>
    <t xml:space="preserve">Fig. 2F
</t>
  </si>
  <si>
    <t xml:space="preserve">2F
</t>
  </si>
  <si>
    <t xml:space="preserve">Fig. 3
</t>
  </si>
  <si>
    <t xml:space="preserve">Fig. S2
</t>
  </si>
  <si>
    <t xml:space="preserve">S2
</t>
  </si>
  <si>
    <t xml:space="preserve">Fig. S3
</t>
  </si>
  <si>
    <t xml:space="preserve">S3
</t>
  </si>
  <si>
    <t xml:space="preserve">Fig. S4
</t>
  </si>
  <si>
    <t xml:space="preserve">S4
</t>
  </si>
  <si>
    <t xml:space="preserve">Fig. S5
</t>
  </si>
  <si>
    <t xml:space="preserve">S5
</t>
  </si>
  <si>
    <t xml:space="preserve">Fig. S6
</t>
  </si>
  <si>
    <t xml:space="preserve">S6
</t>
  </si>
  <si>
    <t xml:space="preserve">2: Estimated global distribution of selection coefﬁcients for the D614G and B.1.1.7 variants from the population genetics model
</t>
  </si>
  <si>
    <t>2:</t>
  </si>
  <si>
    <t xml:space="preserve">Estimated global distribution of selection coefﬁcients for the D614G and B.1.1.7 variants from the population genetics model
</t>
  </si>
  <si>
    <t xml:space="preserve">10: medRxiv preprint doi: https://doi.org/10.1101/2021.03.29.21254233 
</t>
  </si>
  <si>
    <t>10:</t>
  </si>
  <si>
    <t xml:space="preserve">medRxiv preprint doi: https://doi.org/10.1101/2021.03.29.21254233 
</t>
  </si>
  <si>
    <t xml:space="preserve">11: medRxiv preprint doi: https://doi.org/10.1101/2021.03.29.21254233 
</t>
  </si>
  <si>
    <t>11:</t>
  </si>
  <si>
    <t xml:space="preserve">UK: 0.55 (95% CI: [0.50,0.60])
</t>
  </si>
  <si>
    <t>UK:</t>
  </si>
  <si>
    <t xml:space="preserve">0.55 (95% CI: [0.50,0.60])
</t>
  </si>
  <si>
    <t xml:space="preserve">Netherlands: 0.28 (95% CI: [0.20,0.38])
</t>
  </si>
  <si>
    <t>Netherlands:</t>
  </si>
  <si>
    <t xml:space="preserve">0.28 (95% CI: [0.20,0.38])
</t>
  </si>
  <si>
    <t xml:space="preserve">25 - simple models
</t>
  </si>
  <si>
    <t xml:space="preserve">- simple models
</t>
  </si>
  <si>
    <t xml:space="preserve">12 - extremely detailed models
</t>
  </si>
  <si>
    <t xml:space="preserve">- extremely detailed models
</t>
  </si>
  <si>
    <t xml:space="preserve">36 - methods that allow for more efficient Bayesian inference with stochastic models
</t>
  </si>
  <si>
    <t>36</t>
  </si>
  <si>
    <t xml:space="preserve">- methods that allow for more efficient Bayesian inference with stochastic models
</t>
  </si>
  <si>
    <t xml:space="preserve">89233218CNA000001 - U.S. Department of Energy contract
</t>
  </si>
  <si>
    <t>89233218CNA000001</t>
  </si>
  <si>
    <t xml:space="preserve">- U.S. Department of Energy contract
</t>
  </si>
  <si>
    <t xml:space="preserve">P01-AI131365 - National Institutes of Health grant
</t>
  </si>
  <si>
    <t>P01-AI131365</t>
  </si>
  <si>
    <t xml:space="preserve">- National Institutes of Health grant
</t>
  </si>
  <si>
    <t xml:space="preserve">R01-OD011095 - National Institutes of Health grant
</t>
  </si>
  <si>
    <t>R01-OD011095</t>
  </si>
  <si>
    <t xml:space="preserve">R01-AI028433 - National Institutes of Health grant
</t>
  </si>
  <si>
    <t>R01-AI028433</t>
  </si>
  <si>
    <t xml:space="preserve">PHY-2031756 - US National Science Foundation RAPID grant
</t>
  </si>
  <si>
    <t>PHY-2031756</t>
  </si>
  <si>
    <t xml:space="preserve">- US National Science Foundation RAPID grant
</t>
  </si>
  <si>
    <t xml:space="preserve">12 - Davies, N. G. et al. Estimated transmissibility and impact of SARS-CoV-2 lineage B.1.1.7 in England. Science (2021).
</t>
  </si>
  <si>
    <t xml:space="preserve">- Davies, N. G. et al. Estimated transmissibility and impact of SARS-CoV-2 lineage B.1.1.7 in England. Science (2021).
</t>
  </si>
  <si>
    <t xml:space="preserve">13 - Davies, N. G. et al. Increased mortality in community-tested cases of SARS-CoV-2 lineage B.1.1.7. Nature (2021).
</t>
  </si>
  <si>
    <t xml:space="preserve">- Davies, N. G. et al. Increased mortality in community-tested cases of SARS-CoV-2 lineage B.1.1.7. Nature (2021).
</t>
  </si>
  <si>
    <t xml:space="preserve">14 - Dong, E., Du, H. &amp; Gardner, L. An interactive web-based dashboard to track COVID-19 in real time. The Lancet Infectious Diseases 20, 533–534 (2020).
</t>
  </si>
  <si>
    <t xml:space="preserve">- Dong, E., Du, H. &amp; Gardner, L. An interactive web-based dashboard to track COVID-19 in real time. The Lancet Infectious Diseases 20, 533–534 (2020).
</t>
  </si>
  <si>
    <t xml:space="preserve">15 - COVID-19 Viral Genome Analysis Pipeline. https://cov.lanl.gov (2020).
</t>
  </si>
  <si>
    <t xml:space="preserve">- COVID-19 Viral Genome Analysis Pipeline. https://cov.lanl.gov (2020).
</t>
  </si>
  <si>
    <t xml:space="preserve">16 - Elbe, S. &amp; Buckland-Merrett, G. Data, disease and diplomacy: GISAID’s innovative contribution to global health. Glob Chall 1, 33–46 (2017).
</t>
  </si>
  <si>
    <t xml:space="preserve">- Elbe, S. &amp; Buckland-Merrett, G. Data, disease and diplomacy: GISAID’s innovative contribution to global health. Glob Chall 1, 33–46 (2017).
</t>
  </si>
  <si>
    <t xml:space="preserve">17 - Global Initiative on Sharing All Inﬂuenza Data. http://www.gisaid.org/ (2008).
</t>
  </si>
  <si>
    <t xml:space="preserve">- Global Initiative on Sharing All Inﬂuenza Data. http://www.gisaid.org/ (2008).
</t>
  </si>
  <si>
    <t xml:space="preserve">18 - Liao, X. &amp; Meyer, M. C. cgam: An r package for the constrained generalized additive
</t>
  </si>
  <si>
    <t xml:space="preserve">- Liao, X. &amp; Meyer, M. C. cgam: An r package for the constrained generalized additive
</t>
  </si>
  <si>
    <t xml:space="preserve">34 Hale, T., Webster, S., Petherick, A., Phillips, T. &amp; Kira, B. Oxford COVID-19 Government Response Tracker (2020).
</t>
  </si>
  <si>
    <t xml:space="preserve">Hale, T., Webster, S., Petherick, A., Phillips, T. &amp; Kira, B. Oxford COVID-19 Government Response Tracker (2020).
</t>
  </si>
  <si>
    <t xml:space="preserve">35 van Dorp, L. et al. No evidence for increased transmissibility from recurrent mutations in SARS-CoV-2. Nature Communications 11, 5986 (2020).
</t>
  </si>
  <si>
    <t xml:space="preserve">van Dorp, L. et al. No evidence for increased transmissibility from recurrent mutations in SARS-CoV-2. Nature Communications 11, 5986 (2020).
</t>
  </si>
  <si>
    <t xml:space="preserve">36 Fintzi, J. et al. Using multiple data streams to estimate and forecast SARS-CoV-2 transmission dynamics, with application to the virus spread in Orange County, California (2020).
</t>
  </si>
  <si>
    <t xml:space="preserve">Fintzi, J. et al. Using multiple data streams to estimate and forecast SARS-CoV-2 transmission dynamics, with application to the virus spread in Orange County, California (2020).
</t>
  </si>
  <si>
    <t xml:space="preserve">37 Mumford, D., Series, C. &amp; Wright, D. Indra’s Pearls: The Vision of Felix Klein. Cambridge University Press (2002).
</t>
  </si>
  <si>
    <t>37</t>
  </si>
  <si>
    <t xml:space="preserve">Mumford, D., Series, C. &amp; Wright, D. Indra’s Pearls: The Vision of Felix Klein. Cambridge University Press (2002).
</t>
  </si>
  <si>
    <t xml:space="preserve">38 Douc, R. &amp; Cappe, O. Comparison of resampling schemes for particle ﬁltering. In ISPA 2005. Proceedings of the 4th International Symposium on Image and Signal Processing and Analysis, 2005., 64–69 (2005).
</t>
  </si>
  <si>
    <t>38</t>
  </si>
  <si>
    <t xml:space="preserve">Douc, R. &amp; Cappe, O. Comparison of resampling schemes for particle ﬁltering. In ISPA 2005. Proceedings of the 4th International Symposium on Image and Signal Processing and Analysis, 2005., 64–69 (2005).
</t>
  </si>
  <si>
    <t xml:space="preserve">B-8: hmax = 1d
</t>
  </si>
  <si>
    <t>B-8:</t>
  </si>
  <si>
    <t xml:space="preserve">hmax = 1d
</t>
  </si>
  <si>
    <t xml:space="preserve">B-9: J = 104
</t>
  </si>
  <si>
    <t>B-9:</t>
  </si>
  <si>
    <t xml:space="preserve">J = 104
</t>
  </si>
  <si>
    <t xml:space="preserve">B-10: N = 200
</t>
  </si>
  <si>
    <t>B-10:</t>
  </si>
  <si>
    <t xml:space="preserve">N = 200
</t>
  </si>
  <si>
    <t>extractions_documents_5Feb60c0ce2c3f2ac7e70172d61d--COSMOS-data.json</t>
  </si>
  <si>
    <t xml:space="preserve">[4] L. Li, F. Zhu, H. Sun, Y. Hu, Y. Yang, D. Jin, Multi-source information fusion and deep-learning-based characteristics measurement for exploring the effects of peer engagement on stock price synchronicity, Inf. Fusion 69 (2021) 1–21.
</t>
  </si>
  <si>
    <t>[4]</t>
  </si>
  <si>
    <t xml:space="preserve">L. Li, F. Zhu, H. Sun, Y. Hu, Y. Yang, D. Jin, Multi-source information fusion and deep-learning-based characteristics measurement for exploring the effects of peer engagement on stock price synchronicity, Inf. Fusion 69 (2021) 1–21.
</t>
  </si>
  <si>
    <t xml:space="preserve">[5] G. Muhammad, M.S. Hossain, COVID-19 and non-COVID-19 classification using multi-layers fusion from lung ultrasound images, Inf. Fusion 72 (2021) 80–88.
</t>
  </si>
  <si>
    <t>[5]</t>
  </si>
  <si>
    <t xml:space="preserve">G. Muhammad, M.S. Hossain, COVID-19 and non-COVID-19 classification using multi-layers fusion from lung ultrasound images, Inf. Fusion 72 (2021) 80–88.
</t>
  </si>
  <si>
    <t xml:space="preserve">[6] H. Yang, Y. Luo, X. Ren, M. Wu, X. He, B. Peng, K. Deng, D. Yan, H. Tang, H. Lin, Risk prediction of diabetes: Big data mining with fusion of multifarious physical examination indicators, Inf. Fusion (2021).
</t>
  </si>
  <si>
    <t>[6]</t>
  </si>
  <si>
    <t xml:space="preserve">H. Yang, Y. Luo, X. Ren, M. Wu, X. He, B. Peng, K. Deng, D. Yan, H. Tang, H. Lin, Risk prediction of diabetes: Big data mining with fusion of multifarious physical examination indicators, Inf. Fusion (2021).
</t>
  </si>
  <si>
    <t xml:space="preserve">[7] S. Zhang, M. Chen, J. Chen, F. Zou, Y.-F. Li, P. Lu, Multimodal feature-wise co-attention method for visual question answering, Inf. Fusion 73 (2021) 1–10.
</t>
  </si>
  <si>
    <t>[7]</t>
  </si>
  <si>
    <t xml:space="preserve">S. Zhang, M. Chen, J. Chen, F. Zou, Y.-F. Li, P. Lu, Multimodal feature-wise co-attention method for visual question answering, Inf. Fusion 73 (2021) 1–10.
</t>
  </si>
  <si>
    <t xml:space="preserve">[8] F. Hu, M
</t>
  </si>
  <si>
    <t>[8]</t>
  </si>
  <si>
    <t xml:space="preserve">F. Hu, M
</t>
  </si>
  <si>
    <t>extractions_documents_5Feb60c2d40d3f2ac7e7017778af--COSMOS-data.json</t>
  </si>
  <si>
    <t xml:space="preserve">Table 1: Important notations for contact network 
</t>
  </si>
  <si>
    <t xml:space="preserve">1: Important notations for contact network 
</t>
  </si>
  <si>
    <t xml:space="preserve">Contact time length Tc 
</t>
  </si>
  <si>
    <t>Contact</t>
  </si>
  <si>
    <t xml:space="preserve">time length Tc 
</t>
  </si>
  <si>
    <t xml:space="preserve">Sliding time length Ts 
</t>
  </si>
  <si>
    <t>Sliding</t>
  </si>
  <si>
    <t xml:space="preserve">time length Ts 
</t>
  </si>
  <si>
    <t xml:space="preserve">GT Contact network for pair of users who had an interaction between time T and T + T 
</t>
  </si>
  <si>
    <t>GT</t>
  </si>
  <si>
    <t xml:space="preserve">Contact network for pair of users who had an interaction between time T and T + T 
</t>
  </si>
  <si>
    <t xml:space="preserve">GT k-core of the contact network GT 
</t>
  </si>
  <si>
    <t xml:space="preserve">k-core of the contact network GT 
</t>
  </si>
  <si>
    <t xml:space="preserve">GT . k CC(GT Set of all connected components {GT k ) k1, GT k2, ...} of GT k 
</t>
  </si>
  <si>
    <t xml:space="preserve">. k CC(GT Set of all connected components {GT k ) k1, GT k2, ...} of GT k 
</t>
  </si>
  <si>
    <t xml:space="preserve">v(G) Number of vertices in graph G.
</t>
  </si>
  <si>
    <t>v(G)</t>
  </si>
  <si>
    <t xml:space="preserve">Number of vertices in graph G.
</t>
  </si>
  <si>
    <t xml:space="preserve">Tc = 1 hour 
</t>
  </si>
  <si>
    <t>Tc</t>
  </si>
  <si>
    <t xml:space="preserve">Ts = 30 minutes 
</t>
  </si>
  <si>
    <t>Ts</t>
  </si>
  <si>
    <t xml:space="preserve">k = 2 
</t>
  </si>
  <si>
    <t>k</t>
  </si>
  <si>
    <t xml:space="preserve">k-max-cc-size = 4 
</t>
  </si>
  <si>
    <t>k-max-cc-size</t>
  </si>
  <si>
    <t xml:space="preserve">k-max-core-size = 6 
</t>
  </si>
  <si>
    <t>k-max-core-size</t>
  </si>
  <si>
    <t xml:space="preserve">k-max-cc-count = 2 
</t>
  </si>
  <si>
    <t>k-max-cc-count</t>
  </si>
  <si>
    <t xml:space="preserve">50 LGUCs
</t>
  </si>
  <si>
    <t>50</t>
  </si>
  <si>
    <t xml:space="preserve">LGUCs
</t>
  </si>
  <si>
    <t xml:space="preserve">April 2020 to October 2020
</t>
  </si>
  <si>
    <t xml:space="preserve">2020 to October 2020
</t>
  </si>
  <si>
    <t xml:space="preserve">7-day moving averages
</t>
  </si>
  <si>
    <t>7-day</t>
  </si>
  <si>
    <t xml:space="preserve">moving averages
</t>
  </si>
  <si>
    <t xml:space="preserve">Pearson Correlation Coefficient (PCC)
</t>
  </si>
  <si>
    <t>Pearson</t>
  </si>
  <si>
    <t xml:space="preserve">Correlation Coefficient (PCC)
</t>
  </si>
  <si>
    <t xml:space="preserve">0 to 1
</t>
  </si>
  <si>
    <t xml:space="preserve">to 1
</t>
  </si>
  <si>
    <t xml:space="preserve">7 COVID Spike Prediction
</t>
  </si>
  <si>
    <t xml:space="preserve">COVID Spike Prediction
</t>
  </si>
  <si>
    <t xml:space="preserve">10 medRxiv preprint doi: https://doi.org/10.1101/2021.06.07.21258492
</t>
  </si>
  <si>
    <t xml:space="preserve">medRxiv preprint doi: https://doi.org/10.1101/2021.06.07.21258492
</t>
  </si>
  <si>
    <t xml:space="preserve">11 medRxiv preprint doi: https://doi.org/10.1101/2021.06.07.21258492
</t>
  </si>
  <si>
    <t xml:space="preserve">Table 3: Performance of models in cross validation test. Mo
</t>
  </si>
  <si>
    <t xml:space="preserve">3: Performance of models in cross validation test. Mo
</t>
  </si>
  <si>
    <t xml:space="preserve">None.
</t>
  </si>
  <si>
    <t xml:space="preserve">1 National Institutes of Health (NIH) Grant R01GM109718
</t>
  </si>
  <si>
    <t xml:space="preserve">National Institutes of Health (NIH) Grant R01GM109718
</t>
  </si>
  <si>
    <t xml:space="preserve">2 NSF BIG DATA Grant IIS-1633028
</t>
  </si>
  <si>
    <t xml:space="preserve">NSF BIG DATA Grant IIS-1633028
</t>
  </si>
  <si>
    <t xml:space="preserve">3 NSF Grant No OAC-1916805
</t>
  </si>
  <si>
    <t xml:space="preserve">NSF Grant No OAC-1916805
</t>
  </si>
  <si>
    <t xml:space="preserve">4 NSF Expeditions in Computing Grant CCF-1918656
</t>
  </si>
  <si>
    <t xml:space="preserve">NSF Expeditions in Computing Grant CCF-1918656
</t>
  </si>
  <si>
    <t xml:space="preserve">5 CCF-1917819
</t>
  </si>
  <si>
    <t xml:space="preserve">CCF-1917819
</t>
  </si>
  <si>
    <t xml:space="preserve">6 NSF RAPID CNS-2028004
</t>
  </si>
  <si>
    <t xml:space="preserve">NSF RAPID CNS-2028004
</t>
  </si>
  <si>
    <t xml:space="preserve">7 NSF RAPID OAC-2027541
</t>
  </si>
  <si>
    <t xml:space="preserve">NSF RAPID OAC-2027541
</t>
  </si>
  <si>
    <t xml:space="preserve">8 US Centers for Disease Control and Prevention 75D30119C05935
</t>
  </si>
  <si>
    <t xml:space="preserve">US Centers for Disease Control and Prevention 75D30119C05935
</t>
  </si>
  <si>
    <t xml:space="preserve">9 DTRA subcontract-ARA S-D00189-15-TO-01-UVA
</t>
  </si>
  <si>
    <t xml:space="preserve">DTRA subcontract-ARA S-D00189-15-TO-01-UVA
</t>
  </si>
  <si>
    <t xml:space="preserve">10 Grant from Google
</t>
  </si>
  <si>
    <t xml:space="preserve">Grant from Google
</t>
  </si>
  <si>
    <t xml:space="preserve">11 VDH contract VDH-21-501-0141
</t>
  </si>
  <si>
    <t xml:space="preserve">VDH contract VDH-21-501-0141
</t>
  </si>
  <si>
    <t xml:space="preserve">16. GOOGLE. COVID-19 community mobility reports. https://www.google.com/covid19/mobility/
</t>
  </si>
  <si>
    <t>16.</t>
  </si>
  <si>
    <t xml:space="preserve">GOOGLE. COVID-19 community mobility reports. https://www.google.com/covid19/mobility/
</t>
  </si>
  <si>
    <t xml:space="preserve">17. GRANTZ, K. H., MEREDITH, H. R., CUMMINGS, D. A., METCALF, C. J. E., GRENFELL, B. T., GILES, J. R., MEHTA, S., SOLOMON, S., LABRIQUE, A., KISHORE, N., ET AL. The use of mobile phone data to inform analysis of covid-19 pandemic epidemiology. Nature communications 11, 1 (2020), 1–8.
</t>
  </si>
  <si>
    <t>17.</t>
  </si>
  <si>
    <t xml:space="preserve">GRANTZ, K. H., MEREDITH, H. R., CUMMINGS, D. A., METCALF, C. J. E., GRENFELL, B. T., GILES, J. R., MEHTA, S., SOLOMON, S., LABRIQUE, A., KISHORE, N., ET AL. The use of mobile phone data to inform analysis of covid-19 pandemic epidemiology. Nature communications 11, 1 (2020), 1–8.
</t>
  </si>
  <si>
    <t xml:space="preserve">15. medRxiv preprint doi: https://doi.org/10.1101/2021.06.07.21258492 ; this version posted June 10, 2021. The copyright holder for this preprint (which was not certified by peer review) is the author/funder, who has granted medRxiv a license to display the preprint in perpetuity. All rights reserved. No reuse allowed without permission.
</t>
  </si>
  <si>
    <t>15.</t>
  </si>
  <si>
    <t xml:space="preserve">medRxiv preprint doi: https://doi.org/10.1101/2021.06.07.21258492 ; this version posted June 10, 2021. The copyright holder for this preprint (which was not certified by peer review) is the author/funder, who has granted medRxiv a license to display the preprint in perpetuity. All rights reserved. No reuse allowed without permission.
</t>
  </si>
  <si>
    <t xml:space="preserve">18. GRAUWIN, S., SZELL, M.,
</t>
  </si>
  <si>
    <t>18.</t>
  </si>
  <si>
    <t xml:space="preserve">GRAUWIN, S., SZELL, M.,
</t>
  </si>
  <si>
    <t xml:space="preserve">5vs
</t>
  </si>
  <si>
    <t xml:space="preserve">6cs
</t>
  </si>
  <si>
    <t xml:space="preserve">31
</t>
  </si>
  <si>
    <t xml:space="preserve">32
</t>
  </si>
  <si>
    <t xml:space="preserve">33
</t>
  </si>
  <si>
    <t xml:space="preserve">34
</t>
  </si>
  <si>
    <t xml:space="preserve">35
</t>
  </si>
  <si>
    <t xml:space="preserve">36
</t>
  </si>
  <si>
    <t xml:space="preserve">37
</t>
  </si>
  <si>
    <t xml:space="preserve">38
</t>
  </si>
  <si>
    <t xml:space="preserve">39
</t>
  </si>
  <si>
    <t xml:space="preserve">40
</t>
  </si>
  <si>
    <t xml:space="preserve">41
</t>
  </si>
  <si>
    <t xml:space="preserve">42
</t>
  </si>
  <si>
    <t xml:space="preserve">43
</t>
  </si>
  <si>
    <t xml:space="preserve">44
</t>
  </si>
  <si>
    <t>extractions_documents_5Feb60d0abd13f2ac7e701976294--COSMOS-data.json</t>
  </si>
  <si>
    <t xml:space="preserve">1. 173 million infections
</t>
  </si>
  <si>
    <t xml:space="preserve">173 million infections
</t>
  </si>
  <si>
    <t xml:space="preserve">2. 3.7 million deaths
</t>
  </si>
  <si>
    <t xml:space="preserve">3.7 million deaths
</t>
  </si>
  <si>
    <t xml:space="preserve">3. 8 vaccines currently approved for full use
</t>
  </si>
  <si>
    <t xml:space="preserve">8 vaccines currently approved for full use
</t>
  </si>
  <si>
    <t xml:space="preserve">4. 7 vaccines authorized for early or limited use
</t>
  </si>
  <si>
    <t xml:space="preserve">7 vaccines authorized for early or limited use
</t>
  </si>
  <si>
    <t xml:space="preserve">5. 60% of population vaccinated
</t>
  </si>
  <si>
    <t xml:space="preserve">60% of population vaccinated
</t>
  </si>
  <si>
    <t xml:space="preserve">6. CEPI, Gavi the Vaccine Alliance, and WHO initiative
</t>
  </si>
  <si>
    <t xml:space="preserve">CEPI, Gavi the Vaccine Alliance, and WHO initiative
</t>
  </si>
  <si>
    <t xml:space="preserve">5 World Health Organization (WHO)
</t>
  </si>
  <si>
    <t xml:space="preserve">World Health Organization (WHO)
</t>
  </si>
  <si>
    <t xml:space="preserve">14 1.8 billion doses
</t>
  </si>
  <si>
    <t xml:space="preserve">1.8 billion doses
</t>
  </si>
  <si>
    <t xml:space="preserve">15 92 low- and middle-income economies
</t>
  </si>
  <si>
    <t xml:space="preserve">92 low- and middle-income economies
</t>
  </si>
  <si>
    <t xml:space="preserve">16 2023
</t>
  </si>
  <si>
    <t xml:space="preserve">2023
</t>
  </si>
  <si>
    <t xml:space="preserve">17 limited vaccine stockpile
</t>
  </si>
  <si>
    <t xml:space="preserve">limited vaccine stockpile
</t>
  </si>
  <si>
    <t xml:space="preserve">18 maximize the effect of each dose
</t>
  </si>
  <si>
    <t xml:space="preserve">maximize the effect of each dose
</t>
  </si>
  <si>
    <t xml:space="preserve">8, 9, 10 decreased COVID-19 morbidity and mortality
</t>
  </si>
  <si>
    <t>8,</t>
  </si>
  <si>
    <t xml:space="preserve">9, 10 decreased COVID-19 morbidity and mortality
</t>
  </si>
  <si>
    <t xml:space="preserve">11 unequal vaccine allocations
</t>
  </si>
  <si>
    <t xml:space="preserve">unequal vaccine allocations
</t>
  </si>
  <si>
    <t xml:space="preserve">20 older individuals
</t>
  </si>
  <si>
    <t xml:space="preserve">older individuals
</t>
  </si>
  <si>
    <t xml:space="preserve">25 optimal decision
</t>
  </si>
  <si>
    <t xml:space="preserve">optimal decision
</t>
  </si>
  <si>
    <t xml:space="preserve">27 efficiency gains
</t>
  </si>
  <si>
    <t xml:space="preserve">efficiency gains
</t>
  </si>
  <si>
    <t xml:space="preserve">29 population heterogeneity and contact structure
</t>
  </si>
  <si>
    <t xml:space="preserve">population heterogeneity and contact structure
</t>
  </si>
  <si>
    <t xml:space="preserve">49 - Vaccine is all-or-nothing with 90% efficacy
</t>
  </si>
  <si>
    <t>49</t>
  </si>
  <si>
    <t xml:space="preserve">- Vaccine is all-or-nothing with 90% efficacy
</t>
  </si>
  <si>
    <t xml:space="preserve">50 - 90% of those who are vaccinated are placed in R
</t>
  </si>
  <si>
    <t xml:space="preserve">- 90% of those who are vaccinated are placed in R
</t>
  </si>
  <si>
    <t xml:space="preserve">51 - Immune individuals may be vaccinated
</t>
  </si>
  <si>
    <t>51</t>
  </si>
  <si>
    <t xml:space="preserve">- Immune individuals may be vaccinated
</t>
  </si>
  <si>
    <t xml:space="preserve">52 - Initialize each simulation by placing one individual in I
</t>
  </si>
  <si>
    <t>52</t>
  </si>
  <si>
    <t xml:space="preserve">- Initialize each simulation by placing one individual in I
</t>
  </si>
  <si>
    <t xml:space="preserve">53 - Unmitigated except by vaccination
</t>
  </si>
  <si>
    <t>53</t>
  </si>
  <si>
    <t xml:space="preserve">- Unmitigated except by vaccination
</t>
  </si>
  <si>
    <t xml:space="preserve">58 - Population 2 is double the size of population 1
</t>
  </si>
  <si>
    <t>58</t>
  </si>
  <si>
    <t xml:space="preserve">- Population 2 is double the size of population 1
</t>
  </si>
  <si>
    <t xml:space="preserve">86 - Proportion of the population vaccinated from 1% to 3% per day
</t>
  </si>
  <si>
    <t>86</t>
  </si>
  <si>
    <t xml:space="preserve">- Proportion of the population vaccinated from 1% to 3% per day
</t>
  </si>
  <si>
    <t xml:space="preserve">91 - Calculate the cumulative number of infections and deaths from the deterministic SEIR model
</t>
  </si>
  <si>
    <t>91</t>
  </si>
  <si>
    <t xml:space="preserve">- Calculate the cumulative number of infections and deaths from the deterministic SEIR model
</t>
  </si>
  <si>
    <t xml:space="preserve">3 - both populations
</t>
  </si>
  <si>
    <t xml:space="preserve">- both populations
</t>
  </si>
  <si>
    <t xml:space="preserve">94 - total number of deaths across both populations
</t>
  </si>
  <si>
    <t>94</t>
  </si>
  <si>
    <t xml:space="preserve">- total number of deaths across both populations
</t>
  </si>
  <si>
    <t xml:space="preserve">95 - total number of people across both populations that escape infection (or death)
</t>
  </si>
  <si>
    <t>95</t>
  </si>
  <si>
    <t xml:space="preserve">- total number of people across both populations that escape infection (or death)
</t>
  </si>
  <si>
    <t xml:space="preserve">90% - vaccine reduces susceptibility to SARS-CoV-2
</t>
  </si>
  <si>
    <t xml:space="preserve">- vaccine reduces susceptibility to SARS-CoV-2
</t>
  </si>
  <si>
    <t xml:space="preserve">0 - no interaction
</t>
  </si>
  <si>
    <t xml:space="preserve">- no interaction
</t>
  </si>
  <si>
    <t xml:space="preserve">0.5 - complete interaction between the two populations
</t>
  </si>
  <si>
    <t xml:space="preserve">- complete interaction between the two populations
</t>
  </si>
  <si>
    <t xml:space="preserve">130 - Figure 1
</t>
  </si>
  <si>
    <t>130</t>
  </si>
  <si>
    <t xml:space="preserve">- Figure 1
</t>
  </si>
  <si>
    <t xml:space="preserve">131 - population that has reached its threshold
</t>
  </si>
  <si>
    <t>131</t>
  </si>
  <si>
    <t xml:space="preserve">- population that has reached its threshold
</t>
  </si>
  <si>
    <t xml:space="preserve">132 - nearly enough doses to reach the thresholds in both populations
</t>
  </si>
  <si>
    <t>132</t>
  </si>
  <si>
    <t xml:space="preserve">- nearly enough doses to reach the thresholds in both populations
</t>
  </si>
  <si>
    <t xml:space="preserve">133 - equal allocation between the two populations
</t>
  </si>
  <si>
    <t>133</t>
  </si>
  <si>
    <t xml:space="preserve">- equal allocation between the two populations
</t>
  </si>
  <si>
    <t xml:space="preserve">100000 - Vaccine Doses
</t>
  </si>
  <si>
    <t>100000</t>
  </si>
  <si>
    <t xml:space="preserve">- Vaccine Doses
</t>
  </si>
  <si>
    <t xml:space="preserve">300000 - Vaccine Doses
</t>
  </si>
  <si>
    <t>300000</t>
  </si>
  <si>
    <t xml:space="preserve">500000 - Vaccine Doses
</t>
  </si>
  <si>
    <t>500000</t>
  </si>
  <si>
    <t xml:space="preserve">700000 - Vaccine Doses
</t>
  </si>
  <si>
    <t>700000</t>
  </si>
  <si>
    <t xml:space="preserve">900000 - Vaccine Doses
</t>
  </si>
  <si>
    <t>900000</t>
  </si>
  <si>
    <t xml:space="preserve">1000000 - population 1
</t>
  </si>
  <si>
    <t>1000000</t>
  </si>
  <si>
    <t xml:space="preserve">- population 1
</t>
  </si>
  <si>
    <t xml:space="preserve">1200000 - population 2
</t>
  </si>
  <si>
    <t>1200000</t>
  </si>
  <si>
    <t xml:space="preserve">- population 2
</t>
  </si>
  <si>
    <t xml:space="preserve">1500000 - population 1
</t>
  </si>
  <si>
    <t>1500000</t>
  </si>
  <si>
    <t xml:space="preserve">777,500 - doses available
</t>
  </si>
  <si>
    <t>777,500</t>
  </si>
  <si>
    <t xml:space="preserve">- doses available
</t>
  </si>
  <si>
    <t xml:space="preserve">190 minimized when roll-out speed is increased, vaccinating a larger proportion of the population each 191 day.
</t>
  </si>
  <si>
    <t>190</t>
  </si>
  <si>
    <t xml:space="preserve">minimized when roll-out speed is increased, vaccinating a larger proportion of the population each 191 day.
</t>
  </si>
  <si>
    <t xml:space="preserve">1% vaccinated/day 
</t>
  </si>
  <si>
    <t>1%</t>
  </si>
  <si>
    <t xml:space="preserve">vaccinated/day 
</t>
  </si>
  <si>
    <t xml:space="preserve">2% vaccinated/day 
</t>
  </si>
  <si>
    <t>2%</t>
  </si>
  <si>
    <t xml:space="preserve">3% vaccinated/day 
</t>
  </si>
  <si>
    <t>3%</t>
  </si>
  <si>
    <t xml:space="preserve">10 
</t>
  </si>
  <si>
    <t xml:space="preserve">50 
</t>
  </si>
  <si>
    <t xml:space="preserve">100 Rollout Time
</t>
  </si>
  <si>
    <t>100</t>
  </si>
  <si>
    <t xml:space="preserve">Rollout Time
</t>
  </si>
  <si>
    <t xml:space="preserve">100000 
</t>
  </si>
  <si>
    <t xml:space="preserve">300000 
</t>
  </si>
  <si>
    <t xml:space="preserve">500000 
</t>
  </si>
  <si>
    <t xml:space="preserve">700000 
</t>
  </si>
  <si>
    <t xml:space="preserve">900000 Vaccine Doses
</t>
  </si>
  <si>
    <t xml:space="preserve">Vaccine Doses
</t>
  </si>
  <si>
    <t xml:space="preserve">25% of each population at either high risk of transmission (top) or death (bottom).
</t>
  </si>
  <si>
    <t>25%</t>
  </si>
  <si>
    <t xml:space="preserve">of each population at either high risk of transmission (top) or death (bottom).
</t>
  </si>
  <si>
    <t xml:space="preserve">100000 Vaccine Doses
</t>
  </si>
  <si>
    <t xml:space="preserve">10 Rollout Time
</t>
  </si>
  <si>
    <t xml:space="preserve">25% High Mortality in both Populations
</t>
  </si>
  <si>
    <t xml:space="preserve">High Mortality in both Populations
</t>
  </si>
  <si>
    <t xml:space="preserve">1% Vaccinated/day
</t>
  </si>
  <si>
    <t xml:space="preserve">Vaccinated/day
</t>
  </si>
  <si>
    <t xml:space="preserve">2% Vaccinated/day
</t>
  </si>
  <si>
    <t xml:space="preserve">3% Vaccinated/day
</t>
  </si>
  <si>
    <t xml:space="preserve">4000
</t>
  </si>
  <si>
    <t xml:space="preserve">3500
</t>
  </si>
  <si>
    <t xml:space="preserve">3000
</t>
  </si>
  <si>
    <t xml:space="preserve">2500
</t>
  </si>
  <si>
    <t xml:space="preserve">2000
</t>
  </si>
  <si>
    <t xml:space="preserve">1500
</t>
  </si>
  <si>
    <t xml:space="preserve">1000
</t>
  </si>
  <si>
    <t xml:space="preserve">500
</t>
  </si>
  <si>
    <t xml:space="preserve">0
</t>
  </si>
  <si>
    <t xml:space="preserve">256 - allocation
</t>
  </si>
  <si>
    <t>256</t>
  </si>
  <si>
    <t xml:space="preserve">- allocation
</t>
  </si>
  <si>
    <t xml:space="preserve">257 - We recreated those findings
</t>
  </si>
  <si>
    <t>257</t>
  </si>
  <si>
    <t xml:space="preserve">- We recreated those findings
</t>
  </si>
  <si>
    <t xml:space="preserve">258 - two non-interacting populations of identical size
</t>
  </si>
  <si>
    <t>258</t>
  </si>
  <si>
    <t xml:space="preserve">- two non-interacting populations of identical size
</t>
  </si>
  <si>
    <t xml:space="preserve">259 - very high quantities of vaccine
</t>
  </si>
  <si>
    <t>259</t>
  </si>
  <si>
    <t xml:space="preserve">- very high quantities of vaccine
</t>
  </si>
  <si>
    <t xml:space="preserve">260 - few doses
</t>
  </si>
  <si>
    <t>260</t>
  </si>
  <si>
    <t xml:space="preserve">- few doses
</t>
  </si>
  <si>
    <t xml:space="preserve">261 - European Commission's decision to allocate vaccine doses proportional to population size among the 27 European Nations [31]
</t>
  </si>
  <si>
    <t>261</t>
  </si>
  <si>
    <t xml:space="preserve">- European Commission's decision to allocate vaccine doses proportional to population size among the 27 European Nations [31]
</t>
  </si>
  <si>
    <t xml:space="preserve">266 - population 1 or 2
</t>
  </si>
  <si>
    <t>266</t>
  </si>
  <si>
    <t xml:space="preserve">- population 1 or 2
</t>
  </si>
  <si>
    <t xml:space="preserve">267 - underlying immunity
</t>
  </si>
  <si>
    <t>267</t>
  </si>
  <si>
    <t xml:space="preserve">- underlying immunity
</t>
  </si>
  <si>
    <t xml:space="preserve">268 - population interaction
</t>
  </si>
  <si>
    <t>268</t>
  </si>
  <si>
    <t xml:space="preserve">- population interaction
</t>
  </si>
  <si>
    <t xml:space="preserve">269 - continuous vaccine roll-out
</t>
  </si>
  <si>
    <t>269</t>
  </si>
  <si>
    <t xml:space="preserve">- continuous vaccine roll-out
</t>
  </si>
  <si>
    <t xml:space="preserve">270 - heterogeneous population structure
</t>
  </si>
  <si>
    <t>270</t>
  </si>
  <si>
    <t xml:space="preserve">- heterogeneous population structure
</t>
  </si>
  <si>
    <t xml:space="preserve">272 - equal allocation across populations
</t>
  </si>
  <si>
    <t>272</t>
  </si>
  <si>
    <t xml:space="preserve">- equal allocation across populations
</t>
  </si>
  <si>
    <t xml:space="preserve">275 - ongoing COVID-19 pandemic
</t>
  </si>
  <si>
    <t>275</t>
  </si>
  <si>
    <t xml:space="preserve">- ongoing COVID-19 pandemic
</t>
  </si>
  <si>
    <t xml:space="preserve">278 - high risk individuals
</t>
  </si>
  <si>
    <t>278</t>
  </si>
  <si>
    <t xml:space="preserve">- high risk individuals
</t>
  </si>
  <si>
    <t xml:space="preserve">279 - high-transmitters or those at higher risk of death after infection
</t>
  </si>
  <si>
    <t>279</t>
  </si>
  <si>
    <t xml:space="preserve">- high-transmitters or those at higher risk of death after infection
</t>
  </si>
  <si>
    <t xml:space="preserve">281 - SARS-CoV-2 vaccine allocations within a single population [9, 8, 32, 33, 10]
</t>
  </si>
  <si>
    <t>281</t>
  </si>
  <si>
    <t xml:space="preserve">- SARS-CoV-2 vaccine allocations within a single population [9, 8, 32, 33, 10]
</t>
  </si>
  <si>
    <t xml:space="preserve">282 - COVAX strategy
</t>
  </si>
  <si>
    <t>282</t>
  </si>
  <si>
    <t xml:space="preserve">- COVAX strategy
</t>
  </si>
  <si>
    <t xml:space="preserve">283 - USA's plan to vaccinate health care workers and elderly individuals [34, 35]
</t>
  </si>
  <si>
    <t>283</t>
  </si>
  <si>
    <t xml:space="preserve">- USA's plan to vaccinate health care workers and elderly individuals [34, 35]
</t>
  </si>
  <si>
    <t xml:space="preserve">286 - vaccine characteristics
</t>
  </si>
  <si>
    <t>286</t>
  </si>
  <si>
    <t xml:space="preserve">- vaccine characteristics
</t>
  </si>
  <si>
    <t xml:space="preserve">289 - vaccine refusal
</t>
  </si>
  <si>
    <t>289</t>
  </si>
  <si>
    <t xml:space="preserve">- vaccine refusal
</t>
  </si>
  <si>
    <t xml:space="preserve">290 - all individuals given doses accept them
</t>
  </si>
  <si>
    <t>290</t>
  </si>
  <si>
    <t xml:space="preserve">- all individuals given doses accept them
</t>
  </si>
  <si>
    <t xml:space="preserve">291 - vaccine hesitancy
</t>
  </si>
  <si>
    <t>291</t>
  </si>
  <si>
    <t xml:space="preserve">- vaccine hesitancy
</t>
  </si>
  <si>
    <t xml:space="preserve">292 dose which confers 90% e_x0000_cacy
</t>
  </si>
  <si>
    <t>292</t>
  </si>
  <si>
    <t xml:space="preserve">dose which confers 90% e_x0000_cacy
</t>
  </si>
  <si>
    <t xml:space="preserve">293 delay between the ﬁrst and second dose
</t>
  </si>
  <si>
    <t>293</t>
  </si>
  <si>
    <t xml:space="preserve">delay between the ﬁrst and second dose
</t>
  </si>
  <si>
    <t xml:space="preserve">294 one available vaccine
</t>
  </si>
  <si>
    <t>294</t>
  </si>
  <si>
    <t xml:space="preserve">one available vaccine
</t>
  </si>
  <si>
    <t xml:space="preserve">295 multiple vaccine candidates
</t>
  </si>
  <si>
    <t>295</t>
  </si>
  <si>
    <t xml:space="preserve">multiple vaccine candidates
</t>
  </si>
  <si>
    <t xml:space="preserve">296 optimal allocation
</t>
  </si>
  <si>
    <t>296</t>
  </si>
  <si>
    <t xml:space="preserve">optimal allocation
</t>
  </si>
  <si>
    <t xml:space="preserve">297 di↵erent immunogenicity pro-ﬁles
</t>
  </si>
  <si>
    <t>297</t>
  </si>
  <si>
    <t xml:space="preserve">di↵erent immunogenicity pro-ﬁles
</t>
  </si>
  <si>
    <t xml:space="preserve">298 one strain of SARS-CoV-2
</t>
  </si>
  <si>
    <t>298</t>
  </si>
  <si>
    <t xml:space="preserve">one strain of SARS-CoV-2
</t>
  </si>
  <si>
    <t xml:space="preserve">299 transmissibility
</t>
  </si>
  <si>
    <t>299</t>
  </si>
  <si>
    <t xml:space="preserve">transmissibility
</t>
  </si>
  <si>
    <t xml:space="preserve">300 non-pharmaceutical interventions (NPIs)
</t>
  </si>
  <si>
    <t>300</t>
  </si>
  <si>
    <t xml:space="preserve">non-pharmaceutical interventions (NPIs)
</t>
  </si>
  <si>
    <t xml:space="preserve">301 two symmetric populations
</t>
  </si>
  <si>
    <t>301</t>
  </si>
  <si>
    <t xml:space="preserve">two symmetric populations
</t>
  </si>
  <si>
    <t xml:space="preserve">302 multiple countries
</t>
  </si>
  <si>
    <t>302</t>
  </si>
  <si>
    <t xml:space="preserve">multiple countries
</t>
  </si>
  <si>
    <t xml:space="preserve">303 multiple regions
</t>
  </si>
  <si>
    <t>303</t>
  </si>
  <si>
    <t xml:space="preserve">multiple regions
</t>
  </si>
  <si>
    <t xml:space="preserve">304 Duijzer et al. (2018) [15]
</t>
  </si>
  <si>
    <t>304</t>
  </si>
  <si>
    <t xml:space="preserve">Duijzer et al. (2018) [15]
</t>
  </si>
  <si>
    <t xml:space="preserve">305 Keeling and Shattock (2012) [11]
</t>
  </si>
  <si>
    <t>305</t>
  </si>
  <si>
    <t xml:space="preserve">Keeling and Shattock (2012) [11]
</t>
  </si>
  <si>
    <t xml:space="preserve">306 multiple vaccine candidates
</t>
  </si>
  <si>
    <t>306</t>
  </si>
  <si>
    <t xml:space="preserve">307 SARS-CoV-2 vaccine landscape
</t>
  </si>
  <si>
    <t>307</t>
  </si>
  <si>
    <t xml:space="preserve">SARS-CoV-2 vaccine landscape
</t>
  </si>
  <si>
    <t xml:space="preserve">308 two locations
</t>
  </si>
  <si>
    <t>308</t>
  </si>
  <si>
    <t xml:space="preserve">two locations
</t>
  </si>
  <si>
    <t xml:space="preserve">309 hospitalizations
</t>
  </si>
  <si>
    <t>309</t>
  </si>
  <si>
    <t xml:space="preserve">310 hospital capacity
</t>
  </si>
  <si>
    <t>310</t>
  </si>
  <si>
    <t xml:space="preserve">hospital capacity
</t>
  </si>
  <si>
    <t xml:space="preserve">311 mortality rates
</t>
  </si>
  <si>
    <t>311</t>
  </si>
  <si>
    <t xml:space="preserve">mortality rates
</t>
  </si>
  <si>
    <t xml:space="preserve">312 COVID-19
</t>
  </si>
  <si>
    <t>312</t>
  </si>
  <si>
    <t xml:space="preserve">COVID-19
</t>
  </si>
  <si>
    <t xml:space="preserve">313 non-pharmaceutical interventions (NPIs)
</t>
  </si>
  <si>
    <t>313</t>
  </si>
  <si>
    <t xml:space="preserve">314 multiple countries
</t>
  </si>
  <si>
    <t>314</t>
  </si>
  <si>
    <t xml:space="preserve">315 multiple regions
</t>
  </si>
  <si>
    <t>315</t>
  </si>
  <si>
    <t xml:space="preserve">316 SARS-CoV-2 spread
</t>
  </si>
  <si>
    <t>316</t>
  </si>
  <si>
    <t xml:space="preserve">SARS-CoV-2 spread
</t>
  </si>
  <si>
    <t xml:space="preserve">317 vaccine roll-out
</t>
  </si>
  <si>
    <t>317</t>
  </si>
  <si>
    <t xml:space="preserve">vaccine roll-out
</t>
  </si>
  <si>
    <t xml:space="preserve">318 political and economic constraints
</t>
  </si>
  <si>
    <t>318</t>
  </si>
  <si>
    <t xml:space="preserve">political and economic constraints
</t>
  </si>
  <si>
    <t xml:space="preserve">319 mathematical modelling
</t>
  </si>
  <si>
    <t>319</t>
  </si>
  <si>
    <t xml:space="preserve">mathematical modelling
</t>
  </si>
  <si>
    <t xml:space="preserve">320 optimal allocation strategies
</t>
  </si>
  <si>
    <t>320</t>
  </si>
  <si>
    <t xml:space="preserve">optimal allocation strategies
</t>
  </si>
  <si>
    <t xml:space="preserve">321 ethical considerations
</t>
  </si>
  <si>
    <t>321</t>
  </si>
  <si>
    <t xml:space="preserve">ethical considerations
</t>
  </si>
  <si>
    <t xml:space="preserve">322 disparities in access
</t>
  </si>
  <si>
    <t>322</t>
  </si>
  <si>
    <t xml:space="preserve">disparities in access
</t>
  </si>
  <si>
    <t xml:space="preserve">323 realistic and implementable allocation strategies
</t>
  </si>
  <si>
    <t>323</t>
  </si>
  <si>
    <t xml:space="preserve">realistic and implementable allocation strategies
</t>
  </si>
  <si>
    <t xml:space="preserve">324 U01CA261277
</t>
  </si>
  <si>
    <t>324</t>
  </si>
  <si>
    <t xml:space="preserve">U01CA261277
</t>
  </si>
  <si>
    <t xml:space="preserve">16 - The Lancet, 368 395(10229):1054–1062, March 2020.
</t>
  </si>
  <si>
    <t xml:space="preserve">- The Lancet, 368 395(10229):1054–1062, March 2020.
</t>
  </si>
  <si>
    <t xml:space="preserve">369 - Chaomin Wu, Xiaoyan Chen, Yanping Cai, Jia’an Xia, Xing Zhou, Sha Xu, Hanping Huang, 370 Li Zhang, Xia Zhou, Chunling Du, Yuye Zhang, Juan Song, Sijiao Wang, Yencheng Chao, 371 Zeyong Yang, Jie Xu, Xin Zhou, Dechang Chen, Weining Xiong, Lei Xu, Feng Zhou, Jin- 372 jun Jiang, Chunxue Bai, Junhua Zheng, and Yuanlin Song. Risk Factors Associated With 373 Acute Respiratory Distress Syndrome and Death in Patients With Coronavirus Disease 2019 374 Pneumonia in Wuhan, China. JAMA Internal Medicine, 180(7):934, July 2020.
</t>
  </si>
  <si>
    <t>369</t>
  </si>
  <si>
    <t xml:space="preserve">- Chaomin Wu, Xiaoyan Chen, Yanping Cai, Jia’an Xia, Xing Zhou, Sha Xu, Hanping Huang, 370 Li Zhang, Xia Zhou, Chunling Du, Yuye Zhang, Juan Song, Sijiao Wang, Yencheng Chao, 371 Zeyong Yang, Jie Xu, Xin Zhou, Dechang Chen, Weining Xiong, Lei Xu, Feng Zhou, Jin- 372 jun Jiang, Chunxue Bai, Junhua Zheng, and Yuanlin Song. Risk Factors Associated With 373 Acute Respiratory Distress Syndrome and Death in Patients With Coronavirus Disease 2019 374 Pneumonia in Wuhan, China. JAMA Internal Medicine, 180(7):934, July 2020.
</t>
  </si>
  <si>
    <t xml:space="preserve">375 - Lotty E. Duijzer, Willem L. van Jaarsveld, Jacco Wallinga, and Rommert Dekker. Dose- 376 Optimal Vaccine Allocation over Multiple Populations. Production and Operations Manage- 377 ment, 27(1):143–159, January 2018.
</t>
  </si>
  <si>
    <t>375</t>
  </si>
  <si>
    <t xml:space="preserve">- Lotty E. Duijzer, Willem L. van Jaarsveld, Jacco Wallinga, and Rommert Dekker. Dose- 376 Optimal Vaccine Allocation over Multiple Populations. Production and Operations Manage- 377 ment, 27(1):143–159, January 2018.
</t>
  </si>
  <si>
    <t xml:space="preserve">378
</t>
  </si>
  <si>
    <t xml:space="preserve">29 Shamez N Ladhani, Anna Je↵ery-Smith, Monika Patel, Roshni Janarthanan, Jonathan Fok, Emma Crawley-Boevey, Amoolya Vusirikala, Elena Fernandez Ruiz De Olano, Marina Sanchez Perez, Suzanne Tang, Kate Dun-Campbell, Edward Wynne Evans, Anita Bell, Bharat Patel, Zahin Amin-Chowdhury, Felicity Aiano, Karthik Paranthaman, Thomas Ma, Maria Saavedra- Campos, Joanna Ellis, Meera Chand, Kevin Brown, Mary E. Ramsay, Susan Hopkins, Nandini Shetty, J. Yimmy Chow, Robin Gopal, and Maria Zambon. High prevalence of SARS-CoV-2 antibodies in care homes a↵ected by COVID-19: Prospective cohort study, England. EClini- calMedicine, 28:100597, November 2020.
</t>
  </si>
  <si>
    <t xml:space="preserve">Shamez N Ladhani, Anna Je↵ery-Smith, Monika Patel, Roshni Janarthanan, Jonathan Fok, Emma Crawley-Boevey, Amoolya Vusirikala, Elena Fernandez Ruiz De Olano, Marina Sanchez Perez, Suzanne Tang, Kate Dun-Campbell, Edward Wynne Evans, Anita Bell, Bharat Patel, Zahin Amin-Chowdhury, Felicity Aiano, Karthik Paranthaman, Thomas Ma, Maria Saavedra- Campos, Joanna Ellis, Meera Chand, Kevin Brown, Mary E. Ramsay, Susan Hopkins, Nandini Shetty, J. Yimmy Chow, Robin Gopal, and Maria Zambon. High prevalence of SARS-CoV-2 antibodies in care homes a↵ected by COVID-19: Prospective cohort study, England. EClini- calMedicine, 28:100597, November 2020.
</t>
  </si>
  <si>
    <t xml:space="preserve">30 F. M. G. Magpantay, M. A. Riolo, M. Domenech de Cell`es, A. A. King, and P. Rohani. Epidemiological Consequences of Imperfect Vaccines for Immun
</t>
  </si>
  <si>
    <t xml:space="preserve">F. M. G. Magpantay, M. A. Riolo, M. Domenech de Cell`es, A. A. King, and P. Rohani. Epidemiological Consequences of Imperfect Vaccines for Immun
</t>
  </si>
  <si>
    <t>extractions_documents_5Feb60d6462af7f6fdf73f7c8bd1--COSMOS-data.json</t>
  </si>
  <si>
    <t xml:space="preserve">1 Faculty of Information Technology and Bionics, Pázmány Péter Catholic University, Budapest, Hungary 
</t>
  </si>
  <si>
    <t xml:space="preserve">Faculty of Information Technology and Bionics, Pázmány Péter Catholic University, Budapest, Hungary 
</t>
  </si>
  <si>
    <t xml:space="preserve">2 Cytocast Kft., Vecsés, Hungary 
</t>
  </si>
  <si>
    <t xml:space="preserve">Cytocast Kft., Vecsés, Hungary 
</t>
  </si>
  <si>
    <t xml:space="preserve">3 Institute of Medical Microbiology, Faculty of Medicine, Semmelweis University, Budapest, Hungary 
</t>
  </si>
  <si>
    <t xml:space="preserve">Institute of Medical Microbiology, Faculty of Medicine, Semmelweis University, Budapest, Hungary 
</t>
  </si>
  <si>
    <t xml:space="preserve">4 Bolyai Institute, University of Szeged, Szeged, Hungary 
</t>
  </si>
  <si>
    <t xml:space="preserve">Bolyai Institute, University of Szeged, Szeged, Hungary 
</t>
  </si>
  <si>
    <t xml:space="preserve">5 Randall Centre for Cell and Molecular Biophysics, King’s College London, London, United Kingdom 
</t>
  </si>
  <si>
    <t xml:space="preserve">Randall Centre for Cell and Molecular Biophysics, King’s College London, London, United Kingdom 
</t>
  </si>
  <si>
    <t xml:space="preserve">1, non-pharmaceutical interventions such as social distancing, testing and quarantining
</t>
  </si>
  <si>
    <t xml:space="preserve">non-pharmaceutical interventions such as social distancing, testing and quarantining
</t>
  </si>
  <si>
    <t xml:space="preserve">2, to vaccination
</t>
  </si>
  <si>
    <t>2,</t>
  </si>
  <si>
    <t xml:space="preserve">to vaccination
</t>
  </si>
  <si>
    <t xml:space="preserve">3, hospitalisation, and
</t>
  </si>
  <si>
    <t>3,</t>
  </si>
  <si>
    <t xml:space="preserve">hospitalisation, and
</t>
  </si>
  <si>
    <t xml:space="preserve">4–7 - Typically, control measures are differentially applied to various groups (compartments) of the society and decision-makers often need to refocus their intervention strategies as new infection hotspots or new virus variants emerge
</t>
  </si>
  <si>
    <t>4–7</t>
  </si>
  <si>
    <t xml:space="preserve">- Typically, control measures are differentially applied to various groups (compartments) of the society and decision-makers often need to refocus their intervention strategies as new infection hotspots or new virus variants emerge
</t>
  </si>
  <si>
    <t xml:space="preserve">8,9 - Mathematical modelling is now increasingly used to inform decision-makers
</t>
  </si>
  <si>
    <t>8,9</t>
  </si>
  <si>
    <t xml:space="preserve">- Mathematical modelling is now increasingly used to inform decision-makers
</t>
  </si>
  <si>
    <t xml:space="preserve">10,11 - In these models, disease progression is often described by variants of the now classical SEIR approach
</t>
  </si>
  <si>
    <t>10,11</t>
  </si>
  <si>
    <t xml:space="preserve">- In these models, disease progression is often described by variants of the now classical SEIR approach
</t>
  </si>
  <si>
    <t xml:space="preserve">12 - A key element is the probability of person-to-person disease transmission upon adequate contact, which defines the likelihood of a person’s transition from the susceptible to the exposed compartment
</t>
  </si>
  <si>
    <t xml:space="preserve">- A key element is the probability of person-to-person disease transmission upon adequate contact, which defines the likelihood of a person’s transition from the susceptible to the exposed compartment
</t>
  </si>
  <si>
    <t xml:space="preserve">13–15 - This is often based on predefined values, but it can also be calculated from environmental data, using formulas of varying complexity
</t>
  </si>
  <si>
    <t>13–15</t>
  </si>
  <si>
    <t xml:space="preserve">- This is often based on predefined values, but it can also be calculated from environmental data, using formulas of varying complexity
</t>
  </si>
  <si>
    <t xml:space="preserve">16–20 - Traditionally, the resulting models are then run with ordinary differential equations, which are deterministic and can provide crude estimates on how interventions may affect the outcome of the epidemic
</t>
  </si>
  <si>
    <t>16–20</t>
  </si>
  <si>
    <t xml:space="preserve">- Traditionally, the resulting models are then run with ordinary differential equations, which are deterministic and can provide crude estimates on how interventions may affect the outcome of the epidemic
</t>
  </si>
  <si>
    <t xml:space="preserve">19,20 - Differential equation driven analysis of vaccination strategies or other intervention policies is feasible and widely used
</t>
  </si>
  <si>
    <t>19,20</t>
  </si>
  <si>
    <t xml:space="preserve">- Differential equation driven analysis of vaccination strategies or other intervention policies is feasible and widely used
</t>
  </si>
  <si>
    <t xml:space="preserve">21–24 - Another strategy is provided by stochastic, agent-based models (ABMs), where agents, corresponding to individuals, move and transmit the infection among each other
</t>
  </si>
  <si>
    <t>21–24</t>
  </si>
  <si>
    <t xml:space="preserve">- Another strategy is provided by stochastic, agent-based models (ABMs), where agents, corresponding to individuals, move and transmit the infection among each other
</t>
  </si>
  <si>
    <t xml:space="preserve">25 - complex, stochastic system
</t>
  </si>
  <si>
    <t xml:space="preserve">- complex, stochastic system
</t>
  </si>
  <si>
    <t xml:space="preserve">26 - controlling dynamical systems
</t>
  </si>
  <si>
    <t xml:space="preserve">- controlling dynamical systems
</t>
  </si>
  <si>
    <t xml:space="preserve">27 - B.1.1.7
</t>
  </si>
  <si>
    <t xml:space="preserve">- B.1.1.7
</t>
  </si>
  <si>
    <t xml:space="preserve">28 - late 2020
</t>
  </si>
  <si>
    <t xml:space="preserve">- late 2020
</t>
  </si>
  <si>
    <t xml:space="preserve">29 - 1·5 to 1·9
</t>
  </si>
  <si>
    <t xml:space="preserve">- 1·5 to 1·9
</t>
  </si>
  <si>
    <t xml:space="preserve">30 - 1·5 to 1·9
</t>
  </si>
  <si>
    <t xml:space="preserve">31 - 12- and 28-days post-vaccination
</t>
  </si>
  <si>
    <t xml:space="preserve">- 12- and 28-days post-vaccination
</t>
  </si>
  <si>
    <t xml:space="preserve">11th November 2020
</t>
  </si>
  <si>
    <t>11th</t>
  </si>
  <si>
    <t xml:space="preserve">November 2020
</t>
  </si>
  <si>
    <t xml:space="preserve">1st January 2021
</t>
  </si>
  <si>
    <t>1st</t>
  </si>
  <si>
    <t xml:space="preserve">January 2021
</t>
  </si>
  <si>
    <t xml:space="preserve">20 simulations
</t>
  </si>
  <si>
    <t xml:space="preserve">simulations
</t>
  </si>
  <si>
    <t xml:space="preserve">CC-BY 4.0 International license
</t>
  </si>
  <si>
    <t>CC-BY</t>
  </si>
  <si>
    <t xml:space="preserve">4.0 International license
</t>
  </si>
  <si>
    <t xml:space="preserve">A - percentage of hospitalised COVID-19 patients in the population
</t>
  </si>
  <si>
    <t>A</t>
  </si>
  <si>
    <t xml:space="preserve">- percentage of hospitalised COVID-19 patients in the population
</t>
  </si>
  <si>
    <t xml:space="preserve">B - accumulated number of death events due to COVID-19 scaled to the whole population
</t>
  </si>
  <si>
    <t>B</t>
  </si>
  <si>
    <t xml:space="preserve">- accumulated number of death events due to COVID-19 scaled to the whole population
</t>
  </si>
  <si>
    <t xml:space="preserve">C - daily ratio of positive tests
</t>
  </si>
  <si>
    <t>C</t>
  </si>
  <si>
    <t xml:space="preserve">- daily ratio of positive tests
</t>
  </si>
  <si>
    <t xml:space="preserve">D - percentage of hospitalised COVID-19 patients in the population each day (hospital burden)
</t>
  </si>
  <si>
    <t>D</t>
  </si>
  <si>
    <t xml:space="preserve">- percentage of hospitalised COVID-19 patients in the population each day (hospital burden)
</t>
  </si>
  <si>
    <t xml:space="preserve">34 Hungary
</t>
  </si>
  <si>
    <t xml:space="preserve">Hungary
</t>
  </si>
  <si>
    <t xml:space="preserve">9,12
</t>
  </si>
  <si>
    <t xml:space="preserve">1 Peak CM, Kahn R, Grad YH,  et al. Individual quarantine versus active monitoring of contacts for the mitigation of COVID-19: a modelling study. Lancet Infect Dis 2020; 20: 1025–33.
</t>
  </si>
  <si>
    <t xml:space="preserve">Peak CM, Kahn R, Grad YH,  et al. Individual quarantine versus active monitoring of contacts for the mitigation of COVID-19: a modelling study. Lancet Infect Dis 2020; 20: 1025–33.
</t>
  </si>
  <si>
    <t xml:space="preserve">2 Wells  CR,  Townsend  JP,  Pandey  A,  et  al.  Optimal  COVID-19  quarantine  and  testing  strategies.  Nat Commun 2021; 12: 1–9.
</t>
  </si>
  <si>
    <t xml:space="preserve">Wells  CR,  Townsend  JP,  Pandey  A,  et  al.  Optimal  COVID-19  quarantine  and  testing  strategies.  Nat Commun 2021; 12: 1–9.
</t>
  </si>
  <si>
    <t xml:space="preserve">3 Forni G, Mantovani A, Forni G, et al. COVID-19 vaccines: where we stand and challenges ahead. Cell Death Differ. 2021; 28: 626–39.
</t>
  </si>
  <si>
    <t xml:space="preserve">Forni G, Mantovani A, Forni G, et al. COVID-19 vaccines: where we stand and challenges ahead. Cell Death Differ. 2021; 28: 626–39.
</t>
  </si>
  <si>
    <t xml:space="preserve">4 Ferguson NM, Cummings DAT, Fraser C, Cajka JC, Cooley PC, Burke DS. Strategies for mitigating an influenza pandemic. Nature 2006; 442: 448–52.
</t>
  </si>
  <si>
    <t xml:space="preserve">Ferguson NM, Cummings DAT, Fraser C, Cajka JC, Cooley PC, Burke DS. Strategies for mitigating an influenza pandemic. Nature 2006; 442: 448–52.
</t>
  </si>
  <si>
    <t xml:space="preserve">5 Chang SL, Harding N, Zachreson C, Cliff OM, Prokopenko M. Modelling transmission and control of the COVID-19 pandemic in Australia. Nat Commun 2020; 11: 1–13.
</t>
  </si>
  <si>
    <t xml:space="preserve">Chang SL, Harding N, Zachreson C, Cliff OM, Prokopenko M. Modelling transmission and control of the COVID-19 pandemic in Australia. Nat Commun 2020; 11: 1–13.
</t>
  </si>
  <si>
    <t xml:space="preserve">6 Nadanovsky P, dos Santos APP. Strategies to deal with the COVID-19 pandemic.
</t>
  </si>
  <si>
    <t xml:space="preserve">Nadanovsky P, dos Santos APP. Strategies to deal with the COVID-19 pandemic.
</t>
  </si>
  <si>
    <t xml:space="preserve">19 Matrajt L, Eaton J, Leung T, Brown ER. Vaccine optimisation for COVID-19: Who to vaccinate first? Sci Adv 2020; 7: eabf1374.
</t>
  </si>
  <si>
    <t>19</t>
  </si>
  <si>
    <t xml:space="preserve">Matrajt L, Eaton J, Leung T, Brown ER. Vaccine optimisation for COVID-19: Who to vaccinate first? Sci Adv 2020; 7: eabf1374.
</t>
  </si>
  <si>
    <t xml:space="preserve">20 Bubar KM, Reinholt K, Kissler SM, et al. Model-informed COVID-19 vaccine prioritisation strategies by age and serostatus. Science (80- ) 2021; : eabe6959.
</t>
  </si>
  <si>
    <t xml:space="preserve">Bubar KM, Reinholt K, Kissler SM, et al. Model-informed COVID-19 vaccine prioritisation strategies by age and serostatus. Science (80- ) 2021; : eabe6959.
</t>
  </si>
  <si>
    <t xml:space="preserve">21 Chang S, Pierson E, Koh PW, et al. Mobility network models of COVID-19 explain inequities and inform reopening. Nature 2021; 589: 82–7.
</t>
  </si>
  <si>
    <t xml:space="preserve">Chang S, Pierson E, Koh PW, et al. Mobility network models of COVID-19 explain inequities and inform reopening. Nature 2021; 589: 82–7.
</t>
  </si>
  <si>
    <t xml:space="preserve">22 Chinazzi M, Davis JT, Ajelli M, et al. The effect of travel restrictions on the spread of the 2019 novel coronavirus (COVID-19) outbreak. Science (80- ) 2020; 368: 395–400.
</t>
  </si>
  <si>
    <t xml:space="preserve">Chinazzi M, Davis JT, Ajelli M, et al. The effect of travel restrictions on the spread of the 2019 novel coronavirus (COVID-19) outbreak. Science (80- ) 2020; 368: 395–400.
</t>
  </si>
  <si>
    <t xml:space="preserve">23 Hoertel N, Blachier M, Blanco C, et al. A stochastic agent-based model of the SARS-CoV-2 epidemic in France. Nat Med 2020; 26: 1417–21.
</t>
  </si>
  <si>
    <t xml:space="preserve">Hoertel N, Blachier M, Blanco C, et al. A stochastic agent-based model of the SARS-CoV-2 epidemic in France. Nat Med 2020; 26: 1417–21.
</t>
  </si>
  <si>
    <t xml:space="preserve">24 Rockett RJ, Arnott A, Lam C,  et
</t>
  </si>
  <si>
    <t xml:space="preserve">Rockett RJ, Arnott A, Lam C,  et
</t>
  </si>
  <si>
    <t xml:space="preserve">2 - lineage B.1.1.7 in England
</t>
  </si>
  <si>
    <t xml:space="preserve">- lineage B.1.1.7 in England
</t>
  </si>
  <si>
    <t xml:space="preserve">29 - Brookman S, Cook J, Zucherman M, Broughton S, Harman K, Gupta A. Effect of the new SARS-CoV-2
</t>
  </si>
  <si>
    <t xml:space="preserve">- Brookman S, Cook J, Zucherman M, Broughton S, Harman K, Gupta A. Effect of the new SARS-CoV-2
</t>
  </si>
  <si>
    <t xml:space="preserve">30 - medRxiv preprint doi: https://doi.org/10.1101/2021.06.20.21259214
</t>
  </si>
  <si>
    <t xml:space="preserve">- medRxiv preprint doi: https://doi.org/10.1101/2021.06.20.21259214
</t>
  </si>
  <si>
    <t xml:space="preserve">31 - Polack FP, Thomas SJ, Kitchin N, et al. Safety and Efficacy of the BNT162b2 mRNA Covid-19 Vaccine. N Engl J Med 2020; 383: 2603–15.
</t>
  </si>
  <si>
    <t xml:space="preserve">- Polack FP, Thomas SJ, Kitchin N, et al. Safety and Efficacy of the BNT162b2 mRNA Covid-19 Vaccine. N Engl J Med 2020; 383: 2603–15.
</t>
  </si>
  <si>
    <t xml:space="preserve">32 - Arafkas M, Khosrawipour T, Kocbach P, et al. Current meta-analysis does not support the possibility of COVID-19 reinfections. J Med Virol 2021; 93: 1599–604.
</t>
  </si>
  <si>
    <t xml:space="preserve">- Arafkas M, Khosrawipour T, Kocbach P, et al. Current meta-analysis does not support the possibility of COVID-19 reinfections. J Med Virol 2021; 93: 1599–604.
</t>
  </si>
  <si>
    <t xml:space="preserve">33 - Cylus J, Panteli D, van Ginneken E. Who should be vaccinated first? Comparing vaccine prioritisation strategies in Israel and European countries using the Covid-19 Health System Response Monitor. Isr. J. Health Policy Res. 2021; 10: 16.
</t>
  </si>
  <si>
    <t xml:space="preserve">- Cylus J, Panteli D, van Ginneken E. Who should be vaccinated first? Comparing vaccine prioritisation strategies in Israel and European countries using the Covid-19 Health System Response Monitor. Isr. J. Health Policy Res. 2021; 10: 16.
</t>
  </si>
  <si>
    <t xml:space="preserve">34 - Arroy
</t>
  </si>
  <si>
    <t xml:space="preserve">- Arroy
</t>
  </si>
  <si>
    <t>extractions_documents_5Feb60ee012c67467f7269d3dbf0--COSMOS-data.json</t>
  </si>
  <si>
    <t xml:space="preserve">1. 500000 deaths in UK in the worst case scenario [11]
</t>
  </si>
  <si>
    <t xml:space="preserve">500000 deaths in UK in the worst case scenario [11]
</t>
  </si>
  <si>
    <t xml:space="preserve">2. 10% in Stockholm county [14]
</t>
  </si>
  <si>
    <t xml:space="preserve">10% in Stockholm county [14]
</t>
  </si>
  <si>
    <t xml:space="preserve">3. 22.6% after the second wave [14]
</t>
  </si>
  <si>
    <t xml:space="preserve">22.6% after the second wave [14]
</t>
  </si>
  <si>
    <t xml:space="preserve">4. 33% in the end of May 2021 [14]
</t>
  </si>
  <si>
    <t xml:space="preserve">33% in the end of May 2021 [14]
</t>
  </si>
  <si>
    <t xml:space="preserve">5. 5% of the population were fully vaccinated [14]
</t>
  </si>
  <si>
    <t xml:space="preserve">5% of the population were fully vaccinated [14]
</t>
  </si>
  <si>
    <t xml:space="preserve">6. 13% had received their first shot [14]
</t>
  </si>
  <si>
    <t xml:space="preserve">13% had received their first shot [14]
</t>
  </si>
  <si>
    <t xml:space="preserve">2, 8
</t>
  </si>
  <si>
    <t xml:space="preserve">17
</t>
  </si>
  <si>
    <t xml:space="preserve">19
</t>
  </si>
  <si>
    <t xml:space="preserve">1: Recommendations for elderly (70+) to self-isolate are removed and replaced by same recommendations as the general population.
</t>
  </si>
  <si>
    <t>1:</t>
  </si>
  <si>
    <t xml:space="preserve">Recommendations for elderly (70+) to self-isolate are removed and replaced by same recommendations as the general population.
</t>
  </si>
  <si>
    <t xml:space="preserve">2: Before November 1st the maximum amount of visitors to a public event was 50, which then was changed to 300, although a cap on maximum 50 participants in dancing events remained.
</t>
  </si>
  <si>
    <t xml:space="preserve">Before November 1st the maximum amount of visitors to a public event was 50, which then was changed to 300, although a cap on maximum 50 participants in dancing events remained.
</t>
  </si>
  <si>
    <t xml:space="preserve">3: Prohibited public gatherings involving more than 8 people (shopping, restaurants, bars etc. were exempt from this rule).
</t>
  </si>
  <si>
    <t xml:space="preserve">Prohibited public gatherings involving more than 8 people (shopping, restaurants, bars etc. were exempt from this rule).
</t>
  </si>
  <si>
    <t xml:space="preserve">4: Alcohol-sales only until 20.00, compared with 22.00 previously.
</t>
  </si>
  <si>
    <t xml:space="preserve">Alcohol-sales only until 20.00, compared with 22.00 previously.
</t>
  </si>
  <si>
    <t xml:space="preserve">5: medRxiv preprint doi: https://doi.org/10.1101/2021.07.07.21260167 ; this version posted July 13, 2021.
</t>
  </si>
  <si>
    <t xml:space="preserve">medRxiv preprint doi: https://doi.org/10.1101/2021.07.07.21260167 ; this version posted July 13, 2021.
</t>
  </si>
  <si>
    <t xml:space="preserve">20 - Swedish Public Broadcasting company
</t>
  </si>
  <si>
    <t xml:space="preserve">- Swedish Public Broadcasting company
</t>
  </si>
  <si>
    <t xml:space="preserve">16 - SARS-CoV-2 is an airborn transmissible virus
</t>
  </si>
  <si>
    <t xml:space="preserve">- SARS-CoV-2 is an airborn transmissible virus
</t>
  </si>
  <si>
    <t xml:space="preserve">6 - pre-immunity study
</t>
  </si>
  <si>
    <t xml:space="preserve">- pre-immunity study
</t>
  </si>
  <si>
    <t xml:space="preserve">7 - pre-immunity study
</t>
  </si>
  <si>
    <t xml:space="preserve">24 - pre-immunity study
</t>
  </si>
  <si>
    <t xml:space="preserve">Autumn-holiday, week 44
</t>
  </si>
  <si>
    <t>Autumn-holiday,</t>
  </si>
  <si>
    <t xml:space="preserve">week 44
</t>
  </si>
  <si>
    <t xml:space="preserve">Sport-holiday week 9
</t>
  </si>
  <si>
    <t>Sport-holiday</t>
  </si>
  <si>
    <t xml:space="preserve">week 9
</t>
  </si>
  <si>
    <t xml:space="preserve">Easter holiday week 14
</t>
  </si>
  <si>
    <t>Easter</t>
  </si>
  <si>
    <t xml:space="preserve">holiday week 14
</t>
  </si>
  <si>
    <t xml:space="preserve">R0 = c(1 − θ)β
</t>
  </si>
  <si>
    <t xml:space="preserve">Re = cβs(t)
</t>
  </si>
  <si>
    <t>Re</t>
  </si>
  <si>
    <t xml:space="preserve">R0 = 1.5 and θ = 0.5
</t>
  </si>
  <si>
    <t xml:space="preserve">Half-life of SARS-CoV-2 antibodies was estimated to 5 months
</t>
  </si>
  <si>
    <t>Half-life</t>
  </si>
  <si>
    <t xml:space="preserve">of SARS-CoV-2 antibodies was estimated to 5 months
</t>
  </si>
  <si>
    <t xml:space="preserve">9 - Established a "moderate" decline of antibodies over 8 months
</t>
  </si>
  <si>
    <t xml:space="preserve">- Established a "moderate" decline of antibodies over 8 months
</t>
  </si>
  <si>
    <t xml:space="preserve">5 - Established the reinfection rate to be at most 25%
</t>
  </si>
  <si>
    <t xml:space="preserve">- Established the reinfection rate to be at most 25%
</t>
  </si>
  <si>
    <t xml:space="preserve">22 - Established the reinfection rate to be at most 25%
</t>
  </si>
  <si>
    <t xml:space="preserve">18 - Discussed in [18]
</t>
  </si>
  <si>
    <t xml:space="preserve">- Discussed in [18]
</t>
  </si>
  <si>
    <t xml:space="preserve">44% - Measured sero-prevalence of 44% in Manaus in June
</t>
  </si>
  <si>
    <t>44%</t>
  </si>
  <si>
    <t xml:space="preserve">- Measured sero-prevalence of 44% in Manaus in June
</t>
  </si>
  <si>
    <t xml:space="preserve">25% - Quickly dropped to around 25% in October
</t>
  </si>
  <si>
    <t xml:space="preserve">- Quickly dropped to around 25% in October
</t>
  </si>
  <si>
    <t xml:space="preserve">30% - Maximum sero-prevalence in the population more likely was below 30%
</t>
  </si>
  <si>
    <t>30%</t>
  </si>
  <si>
    <t xml:space="preserve">- Maximum sero-prevalence in the population more likely was below 30%
</t>
  </si>
  <si>
    <t xml:space="preserve">14 - Swedish data from [14]
</t>
  </si>
  <si>
    <t xml:space="preserve">- Swedish data from [14]
</t>
  </si>
  <si>
    <t xml:space="preserve">11.3% - Stockholm had 11.3% sero-prevalence in early June
</t>
  </si>
  <si>
    <t>11.3%</t>
  </si>
  <si>
    <t xml:space="preserve">- Stockholm had 11.3% sero-prevalence in early June
</t>
  </si>
  <si>
    <t xml:space="preserve">9.6% - Mid October had 9.6% sero-prevalence
</t>
  </si>
  <si>
    <t>9.6%</t>
  </si>
  <si>
    <t xml:space="preserve">- Mid October had 9.6% sero-prevalence
</t>
  </si>
  <si>
    <t xml:space="preserve">1: singing produces several orders of magnitude more aerosols than normal talking
</t>
  </si>
  <si>
    <t xml:space="preserve">singing produces several orders of magnitude more aerosols than normal talking
</t>
  </si>
  <si>
    <t xml:space="preserve">16: SARS-CoV-2 is spread via aerosols
</t>
  </si>
  <si>
    <t>16:</t>
  </si>
  <si>
    <t xml:space="preserve">SARS-CoV-2 is spread via aerosols
</t>
  </si>
  <si>
    <t xml:space="preserve">6: pre-immunity, or immunity past infection as well for that matter, is not a binary variable
</t>
  </si>
  <si>
    <t xml:space="preserve">pre-immunity, or immunity past infection as well for that matter, is not a binary variable
</t>
  </si>
  <si>
    <t xml:space="preserve">4: Britton et. al.
</t>
  </si>
  <si>
    <t xml:space="preserve">Britton et. al.
</t>
  </si>
  <si>
    <t xml:space="preserve">24: estimates the pre-immunity directly from a time series of cases and available sero-prevalence information
</t>
  </si>
  <si>
    <t>24:</t>
  </si>
  <si>
    <t xml:space="preserve">estimates the pre-immunity directly from a time series of cases and available sero-prevalence information
</t>
  </si>
  <si>
    <t xml:space="preserve">13: Swedish Public Health Agency
</t>
  </si>
  <si>
    <t>13:</t>
  </si>
  <si>
    <t xml:space="preserve">Swedish Public Health Agency
</t>
  </si>
  <si>
    <t xml:space="preserve">27% (sero-prevalence)
</t>
  </si>
  <si>
    <t>27%</t>
  </si>
  <si>
    <t xml:space="preserve">(sero-prevalence)
</t>
  </si>
  <si>
    <t xml:space="preserve">62% (pre-immunity)
</t>
  </si>
  <si>
    <t>62%</t>
  </si>
  <si>
    <t xml:space="preserve">(pre-immunity)
</t>
  </si>
  <si>
    <t xml:space="preserve">90% (protection within 3 weeks of the first shot)
</t>
  </si>
  <si>
    <t xml:space="preserve">(protection within 3 weeks of the first shot)
</t>
  </si>
  <si>
    <t xml:space="preserve">62% population pre-immunity against the original strain 
</t>
  </si>
  <si>
    <t xml:space="preserve">population pre-immunity against the original strain 
</t>
  </si>
  <si>
    <t xml:space="preserve">52% population pre-immunity against alpha 
</t>
  </si>
  <si>
    <t>52%</t>
  </si>
  <si>
    <t xml:space="preserve">population pre-immunity against alpha 
</t>
  </si>
  <si>
    <t xml:space="preserve">10% in the recovered group 
</t>
  </si>
  <si>
    <t>10%</t>
  </si>
  <si>
    <t xml:space="preserve">in the recovered group 
</t>
  </si>
  <si>
    <t xml:space="preserve">β = 0.38 
</t>
  </si>
  <si>
    <t xml:space="preserve">R0 ≈ 1.4 
</t>
  </si>
  <si>
    <t xml:space="preserve">≈ 1.4 
</t>
  </si>
  <si>
    <t xml:space="preserve">R0 for alpha of around 1.5 
</t>
  </si>
  <si>
    <t xml:space="preserve">for alpha of around 1.5 
</t>
  </si>
  <si>
    <t xml:space="preserve">43-90% more infectious [10] 
</t>
  </si>
  <si>
    <t>43-90%</t>
  </si>
  <si>
    <t xml:space="preserve">more infectious [10] 
</t>
  </si>
  <si>
    <t xml:space="preserve">R0-value of delta should be above 6
</t>
  </si>
  <si>
    <t>R0-value</t>
  </si>
  <si>
    <t xml:space="preserve">of delta should be above 6
</t>
  </si>
  <si>
    <t xml:space="preserve">[4] Tom Britton, Frank Ball, and Pieter Trapman. A mathematical model reveals the inﬂuence of population heterogene- ity on herd immunity to sars-cov-2. Science, 369(6505):846–849, 2020.
</t>
  </si>
  <si>
    <t xml:space="preserve">Tom Britton, Frank Ball, and Pieter Trapman. A mathematical model reveals the inﬂuence of population heterogene- ity on herd immunity to sars-cov-2. Science, 369(6505):846–849, 2020.
</t>
  </si>
  <si>
    <t xml:space="preserve">[5] Lewis F Buss, Carlos A Prete, Claudia MM Abrahim, Alfredo Mendrone, Tassila Salomon, Cesar de Almeida-Neto, Rafael FO Franc¸a, Maria C Belotti, Maria PSS Carvalho, Allyson G Costa, et al. Three-quarters attack rate of sars-cov-2 in the brazilian amazon during a largely unmitigated epidemic. Science, 2020.
</t>
  </si>
  <si>
    <t xml:space="preserve">Lewis F Buss, Carlos A Prete, Claudia MM Abrahim, Alfredo Mendrone, Tassila Salomon, Cesar de Almeida-Neto, Rafael FO Franc¸a, Maria C Belotti, Maria PSS Carvalho, Allyson G Costa, et al. Three-quarters attack rate of sars-cov-2 in the brazilian amazon during a largely unmitigated epidemic. Science, 2020.
</t>
  </si>
  <si>
    <t xml:space="preserve">[6] Marcus Carlsson, Gad Hatem, and Cecilia S¨oderberg-Naucl´er. Mathematical modeling suggests pre-existing immu- nity to sars-cov-2. medRxiv, 2021.
</t>
  </si>
  <si>
    <t xml:space="preserve">Marcus Carlsson, Gad Hatem, and Cecilia S¨oderberg-Naucl´er. Mathematical modeling suggests pre-existing immu- nity to sars-cov-2. medRxiv, 2021.
</t>
  </si>
  <si>
    <t xml:space="preserve">[7] Marcus Carlsson, Jens Wittsten, and Cecilia S¨oderberg-Naucl´er. Pre-immunity; the schr¨odinger’
</t>
  </si>
  <si>
    <t xml:space="preserve">Marcus Carlsson, Jens Wittsten, and Cecilia S¨oderberg-Naucl´er. Pre-immunity; the schr¨odinger’
</t>
  </si>
  <si>
    <t xml:space="preserve">20 - SVT Nyheter. Despite the recommendation, many ignore mouth protection. https://www.svt.se/nyheter/trots- rekommendationen-manga-struntar-i-munskydd.
</t>
  </si>
  <si>
    <t xml:space="preserve">- SVT Nyheter. Despite the recommendation, many ignore mouth protection. https://www.svt.se/nyheter/trots- rekommendationen-manga-struntar-i-munskydd.
</t>
  </si>
  <si>
    <t xml:space="preserve">21 - Beresford N Parlett. The symmetric eigenvalue problem. SIAM, 1998.
</t>
  </si>
  <si>
    <t xml:space="preserve">- Beresford N Parlett. The symmetric eigenvalue problem. SIAM, 1998.
</t>
  </si>
  <si>
    <t xml:space="preserve">22 - Carlos A Prete, Lewis F Buss, Claudia MM Abrahim, Tassila Salomon, Myuki AE Crispim, Marcio K Oikawa, Renata Buccheri, Eduard Grebe, Allyson G da Costa, Nelson A Fraiji, et al. Reinfection by the sars-cov-2 p. 1 variant in blood donors in manaus, brazil. medRxiv, 2021.
</t>
  </si>
  <si>
    <t xml:space="preserve">- Carlos A Prete, Lewis F Buss, Claudia MM Abrahim, Tassila Salomon, Myuki AE Crispim, Marcio K Oikawa, Renata Buccheri, Eduard Grebe, Allyson G da Costa, Nelson A Fraiji, et al. Reinfection by the sars-cov-2 p. 1 variant in blood donors in manaus, brazil. medRxiv, 2021.
</t>
  </si>
  <si>
    <t xml:space="preserve">23 - Swedish Public Broadcasting Service. https://sverigesradio.se/artikel/smittspridningen-i-hostas-underdrevs-av-fhm.
</t>
  </si>
  <si>
    <t xml:space="preserve">- Swedish Public Broadcasting Service. https://sverigesradio.se/artikel/smittspridningen-i-hostas-underdrevs-av-fhm.
</t>
  </si>
  <si>
    <t xml:space="preserve">24 - Cecilia S¨oderberg-Naucl´er et. al. Unpublished observations, manuscript in preparation.
</t>
  </si>
  <si>
    <t xml:space="preserve">- Cecilia S¨oderberg-Naucl´er et. al. Unpublished observations, manuscript in preparation.
</t>
  </si>
  <si>
    <t xml:space="preserve">25 - RN Thompson, JE Stockwin, Rolina D van
</t>
  </si>
  <si>
    <t xml:space="preserve">- RN Thompson, JE Stockwin, Rolina D van
</t>
  </si>
  <si>
    <t>extractions_documents_5Feb60ef52b167467f7269d80905--COSMOS-data.json</t>
  </si>
  <si>
    <t xml:space="preserve">N0 - initial number of cases
</t>
  </si>
  <si>
    <t>N0</t>
  </si>
  <si>
    <t xml:space="preserve">- initial number of cases
</t>
  </si>
  <si>
    <t xml:space="preserve">Nm - maximum values, where cumulative case N (t) will be saturated
</t>
  </si>
  <si>
    <t>Nm</t>
  </si>
  <si>
    <t xml:space="preserve">- maximum values, where cumulative case N (t) will be saturated
</t>
  </si>
  <si>
    <t xml:space="preserve">Np - Nm/2
</t>
  </si>
  <si>
    <t>Np</t>
  </si>
  <si>
    <t xml:space="preserve">- Nm/2
</t>
  </si>
  <si>
    <t xml:space="preserve">tp - peak time tp, when daily cases reach its highest value
</t>
  </si>
  <si>
    <t>tp</t>
  </si>
  <si>
    <t xml:space="preserve">- peak time tp, when daily cases reach its highest value
</t>
  </si>
  <si>
    <t xml:space="preserve">Nm1 - first wave maximum values
</t>
  </si>
  <si>
    <t>Nm1</t>
  </si>
  <si>
    <t xml:space="preserve">- first wave maximum values
</t>
  </si>
  <si>
    <t xml:space="preserve">N01 - first wave initial number of cases
</t>
  </si>
  <si>
    <t>N01</t>
  </si>
  <si>
    <t xml:space="preserve">- first wave initial number of cases
</t>
  </si>
  <si>
    <t xml:space="preserve">Nm2 - second wave maximum values
</t>
  </si>
  <si>
    <t>Nm2</t>
  </si>
  <si>
    <t xml:space="preserve">- second wave maximum values
</t>
  </si>
  <si>
    <t xml:space="preserve">Np2 - second wave Nm/2
</t>
  </si>
  <si>
    <t>Np2</t>
  </si>
  <si>
    <t xml:space="preserve">- second wave Nm/2
</t>
  </si>
  <si>
    <t xml:space="preserve">Fig. (4): redrawn in left panel of Fig. (5)
</t>
  </si>
  <si>
    <t xml:space="preserve">(4): redrawn in left panel of Fig. (5)
</t>
  </si>
  <si>
    <t xml:space="preserve">Fig. (5): from where reader can guess the fearing point
</t>
  </si>
  <si>
    <t xml:space="preserve">(5): from where reader can guess the fearing point
</t>
  </si>
  <si>
    <t xml:space="preserve">Nm1: 1 (cid:2) 107 
</t>
  </si>
  <si>
    <t>Nm1:</t>
  </si>
  <si>
    <t xml:space="preserve">1 (cid:2) 107 
</t>
  </si>
  <si>
    <t xml:space="preserve">Nm2: 2 (cid:2) 107 
</t>
  </si>
  <si>
    <t>Nm2:</t>
  </si>
  <si>
    <t xml:space="preserve">2 (cid:2) 107 
</t>
  </si>
  <si>
    <t xml:space="preserve">Nm3: 4 (cid:2) 107 
</t>
  </si>
  <si>
    <t>Nm3:</t>
  </si>
  <si>
    <t xml:space="preserve">4 (cid:2) 107 
</t>
  </si>
  <si>
    <t xml:space="preserve">tp1: 192 Days 
</t>
  </si>
  <si>
    <t>tp1:</t>
  </si>
  <si>
    <t xml:space="preserve">192 Days 
</t>
  </si>
  <si>
    <t xml:space="preserve">tp2: 96 Days 
</t>
  </si>
  <si>
    <t>tp2:</t>
  </si>
  <si>
    <t xml:space="preserve">96 Days 
</t>
  </si>
  <si>
    <t xml:space="preserve">tp3: 48 Days 
</t>
  </si>
  <si>
    <t>tp3:</t>
  </si>
  <si>
    <t xml:space="preserve">48 Days 
</t>
  </si>
  <si>
    <t xml:space="preserve">dN: 1 (cid:2) 105 
</t>
  </si>
  <si>
    <t>dN:</t>
  </si>
  <si>
    <t xml:space="preserve">1 (cid:2) 105 
</t>
  </si>
  <si>
    <t xml:space="preserve">p1: 1 (cid:2) 105 
</t>
  </si>
  <si>
    <t>p1:</t>
  </si>
  <si>
    <t xml:space="preserve">p2: 4 (cid:2) 105 
</t>
  </si>
  <si>
    <t>p2:</t>
  </si>
  <si>
    <t xml:space="preserve">4 (cid:2) 105 
</t>
  </si>
  <si>
    <t xml:space="preserve">p3: 16 (cid:2) 105
</t>
  </si>
  <si>
    <t>p3:</t>
  </si>
  <si>
    <t xml:space="preserve">16 (cid:2) 105
</t>
  </si>
  <si>
    <t xml:space="preserve">1 - sankar 1
</t>
  </si>
  <si>
    <t xml:space="preserve">- sankar 1
</t>
  </si>
  <si>
    <t xml:space="preserve">19 - A. Gowrisankar, R. Lamberto, S. Banerjee
</t>
  </si>
  <si>
    <t xml:space="preserve">- A. Gowrisankar, R. Lamberto, S. Banerjee
</t>
  </si>
  <si>
    <t xml:space="preserve">20 - D. Ra(cid:12)q, S.A. Suhail, M.A. Bazaz
</t>
  </si>
  <si>
    <t xml:space="preserve">- D. Ra(cid:12)q, S.A. Suhail, M.A. Bazaz
</t>
  </si>
  <si>
    <t xml:space="preserve">21 - C. Pai, A. Bhaskar, V. Rawoot
</t>
  </si>
  <si>
    <t xml:space="preserve">- C. Pai, A. Bhaskar, V. Rawoot
</t>
  </si>
  <si>
    <t xml:space="preserve">22 - P. Arora, H. Kumar, B.K. Panigrahi
</t>
  </si>
  <si>
    <t xml:space="preserve">- P. Arora, H. Kumar, B.K. Panigrahi
</t>
  </si>
  <si>
    <t xml:space="preserve">23 - B.K. Sahoo, B.K. Sapra
</t>
  </si>
  <si>
    <t xml:space="preserve">- B.K. Sahoo, B.K. Sapra
</t>
  </si>
  <si>
    <t xml:space="preserve">24 - R. Ranjan Aryan, S. Mahendra, K. Verma
</t>
  </si>
  <si>
    <t xml:space="preserve">- R. Ranjan Aryan, S. Mahendra, K. Verma
</t>
  </si>
  <si>
    <t xml:space="preserve">25 - R. Ranjan
</t>
  </si>
  <si>
    <t xml:space="preserve">- R. Ranjan
</t>
  </si>
  <si>
    <t xml:space="preserve">26 - R. Ranjan
</t>
  </si>
  <si>
    <t xml:space="preserve">27 - A. Padhi et al.
</t>
  </si>
  <si>
    <t xml:space="preserve">- A. Padhi et al.
</t>
  </si>
  <si>
    <t xml:space="preserve">28 - S. Roy
</t>
  </si>
  <si>
    <t xml:space="preserve">- S. Roy
</t>
  </si>
  <si>
    <t xml:space="preserve">29 - D.K. Bagal, A. Rath, A. Barua, D. Patnaik
</t>
  </si>
  <si>
    <t xml:space="preserve">- D.K. Bagal, A. Rath, A. Barua, D. Patnaik
</t>
  </si>
  <si>
    <t xml:space="preserve">30 - W. O. Kermack and A. G McKendrick
</t>
  </si>
  <si>
    <t xml:space="preserve">- W. O. Kermack and A. G McKendrick
</t>
  </si>
  <si>
    <t xml:space="preserve">31 - H.W. Hethcote
</t>
  </si>
  <si>
    <t xml:space="preserve">- H.W. Hethcote
</t>
  </si>
  <si>
    <t xml:space="preserve">32 - R.M. Anderson, B. Anderson, and R.M. May
</t>
  </si>
  <si>
    <t xml:space="preserve">- R.M. Anderson, B. Anderson, and R.M. May
</t>
  </si>
  <si>
    <t xml:space="preserve">33 - N. Hussain, B. Li
</t>
  </si>
  <si>
    <t xml:space="preserve">- N. Hussain, B. Li
</t>
  </si>
  <si>
    <t xml:space="preserve">34 - Wikipedia : Sigmoid function
</t>
  </si>
  <si>
    <t xml:space="preserve">- Wikipedia : Sigmoid function
</t>
  </si>
  <si>
    <t xml:space="preserve">35 - M. Batista
</t>
  </si>
  <si>
    <t xml:space="preserve">- M. Batista
</t>
  </si>
  <si>
    <t xml:space="preserve">[37] M. Merzoukia, M. Bentahirb, M. Najimia, F. Chigra, J-L Gala, The Modeling of the capacity of the Moroccan Health Care System in the context of COVID-19: the relevance of the logistic approach Bulletin of the World Health Organisation (2020), DOI: 10.2471/BLT.20.25868
</t>
  </si>
  <si>
    <t>[37]</t>
  </si>
  <si>
    <t xml:space="preserve">M. Merzoukia, M. Bentahirb, M. Najimia, F. Chigra, J-L Gala, The Modeling of the capacity of the Moroccan Health Care System in the context of COVID-19: the relevance of the logistic approach Bulletin of the World Health Organisation (2020), DOI: 10.2471/BLT.20.25868
</t>
  </si>
  <si>
    <t xml:space="preserve">[38] https://www.cdc.gov/coronavirus/2019-ncov/variants/variant-info.html
</t>
  </si>
  <si>
    <t>[38]</t>
  </si>
  <si>
    <t xml:space="preserve">https://www.cdc.gov/coronavirus/2019-ncov/variants/variant-info.html
</t>
  </si>
  <si>
    <t xml:space="preserve">[39] https://www.thehindu.com/news/international/who-says-covid-variant-in-india-of-concern/article34529654.ece
</t>
  </si>
  <si>
    <t>[39]</t>
  </si>
  <si>
    <t xml:space="preserve">https://www.thehindu.com/news/international/who-says-covid-variant-in-india-of-concern/article34529654.ece
</t>
  </si>
  <si>
    <t xml:space="preserve">[40] https://www.hindustantimes.com/india-news/delta-plus-in-india-40-cases-1st-specimen-found-in-april-sample-what-we-know-so-far-101624448444003.html
</t>
  </si>
  <si>
    <t>[40]</t>
  </si>
  <si>
    <t xml:space="preserve">https://www.hindustantimes.com/india-news/delta-plus-in-india-40-cases-1st-specimen-found-in-april-sample-what-we-know-so-far-101624448444003.html
</t>
  </si>
  <si>
    <t xml:space="preserve">[41] https://www.hindustantimes.com/india-news/govt-
</t>
  </si>
  <si>
    <t>[41]</t>
  </si>
  <si>
    <t xml:space="preserve">https://www.hindustantimes.com/india-news/govt-
</t>
  </si>
  <si>
    <t>extractions_documents_5Feb60f9deaf67467f7269fafd3f--COSMOS-data.json</t>
  </si>
  <si>
    <t xml:space="preserve">8th March to 29th November 2020
</t>
  </si>
  <si>
    <t>8th</t>
  </si>
  <si>
    <t xml:space="preserve">March to 29th November 2020
</t>
  </si>
  <si>
    <t xml:space="preserve">180,000,000 cases of COVID-19
</t>
  </si>
  <si>
    <t>180,000,000</t>
  </si>
  <si>
    <t xml:space="preserve">cases of COVID-19
</t>
  </si>
  <si>
    <t xml:space="preserve">4 million deaths
</t>
  </si>
  <si>
    <t xml:space="preserve">million deaths
</t>
  </si>
  <si>
    <t xml:space="preserve">56.3%
</t>
  </si>
  <si>
    <t xml:space="preserve">45.6%
</t>
  </si>
  <si>
    <t xml:space="preserve">84.9%
</t>
  </si>
  <si>
    <t xml:space="preserve">1 - COVID-19 with over 180 million cases reported globally
</t>
  </si>
  <si>
    <t xml:space="preserve">- COVID-19 with over 180 million cases reported globally
</t>
  </si>
  <si>
    <t xml:space="preserve">2 - West African Ebola epidemic and seasonal influenza
</t>
  </si>
  <si>
    <t xml:space="preserve">- West African Ebola epidemic and seasonal influenza
</t>
  </si>
  <si>
    <t xml:space="preserve">3 - SARS–CoV-2
</t>
  </si>
  <si>
    <t xml:space="preserve">- SARS–CoV-2
</t>
  </si>
  <si>
    <t xml:space="preserve">4 - mortality, hospitalisation, and hospital occupancy
</t>
  </si>
  <si>
    <t xml:space="preserve">- mortality, hospitalisation, and hospital occupancy
</t>
  </si>
  <si>
    <t xml:space="preserve">5 - 8th March 2020
</t>
  </si>
  <si>
    <t xml:space="preserve">- 8th March 2020
</t>
  </si>
  <si>
    <t xml:space="preserve">6 - transmissibility of SARS-CoV-2
</t>
  </si>
  <si>
    <t xml:space="preserve">- transmissibility of SARS-CoV-2
</t>
  </si>
  <si>
    <t xml:space="preserve">7 - daily incidence of deaths associated with COVID-19
</t>
  </si>
  <si>
    <t xml:space="preserve">- daily incidence of deaths associated with COVID-19
</t>
  </si>
  <si>
    <t xml:space="preserve">8 - multiple waves of the pandemic
</t>
  </si>
  <si>
    <t xml:space="preserve">- multiple waves of the pandemic
</t>
  </si>
  <si>
    <t xml:space="preserve">77 remain the same over the forecast horizon
</t>
  </si>
  <si>
    <t>77</t>
  </si>
  <si>
    <t xml:space="preserve">remain the same over the forecast horizon
</t>
  </si>
  <si>
    <t xml:space="preserve">78 1-week
</t>
  </si>
  <si>
    <t>78</t>
  </si>
  <si>
    <t xml:space="preserve">1-week
</t>
  </si>
  <si>
    <t xml:space="preserve">79 long forecast horizon
</t>
  </si>
  <si>
    <t>79</t>
  </si>
  <si>
    <t xml:space="preserve">long forecast horizon
</t>
  </si>
  <si>
    <t xml:space="preserve">80 COVID-19
</t>
  </si>
  <si>
    <t>80</t>
  </si>
  <si>
    <t xml:space="preserve">81 simple heuristic
</t>
  </si>
  <si>
    <t>81</t>
  </si>
  <si>
    <t xml:space="preserve">simple heuristic
</t>
  </si>
  <si>
    <t xml:space="preserve">82 past estimates of the reproduction number
</t>
  </si>
  <si>
    <t>82</t>
  </si>
  <si>
    <t xml:space="preserve">past estimates of the reproduction number
</t>
  </si>
  <si>
    <t xml:space="preserve">83 predicted future changes in population immunity
</t>
  </si>
  <si>
    <t>83</t>
  </si>
  <si>
    <t xml:space="preserve">predicted future changes in population immunity
</t>
  </si>
  <si>
    <t xml:space="preserve">84 8th March to 29th November 2020
</t>
  </si>
  <si>
    <t>84</t>
  </si>
  <si>
    <t xml:space="preserve">85 ensemble model
</t>
  </si>
  <si>
    <t>85</t>
  </si>
  <si>
    <t xml:space="preserve">ensemble model
</t>
  </si>
  <si>
    <t xml:space="preserve">86 medium-term forecasts
</t>
  </si>
  <si>
    <t xml:space="preserve">medium-term forecasts
</t>
  </si>
  <si>
    <t xml:space="preserve">87 performance of the ensemble model
</t>
  </si>
  <si>
    <t>87</t>
  </si>
  <si>
    <t xml:space="preserve">performance of the ensemble model
</t>
  </si>
  <si>
    <t xml:space="preserve">88 4 weeks
</t>
  </si>
  <si>
    <t>88</t>
  </si>
  <si>
    <t xml:space="preserve">4 weeks
</t>
  </si>
  <si>
    <t xml:space="preserve">90 Methods for estimating transmissibility during epidemics
</t>
  </si>
  <si>
    <t>90</t>
  </si>
  <si>
    <t xml:space="preserve">Methods for estimating transmissibility during epidemics
</t>
  </si>
  <si>
    <t xml:space="preserve">91 time series of incident cases
</t>
  </si>
  <si>
    <t xml:space="preserve">time series of incident cases
</t>
  </si>
  <si>
    <t xml:space="preserve">92 natural history parameters of the pathogen
</t>
  </si>
  <si>
    <t>92</t>
  </si>
  <si>
    <t xml:space="preserve">natural history parameters of the pathogen
</t>
  </si>
  <si>
    <t xml:space="preserve">93 differences in case definitions
</t>
  </si>
  <si>
    <t>93</t>
  </si>
  <si>
    <t xml:space="preserve">differences in case definitions
</t>
  </si>
  <si>
    <t xml:space="preserve">94 testing regimes
</t>
  </si>
  <si>
    <t xml:space="preserve">testing regimes
</t>
  </si>
  <si>
    <t xml:space="preserve">95 variable reporting
</t>
  </si>
  <si>
    <t xml:space="preserve">variable reporting
</t>
  </si>
  <si>
    <t xml:space="preserve">96 number of reported deaths
</t>
  </si>
  <si>
    <t>96</t>
  </si>
  <si>
    <t xml:space="preserve">number of reported deaths
</t>
  </si>
  <si>
    <t xml:space="preserve">97 instantaneous reproduction number
</t>
  </si>
  <si>
    <t>97</t>
  </si>
  <si>
    <t xml:space="preserve">instantaneous reproduction number
</t>
  </si>
  <si>
    <t xml:space="preserve">98 average number of secondary cases
</t>
  </si>
  <si>
    <t>98</t>
  </si>
  <si>
    <t xml:space="preserve">average number of secondary cases
</t>
  </si>
  <si>
    <t xml:space="preserve">99 average number of secondary deaths
</t>
  </si>
  <si>
    <t>99</t>
  </si>
  <si>
    <t xml:space="preserve">average number of secondary deaths
</t>
  </si>
  <si>
    <t xml:space="preserve">100 delay from infection to death
</t>
  </si>
  <si>
    <t xml:space="preserve">delay from infection to death
</t>
  </si>
  <si>
    <t xml:space="preserve">101 situational awareness
</t>
  </si>
  <si>
    <t>101</t>
  </si>
  <si>
    <t xml:space="preserve">situational awareness
</t>
  </si>
  <si>
    <t xml:space="preserve">102 dynamics of the pandemic
</t>
  </si>
  <si>
    <t>102</t>
  </si>
  <si>
    <t xml:space="preserve">dynamics of the pandemic
</t>
  </si>
  <si>
    <t xml:space="preserve">103 effectiveness of various interventions
</t>
  </si>
  <si>
    <t>103</t>
  </si>
  <si>
    <t xml:space="preserve">effectiveness of various interventions
</t>
  </si>
  <si>
    <t xml:space="preserve">104 lockdowns
</t>
  </si>
  <si>
    <t>104</t>
  </si>
  <si>
    <t xml:space="preserve">lockdowns
</t>
  </si>
  <si>
    <t xml:space="preserve">105 impact of reopening
</t>
  </si>
  <si>
    <t>105</t>
  </si>
  <si>
    <t xml:space="preserve">impact of reopening
</t>
  </si>
  <si>
    <t xml:space="preserve">106 instantaneous reproduction number
</t>
  </si>
  <si>
    <t>106</t>
  </si>
  <si>
    <t xml:space="preserve">107 average number of secondary deaths
</t>
  </si>
  <si>
    <t>107</t>
  </si>
  <si>
    <t xml:space="preserve">108 primary case
</t>
  </si>
  <si>
    <t>108</t>
  </si>
  <si>
    <t xml:space="preserve">primary case
</t>
  </si>
  <si>
    <t xml:space="preserve">109 three different models
</t>
  </si>
  <si>
    <t>109</t>
  </si>
  <si>
    <t xml:space="preserve">three different models
</t>
  </si>
  <si>
    <t xml:space="preserve">110 transmissibility
</t>
  </si>
  <si>
    <t>110</t>
  </si>
  <si>
    <t xml:space="preserve">111 ensemble model
</t>
  </si>
  <si>
    <t>111</t>
  </si>
  <si>
    <t xml:space="preserve">112 - short-term forecasts (i.e. 1-week ahead)
</t>
  </si>
  <si>
    <t>112</t>
  </si>
  <si>
    <t xml:space="preserve">- short-term forecasts (i.e. 1-week ahead)
</t>
  </si>
  <si>
    <t xml:space="preserve">113 - population immunity level
</t>
  </si>
  <si>
    <t>113</t>
  </si>
  <si>
    <t xml:space="preserve">- population immunity level
</t>
  </si>
  <si>
    <t xml:space="preserve">114 - medium-term forecasts (up to 4-weeks ahead)
</t>
  </si>
  <si>
    <t>114</t>
  </si>
  <si>
    <t xml:space="preserve">- medium-term forecasts (up to 4-weeks ahead)
</t>
  </si>
  <si>
    <t xml:space="preserve">115 - increased levels of natural host immunity
</t>
  </si>
  <si>
    <t>115</t>
  </si>
  <si>
    <t xml:space="preserve">- increased levels of natural host immunity
</t>
  </si>
  <si>
    <t xml:space="preserve">116 - Fig. 1
</t>
  </si>
  <si>
    <t>116</t>
  </si>
  <si>
    <t xml:space="preserve">- Fig. 1
</t>
  </si>
  <si>
    <t xml:space="preserve">117 - Dt and Ct
</t>
  </si>
  <si>
    <t>117</t>
  </si>
  <si>
    <t xml:space="preserve">- Dt and Ct
</t>
  </si>
  <si>
    <t xml:space="preserve">118 - reported COVID-19 deaths and cases
</t>
  </si>
  <si>
    <t>118</t>
  </si>
  <si>
    <t xml:space="preserve">- reported COVID-19 deaths and cases
</t>
  </si>
  <si>
    <t xml:space="preserve">119 - RD t
</t>
  </si>
  <si>
    <t>119</t>
  </si>
  <si>
    <t xml:space="preserve">- RD t
</t>
  </si>
  <si>
    <t xml:space="preserve">120 - instantaneous reproduction number with respect to deaths at time t
</t>
  </si>
  <si>
    <t>120</t>
  </si>
  <si>
    <t xml:space="preserve">- instantaneous reproduction number with respect to deaths at time t
</t>
  </si>
  <si>
    <t xml:space="preserve">121 - reproduction number between times t1 and t2
</t>
  </si>
  <si>
    <t>121</t>
  </si>
  <si>
    <t xml:space="preserve">- reproduction number between times t1 and t2
</t>
  </si>
  <si>
    <t xml:space="preserve">122 - transmissibility
</t>
  </si>
  <si>
    <t>122</t>
  </si>
  <si>
    <t xml:space="preserve">- transmissibility
</t>
  </si>
  <si>
    <t xml:space="preserve">123 - serial interval distribution of deaths T
</t>
  </si>
  <si>
    <t>123</t>
  </si>
  <si>
    <t xml:space="preserve">- serial interval distribution of deaths T
</t>
  </si>
  <si>
    <t xml:space="preserve">124 - interval between the deaths of an infectee and their infector
</t>
  </si>
  <si>
    <t>124</t>
  </si>
  <si>
    <t xml:space="preserve">- interval between the deaths of an infectee and their infector
</t>
  </si>
  <si>
    <t xml:space="preserve">125 - estimated incidence of deaths at time t
</t>
  </si>
  <si>
    <t>125</t>
  </si>
  <si>
    <t xml:space="preserve">- estimated incidence of deaths at time t
</t>
  </si>
  <si>
    <t xml:space="preserve">126 - None
</t>
  </si>
  <si>
    <t>126</t>
  </si>
  <si>
    <t xml:space="preserve">- None
</t>
  </si>
  <si>
    <t xml:space="preserve">127 - None
</t>
  </si>
  <si>
    <t>127</t>
  </si>
  <si>
    <t xml:space="preserve">128 - Poisson process
</t>
  </si>
  <si>
    <t>128</t>
  </si>
  <si>
    <t xml:space="preserve">- Poisson process
</t>
  </si>
  <si>
    <t xml:space="preserve">129 - Rt
</t>
  </si>
  <si>
    <t>129</t>
  </si>
  <si>
    <t xml:space="preserve">- Rt
</t>
  </si>
  <si>
    <t xml:space="preserve">130 - transmissibility
</t>
  </si>
  <si>
    <t xml:space="preserve">131 - series
</t>
  </si>
  <si>
    <t xml:space="preserve">- series
</t>
  </si>
  <si>
    <t xml:space="preserve">132 - calibration window
</t>
  </si>
  <si>
    <t xml:space="preserve">- calibration window
</t>
  </si>
  <si>
    <t xml:space="preserve">133 - days or weeks
</t>
  </si>
  <si>
    <t xml:space="preserve">- days or weeks
</t>
  </si>
  <si>
    <t xml:space="preserve">134 - data in a fixed time-window
</t>
  </si>
  <si>
    <t>134</t>
  </si>
  <si>
    <t xml:space="preserve">- data in a fixed time-window
</t>
  </si>
  <si>
    <t xml:space="preserve">135 - average transmissibility R[T − τ + 1, T ]
</t>
  </si>
  <si>
    <t>135</t>
  </si>
  <si>
    <t xml:space="preserve">- average transmissibility R[T − τ + 1, T ]
</t>
  </si>
  <si>
    <t xml:space="preserve">136 - epidemiological situation or transmissibility
</t>
  </si>
  <si>
    <t>136</t>
  </si>
  <si>
    <t xml:space="preserve">- epidemiological situation or transmissibility
</t>
  </si>
  <si>
    <t xml:space="preserve">137 - Markov Chain Monte Carlo (MCMC)
</t>
  </si>
  <si>
    <t>137</t>
  </si>
  <si>
    <t xml:space="preserve">- Markov Chain Monte Carlo (MCMC)
</t>
  </si>
  <si>
    <t xml:space="preserve">138 - R[T − τ + 1, T ] and the incidence of deaths
</t>
  </si>
  <si>
    <t>138</t>
  </si>
  <si>
    <t xml:space="preserve">- R[T − τ + 1, T ] and the incidence of deaths
</t>
  </si>
  <si>
    <t xml:space="preserve">139 - model likelihood
</t>
  </si>
  <si>
    <t>139</t>
  </si>
  <si>
    <t xml:space="preserve">- model likelihood
</t>
  </si>
  <si>
    <t xml:space="preserve">140
</t>
  </si>
  <si>
    <t xml:space="preserve">T 144 - sampled sets of back-calculated early incidence time series 
</t>
  </si>
  <si>
    <t>T</t>
  </si>
  <si>
    <t xml:space="preserve">144 - sampled sets of back-calculated early incidence time series 
</t>
  </si>
  <si>
    <t xml:space="preserve">T 155 - sampled set, we drew 10 stochastic realisations of the projected incidence of deaths
</t>
  </si>
  <si>
    <t xml:space="preserve">155 - sampled set, we drew 10 stochastic realisations of the projected incidence of deaths
</t>
  </si>
  <si>
    <t xml:space="preserve">T 166 - window of length τ
</t>
  </si>
  <si>
    <t xml:space="preserve">166 - window of length τ
</t>
  </si>
  <si>
    <t xml:space="preserve">T 170 - optimal window length τ∗ 
</t>
  </si>
  <si>
    <t xml:space="preserve">170 - optimal window length τ∗ 
</t>
  </si>
  <si>
    <t xml:space="preserve">173 - reduce the estimate variance but increase bias
</t>
  </si>
  <si>
    <t>173</t>
  </si>
  <si>
    <t xml:space="preserve">- reduce the estimate variance but increase bias
</t>
  </si>
  <si>
    <t xml:space="preserve">174 - short windows do the converse
</t>
  </si>
  <si>
    <t>174</t>
  </si>
  <si>
    <t xml:space="preserve">- short windows do the converse
</t>
  </si>
  <si>
    <t xml:space="preserve">176 - Rcurr is set to be TR[T − τ∗ + 1, T ]
</t>
  </si>
  <si>
    <t>176</t>
  </si>
  <si>
    <t xml:space="preserve">- Rcurr is set to be TR[T − τ∗ + 1, T ]
</t>
  </si>
  <si>
    <t xml:space="preserve">179 - (cid:18) (cid:19) T +i−1(cid:88) (6) Rcurr , (cid:98)DT +i ∼ P oisson DT +i−kωk | D1, . . . , DT ,(cid:98)DT +1, . . .(cid:98)DT +i−1, T k=1
</t>
  </si>
  <si>
    <t>179</t>
  </si>
  <si>
    <t xml:space="preserve">- (cid:18) (cid:19) T +i−1(cid:88) (6) Rcurr , (cid:98)DT +i ∼ P oisson DT +i−kωk | D1, . . . , DT ,(cid:98)DT +1, . . .(cid:98)DT +i−1, T k=1
</t>
  </si>
  <si>
    <t xml:space="preserve">185 - The cumulative number of reported cases at time t weighted by the delay distribution ∞(cid:80)
</t>
  </si>
  <si>
    <t>185</t>
  </si>
  <si>
    <t xml:space="preserve">- The cumulative number of reported cases at time t weighted by the delay distribution ∞(cid:80)
</t>
  </si>
  <si>
    <t xml:space="preserve">186 - fΓ(x | µ, σ)Ct−x
</t>
  </si>
  <si>
    <t>186</t>
  </si>
  <si>
    <t xml:space="preserve">- fΓ(x | µ, σ)Ct−x
</t>
  </si>
  <si>
    <t xml:space="preserve">188 - The ratio ρt of the observed number of deaths to this quantity at time t
</t>
  </si>
  <si>
    <t>188</t>
  </si>
  <si>
    <t xml:space="preserve">- The ratio ρt of the observed number of deaths to this quantity at time t
</t>
  </si>
  <si>
    <t xml:space="preserve">205 - We then drew 10000 samples from a gamma distribution to augment the observed cases.
</t>
  </si>
  <si>
    <t>205</t>
  </si>
  <si>
    <t xml:space="preserve">- We then drew 10000 samples from a gamma distribution to augment the observed cases.
</t>
  </si>
  <si>
    <t xml:space="preserve">201 which this assumption affected our results (SI Sec. 4)
</t>
  </si>
  <si>
    <t>201</t>
  </si>
  <si>
    <t xml:space="preserve">which this assumption affected our results (SI Sec. 4)
</t>
  </si>
  <si>
    <t xml:space="preserve">202 estimates from this model in the ensemble
</t>
  </si>
  <si>
    <t>202</t>
  </si>
  <si>
    <t xml:space="preserve">estimates from this model in the ensemble
</t>
  </si>
  <si>
    <t xml:space="preserve">203 median forecasted deaths D1, . . . DT ,(cid:98)DT +i for i ≥ 1
</t>
  </si>
  <si>
    <t>203</t>
  </si>
  <si>
    <t xml:space="preserve">median forecasted deaths D1, . . . DT ,(cid:98)DT +i for i ≥ 1
</t>
  </si>
  <si>
    <t xml:space="preserve">206 from a binomial distribution (Eq. (9)) for each pair of augmented cases trajectory and
</t>
  </si>
  <si>
    <t>206</t>
  </si>
  <si>
    <t xml:space="preserve">from a binomial distribution (Eq. (9)) for each pair of augmented cases trajectory and
</t>
  </si>
  <si>
    <t xml:space="preserve">210 DeCa into an unweighted ensemble model
</t>
  </si>
  <si>
    <t>210</t>
  </si>
  <si>
    <t xml:space="preserve">DeCa into an unweighted ensemble model
</t>
  </si>
  <si>
    <t xml:space="preserve">212 by weighting the contribution of each model
</t>
  </si>
  <si>
    <t>212</t>
  </si>
  <si>
    <t xml:space="preserve">by weighting the contribution of each model
</t>
  </si>
  <si>
    <t xml:space="preserve">215 performance of the unweighted and weighted ensembles
</t>
  </si>
  <si>
    <t>215</t>
  </si>
  <si>
    <t xml:space="preserve">performance of the unweighted and weighted ensembles
</t>
  </si>
  <si>
    <t xml:space="preserve">221 The short-term forecast horizon
</t>
  </si>
  <si>
    <t>221</t>
  </si>
  <si>
    <t xml:space="preserve">The short-term forecast horizon
</t>
  </si>
  <si>
    <t xml:space="preserve">227 Over the course of the epidemic
</t>
  </si>
  <si>
    <t>227</t>
  </si>
  <si>
    <t xml:space="preserve">Over the course of the epidemic
</t>
  </si>
  <si>
    <t xml:space="preserve">233 Estimating transmissibility for medium-term forecasts
</t>
  </si>
  <si>
    <t>233</t>
  </si>
  <si>
    <t xml:space="preserve">Estimating transmissibility for medium-term forecasts
</t>
  </si>
  <si>
    <t xml:space="preserve">235 past ensemble estimates of Rcurr in consecutive weeks
</t>
  </si>
  <si>
    <t>235</t>
  </si>
  <si>
    <t xml:space="preserve">past ensemble estimates of Rcurr in consecutive weeks
</t>
  </si>
  <si>
    <t xml:space="preserve">236 longer than a week
</t>
  </si>
  <si>
    <t>236</t>
  </si>
  <si>
    <t xml:space="preserve">longer than a week
</t>
  </si>
  <si>
    <t xml:space="preserve">237 of Rcurr 
</t>
  </si>
  <si>
    <t>237</t>
  </si>
  <si>
    <t xml:space="preserve">of Rcurr 
</t>
  </si>
  <si>
    <t xml:space="preserve">238 Rw 
</t>
  </si>
  <si>
    <t>238</t>
  </si>
  <si>
    <t xml:space="preserve">Rw 
</t>
  </si>
  <si>
    <t xml:space="preserve">239 95% credible interval (CrI) of Rcurr 
</t>
  </si>
  <si>
    <t>239</t>
  </si>
  <si>
    <t xml:space="preserve">95% credible interval (CrI) of Rcurr 
</t>
  </si>
  <si>
    <t xml:space="preserve">240 95% CrI of Rcurr 
</t>
  </si>
  <si>
    <t>240</t>
  </si>
  <si>
    <t xml:space="preserve">95% CrI of Rcurr 
</t>
  </si>
  <si>
    <t xml:space="preserve">241 those weeks
</t>
  </si>
  <si>
    <t>241</t>
  </si>
  <si>
    <t xml:space="preserve">those weeks
</t>
  </si>
  <si>
    <t xml:space="preserve">242 recent estimates
</t>
  </si>
  <si>
    <t>242</t>
  </si>
  <si>
    <t xml:space="preserve">recent estimates
</t>
  </si>
  <si>
    <t xml:space="preserve">243 weight proportional to e−βk
</t>
  </si>
  <si>
    <t>243</t>
  </si>
  <si>
    <t xml:space="preserve">weight proportional to e−βk
</t>
  </si>
  <si>
    <t xml:space="preserve">244 minimising the relative error in the predictions for the previous week
</t>
  </si>
  <si>
    <t>244</t>
  </si>
  <si>
    <t xml:space="preserve">minimising the relative error in the predictions for the previous week
</t>
  </si>
  <si>
    <t xml:space="preserve">250 where Rw is the weighted reproduction number at time t
</t>
  </si>
  <si>
    <t>250</t>
  </si>
  <si>
    <t xml:space="preserve">where Rw is the weighted reproduction number at time t
</t>
  </si>
  <si>
    <t xml:space="preserve">251 population that is susceptible to infection at time t
</t>
  </si>
  <si>
    <t>251</t>
  </si>
  <si>
    <t xml:space="preserve">population that is susceptible to infection at time t
</t>
  </si>
  <si>
    <t xml:space="preserve">252 Ij is the number of infections at time j
</t>
  </si>
  <si>
    <t>252</t>
  </si>
  <si>
    <t xml:space="preserve">Ij is the number of infections at time j
</t>
  </si>
  <si>
    <t xml:space="preserve">253 the potential future population immunity
</t>
  </si>
  <si>
    <t>253</t>
  </si>
  <si>
    <t xml:space="preserve">the potential future population immunity
</t>
  </si>
  <si>
    <t xml:space="preserve">254 naturally acquired immunity
</t>
  </si>
  <si>
    <t>254</t>
  </si>
  <si>
    <t xml:space="preserve">naturally acquired immunity
</t>
  </si>
  <si>
    <t xml:space="preserve">255 persists
</t>
  </si>
  <si>
    <t>255</t>
  </si>
  <si>
    <t xml:space="preserve">persists
</t>
  </si>
  <si>
    <t xml:space="preserve">256 Infection Fatality Ratio (IFR)
</t>
  </si>
  <si>
    <t xml:space="preserve">Infection Fatality Ratio (IFR)
</t>
  </si>
  <si>
    <t xml:space="preserve">257 naturally acquired immunity
</t>
  </si>
  <si>
    <t xml:space="preserve">260 RS t 
</t>
  </si>
  <si>
    <t xml:space="preserve">RS t 
</t>
  </si>
  <si>
    <t xml:space="preserve">261 RS t +i 
</t>
  </si>
  <si>
    <t xml:space="preserve">RS t +i 
</t>
  </si>
  <si>
    <t xml:space="preserve">269 reproduction number at t (Rcurr for the short-term forecasts t
</t>
  </si>
  <si>
    <t xml:space="preserve">reproduction number at t (Rcurr for the short-term forecasts t
</t>
  </si>
  <si>
    <t xml:space="preserve">270 RS for the medium-term forecasts)
</t>
  </si>
  <si>
    <t xml:space="preserve">RS for the medium-term forecasts)
</t>
  </si>
  <si>
    <t xml:space="preserve">273 &lt; 1 in less than 5% of the samples of the posterior 274
</t>
  </si>
  <si>
    <t>273</t>
  </si>
  <si>
    <t xml:space="preserve">&lt; 1 in less than 5% of the samples of the posterior 274
</t>
  </si>
  <si>
    <t xml:space="preserve">275 &lt; 1 in less than 20% of the samples of the posterior 276
</t>
  </si>
  <si>
    <t xml:space="preserve">&lt; 1 in less than 20% of the samples of the posterior 276
</t>
  </si>
  <si>
    <t xml:space="preserve">281
</t>
  </si>
  <si>
    <t xml:space="preserve">277 &lt; 1 in less than 5% of the samples of the posterior t 278 distribution
</t>
  </si>
  <si>
    <t>277</t>
  </si>
  <si>
    <t xml:space="preserve">&lt; 1 in less than 5% of the samples of the posterior t 278 distribution
</t>
  </si>
  <si>
    <t xml:space="preserve">279 &gt; 1 in less than 20% of the samples of the posterior t 280 distribution
</t>
  </si>
  <si>
    <t xml:space="preserve">&gt; 1 in less than 20% of the samples of the posterior t 280 distribution
</t>
  </si>
  <si>
    <t xml:space="preserve">282 Mean relative error
</t>
  </si>
  <si>
    <t xml:space="preserve">Mean relative error
</t>
  </si>
  <si>
    <t xml:space="preserve">283 Coverage probability
</t>
  </si>
  <si>
    <t xml:space="preserve">Coverage probability
</t>
  </si>
  <si>
    <t xml:space="preserve">284 Absolute error
</t>
  </si>
  <si>
    <t>284</t>
  </si>
  <si>
    <t xml:space="preserve">Absolute error
</t>
  </si>
  <si>
    <t xml:space="preserve">285 Linear model
</t>
  </si>
  <si>
    <t>285</t>
  </si>
  <si>
    <t xml:space="preserve">Linear model
</t>
  </si>
  <si>
    <t xml:space="preserve">286 Last 10 observations
</t>
  </si>
  <si>
    <t xml:space="preserve">Last 10 observations
</t>
  </si>
  <si>
    <t xml:space="preserve">287 Linear growth
</t>
  </si>
  <si>
    <t>287</t>
  </si>
  <si>
    <t xml:space="preserve">Linear growth
</t>
  </si>
  <si>
    <t xml:space="preserve">288 Forecasts
</t>
  </si>
  <si>
    <t>288</t>
  </si>
  <si>
    <t xml:space="preserve">Forecasts
</t>
  </si>
  <si>
    <t xml:space="preserve">289 Simulated trajectories
</t>
  </si>
  <si>
    <t xml:space="preserve">Simulated trajectories
</t>
  </si>
  <si>
    <t xml:space="preserve">290 Average of the last 10 observations
</t>
  </si>
  <si>
    <t xml:space="preserve">Average of the last 10 observations
</t>
  </si>
  <si>
    <t xml:space="preserve">291 No growth
</t>
  </si>
  <si>
    <t xml:space="preserve">No growth
</t>
  </si>
  <si>
    <t xml:space="preserve">311 - Short-term forecasts and model performance
</t>
  </si>
  <si>
    <t xml:space="preserve">- Short-term forecasts and model performance
</t>
  </si>
  <si>
    <t xml:space="preserve">312 - Beginning 8th March 2020, we produced weekly forecasts for every country with evidence
</t>
  </si>
  <si>
    <t xml:space="preserve">- Beginning 8th March 2020, we produced weekly forecasts for every country with evidence
</t>
  </si>
  <si>
    <t xml:space="preserve">313 - of sustained transmission.
</t>
  </si>
  <si>
    <t xml:space="preserve">- of sustained transmission.
</t>
  </si>
  <si>
    <t xml:space="preserve">314 - As the pandemic rapidly spread across the world, the number
</t>
  </si>
  <si>
    <t xml:space="preserve">- As the pandemic rapidly spread across the world, the number
</t>
  </si>
  <si>
    <t xml:space="preserve">315 - of countries included in the weekly analysis grew from 3 in the first week (week beginning
</t>
  </si>
  <si>
    <t xml:space="preserve">- of countries included in the weekly analysis grew from 3 in the first week (week beginning
</t>
  </si>
  <si>
    <t xml:space="preserve">316 - 8th March 2020), to 94 in the last week of analysis included in this study (week beginning
</t>
  </si>
  <si>
    <t xml:space="preserve">- 8th March 2020), to 94 in the last week of analysis included in this study (week beginning
</t>
  </si>
  <si>
    <t xml:space="preserve">317 - 29th November 2020) (SI Fig. 1).
</t>
  </si>
  <si>
    <t xml:space="preserve">- 29th November 2020) (SI Fig. 1).
</t>
  </si>
  <si>
    <t xml:space="preserve">318 - Overall, the ensemble model performed well in capturing the short-term trajectory of
</t>
  </si>
  <si>
    <t xml:space="preserve">- Overall, the ensemble model performed well in capturing the short-term trajectory of
</t>
  </si>
  <si>
    <t xml:space="preserve">319 - the epidemic in each country.
</t>
  </si>
  <si>
    <t xml:space="preserve">- the epidemic in each country.
</t>
  </si>
  <si>
    <t xml:space="preserve">320 - Across all weeks of forecast and all countries, an average 58.7% (SD 32.4%) of the observations were in the 50% credible interval (CrI) and 89.4%
</t>
  </si>
  <si>
    <t xml:space="preserve">- Across all weeks of forecast and all countries, an average 58.7% (SD 32.4%) of the observations were in the 50% credible interval (CrI) and 89.4%
</t>
  </si>
  <si>
    <t xml:space="preserve">321 - (SD 21.7%) of the observations were in 95% CrI (for a breakdown by country and week
</t>
  </si>
  <si>
    <t xml:space="preserve">- (SD 21.7%) of the observations were in 95% CrI (for a breakdown by country and week
</t>
  </si>
  <si>
    <t xml:space="preserve">322 - of forecast see SI Sec. 5.5).
</t>
  </si>
  <si>
    <t xml:space="preserve">- of forecast see SI Sec. 5.5).
</t>
  </si>
  <si>
    <t xml:space="preserve">323 - The MRE across all countries and all weeks was 0.4 (SD 0.4) (Fig. 3).
</t>
  </si>
  <si>
    <t xml:space="preserve">- The MRE across all countries and all weeks was 0.4 (SD 0.4) (Fig. 3).
</t>
  </si>
  <si>
    <t xml:space="preserve">324 - That is, on average the model forecasts were 0
</t>
  </si>
  <si>
    <t xml:space="preserve">- That is, on average the model forecasts were 0
</t>
  </si>
  <si>
    <t xml:space="preserve">68.1%: of the weeks in the ‘likely growing’ phase 
</t>
  </si>
  <si>
    <t>68.1%:</t>
  </si>
  <si>
    <t xml:space="preserve">of the weeks in the ‘likely growing’ phase 
</t>
  </si>
  <si>
    <t xml:space="preserve">67.1%: of weeks classified as ‘indeterminate’ phase 
</t>
  </si>
  <si>
    <t>67.1%:</t>
  </si>
  <si>
    <t xml:space="preserve">of weeks classified as ‘indeterminate’ phase 
</t>
  </si>
  <si>
    <t xml:space="preserve">96.4%: of the weeks in ‘definitely decreasing’ phase 
</t>
  </si>
  <si>
    <t>96.4%:</t>
  </si>
  <si>
    <t xml:space="preserve">of the weeks in ‘definitely decreasing’ phase 
</t>
  </si>
  <si>
    <t xml:space="preserve">70.3%: of weeks in ‘definitely growing’ phase 
</t>
  </si>
  <si>
    <t>70.3%:</t>
  </si>
  <si>
    <t xml:space="preserve">of weeks in ‘definitely growing’ phase 
</t>
  </si>
  <si>
    <t xml:space="preserve">0.4: MRE across all countries in 1-week ahead forecasts 
</t>
  </si>
  <si>
    <t>0.4:</t>
  </si>
  <si>
    <t xml:space="preserve">MRE across all countries in 1-week ahead forecasts 
</t>
  </si>
  <si>
    <t xml:space="preserve">2.6: MRE in 4-week ahead forecasts 
</t>
  </si>
  <si>
    <t>2.6:</t>
  </si>
  <si>
    <t xml:space="preserve">MRE in 4-week ahead forecasts 
</t>
  </si>
  <si>
    <t xml:space="preserve">56.3%: of observations in the 50% CrI in 1-week ahead forecasts 
</t>
  </si>
  <si>
    <t>56.3%:</t>
  </si>
  <si>
    <t xml:space="preserve">of observations in the 50% CrI in 1-week ahead forecasts 
</t>
  </si>
  <si>
    <t xml:space="preserve">45.6%: of observations in the 50% CrI in 4-week ahead forecasts 
</t>
  </si>
  <si>
    <t>45.6%:</t>
  </si>
  <si>
    <t xml:space="preserve">of observations in the 50% CrI in 4-week ahead forecasts 
</t>
  </si>
  <si>
    <t xml:space="preserve">87.6%: of country-days in 1-week ahead forecasts 
</t>
  </si>
  <si>
    <t>87.6%:</t>
  </si>
  <si>
    <t xml:space="preserve">of country-days in 1-week ahead forecasts 
</t>
  </si>
  <si>
    <t xml:space="preserve">84.9%: of country-days in 4-week ahead forecasts
</t>
  </si>
  <si>
    <t>84.9%:</t>
  </si>
  <si>
    <t xml:space="preserve">of country-days in 4-week ahead forecasts
</t>
  </si>
  <si>
    <t xml:space="preserve">253/253 weeks
</t>
  </si>
  <si>
    <t>253/253</t>
  </si>
  <si>
    <t xml:space="preserve">weeks
</t>
  </si>
  <si>
    <t xml:space="preserve">385
</t>
  </si>
  <si>
    <t xml:space="preserve">386
</t>
  </si>
  <si>
    <t xml:space="preserve">387
</t>
  </si>
  <si>
    <t xml:space="preserve">1175/2688
</t>
  </si>
  <si>
    <t xml:space="preserve">1513/2688
</t>
  </si>
  <si>
    <t xml:space="preserve">390
</t>
  </si>
  <si>
    <t xml:space="preserve">391
</t>
  </si>
  <si>
    <t xml:space="preserve">392
</t>
  </si>
  <si>
    <t xml:space="preserve">21
</t>
  </si>
  <si>
    <t xml:space="preserve">50
</t>
  </si>
  <si>
    <t xml:space="preserve">51
</t>
  </si>
  <si>
    <t xml:space="preserve">52
</t>
  </si>
  <si>
    <t xml:space="preserve">54
</t>
  </si>
  <si>
    <t xml:space="preserve">55
</t>
  </si>
  <si>
    <t xml:space="preserve">56
</t>
  </si>
  <si>
    <t xml:space="preserve">57
</t>
  </si>
  <si>
    <t xml:space="preserve">58
</t>
  </si>
  <si>
    <t xml:space="preserve">59
</t>
  </si>
  <si>
    <t xml:space="preserve">420 - provide a global overview
</t>
  </si>
  <si>
    <t>420</t>
  </si>
  <si>
    <t xml:space="preserve">- provide a global overview
</t>
  </si>
  <si>
    <t xml:space="preserve">421 - epidemic trajectory
</t>
  </si>
  <si>
    <t>421</t>
  </si>
  <si>
    <t xml:space="preserve">- epidemic trajectory
</t>
  </si>
  <si>
    <t xml:space="preserve">422 - available data
</t>
  </si>
  <si>
    <t>422</t>
  </si>
  <si>
    <t xml:space="preserve">- available data
</t>
  </si>
  <si>
    <t xml:space="preserve">423 - short-term forecasts
</t>
  </si>
  <si>
    <t>423</t>
  </si>
  <si>
    <t xml:space="preserve">- short-term forecasts
</t>
  </si>
  <si>
    <t xml:space="preserve">424 - 81 countries
</t>
  </si>
  <si>
    <t>424</t>
  </si>
  <si>
    <t xml:space="preserve">- 81 countries
</t>
  </si>
  <si>
    <t xml:space="preserve">425 - three simple models
</t>
  </si>
  <si>
    <t>425</t>
  </si>
  <si>
    <t xml:space="preserve">- three simple models
</t>
  </si>
  <si>
    <t xml:space="preserve">426 - particularity for generality
</t>
  </si>
  <si>
    <t>426</t>
  </si>
  <si>
    <t xml:space="preserve">- particularity for generality
</t>
  </si>
  <si>
    <t xml:space="preserve">427 - large number of countries
</t>
  </si>
  <si>
    <t>427</t>
  </si>
  <si>
    <t xml:space="preserve">- large number of countries
</t>
  </si>
  <si>
    <t xml:space="preserve">428 - routine surveillance data
</t>
  </si>
  <si>
    <t>428</t>
  </si>
  <si>
    <t xml:space="preserve">- routine surveillance data
</t>
  </si>
  <si>
    <t xml:space="preserve">429 - fast-moving pandemic
</t>
  </si>
  <si>
    <t>429</t>
  </si>
  <si>
    <t xml:space="preserve">- fast-moving pandemic
</t>
  </si>
  <si>
    <t xml:space="preserve">430 - public health interventions
</t>
  </si>
  <si>
    <t>430</t>
  </si>
  <si>
    <t xml:space="preserve">- public health interventions
</t>
  </si>
  <si>
    <t xml:space="preserve">431 - short-term transmission dynamics
</t>
  </si>
  <si>
    <t>431</t>
  </si>
  <si>
    <t xml:space="preserve">- short-term transmission dynamics
</t>
  </si>
  <si>
    <t xml:space="preserve">432 - COVID-19 waves
</t>
  </si>
  <si>
    <t>432</t>
  </si>
  <si>
    <t xml:space="preserve">- COVID-19 waves
</t>
  </si>
  <si>
    <t xml:space="preserve">433 - fewer deaths
</t>
  </si>
  <si>
    <t>433</t>
  </si>
  <si>
    <t xml:space="preserve">- fewer deaths
</t>
  </si>
  <si>
    <t xml:space="preserve">434 - large variability
</t>
  </si>
  <si>
    <t>434</t>
  </si>
  <si>
    <t xml:space="preserve">- large variability
</t>
  </si>
  <si>
    <t xml:space="preserve">435 - epidemiological parameters
</t>
  </si>
  <si>
    <t>435</t>
  </si>
  <si>
    <t xml:space="preserve">- epidemiological parameters
</t>
  </si>
  <si>
    <t xml:space="preserve">436 - delay from onset of symptoms to death
</t>
  </si>
  <si>
    <t>436</t>
  </si>
  <si>
    <t xml:space="preserve">- delay from onset of symptoms to death
</t>
  </si>
  <si>
    <t xml:space="preserve">437 - same across all countries
</t>
  </si>
  <si>
    <t>437</t>
  </si>
  <si>
    <t xml:space="preserve">- same across all countries
</t>
  </si>
  <si>
    <t xml:space="preserve">438 - vary over time
</t>
  </si>
  <si>
    <t>438</t>
  </si>
  <si>
    <t xml:space="preserve">- vary over time
</t>
  </si>
  <si>
    <t xml:space="preserve">439 - moderate improvements
</t>
  </si>
  <si>
    <t>439</t>
  </si>
  <si>
    <t xml:space="preserve">- moderate improvements
</t>
  </si>
  <si>
    <t xml:space="preserve">440 - testing and reporting of cases
</t>
  </si>
  <si>
    <t>440</t>
  </si>
  <si>
    <t xml:space="preserve">- testing and reporting of cases
</t>
  </si>
  <si>
    <t xml:space="preserve">441 - more complex models
</t>
  </si>
  <si>
    <t>441</t>
  </si>
  <si>
    <t xml:space="preserve">- more complex models
</t>
  </si>
  <si>
    <t xml:space="preserve">442 - reported number of deaths
</t>
  </si>
  <si>
    <t>442</t>
  </si>
  <si>
    <t xml:space="preserve">- reported number of deaths
</t>
  </si>
  <si>
    <t xml:space="preserve">443 - complete and consistent
</t>
  </si>
  <si>
    <t>443</t>
  </si>
  <si>
    <t xml:space="preserve">- complete and consistent
</t>
  </si>
  <si>
    <t xml:space="preserve">444 - rate of under-reporting
</t>
  </si>
  <si>
    <t>444</t>
  </si>
  <si>
    <t xml:space="preserve">- rate of under-reporting
</t>
  </si>
  <si>
    <t xml:space="preserve">445 - different country surveillance systems
</t>
  </si>
  <si>
    <t>445</t>
  </si>
  <si>
    <t xml:space="preserve">- different country surveillance systems
</t>
  </si>
  <si>
    <t xml:space="preserve">446 - many countries
</t>
  </si>
  <si>
    <t>446</t>
  </si>
  <si>
    <t xml:space="preserve">- many countries
</t>
  </si>
  <si>
    <t xml:space="preserve">447 - robust to constant rate
</t>
  </si>
  <si>
    <t>447</t>
  </si>
  <si>
    <t xml:space="preserve">- robust to constant rate
</t>
  </si>
  <si>
    <t xml:space="preserve">448 - delay of approximately 19 days
</t>
  </si>
  <si>
    <t>448</t>
  </si>
  <si>
    <t xml:space="preserve">- delay of approximately 19 days
</t>
  </si>
  <si>
    <t xml:space="preserve">449 - short-term forecasts
</t>
  </si>
  <si>
    <t>449</t>
  </si>
  <si>
    <t xml:space="preserve">450 - transmissibility estimates
</t>
  </si>
  <si>
    <t>450</t>
  </si>
  <si>
    <t xml:space="preserve">- transmissibility estimates
</t>
  </si>
  <si>
    <t xml:space="preserve">451 - dynamic trajectory
</t>
  </si>
  <si>
    <t>451</t>
  </si>
  <si>
    <t xml:space="preserve">- dynamic trajectory
</t>
  </si>
  <si>
    <t xml:space="preserve">452 - effectiveness of public health measures
</t>
  </si>
  <si>
    <t>452</t>
  </si>
  <si>
    <t xml:space="preserve">- effectiveness of public health measures
</t>
  </si>
  <si>
    <t xml:space="preserve">453 - integrating more data streams
</t>
  </si>
  <si>
    <t>453</t>
  </si>
  <si>
    <t xml:space="preserve">- integrating more data streams
</t>
  </si>
  <si>
    <t xml:space="preserve">454 - weekly reports
</t>
  </si>
  <si>
    <t>454</t>
  </si>
  <si>
    <t xml:space="preserve">- weekly reports
</t>
  </si>
  <si>
    <t xml:space="preserve">455 - international forecasting efforts
</t>
  </si>
  <si>
    <t>455</t>
  </si>
  <si>
    <t xml:space="preserve">- international forecasting efforts
</t>
  </si>
  <si>
    <t xml:space="preserve">456 - developed
</t>
  </si>
  <si>
    <t>456</t>
  </si>
  <si>
    <t xml:space="preserve">- developed
</t>
  </si>
  <si>
    <t xml:space="preserve">457 decline in the proportion of susceptible population
</t>
  </si>
  <si>
    <t>457</t>
  </si>
  <si>
    <t xml:space="preserve">decline in the proportion of susceptible population
</t>
  </si>
  <si>
    <t xml:space="preserve">458 We were able to achieve good model performance in forecasting up to 4 weeks ahead
</t>
  </si>
  <si>
    <t>458</t>
  </si>
  <si>
    <t xml:space="preserve">We were able to achieve good model performance in forecasting up to 4 weeks ahead
</t>
  </si>
  <si>
    <t xml:space="preserve">459 Consistent with findings from other modelling studies [22]
</t>
  </si>
  <si>
    <t>459</t>
  </si>
  <si>
    <t xml:space="preserve">Consistent with findings from other modelling studies [22]
</t>
  </si>
  <si>
    <t xml:space="preserve">460 model error was unacceptably high beyond 4 weeks
</t>
  </si>
  <si>
    <t>460</t>
  </si>
  <si>
    <t xml:space="preserve">model error was unacceptably high beyond 4 weeks
</t>
  </si>
  <si>
    <t xml:space="preserve">461 horizon is difficult
</t>
  </si>
  <si>
    <t>461</t>
  </si>
  <si>
    <t xml:space="preserve">horizon is difficult
</t>
  </si>
  <si>
    <t xml:space="preserve">462 weighted estimates of transmissibility
</t>
  </si>
  <si>
    <t>462</t>
  </si>
  <si>
    <t xml:space="preserve">weighted estimates of transmissibility
</t>
  </si>
  <si>
    <t xml:space="preserve">463 short-term transmissibility estimates
</t>
  </si>
  <si>
    <t>463</t>
  </si>
  <si>
    <t xml:space="preserve">short-term transmissibility estimates
</t>
  </si>
  <si>
    <t xml:space="preserve">464 broad trends in transmission up to 4 weeks ahead
</t>
  </si>
  <si>
    <t>464</t>
  </si>
  <si>
    <t xml:space="preserve">broad trends in transmission up to 4 weeks ahead
</t>
  </si>
  <si>
    <t xml:space="preserve">466 implementation or relaxation of non-pharmaceutical interventions
</t>
  </si>
  <si>
    <t>466</t>
  </si>
  <si>
    <t xml:space="preserve">implementation or relaxation of non-pharmaceutical interventions
</t>
  </si>
  <si>
    <t xml:space="preserve">468 principle be extended to account for increasing population immunity
</t>
  </si>
  <si>
    <t>468</t>
  </si>
  <si>
    <t xml:space="preserve">principle be extended to account for increasing population immunity
</t>
  </si>
  <si>
    <t xml:space="preserve">470 availability of reliable data on vaccination coverage
</t>
  </si>
  <si>
    <t>470</t>
  </si>
  <si>
    <t xml:space="preserve">availability of reliable data on vaccination coverage
</t>
  </si>
  <si>
    <t xml:space="preserve">471 tease apart the impact of vaccination on transmission and mortality
</t>
  </si>
  <si>
    <t>471</t>
  </si>
  <si>
    <t xml:space="preserve">tease apart the impact of vaccination on transmission and mortality
</t>
  </si>
  <si>
    <t xml:space="preserve">474 extend our approach to rigorously assess the effect of vaccination
</t>
  </si>
  <si>
    <t>474</t>
  </si>
  <si>
    <t xml:space="preserve">extend our approach to rigorously assess the effect of vaccination
</t>
  </si>
  <si>
    <t xml:space="preserve">476 delay from vaccination to full immunity
</t>
  </si>
  <si>
    <t>476</t>
  </si>
  <si>
    <t xml:space="preserve">delay from vaccination to full immunity
</t>
  </si>
  <si>
    <t xml:space="preserve">477 track COVID-19 transmissibility globally
</t>
  </si>
  <si>
    <t>477</t>
  </si>
  <si>
    <t xml:space="preserve">track COVID-19 transmissibility globally
</t>
  </si>
  <si>
    <t xml:space="preserve">478 differential vaccination coverage
</t>
  </si>
  <si>
    <t>478</t>
  </si>
  <si>
    <t xml:space="preserve">differential vaccination coverage
</t>
  </si>
  <si>
    <t xml:space="preserve">487 model performance
</t>
  </si>
  <si>
    <t>487</t>
  </si>
  <si>
    <t xml:space="preserve">model performance
</t>
  </si>
  <si>
    <t xml:space="preserve">488 interactive web-tool available at https://shiny.dide.imperial.ac.uk/covid19-forecasts-shiny/
</t>
  </si>
  <si>
    <t>488</t>
  </si>
  <si>
    <t xml:space="preserve">interactive web-tool available at https://shiny.dide.imperial.ac.uk/covid19-forecasts-shiny/
</t>
  </si>
  <si>
    <t xml:space="preserve">492 UK Medical Research Council
</t>
  </si>
  <si>
    <t>492</t>
  </si>
  <si>
    <t xml:space="preserve">UK Medical Research Council
</t>
  </si>
  <si>
    <t xml:space="preserve">1. WHO Coronavirus Disease (COVID-19) Dashboard; 2021. https://covid19.who.int.
</t>
  </si>
  <si>
    <t xml:space="preserve">WHO Coronavirus Disease (COVID-19) Dashboard; 2021. https://covid19.who.int.
</t>
  </si>
  <si>
    <t xml:space="preserve">2. Lipsitch M, Finelli L, Heffernan RT, Leung GM, Redd; for the 2009 H1N1 Surveil-lance Group SC.
</t>
  </si>
  <si>
    <t xml:space="preserve">Lipsitch M, Finelli L, Heffernan RT, Leung GM, Redd; for the 2009 H1N1 Surveil-lance Group SC.
</t>
  </si>
  <si>
    <t xml:space="preserve">3. WHO Ebola Response Team. Ebola Virus Disease in West Africa – The First 9 Months of the Epidemic and Forward Projections.
</t>
  </si>
  <si>
    <t xml:space="preserve">WHO Ebola Response Team. Ebola Virus Disease in West Africa – The First 9 Months of the Epidemic and Forward Projections.
</t>
  </si>
  <si>
    <t xml:space="preserve">4. The Ebola Outbreak Epidemiology Team. Outbreak of Ebola virus disease in the Democratic Republic of the Congo, April &amp; May, 2018: an epidemiological study.
</t>
  </si>
  <si>
    <t xml:space="preserve">The Ebola Outbreak Epidemiology Team. Outbreak of Ebola virus disease in the Democratic Republic of the Congo, April &amp; May, 2018: an epidemiological study.
</t>
  </si>
  <si>
    <t xml:space="preserve">5. Nsoesie E, Mararthe M, Brownstein J. Forecasting Peaks of Seasonal Influenza Epidemics.
</t>
  </si>
  <si>
    <t xml:space="preserve">Nsoesie E, Mararthe M, Brownstein J. Forecasting Peaks of Seasonal Influenza Epidemics.
</t>
  </si>
  <si>
    <t xml:space="preserve">6. Bogoch II, Brady OJ, Kraemer MU, German M, Creatore MI, Kulkarni MA, et al.
</t>
  </si>
  <si>
    <t xml:space="preserve">Bogoch II, Brady OJ, Kraemer MU, German M, Creatore MI, Kulkarni MA, et al.
</t>
  </si>
  <si>
    <t xml:space="preserve">7. WHO Ebola Response Team. West African Ebola Epidemic after One Year — Slow-ing but Not Yet under Control.
</t>
  </si>
  <si>
    <t xml:space="preserve">WHO Ebola Response Team. West African Ebola Epidemic after One Year — Slow-ing but Not Yet under Control.
</t>
  </si>
  <si>
    <t xml:space="preserve">8. Meltzer MI, Atkins CY, Santibanez S, Knust B, Petersen BW, Ervin ED, et al.
</t>
  </si>
  <si>
    <t xml:space="preserve">Meltzer MI, Atkins CY, Santibanez S, Knust B, Petersen BW, Ervin ED, et al.
</t>
  </si>
  <si>
    <t xml:space="preserve">9. Barry A, Ah
</t>
  </si>
  <si>
    <t xml:space="preserve">Barry A, Ah
</t>
  </si>
  <si>
    <t xml:space="preserve">10. Biggerstaff M, Johansson M, Alper D, Brooks LC, Chakraborty P, Farrow DC, et al. Results from the second year of a collaborative effort to forecast influenza seasons in the United States. Epidemics. 2018;24:26–33. doi:10.1016/j.epidem.2018.02.003.
</t>
  </si>
  <si>
    <t xml:space="preserve">Biggerstaff M, Johansson M, Alper D, Brooks LC, Chakraborty P, Farrow DC, et al. Results from the second year of a collaborative effort to forecast influenza seasons in the United States. Epidemics. 2018;24:26–33. doi:10.1016/j.epidem.2018.02.003.
</t>
  </si>
  <si>
    <t xml:space="preserve">11. for the Influenza Forecasting Contest Working Group, Biggerstaff M, Alper D, Dredze M, Fox S, Fung ICH, et al. Results from the Centers for Disease Control and Prevention’s predict the 2013–2014 Influenza Season Challenge. BMC Infectious Diseases. 2016;16(1):357. doi:10.1186/s12879-016-1669-x.
</t>
  </si>
  <si>
    <t xml:space="preserve">for the Influenza Forecasting Contest Working Group, Biggerstaff M, Alper D, Dredze M, Fox S, Fung ICH, et al. Results from the Centers for Disease Control and Prevention’s predict the 2013–2014 Influenza Season Challenge. BMC Infectious Diseases. 2016;16(1):357. doi:10.1186/s12879-016-1669-x.
</t>
  </si>
  <si>
    <t xml:space="preserve">12. Verity R, Okell L, Dorigatti I, Winskill P, Whittaker C, Imai N, et al. Estimates of the severity of coronavirus disease 2019: a model-based analysis. Lancet Infectious Diseases. 2020;doi:10.1016/S1473-3099(20)30243-7.
</t>
  </si>
  <si>
    <t xml:space="preserve">Verity R, Okell L, Dorigatti I, Winskill P, Whittaker C, Imai N, et al. Estimates of the severity of coronavirus disease 2019: a model-based analysis. Lancet Infectious Diseases. 2020;doi:10.1016/S1473-3099(20)30243-7.
</t>
  </si>
  <si>
    <t xml:space="preserve">13. Nishiura H, Linton NM
</t>
  </si>
  <si>
    <t>13.</t>
  </si>
  <si>
    <t xml:space="preserve">Nishiura H, Linton NM
</t>
  </si>
  <si>
    <t xml:space="preserve">21/32
</t>
  </si>
  <si>
    <t xml:space="preserve">22. Ray EL, Wattanachit N, Niemi J, Kanji AH, House K, Cramer EY, et al. Ensemble Forecasts of Coronavirus Disease 2019 (COVID-19) in the U.S. medRXiv. 2020;doi:10.1101/2020.08.19.20177493.
</t>
  </si>
  <si>
    <t>22.</t>
  </si>
  <si>
    <t xml:space="preserve">Ray EL, Wattanachit N, Niemi J, Kanji AH, House K, Cramer EY, et al. Ensemble Forecasts of Coronavirus Disease 2019 (COVID-19) in the U.S. medRXiv. 2020;doi:10.1101/2020.08.19.20177493.
</t>
  </si>
  <si>
    <t xml:space="preserve">23. Roosa K, Lee Y, Luo R, Kirpich A, Rothenberg R, Hyman J, et al. Real-time forecasts of the COVID-19 epidemic in China from February 5th to February 24th, 2020. Infectious Disease Modelling. 2020;5:256–263. doi:10.1016/j.idm.2020.02.002.
</t>
  </si>
  <si>
    <t>23.</t>
  </si>
  <si>
    <t xml:space="preserve">Roosa K, Lee Y, Luo R, Kirpich A, Rothenberg R, Hyman J, et al. Real-time forecasts of the COVID-19 epidemic in China from February 5th to February 24th, 2020. Infectious Disease Modelling. 2020;5:256–263. doi:10.1016/j.idm.2020.02.002.
</t>
  </si>
  <si>
    <t xml:space="preserve">24. IHME COVID-19 Forecasting Team. Modeling COVID-19 scenarios for the United States. Nature Medicine. 2020;doi:10.1038/s41591-020-1132-9.
</t>
  </si>
  <si>
    <t>24.</t>
  </si>
  <si>
    <t xml:space="preserve">IHME COVID-19 Forecasting Team. Modeling COVID-19 scenarios for the United States. Nature Medicine. 2020;doi:10.1038/s41591-020-1132-9.
</t>
  </si>
  <si>
    <t xml:space="preserve">25. Chintalapudi N, Battineni G, Amenta F. COVID-19 disease outbreak forecasting of registered and recovered cases after sixty day lockdown in Italy: A
</t>
  </si>
  <si>
    <t>25.</t>
  </si>
  <si>
    <t xml:space="preserve">Chintalapudi N, Battineni G, Amenta F. COVID-19 disease outbreak forecasting of registered and recovered cases after sixty day lockdown in Italy: A
</t>
  </si>
  <si>
    <t xml:space="preserve">35. Nouvellet P, Bhatia S, Cori A, Ainslie KEC, Baguelin M, Bhatt S, et al. Reduction in mobility and COVID-19 transmission. Nature Communications. 2021;12(1):1090. doi:10.1038/s41467-021-21358-2.
</t>
  </si>
  <si>
    <t>35.</t>
  </si>
  <si>
    <t xml:space="preserve">Nouvellet P, Bhatia S, Cori A, Ainslie KEC, Baguelin M, Bhatt S, et al. Reduction in mobility and COVID-19 transmission. Nature Communications. 2021;12(1):1090. doi:10.1038/s41467-021-21358-2.
</t>
  </si>
  <si>
    <t xml:space="preserve">36. Fraser C. Estimating individual and household reproduction numbers in an emerging epidemic. PloS One. 2007;2(8). doi:10.1371/journal.pone.0000758.
</t>
  </si>
  <si>
    <t>36.</t>
  </si>
  <si>
    <t xml:space="preserve">Fraser C. Estimating individual and household reproduction numbers in an emerging epidemic. PloS One. 2007;2(8). doi:10.1371/journal.pone.0000758.
</t>
  </si>
  <si>
    <t xml:space="preserve">37. Nouvellet P, Cori A, Garske T, Blake IM, Dorigatti I, Hinsley W, et al. A simple approach to measure transmissibility and forecast incidence. Epidemics. 2018;22:29–35. doi:10.1016/j.epidem.2017.02.012.
</t>
  </si>
  <si>
    <t>37.</t>
  </si>
  <si>
    <t xml:space="preserve">Nouvellet P, Cori A, Garske T, Blake IM, Dorigatti I, Hinsley W, et al. A simple approach to measure transmissibility and forecast incidence. Epidemics. 2018;22:29–35. doi:10.1016/j.epidem.2017.02.012.
</t>
  </si>
  <si>
    <t xml:space="preserve">38. Parag KV, Donnelly CA. Using information theory to optimise epidemic models for real-time prediction and estimation. PloS Computational Biology. 2020;16(7):e1007990. doi:10.1371/journal.pcbi.1007990.
</t>
  </si>
  <si>
    <t>38.</t>
  </si>
  <si>
    <t xml:space="preserve">Parag KV, Donnelly CA. Using information theory to optimise epidemic models for real-time prediction and estimation. PloS Computational Biology. 2020;16(7):e1007990. doi:10.1371/journal.pcbi.1007990.
</t>
  </si>
  <si>
    <t xml:space="preserve">39. Parag K
</t>
  </si>
  <si>
    <t>39.</t>
  </si>
  <si>
    <t xml:space="preserve">Parag K
</t>
  </si>
  <si>
    <t xml:space="preserve">Bradley V, et al. A 658-659 sub-national analysis of the rate of transmission of COVID-19 in Italy. 
</t>
  </si>
  <si>
    <t>Bradley</t>
  </si>
  <si>
    <t xml:space="preserve">V, et al. A 658-659 sub-national analysis of the rate of transmission of COVID-19 in Italy. 
</t>
  </si>
  <si>
    <t xml:space="preserve">Unwin HJT, Mishra S, Bradley VC, Gandy A, Mellan TA, Coupland H, et al. 663 State-level tracking of COVID-19 in the United States. 
</t>
  </si>
  <si>
    <t>Unwin</t>
  </si>
  <si>
    <t xml:space="preserve">HJT, Mishra S, Bradley VC, Gandy A, Mellan TA, Coupland H, et al. 663 State-level tracking of COVID-19 in the United States. 
</t>
  </si>
  <si>
    <t xml:space="preserve">Ainslie KEC, Walters CE, Fu H, Bhatia S, Wang H, Xi X, et al. Evidence of initial 666 success for China exiting COVID-19 social distancing policy after achieving containment. 
</t>
  </si>
  <si>
    <t>Ainslie</t>
  </si>
  <si>
    <t xml:space="preserve">KEC, Walters CE, Fu H, Bhatia S, Wang H, Xi X, et al. Evidence of initial 666 success for China exiting COVID-19 social distancing policy after achieving containment. 
</t>
  </si>
  <si>
    <t xml:space="preserve">Flaxman S, Mishra S, Gandy A, Unwin HJT, Mellan TA, Coupland H, et al. 669 Estimating the effects of non-pharmaceutical interventions on COVID-19 in Europe. 
</t>
  </si>
  <si>
    <t>Flaxman</t>
  </si>
  <si>
    <t xml:space="preserve">S, Mishra S, Gandy A, Unwin HJT, Mellan TA, Coupland H, et al. 669 Estimating the effects of non-pharmaceutical interventions on COVID-19 in Europe. 
</t>
  </si>
  <si>
    <t xml:space="preserve">Mishra S, Scott J, Zhu H, Ferguson NM, Bhatt S, Flaxman S, et al. A COVID-19 672 Model for Local Authorities of the United Kingdom. 
</t>
  </si>
  <si>
    <t>Mishra</t>
  </si>
  <si>
    <t xml:space="preserve">S, Scott J, Zhu H, Ferguson NM, Bhatt S, Flaxman S, et al. A COVID-19 672 Model for Local Authorities of the United Kingdom. 
</t>
  </si>
  <si>
    <t xml:space="preserve">Bracher J, Wolffram D, Deuschel J, Goergen K, Ketterer JL, Ullrich A, et al
</t>
  </si>
  <si>
    <t>Bracher</t>
  </si>
  <si>
    <t xml:space="preserve">J, Wolffram D, Deuschel J, Goergen K, Ketterer JL, Ullrich A, et al
</t>
  </si>
  <si>
    <t xml:space="preserve">693 (Figures)
</t>
  </si>
  <si>
    <t>693</t>
  </si>
  <si>
    <t xml:space="preserve">(Figures)
</t>
  </si>
  <si>
    <t xml:space="preserve">27/32 (medRxiv preprint doi)
</t>
  </si>
  <si>
    <t>27/32</t>
  </si>
  <si>
    <t xml:space="preserve">(medRxiv preprint doi)
</t>
  </si>
  <si>
    <t xml:space="preserve">1500 (Brazil - Observed deaths)
</t>
  </si>
  <si>
    <t>1500</t>
  </si>
  <si>
    <t xml:space="preserve">(Brazil - Observed deaths)
</t>
  </si>
  <si>
    <t xml:space="preserve">1000 (Brazil - Forecasts/Rcurr)
</t>
  </si>
  <si>
    <t xml:space="preserve">(Brazil - Forecasts/Rcurr)
</t>
  </si>
  <si>
    <t xml:space="preserve">2000 (Italy - Observed deaths)
</t>
  </si>
  <si>
    <t>2000</t>
  </si>
  <si>
    <t xml:space="preserve">(Italy - Observed deaths)
</t>
  </si>
  <si>
    <t xml:space="preserve">500 (Italy - Forecasts/Rcurr)
</t>
  </si>
  <si>
    <t>500</t>
  </si>
  <si>
    <t xml:space="preserve">(Italy - Forecasts/Rcurr)
</t>
  </si>
  <si>
    <t xml:space="preserve">6000 (USA - Observed deaths)
</t>
  </si>
  <si>
    <t>6000</t>
  </si>
  <si>
    <t xml:space="preserve">(USA - Observed deaths)
</t>
  </si>
  <si>
    <t xml:space="preserve">0 (USA - Forecasts/Rcurr)
</t>
  </si>
  <si>
    <t xml:space="preserve">(USA - Forecasts/Rcurr)
</t>
  </si>
  <si>
    <t xml:space="preserve">400 (Turkey - Observed deaths)
</t>
  </si>
  <si>
    <t>400</t>
  </si>
  <si>
    <t xml:space="preserve">(Turkey - Observed deaths)
</t>
  </si>
  <si>
    <t xml:space="preserve">3 (Turkey - Forecasts/Rcurr)
</t>
  </si>
  <si>
    <t xml:space="preserve">(Turkey - Forecasts/Rcurr)
</t>
  </si>
  <si>
    <t xml:space="preserve">Brazil: 2000 observed deaths, 1500 forecast
</t>
  </si>
  <si>
    <t>Brazil:</t>
  </si>
  <si>
    <t xml:space="preserve">2000 observed deaths, 1500 forecast
</t>
  </si>
  <si>
    <t xml:space="preserve">India: 3000 observed deaths, 2000 forecast
</t>
  </si>
  <si>
    <t>India:</t>
  </si>
  <si>
    <t xml:space="preserve">3000 observed deaths, 2000 forecast
</t>
  </si>
  <si>
    <t xml:space="preserve">Italy: 1500 observed deaths, 1000 forecast
</t>
  </si>
  <si>
    <t>Italy:</t>
  </si>
  <si>
    <t xml:space="preserve">1500 observed deaths, 1000 forecast
</t>
  </si>
  <si>
    <t xml:space="preserve">South Africa: 10000 observed deaths, 7500 forecast
</t>
  </si>
  <si>
    <t>South</t>
  </si>
  <si>
    <t xml:space="preserve">Africa: 10000 observed deaths, 7500 forecast
</t>
  </si>
  <si>
    <t xml:space="preserve">Turkey: 200 observed deaths, 150 forecast
</t>
  </si>
  <si>
    <t>Turkey:</t>
  </si>
  <si>
    <t xml:space="preserve">200 observed deaths, 150 forecast
</t>
  </si>
  <si>
    <t xml:space="preserve">USA: 1500 observed deaths, 1000 forecast
</t>
  </si>
  <si>
    <t>USA:</t>
  </si>
  <si>
    <t xml:space="preserve">Fig 5:
</t>
  </si>
  <si>
    <t>Fig</t>
  </si>
  <si>
    <t xml:space="preserve">5:
</t>
  </si>
  <si>
    <t xml:space="preserve">Relative error of medium-term forecasts: 1-week, 2-week, 3-week and 4-week ahead forecasts
</t>
  </si>
  <si>
    <t>Relative</t>
  </si>
  <si>
    <t xml:space="preserve">error of medium-term forecasts: 1-week, 2-week, 3-week and 4-week ahead forecasts
</t>
  </si>
  <si>
    <t xml:space="preserve">Fig 6:
</t>
  </si>
  <si>
    <t xml:space="preserve">6:
</t>
  </si>
  <si>
    <t xml:space="preserve">Characterisation of the epidemic phase: weekly estimates of the reproduction number from the short-term forecasts and the medium-term reproduction number estimates
</t>
  </si>
  <si>
    <t>Characterisation</t>
  </si>
  <si>
    <t xml:space="preserve">of the epidemic phase: weekly estimates of the reproduction number from the short-term forecasts and the medium-term reproduction number estimates
</t>
  </si>
  <si>
    <t>extractions_documents_5Feb60fd2a6c67467f72690ef895--COSMOS-data.json</t>
  </si>
  <si>
    <t xml:space="preserve">1 Public Health Risk Sciences Division, National Microbiology Laboratory, Public Health Agency of Canada, Guelph, ON, Canada 
</t>
  </si>
  <si>
    <t xml:space="preserve">Public Health Risk Sciences Division, National Microbiology Laboratory, Public Health Agency of Canada, Guelph, ON, Canada 
</t>
  </si>
  <si>
    <t xml:space="preserve">2 One Health Division, National Microbiology Laboratory, Public Health Agency of Canada, Winnipeg, MB, Canada 
</t>
  </si>
  <si>
    <t xml:space="preserve">One Health Division, National Microbiology Laboratory, Public Health Agency of Canada, Winnipeg, MB, Canada 
</t>
  </si>
  <si>
    <t xml:space="preserve">3 Antimicrobial Resistance Division, Infectious Diseases Prevention and Control Branch, Public Health Agency of Canada, Ottawa, ON, Canada 
</t>
  </si>
  <si>
    <t xml:space="preserve">Antimicrobial Resistance Division, Infectious Diseases Prevention and Control Branch, Public Health Agency of Canada, Ottawa, ON, Canada 
</t>
  </si>
  <si>
    <t xml:space="preserve">4 University of Ottawa, Department of Civil Engineering, Ottawa, ON, Canada 
</t>
  </si>
  <si>
    <t xml:space="preserve">University of Ottawa, Department of Civil Engineering, Ottawa, ON, Canada 
</t>
  </si>
  <si>
    <t xml:space="preserve">5 Public Health Laboratory, Alberta Precision Laboratory, Edmonton, AB, Canada 
</t>
  </si>
  <si>
    <t xml:space="preserve">Public Health Laboratory, Alberta Precision Laboratory, Edmonton, AB, Canada 
</t>
  </si>
  <si>
    <t xml:space="preserve">6 Department of Laboratory Medicine and Pathology, University of Alberta, Edmonton, AB, Canada 
</t>
  </si>
  <si>
    <t xml:space="preserve">Department of Laboratory Medicine and Pathology, University of Alberta, Edmonton, AB, Canada 
</t>
  </si>
  <si>
    <t xml:space="preserve">7 Department of Pediatrics, University of Alberta, Edmonton, AB, Canada 
</t>
  </si>
  <si>
    <t xml:space="preserve">Department of Pediatrics, University of Alberta, Edmonton, AB, Canada 
</t>
  </si>
  <si>
    <t xml:space="preserve">8 Toronto Public Health, Toronto, ON, Canada 
</t>
  </si>
  <si>
    <t xml:space="preserve">Toronto Public Health, Toronto, ON, Canada 
</t>
  </si>
  <si>
    <t xml:space="preserve">9 Canadian Field Epidemiology Program, Emergency Management, Public Health Agency of Canada 
</t>
  </si>
  <si>
    <t xml:space="preserve">Canadian Field Epidemiology Program, Emergency Management, Public Health Agency of Canada 
</t>
  </si>
  <si>
    <t xml:space="preserve">10 None
</t>
  </si>
  <si>
    <t xml:space="preserve">1. SARS-CoV-2 RNA has been detected and quantified in sewage in many locations worldwide (as of June 2021, 55 countries have pilot programs for a wastewater surveillance system with 2,287 sampling sites [15])
</t>
  </si>
  <si>
    <t xml:space="preserve">SARS-CoV-2 RNA has been detected and quantified in sewage in many locations worldwide (as of June 2021, 55 countries have pilot programs for a wastewater surveillance system with 2,287 sampling sites [15])
</t>
  </si>
  <si>
    <t xml:space="preserve">2. The common practice is to use the detection of SARS-CoV-2 in wastewater as a signal for COVID-19 (re)introduction in a community and/or perform trend analysis in parallel with clinical surveillance of COVID-19
</t>
  </si>
  <si>
    <t xml:space="preserve">The common practice is to use the detection of SARS-CoV-2 in wastewater as a signal for COVID-19 (re)introduction in a community and/or perform trend analysis in parallel with clinical surveillance of COVID-19
</t>
  </si>
  <si>
    <t xml:space="preserve">31, 32, 16, 33
</t>
  </si>
  <si>
    <t xml:space="preserve">32, 16, 33
</t>
  </si>
  <si>
    <t xml:space="preserve">34, 35, 36
</t>
  </si>
  <si>
    <t xml:space="preserve">35, 36
</t>
  </si>
  <si>
    <t xml:space="preserve">37, 38
</t>
  </si>
  <si>
    <t>37,</t>
  </si>
  <si>
    <t xml:space="preserve">39, 33
</t>
  </si>
  <si>
    <t>39,</t>
  </si>
  <si>
    <t xml:space="preserve">40, 41
</t>
  </si>
  <si>
    <t>40,</t>
  </si>
  <si>
    <t xml:space="preserve">S: Susceptible 
</t>
  </si>
  <si>
    <t>S:</t>
  </si>
  <si>
    <t xml:space="preserve">Susceptible 
</t>
  </si>
  <si>
    <t xml:space="preserve">E: Exposed (infected but not yet infectious)
</t>
  </si>
  <si>
    <t>E:</t>
  </si>
  <si>
    <t xml:space="preserve">Exposed (infected but not yet infectious)
</t>
  </si>
  <si>
    <t xml:space="preserve">J: Symptomatically infected who will later become hospitalized
</t>
  </si>
  <si>
    <t>J:</t>
  </si>
  <si>
    <t xml:space="preserve">Symptomatically infected who will later become hospitalized
</t>
  </si>
  <si>
    <t xml:space="preserve">I: Recovered without hospitalization during active COVID-19
</t>
  </si>
  <si>
    <t>I:</t>
  </si>
  <si>
    <t xml:space="preserve">Recovered without hospitalization during active COVID-19
</t>
  </si>
  <si>
    <t xml:space="preserve">A: Asymptomatically infected
</t>
  </si>
  <si>
    <t>A:</t>
  </si>
  <si>
    <t xml:space="preserve">Asymptomatically infected
</t>
  </si>
  <si>
    <t xml:space="preserve">H: Hospitalized
</t>
  </si>
  <si>
    <t>H:</t>
  </si>
  <si>
    <t xml:space="preserve">Hospitalized
</t>
  </si>
  <si>
    <t xml:space="preserve">Z: Recovered and no longer infectious but still shedding virus in faeces
</t>
  </si>
  <si>
    <t>Z:</t>
  </si>
  <si>
    <t xml:space="preserve">Recovered and no longer infectious but still shedding virus in faeces
</t>
  </si>
  <si>
    <t xml:space="preserve">R: Fully recovered and permanently immune but not shedding anymore
</t>
  </si>
  <si>
    <t>R:</t>
  </si>
  <si>
    <t xml:space="preserve">Fully recovered and permanently immune but not shedding anymore
</t>
  </si>
  <si>
    <t xml:space="preserve">D: Deceased
</t>
  </si>
  <si>
    <t>D:</t>
  </si>
  <si>
    <t xml:space="preserve">Deceased
</t>
  </si>
  <si>
    <t xml:space="preserve">46 - exponential viral decay
</t>
  </si>
  <si>
    <t>46</t>
  </si>
  <si>
    <t xml:space="preserve">- exponential viral decay
</t>
  </si>
  <si>
    <t xml:space="preserve">168 - sedimentation and resuspension
</t>
  </si>
  <si>
    <t>168</t>
  </si>
  <si>
    <t xml:space="preserve">- sedimentation and resuspension
</t>
  </si>
  <si>
    <t xml:space="preserve">170 - reshapes the initial deposited concentration
</t>
  </si>
  <si>
    <t>170</t>
  </si>
  <si>
    <t xml:space="preserve">- reshapes the initial deposited concentration
</t>
  </si>
  <si>
    <t xml:space="preserve">172 - sampled viral concentration at time t
</t>
  </si>
  <si>
    <t>172</t>
  </si>
  <si>
    <t xml:space="preserve">- sampled viral concentration at time t
</t>
  </si>
  <si>
    <t xml:space="preserve">174 - daily decay rate of SARS-CoV-2
</t>
  </si>
  <si>
    <t xml:space="preserve">- daily decay rate of SARS-CoV-2
</t>
  </si>
  <si>
    <t xml:space="preserve">176 - single hydrodynamic pulse per day
</t>
  </si>
  <si>
    <t xml:space="preserve">- single hydrodynamic pulse per day
</t>
  </si>
  <si>
    <t xml:space="preserve">178 - mean delay time
</t>
  </si>
  <si>
    <t>178</t>
  </si>
  <si>
    <t xml:space="preserve">- mean delay time
</t>
  </si>
  <si>
    <t xml:space="preserve">180 - standard deviation
</t>
  </si>
  <si>
    <t>180</t>
  </si>
  <si>
    <t xml:space="preserve">- standard deviation
</t>
  </si>
  <si>
    <t xml:space="preserve">182 - sample transportation
</t>
  </si>
  <si>
    <t>182</t>
  </si>
  <si>
    <t xml:space="preserve">- sample transportation
</t>
  </si>
  <si>
    <t xml:space="preserve">184 - laboratory processing time
</t>
  </si>
  <si>
    <t>184</t>
  </si>
  <si>
    <t xml:space="preserve">- laboratory processing time
</t>
  </si>
  <si>
    <t xml:space="preserve">186 - reporting lags
</t>
  </si>
  <si>
    <t xml:space="preserve">- reporting lags
</t>
  </si>
  <si>
    <t xml:space="preserve">188 - transport of RNA particles in the sewer system
</t>
  </si>
  <si>
    <t xml:space="preserve">- transport of RNA particles in the sewer system
</t>
  </si>
  <si>
    <t xml:space="preserve">190 - fraction ρ of symptomatic incidence
</t>
  </si>
  <si>
    <t xml:space="preserve">- fraction ρ of symptomatic incidence
</t>
  </si>
  <si>
    <t xml:space="preserve">192 - instantaneous identiﬁcation
</t>
  </si>
  <si>
    <t>192</t>
  </si>
  <si>
    <t xml:space="preserve">- instantaneous identiﬁcation
</t>
  </si>
  <si>
    <t xml:space="preserve">194 - total incidence
</t>
  </si>
  <si>
    <t>194</t>
  </si>
  <si>
    <t xml:space="preserve">- total incidence
</t>
  </si>
  <si>
    <t xml:space="preserve">196 - six wastewater sampling sites
</t>
  </si>
  <si>
    <t>196</t>
  </si>
  <si>
    <t xml:space="preserve">- six wastewater sampling sites
</t>
  </si>
  <si>
    <t xml:space="preserve">198 - Gold Bar in Edmonton
</t>
  </si>
  <si>
    <t>198</t>
  </si>
  <si>
    <t xml:space="preserve">- Gold Bar in Edmonton
</t>
  </si>
  <si>
    <t xml:space="preserve">200 - Robert O. Pickard Environmental Centre in Ottawa
</t>
  </si>
  <si>
    <t xml:space="preserve">- Robert O. Pickard Environmental Centre in Ottawa
</t>
  </si>
  <si>
    <t xml:space="preserve">202 - Toronto Ashbridges Bay
</t>
  </si>
  <si>
    <t xml:space="preserve">- Toronto Ashbridges Bay
</t>
  </si>
  <si>
    <t xml:space="preserve">204: Wastewater samples
</t>
  </si>
  <si>
    <t>204:</t>
  </si>
  <si>
    <t xml:space="preserve">Wastewater samples
</t>
  </si>
  <si>
    <t xml:space="preserve">206: Wastewater treatment plant
</t>
  </si>
  <si>
    <t>206:</t>
  </si>
  <si>
    <t xml:space="preserve">Wastewater treatment plant
</t>
  </si>
  <si>
    <t xml:space="preserve">208: SARS-CoV-2 RNA concentration
</t>
  </si>
  <si>
    <t>208:</t>
  </si>
  <si>
    <t xml:space="preserve">SARS-CoV-2 RNA concentration
</t>
  </si>
  <si>
    <t xml:space="preserve">210: Ultracentrifugal filter device
</t>
  </si>
  <si>
    <t>210:</t>
  </si>
  <si>
    <t xml:space="preserve">Ultracentrifugal filter device
</t>
  </si>
  <si>
    <t xml:space="preserve">212: 4000 × g centrifugation
</t>
  </si>
  <si>
    <t>212:</t>
  </si>
  <si>
    <t xml:space="preserve">4000 × g centrifugation
</t>
  </si>
  <si>
    <t xml:space="preserve">214: MagNA Pure 96 DNA and Viral NA Large Volume Kit
</t>
  </si>
  <si>
    <t>214:</t>
  </si>
  <si>
    <t xml:space="preserve">MagNA Pure 96 DNA and Viral NA Large Volume Kit
</t>
  </si>
  <si>
    <t xml:space="preserve">216: Plasma External Lysis 4.0 protocol
</t>
  </si>
  <si>
    <t>216:</t>
  </si>
  <si>
    <t xml:space="preserve">Plasma External Lysis 4.0 protocol
</t>
  </si>
  <si>
    <t xml:space="preserve">218: 0.5 mm zirconia-silica beads
</t>
  </si>
  <si>
    <t>218:</t>
  </si>
  <si>
    <t xml:space="preserve">0.5 mm zirconia-silica beads
</t>
  </si>
  <si>
    <t xml:space="preserve">220: Bead Mill 24 Homogenizer
</t>
  </si>
  <si>
    <t>220:</t>
  </si>
  <si>
    <t xml:space="preserve">Bead Mill 24 Homogenizer
</t>
  </si>
  <si>
    <t xml:space="preserve">222: 12000 × g centrifugation
</t>
  </si>
  <si>
    <t>222:</t>
  </si>
  <si>
    <t xml:space="preserve">12000 × g centrifugation
</t>
  </si>
  <si>
    <t xml:space="preserve">224: US-CDC N1 and N2 primers
</t>
  </si>
  <si>
    <t>224:</t>
  </si>
  <si>
    <t xml:space="preserve">US-CDC N1 and N2 primers
</t>
  </si>
  <si>
    <t xml:space="preserve">226: 24-hour composite primary sludge samples
</t>
  </si>
  <si>
    <t>226:</t>
  </si>
  <si>
    <t xml:space="preserve">24-hour composite primary sludge samples
</t>
  </si>
  <si>
    <t xml:space="preserve">228: 10,000g centrifugation
</t>
  </si>
  <si>
    <t>228:</t>
  </si>
  <si>
    <t xml:space="preserve">10,000g centrifugation
</t>
  </si>
  <si>
    <t xml:space="preserve">230: Qiagen RNeasy PowerMicrobiome kit
</t>
  </si>
  <si>
    <t>230:</t>
  </si>
  <si>
    <t xml:space="preserve">Qiagen RNeasy PowerMicrobiome kit
</t>
  </si>
  <si>
    <t xml:space="preserve">232: N1 and N2 gene regions
</t>
  </si>
  <si>
    <t>232:</t>
  </si>
  <si>
    <t xml:space="preserve">N1 and N2 gene regions
</t>
  </si>
  <si>
    <t xml:space="preserve">234: Total solid suspension
</t>
  </si>
  <si>
    <t>234:</t>
  </si>
  <si>
    <t xml:space="preserve">Total solid suspension
</t>
  </si>
  <si>
    <t xml:space="preserve">236: Pepper mild mottle virus
</t>
  </si>
  <si>
    <t>236:</t>
  </si>
  <si>
    <t xml:space="preserve">Pepper mild mottle virus
</t>
  </si>
  <si>
    <t xml:space="preserve">238: Average normalized concentration
</t>
  </si>
  <si>
    <t>238:</t>
  </si>
  <si>
    <t xml:space="preserve">Average normalized concentration
</t>
  </si>
  <si>
    <t xml:space="preserve">240: Clinical cases and hospital admissions
</t>
  </si>
  <si>
    <t>240:</t>
  </si>
  <si>
    <t xml:space="preserve">Clinical cases and hospital admissions
</t>
  </si>
  <si>
    <t xml:space="preserve">53 - Canadian Blood Services
</t>
  </si>
  <si>
    <t xml:space="preserve">- Canadian Blood Services
</t>
  </si>
  <si>
    <t xml:space="preserve">S1 - Supplementary File S1
</t>
  </si>
  <si>
    <t>S1</t>
  </si>
  <si>
    <t xml:space="preserve">- Supplementary File S1
</t>
  </si>
  <si>
    <t xml:space="preserve">50,000 - prior ABC iterations
</t>
  </si>
  <si>
    <t>50,000</t>
  </si>
  <si>
    <t xml:space="preserve">- prior ABC iterations
</t>
  </si>
  <si>
    <t xml:space="preserve">100 - smallest errors
</t>
  </si>
  <si>
    <t xml:space="preserve">- smallest errors
</t>
  </si>
  <si>
    <t xml:space="preserve">2 × 10−3 - acceptance ratio
</t>
  </si>
  <si>
    <t xml:space="preserve">× 10−3 - acceptance ratio
</t>
  </si>
  <si>
    <t xml:space="preserve">8 - weighted trajectory matching
</t>
  </si>
  <si>
    <t xml:space="preserve">- weighted trajectory matching
</t>
  </si>
  <si>
    <t xml:space="preserve">1 - normalized to 1
</t>
  </si>
  <si>
    <t xml:space="preserve">- normalized to 1
</t>
  </si>
  <si>
    <t xml:space="preserve">9 - Equation 8
</t>
  </si>
  <si>
    <t xml:space="preserve">- Equation 8
</t>
  </si>
  <si>
    <t xml:space="preserve">10 - Equation 9
</t>
  </si>
  <si>
    <t xml:space="preserve">- Equation 9
</t>
  </si>
  <si>
    <t xml:space="preserve">54 - Approximate Bayesian Computation
</t>
  </si>
  <si>
    <t>54</t>
  </si>
  <si>
    <t xml:space="preserve">- Approximate Bayesian Computation
</t>
  </si>
  <si>
    <t xml:space="preserve">1 - wC = wH = 1
</t>
  </si>
  <si>
    <t xml:space="preserve">- wC = wH = 1
</t>
  </si>
  <si>
    <t xml:space="preserve">0 - wW = 0
</t>
  </si>
  <si>
    <t xml:space="preserve">- wW = 0
</t>
  </si>
  <si>
    <t xml:space="preserve">1 - wW = 1
</t>
  </si>
  <si>
    <t xml:space="preserve">- wW = 1
</t>
  </si>
  <si>
    <t xml:space="preserve">0 - wH = wC = 0
</t>
  </si>
  <si>
    <t xml:space="preserve">- wH = wC = 0
</t>
  </si>
  <si>
    <t xml:space="preserve">1a - Equation 1a
</t>
  </si>
  <si>
    <t>1a</t>
  </si>
  <si>
    <t xml:space="preserve">- Equation 1a
</t>
  </si>
  <si>
    <t xml:space="preserve">2. Equation
</t>
  </si>
  <si>
    <t xml:space="preserve">Equation
</t>
  </si>
  <si>
    <t xml:space="preserve">3.5 Simulations
</t>
  </si>
  <si>
    <t>3.5</t>
  </si>
  <si>
    <t xml:space="preserve">Simulations
</t>
  </si>
  <si>
    <t xml:space="preserve">268 Detection timing differential
</t>
  </si>
  <si>
    <t xml:space="preserve">Detection timing differential
</t>
  </si>
  <si>
    <t xml:space="preserve">270 SARS-CoV-2
</t>
  </si>
  <si>
    <t xml:space="preserve">SARS-CoV-2
</t>
  </si>
  <si>
    <t xml:space="preserve">272 Limit of detection of the laboratory method
</t>
  </si>
  <si>
    <t xml:space="preserve">Limit of detection of the laboratory method
</t>
  </si>
  <si>
    <t xml:space="preserve">274 Reported detection differential
</t>
  </si>
  <si>
    <t>274</t>
  </si>
  <si>
    <t xml:space="preserve">Reported detection differential
</t>
  </si>
  <si>
    <t xml:space="preserve">276 Model parameters
</t>
  </si>
  <si>
    <t>276</t>
  </si>
  <si>
    <t xml:space="preserve">Model parameters
</t>
  </si>
  <si>
    <t xml:space="preserve">278 COVID-19 reporting
</t>
  </si>
  <si>
    <t xml:space="preserve">COVID-19 reporting
</t>
  </si>
  <si>
    <t xml:space="preserve">280 Proportion of COVID-19
</t>
  </si>
  <si>
    <t>280</t>
  </si>
  <si>
    <t xml:space="preserve">Proportion of COVID-19
</t>
  </si>
  <si>
    <t xml:space="preserve">282 Vaccination
</t>
  </si>
  <si>
    <t xml:space="preserve">Vaccination
</t>
  </si>
  <si>
    <t xml:space="preserve">284 Transmission rate
</t>
  </si>
  <si>
    <t xml:space="preserve">Transmission rate
</t>
  </si>
  <si>
    <t xml:space="preserve">286 Proportion of asymptomatic infection
</t>
  </si>
  <si>
    <t xml:space="preserve">Proportion of asymptomatic infection
</t>
  </si>
  <si>
    <t xml:space="preserve">288 Infection-permissive vaccine
</t>
  </si>
  <si>
    <t xml:space="preserve">Infection-permissive vaccine
</t>
  </si>
  <si>
    <t xml:space="preserve">290 Transmission rate
</t>
  </si>
  <si>
    <t xml:space="preserve">292 Level of SARS-CoV-2
</t>
  </si>
  <si>
    <t xml:space="preserve">Level of SARS-CoV-2
</t>
  </si>
  <si>
    <t xml:space="preserve">294 Epidemiological variables
</t>
  </si>
  <si>
    <t xml:space="preserve">Epidemiological variables
</t>
  </si>
  <si>
    <t xml:space="preserve">296 Canadian cities
</t>
  </si>
  <si>
    <t xml:space="preserve">Canadian cities
</t>
  </si>
  <si>
    <t xml:space="preserve">298 Clinical and wastewater surveillances
</t>
  </si>
  <si>
    <t xml:space="preserve">Clinical and wastewater surveillances
</t>
  </si>
  <si>
    <t xml:space="preserve">300 Key epidemiological variables
</t>
  </si>
  <si>
    <t xml:space="preserve">Key epidemiological variables
</t>
  </si>
  <si>
    <t xml:space="preserve">302 Data stream
</t>
  </si>
  <si>
    <t xml:space="preserve">Data stream
</t>
  </si>
  <si>
    <t xml:space="preserve">304 Different data sources
</t>
  </si>
  <si>
    <t xml:space="preserve">Different data sources
</t>
  </si>
  <si>
    <t xml:space="preserve">12 / 43
</t>
  </si>
  <si>
    <t xml:space="preserve">/ 43
</t>
  </si>
  <si>
    <t xml:space="preserve">306
</t>
  </si>
  <si>
    <t xml:space="preserve">308
</t>
  </si>
  <si>
    <t xml:space="preserve">310
</t>
  </si>
  <si>
    <t xml:space="preserve">312
</t>
  </si>
  <si>
    <t xml:space="preserve">314
</t>
  </si>
  <si>
    <t xml:space="preserve">316
</t>
  </si>
  <si>
    <t xml:space="preserve">318
</t>
  </si>
  <si>
    <t xml:space="preserve">320
</t>
  </si>
  <si>
    <t xml:space="preserve">322
</t>
  </si>
  <si>
    <t xml:space="preserve">324
</t>
  </si>
  <si>
    <t xml:space="preserve">326
</t>
  </si>
  <si>
    <t xml:space="preserve">328
</t>
  </si>
  <si>
    <t xml:space="preserve">330
</t>
  </si>
  <si>
    <t xml:space="preserve">332
</t>
  </si>
  <si>
    <t xml:space="preserve">334
</t>
  </si>
  <si>
    <t xml:space="preserve">336
</t>
  </si>
  <si>
    <t xml:space="preserve">338
</t>
  </si>
  <si>
    <t xml:space="preserve">340
</t>
  </si>
  <si>
    <t xml:space="preserve">7-19 15:54:19-04:00 13 / 43
</t>
  </si>
  <si>
    <t>7-19</t>
  </si>
  <si>
    <t xml:space="preserve">15:54:19-04:00 13 / 43
</t>
  </si>
  <si>
    <t xml:space="preserve">medRxiv preprint doi: https://doi.org/10.1101/2021.07.19.21260773
</t>
  </si>
  <si>
    <t>medRxiv</t>
  </si>
  <si>
    <t xml:space="preserve">preprint doi: https://doi.org/10.1101/2021.07.19.21260773
</t>
  </si>
  <si>
    <t xml:space="preserve">saved on 2021-07-19 15:54:19-04:00 14 / 43
</t>
  </si>
  <si>
    <t>saved</t>
  </si>
  <si>
    <t xml:space="preserve">on 2021-07-19 15:54:19-04:00 14 / 43
</t>
  </si>
  <si>
    <t xml:space="preserve">saved on 2021-07-19 15:54:19-04:00 15 / 43
</t>
  </si>
  <si>
    <t xml:space="preserve">on 2021-07-19 15:54:19-04:00 15 / 43
</t>
  </si>
  <si>
    <t xml:space="preserve">342 4.1.3 Forecasts
</t>
  </si>
  <si>
    <t>342</t>
  </si>
  <si>
    <t xml:space="preserve">4.1.3 Forecasts
</t>
  </si>
  <si>
    <t xml:space="preserve">434 - estimates for cumulative incidence
</t>
  </si>
  <si>
    <t xml:space="preserve">- estimates for cumulative incidence
</t>
  </si>
  <si>
    <t xml:space="preserve">436 - seroprevalence levels from cohorts of blood donors independently observed in the three cities
</t>
  </si>
  <si>
    <t xml:space="preserve">- seroprevalence levels from cohorts of blood donors independently observed in the three cities
</t>
  </si>
  <si>
    <t xml:space="preserve">438 - discordant signals can occur
</t>
  </si>
  <si>
    <t xml:space="preserve">- discordant signals can occur
</t>
  </si>
  <si>
    <t xml:space="preserve">440 - wave observed from the reported clinical cases
</t>
  </si>
  <si>
    <t xml:space="preserve">- wave observed from the reported clinical cases
</t>
  </si>
  <si>
    <t xml:space="preserve">442 - undetermined events in this particular sewershed at that specific time
</t>
  </si>
  <si>
    <t xml:space="preserve">- undetermined events in this particular sewershed at that specific time
</t>
  </si>
  <si>
    <t xml:space="preserve">444 - effective reproduction numbers inferred from wastewater data only
</t>
  </si>
  <si>
    <t xml:space="preserve">- effective reproduction numbers inferred from wastewater data only
</t>
  </si>
  <si>
    <t xml:space="preserve">446 - EpiEstim
</t>
  </si>
  <si>
    <t xml:space="preserve">- EpiEstim
</t>
  </si>
  <si>
    <t xml:space="preserve">448 - clinical surveillance
</t>
  </si>
  <si>
    <t xml:space="preserve">- clinical surveillance
</t>
  </si>
  <si>
    <t xml:space="preserve">450 - epidemiological metrics
</t>
  </si>
  <si>
    <t xml:space="preserve">- epidemiological metrics
</t>
  </si>
  <si>
    <t xml:space="preserve">452 - triangulate the state of an epidemic
</t>
  </si>
  <si>
    <t xml:space="preserve">- triangulate the state of an epidemic
</t>
  </si>
  <si>
    <t xml:space="preserve">454 - COVID-19 pandemic
</t>
  </si>
  <si>
    <t xml:space="preserve">- COVID-19 pandemic
</t>
  </si>
  <si>
    <t xml:space="preserve">456 - wastewater surveillance
</t>
  </si>
  <si>
    <t xml:space="preserve">- wastewater surveillance
</t>
  </si>
  <si>
    <t xml:space="preserve">458 - simpler smoothing techniques
</t>
  </si>
  <si>
    <t xml:space="preserve">- simpler smoothing techniques
</t>
  </si>
  <si>
    <t xml:space="preserve">460 - WBS
</t>
  </si>
  <si>
    <t xml:space="preserve">- WBS
</t>
  </si>
  <si>
    <t xml:space="preserve">462 - machine learning techniques
</t>
  </si>
  <si>
    <t xml:space="preserve">- machine learning techniques
</t>
  </si>
  <si>
    <t xml:space="preserve">464 - epidemiological mechanisms
</t>
  </si>
  <si>
    <t xml:space="preserve">- epidemiological mechanisms
</t>
  </si>
  <si>
    <t xml:space="preserve">466 - in silico experiments
</t>
  </si>
  <si>
    <t xml:space="preserve">- in silico experiments
</t>
  </si>
  <si>
    <t xml:space="preserve">468 - wastewater signal
</t>
  </si>
  <si>
    <t xml:space="preserve">- wastewater signal
</t>
  </si>
  <si>
    <t xml:space="preserve">470 - laboratory analysis
</t>
  </si>
  <si>
    <t xml:space="preserve">- laboratory analysis
</t>
  </si>
  <si>
    <t xml:space="preserve">472 - SARS-CoV-2
</t>
  </si>
  <si>
    <t>472</t>
  </si>
  <si>
    <t xml:space="preserve">- SARS-CoV-2
</t>
  </si>
  <si>
    <t xml:space="preserve">474 - shipment time
</t>
  </si>
  <si>
    <t xml:space="preserve">- shipment time
</t>
  </si>
  <si>
    <t xml:space="preserve">476 - incubation period
</t>
  </si>
  <si>
    <t xml:space="preserve">- incubation period
</t>
  </si>
  <si>
    <t xml:space="preserve">478 - clinical cases reports
</t>
  </si>
  <si>
    <t xml:space="preserve">- clinical cases reports
</t>
  </si>
  <si>
    <t xml:space="preserve">480 - contact tracing
</t>
  </si>
  <si>
    <t>480</t>
  </si>
  <si>
    <t xml:space="preserve">- contact tracing
</t>
  </si>
  <si>
    <t xml:space="preserve">482 - clinical surveillance
</t>
  </si>
  <si>
    <t>482</t>
  </si>
  <si>
    <t xml:space="preserve">484 - relative timing
</t>
  </si>
  <si>
    <t>484</t>
  </si>
  <si>
    <t xml:space="preserve">- relative timing
</t>
  </si>
  <si>
    <t xml:space="preserve">486 - public health interventions
</t>
  </si>
  <si>
    <t>486</t>
  </si>
  <si>
    <t xml:space="preserve">488 - SARS-CoV-2 in wastewater
</t>
  </si>
  <si>
    <t xml:space="preserve">- SARS-CoV-2 in wastewater
</t>
  </si>
  <si>
    <t xml:space="preserve">490 surveillance may be inferior to clinical surveillance to identify sharp declines in transmis- sion
</t>
  </si>
  <si>
    <t>490</t>
  </si>
  <si>
    <t xml:space="preserve">surveillance may be inferior to clinical surveillance to identify sharp declines in transmis- sion
</t>
  </si>
  <si>
    <t xml:space="preserve">491 Figure 7
</t>
  </si>
  <si>
    <t>491</t>
  </si>
  <si>
    <t xml:space="preserve">492 faecal shedding
</t>
  </si>
  <si>
    <t xml:space="preserve">faecal shedding
</t>
  </si>
  <si>
    <t xml:space="preserve">494 Figure 2
</t>
  </si>
  <si>
    <t>494</t>
  </si>
  <si>
    <t xml:space="preserve">496 discordant signals between wastewater and clinical surveillances
</t>
  </si>
  <si>
    <t>496</t>
  </si>
  <si>
    <t xml:space="preserve">discordant signals between wastewater and clinical surveillances
</t>
  </si>
  <si>
    <t xml:space="preserve">497 Figure 8
</t>
  </si>
  <si>
    <t>497</t>
  </si>
  <si>
    <t xml:space="preserve">498 proportion of asymptomatic infections
</t>
  </si>
  <si>
    <t>498</t>
  </si>
  <si>
    <t xml:space="preserve">proportion of asymptomatic infections
</t>
  </si>
  <si>
    <t xml:space="preserve">500 real data
</t>
  </si>
  <si>
    <t xml:space="preserve">real data
</t>
  </si>
  <si>
    <t xml:space="preserve">502 SARS-CoV-2 in wastewater
</t>
  </si>
  <si>
    <t>502</t>
  </si>
  <si>
    <t xml:space="preserve">SARS-CoV-2 in wastewater
</t>
  </si>
  <si>
    <t xml:space="preserve">504 variations of the total faecal mass shedded
</t>
  </si>
  <si>
    <t>504</t>
  </si>
  <si>
    <t xml:space="preserve">variations of the total faecal mass shedded
</t>
  </si>
  <si>
    <t xml:space="preserve">505 PMMV-normalization
</t>
  </si>
  <si>
    <t>505</t>
  </si>
  <si>
    <t xml:space="preserve">PMMV-normalization
</t>
  </si>
  <si>
    <t xml:space="preserve">506 TSS-normalization
</t>
  </si>
  <si>
    <t>506</t>
  </si>
  <si>
    <t xml:space="preserve">TSS-normalization
</t>
  </si>
  <si>
    <t xml:space="preserve">508 flow dynamics
</t>
  </si>
  <si>
    <t>508</t>
  </si>
  <si>
    <t xml:space="preserve">flow dynamics
</t>
  </si>
  <si>
    <t xml:space="preserve">510 particles binding of SARS-CoV-2 in wastewater
</t>
  </si>
  <si>
    <t>510</t>
  </si>
  <si>
    <t xml:space="preserve">particles binding of SARS-CoV-2 in wastewater
</t>
  </si>
  <si>
    <t xml:space="preserve">512 Figure 46
</t>
  </si>
  <si>
    <t>512</t>
  </si>
  <si>
    <t xml:space="preserve">Figure 46
</t>
  </si>
  <si>
    <t xml:space="preserve">514 mean transit time
</t>
  </si>
  <si>
    <t>514</t>
  </si>
  <si>
    <t xml:space="preserve">mean transit time
</t>
  </si>
  <si>
    <t xml:space="preserve">516 seroprevalence level
</t>
  </si>
  <si>
    <t>516</t>
  </si>
  <si>
    <t xml:space="preserve">seroprevalence level
</t>
  </si>
  <si>
    <t xml:space="preserve">518 seroreversion
</t>
  </si>
  <si>
    <t>518</t>
  </si>
  <si>
    <t xml:space="preserve">seroreversion
</t>
  </si>
  <si>
    <t xml:space="preserve">520 infection-permissive vaccination
</t>
  </si>
  <si>
    <t>520</t>
  </si>
  <si>
    <t xml:space="preserve">infection-permissive vaccination
</t>
  </si>
  <si>
    <t xml:space="preserve">522 proportion of vaccinated individuals
</t>
  </si>
  <si>
    <t>522</t>
  </si>
  <si>
    <t xml:space="preserve">proportion of vaccinated individuals
</t>
  </si>
  <si>
    <t xml:space="preserve">524 late 2020
</t>
  </si>
  <si>
    <t>524</t>
  </si>
  <si>
    <t xml:space="preserve">late 2020
</t>
  </si>
  <si>
    <t xml:space="preserve">525 Figure 66
</t>
  </si>
  <si>
    <t>525</t>
  </si>
  <si>
    <t xml:space="preserve">Figure 66
</t>
  </si>
  <si>
    <t xml:space="preserve">23 / 43
</t>
  </si>
  <si>
    <t xml:space="preserve">530 532
</t>
  </si>
  <si>
    <t>530</t>
  </si>
  <si>
    <t xml:space="preserve">532
</t>
  </si>
  <si>
    <t xml:space="preserve">534
</t>
  </si>
  <si>
    <t xml:space="preserve">536 538 540 542 544
</t>
  </si>
  <si>
    <t>536</t>
  </si>
  <si>
    <t xml:space="preserve">538 540 542 544
</t>
  </si>
  <si>
    <t xml:space="preserve">546
</t>
  </si>
  <si>
    <t xml:space="preserve">548
</t>
  </si>
  <si>
    <t xml:space="preserve">550
</t>
  </si>
  <si>
    <t xml:space="preserve">552
</t>
  </si>
  <si>
    <t xml:space="preserve">554
</t>
  </si>
  <si>
    <t xml:space="preserve">556
</t>
  </si>
  <si>
    <t xml:space="preserve">558
</t>
  </si>
  <si>
    <t xml:space="preserve">560
</t>
  </si>
  <si>
    <t xml:space="preserve">α asymptomatic proportion 0.316
</t>
  </si>
  <si>
    <t>α</t>
  </si>
  <si>
    <t xml:space="preserve">asymptomatic proportion 0.316
</t>
  </si>
  <si>
    <t xml:space="preserve">δ proportion of death from hospitalized 0.19
</t>
  </si>
  <si>
    <t>δ</t>
  </si>
  <si>
    <t xml:space="preserve">proportion of death from hospitalized 0.19
</t>
  </si>
  <si>
    <t xml:space="preserve">Length of hospital stay 10 day
</t>
  </si>
  <si>
    <t>Length</t>
  </si>
  <si>
    <t xml:space="preserve">of hospital stay 10 day
</t>
  </si>
  <si>
    <t xml:space="preserve">Infectious period 24 day
</t>
  </si>
  <si>
    <t>Infectious</t>
  </si>
  <si>
    <t xml:space="preserve">period 24 day
</t>
  </si>
  <si>
    <t xml:space="preserve">Reporting lag between sampling date and reporting date in days 2 day
</t>
  </si>
  <si>
    <t>Reporting</t>
  </si>
  <si>
    <t xml:space="preserve">lag between sampling date and reporting date in days 2 day
</t>
  </si>
  <si>
    <t xml:space="preserve">11 - J. M. Fioretti, T. M. Fumian, M. S. Rocha, I. A. L. Dos Santos, F. A. Carvalho-Costa, M. R. de Assis, J. S. Rodrigues, J. P. G. Leite, and M. P. Miagostovich. Surveillance of Noroviruses in Rio De Janeiro, Brazil: Occurrence of New GIV Genotype in Clinical and Wastewater Samples. Food Environ Virol, 10(1):1–6, 03 2018.
</t>
  </si>
  <si>
    <t xml:space="preserve">- J. M. Fioretti, T. M. Fumian, M. S. Rocha, I. A. L. Dos Santos, F. A. Carvalho-Costa, M. R. de Assis, J. S. Rodrigues, J. P. G. Leite, and M. P. Miagostovich. Surveillance of Noroviruses in Rio De Janeiro, Brazil: Occurrence of New GIV Genotype in Clinical and Wastewater Samples. Food Environ Virol, 10(1):1–6, 03 2018.
</t>
  </si>
  <si>
    <t xml:space="preserve">12 - H. Asghar, O. M. Diop, G. Weldegebriel, F. Malik, S. Shetty, L. El Bassioni, A. O. Akande, E. Al Maamoun, S. Zaidi, A. J. Adeniji, C. C. Burns, J. Deshpande, M. S. Oberste, and S. A. Lowther. Environmental Surveillance for Polioviruses in the Global Polio Eradication Initiative. J Infect Dis, 210 Suppl 1:294–303, Nov 2014.
</t>
  </si>
  <si>
    <t xml:space="preserve">- H. Asghar, O. M. Diop, G. Weldegebriel, F. Malik, S. Shetty, L. El Bassioni, A. O. Akande, E. Al Maamoun, S. Zaidi, A. J. Adeniji, C. C. Burns, J. Deshpande, M. S. Oberste, and S. A. Lowther. Environmental Surveillance for Polioviruses in the Global Polio Eradication Initiative. J Infect Dis, 210 Suppl 1:294–303, Nov 2014.
</t>
  </si>
  <si>
    <t xml:space="preserve">13
</t>
  </si>
  <si>
    <t xml:space="preserve">20 G. La Rosa, M. Iaconelli, P. Mancini, G. Bonanno Ferraro, C. Veneri, L. Bonadonna, L. Lucentini, and E. Suﬀredini. First detection of SARS-CoV-2 in untreated wastewaters in Italy. Sci Total Environ, 736:139652, Sep 2020.
</t>
  </si>
  <si>
    <t xml:space="preserve">G. La Rosa, M. Iaconelli, P. Mancini, G. Bonanno Ferraro, C. Veneri, L. Bonadonna, L. Lucentini, and E. Suﬀredini. First detection of SARS-CoV-2 in untreated wastewaters in Italy. Sci Total Environ, 736:139652, Sep 2020.
</t>
  </si>
  <si>
    <t xml:space="preserve">21 D. A. Larsen and K. R. Wigginton. Tracking COVID-19 with wastewater. Nat Biotechnol, 38(10):1151–1153, 10 2020.
</t>
  </si>
  <si>
    <t xml:space="preserve">D. A. Larsen and K. R. Wigginton. Tracking COVID-19 with wastewater. Nat Biotechnol, 38(10):1151–1153, 10 2020.
</t>
  </si>
  <si>
    <t xml:space="preserve">22 W. Randazzo, P. Truchado, E. Cuevas-Ferrando, P. Simon, A. Allende, and G. Sanchez. SARS-CoV-2 RNA in wastewater anticipated COVID-19 occurrence in a low prevalence area. Water Res, 181:115942, Aug 2020.
</t>
  </si>
  <si>
    <t xml:space="preserve">W. Randazzo, P. Truchado, E. Cuevas-Ferrando, P. Simon, A. Allende, and G. Sanchez. SARS-CoV-2 RNA in wastewater anticipated COVID-19 occurrence in a low prevalence area. Water Res, 181:115942, Aug 2020.
</t>
  </si>
  <si>
    <t xml:space="preserve">23 P. M. D’Aoust, E. Mercier, D. Montpetit, J. J. Jia, I. Alexandrov, N. Neault, A. T. Baig, J. Mayne, X
</t>
  </si>
  <si>
    <t xml:space="preserve">P. M. D’Aoust, E. Mercier, D. Montpetit, J. J. Jia, I. Alexandrov, N. Neault, A. T. Baig, J. Mayne, X
</t>
  </si>
  <si>
    <t xml:space="preserve">34 X. Li, S. Zhang, J. Shi, S. P. Luby, and G. Jiang. Uncertainties in estimating SARS-CoV-2 prevalence by 674 wastewater-based epidemiology. Chem Eng J, 415:129039, Jul 2021.
</t>
  </si>
  <si>
    <t xml:space="preserve">X. Li, S. Zhang, J. Shi, S. P. Luby, and G. Jiang. Uncertainties in estimating SARS-CoV-2 prevalence by 674 wastewater-based epidemiology. Chem Eng J, 415:129039, Jul 2021.
</t>
  </si>
  <si>
    <t xml:space="preserve">35 Y. Zhu, W. Oishi, C. Maruo, M. Saito, R. Chen, M. Kitajima, and D. Sano. Early warning of COVID-19 via 676 wastewater-based epidemiology: potential and bottlenecks. Sci Total Environ, 767:145124, May 2021.
</t>
  </si>
  <si>
    <t xml:space="preserve">Y. Zhu, W. Oishi, C. Maruo, M. Saito, R. Chen, M. Kitajima, and D. Sano. Early warning of COVID-19 via 676 wastewater-based epidemiology: potential and bottlenecks. Sci Total Environ, 767:145124, May 2021.
</t>
  </si>
  <si>
    <t xml:space="preserve">36 Mia Rabson. Researchers looking for clues to the COVID-19 pandemic in city sewers. Global News, The 678 Canadian Press, Apr 2021.
</t>
  </si>
  <si>
    <t xml:space="preserve">Mia Rabson. Researchers looking for clues to the COVID-19 pandemic in city sewers. Global News, The 678 Canadian Press, Apr 2021.
</t>
  </si>
  <si>
    <t xml:space="preserve">37 David L. Jones, Marcos Quintela Baluja, David W. Graham, Alexander Corbishley, James E. McDonald, 680 Shelagh K. Malham, Luke S. Hillary, Thomas R. Connor, William H. Gaze, Ines B. Moura, Mark H. Wilcox, and Kata Farkas. Shedding of sars-cov-2 in feces and
</t>
  </si>
  <si>
    <t xml:space="preserve">David L. Jones, Marcos Quintela Baluja, David W. Graham, Alexander Corbishley, James E. McDonald, 680 Shelagh K. Malham, Luke S. Hillary, Thomas R. Connor, William H. Gaze, Ines B. Moura, Mark H. Wilcox, and Kata Farkas. Shedding of sars-cov-2 in feces and
</t>
  </si>
  <si>
    <t xml:space="preserve">47 A. Kayode Coker. Chapter eight - residence time distributions in ﬂow reactors. pages 663–761, 2001.
</t>
  </si>
  <si>
    <t>47</t>
  </si>
  <si>
    <t xml:space="preserve">A. Kayode Coker. Chapter eight - residence time distributions in ﬂow reactors. pages 663–761, 2001.
</t>
  </si>
  <si>
    <t xml:space="preserve">48 City of Ottawa. Wastewater collection and treatment, Robert O. Pickard Environmental Centre (ROPEC). Online, 2021.
</t>
  </si>
  <si>
    <t>48</t>
  </si>
  <si>
    <t xml:space="preserve">City of Ottawa. Wastewater collection and treatment, Robert O. Pickard Environmental Centre (ROPEC). Online, 2021.
</t>
  </si>
  <si>
    <t xml:space="preserve">49 Toronto Water. City of Toronto, Ashbridges Bay wastewater treatment plant annual report of 2020. Online, 2021.
</t>
  </si>
  <si>
    <t xml:space="preserve">Toronto Water. City of Toronto, Ashbridges Bay wastewater treatment plant annual report of 2020. Online, 2021.
</t>
  </si>
  <si>
    <t xml:space="preserve">50 Toronto Water. City of Toronto, Humber wastewater treatment plant annual report of 2020. Online, 2021.
</t>
  </si>
  <si>
    <t xml:space="preserve">Toronto Water. City of Toronto, Humber wastewater treatment plant annual report of 2020. Online, 2021.
</t>
  </si>
  <si>
    <t xml:space="preserve">51 Toronto Water. City of Toronto, Highland Creek wastewater treatment plant annual report of 2020. Online, 2021.
</t>
  </si>
  <si>
    <t xml:space="preserve">Toronto Water. City of Toronto, Highland Creek wastewater treatment plant annual report of 2020. Online, 2021.
</t>
  </si>
  <si>
    <t xml:space="preserve">52 Statistics Canada. 2016 Census of Canada via Toronto Public Health. 2016.
</t>
  </si>
  <si>
    <t xml:space="preserve">Statistics Canada. 2016 Census of Canada via Toronto Public Health. 2016.
</t>
  </si>
  <si>
    <t xml:space="preserve">53 Canadian Blood Services. Covid-19 public seroprevalence report: April 2020 to january 2021. Technical report, Canadian Blood Services, 2021.
</t>
  </si>
  <si>
    <t xml:space="preserve">Canadian Blood Services. Covid-19 public seroprevalence report: April 2020 to january 2021. Technical report, Canadian Blood Services, 2021.
</t>
  </si>
  <si>
    <t xml:space="preserve">54 Mark A Beaumont, Wenyang Zhang, and David J Balding. Approximate Bayesian Computation in Population Genetics. Genetics, 162(4):2025–2035, 12 2002.
</t>
  </si>
  <si>
    <t xml:space="preserve">Mark A Beaumont, Wenyang Zhang, and David J Balding. Approximate Bayesian Computation in Population Genetics. Genetics, 162(4):2025–2035, 12 2002.
</t>
  </si>
  <si>
    <t xml:space="preserve">55 C. Hollingsworth D. Keeling M. Vegvari C. Baggaley R. Maddren R. Anderson, R. Donnelly.
</t>
  </si>
  <si>
    <t>55</t>
  </si>
  <si>
    <t xml:space="preserve">C. Hollingsworth D. Keeling M. Vegvari C. Baggaley R. Maddren R. Anderson, R. Donnelly.
</t>
  </si>
  <si>
    <t xml:space="preserve">[61] N. Sims and B. Kasprzyk-Hordern. Environ IntFuture perspectives of wastewater-based epidemiology: Moni- 748 toring infectious disease spread and resistance to the community level. Environ Int, 139:105689, 06 2020.
</t>
  </si>
  <si>
    <t>[61]</t>
  </si>
  <si>
    <t xml:space="preserve">N. Sims and B. Kasprzyk-Hordern. Environ IntFuture perspectives of wastewater-based epidemiology: Moni- 748 toring infectious disease spread and resistance to the community level. Environ Int, 139:105689, 06 2020.
</t>
  </si>
  <si>
    <t xml:space="preserve">[62] Jana S. Huisman, J´er´emie Scire, Lea Caduﬀ, Xavier Fernandez-Cassi, Pravin Ganesanandamoorthy, Anina 750 Kull, Andreas Scheidegger, Elyse Stachler, Alexandria B. Boehm, Bridgette Hughes, Alisha Knudson, Aaron Topol, Krista R. Wigginton, Marlene K. Wolfe, Tamar Kohn, Christoph Ort, Tanja Stadler, and Timothy R. 752 Julian. Wastewater-based estimation of the eﬀective reproductive number of sars-cov-2. medRxiv, 2021.
</t>
  </si>
  <si>
    <t>[62]</t>
  </si>
  <si>
    <t xml:space="preserve">Jana S. Huisman, J´er´emie Scire, Lea Caduﬀ, Xavier Fernandez-Cassi, Pravin Ganesanandamoorthy, Anina 750 Kull, Andreas Scheidegger, Elyse Stachler, Alexandria B. Boehm, Bridgette Hughes, Alisha Knudson, Aaron Topol, Krista R. Wigginton, Marlene K. Wolfe, Tamar Kohn, Christoph Ort, Tanja Stadler, and Timothy R. 752 Julian. Wastewater-based estimation of the eﬀective reproductive number of sars-cov-2. medRxiv, 2021.
</t>
  </si>
  <si>
    <t xml:space="preserve">[63] A. Xiao, F. Wu, M. Bushman, J. Zhang, M. Imakaev, P. R. Chai, C. Duvallet, N. Endo, T. B
</t>
  </si>
  <si>
    <t>[63]</t>
  </si>
  <si>
    <t xml:space="preserve">A. Xiao, F. Wu, M. Bushman, J. Zhang, M. Imakaev, P. R. Chai, C. Duvallet, N. Endo, T. B
</t>
  </si>
  <si>
    <t xml:space="preserve">71 C. S. McMahan, S. Self, L. Rennert, C. Kalbaugh, D. Kriebel, D. Graves, J. A. Deaver, S. Popat, T. Karanﬁl, and D. L. Freedman. medRxivCOVID-19 Wastewater Epidemiology: A Model to Estimate Infected Popula- tions. medRxiv, Nov 2020.
</t>
  </si>
  <si>
    <t>71</t>
  </si>
  <si>
    <t xml:space="preserve">C. S. McMahan, S. Self, L. Rennert, C. Kalbaugh, D. Kriebel, D. Graves, J. A. Deaver, S. Popat, T. Karanﬁl, and D. L. Freedman. medRxivCOVID-19 Wastewater Epidemiology: A Model to Estimate Infected Popula- tions. medRxiv, Nov 2020.
</t>
  </si>
  <si>
    <t xml:space="preserve">72 A. N. M. Kraay, A. F. Brouwer, N. Lin, P. A. Collender, J. V. Remais, and J. N. S. Eisenberg. Proc Natl Acad Sci U S AModeling environmentally mediated rotavirus transmission: The role of temperature and hydrologic factors. Proc Natl Acad Sci U S A, 115(12):E2782–E2790, 03 2018.
</t>
  </si>
  <si>
    <t>72</t>
  </si>
  <si>
    <t xml:space="preserve">A. N. M. Kraay, A. F. Brouwer, N. Lin, P. A. Collender, J. V. Remais, and J. N. S. Eisenberg. Proc Natl Acad Sci U S AModeling environmentally mediated rotavirus transmission: The role of temperature and hydrologic factors. Proc Natl Acad Sci U S A, 115(12):E2782–E2790, 03 2018.
</t>
  </si>
  <si>
    <t xml:space="preserve">73 G. La Rosa, P. Mancini, G. Bonanno Ferraro, C. Veneri, M. Iaconelli, L. Lucentini, L. Bonadonna, S. Brusaferro, D. Brandtner, A.
</t>
  </si>
  <si>
    <t>73</t>
  </si>
  <si>
    <t xml:space="preserve">G. La Rosa, P. Mancini, G. Bonanno Ferraro, C. Veneri, M. Iaconelli, L. Lucentini, L. Bonadonna, S. Brusaferro, D. Brandtner, A.
</t>
  </si>
  <si>
    <t xml:space="preserve">81 - Comparison of Upper Respiratory Viral Load Distributions in Asymptomatic and Symptomatic Children Diagnosed with SARS-CoV-2 Infection in Pediatric Hospital Testing Programs
</t>
  </si>
  <si>
    <t xml:space="preserve">- Comparison of Upper Respiratory Viral Load Distributions in Asymptomatic and Symptomatic Children Diagnosed with SARS-CoV-2 Infection in Pediatric Hospital Testing Programs
</t>
  </si>
  <si>
    <t xml:space="preserve">82 - Sars-cov-2 viral dynamics in acute infections
</t>
  </si>
  <si>
    <t xml:space="preserve">- Sars-cov-2 viral dynamics in acute infections
</t>
  </si>
  <si>
    <t xml:space="preserve">83 - Viral kinetics of sars-cov-2 over the preclinical, clinical, and postclinical period
</t>
  </si>
  <si>
    <t xml:space="preserve">- Viral kinetics of sars-cov-2 over the preclinical, clinical, and postclinical period
</t>
  </si>
  <si>
    <t xml:space="preserve">84 - Persistent SARS-CoV-2 RNA Shedding without Evidence of Infectiousness: A Cohort Study of Individuals with COVID-19
</t>
  </si>
  <si>
    <t xml:space="preserve">- Persistent SARS-CoV-2 RNA Shedding without Evidence of Infectiousness: A Cohort Study of Individuals with COVID-19
</t>
  </si>
  <si>
    <t xml:space="preserve">85 - Predicting Infectious Severe Acute Respiratory Syndrome Coronavirus 2 From Diagnostic Samples
</t>
  </si>
  <si>
    <t xml:space="preserve">- Predicting Infectious Severe Acute Respiratory Syndrome Coronavirus 2 From Diagnostic Samples
</t>
  </si>
  <si>
    <t xml:space="preserve">86 - Time between Symptom Onset, Hospitalisation and Recovery or Death: Statistical Analysis of Belgian COVID-19 Patients
</t>
  </si>
  <si>
    <t xml:space="preserve">- Time between Symptom Onset, Hospitalisation and Recovery or Death: Statistical Analysis of Belgian COVID-19 Patients
</t>
  </si>
  <si>
    <t xml:space="preserve">87 - Faecal shedding models for sars-cov-2 rna amongst hospitalised patients and implications for wastewater-based epidemiology
</t>
  </si>
  <si>
    <t xml:space="preserve">- Faecal shedding models for sars-cov-2 rna amongst hospitalised patients and implications for wastewater-based epidemiology
</t>
  </si>
  <si>
    <t xml:space="preserve">[88] K. Mizumoto, K. Kagaya, A. Zarebski, and G. Chowell. Estimating the asymptomatic proportion of coronavirus disease 2019 (COVID-19) cases on board the Diamond Princess cruise ship, Yokohama, Japan, 2020. Euro Surveill, 25(10), 03 2020.
</t>
  </si>
  <si>
    <t>[88]</t>
  </si>
  <si>
    <t xml:space="preserve">K. Mizumoto, K. Kagaya, A. Zarebski, and G. Chowell. Estimating the asymptomatic proportion of coronavirus disease 2019 (COVID-19) cases on board the Diamond Princess cruise ship, Yokohama, Japan, 2020. Euro Surveill, 25(10), 03 2020.
</t>
  </si>
  <si>
    <t xml:space="preserve">[89] H. Nishiura, T. Kobayashi, T. Miyama, A. Suzuki, S. M. Jung, K. Hayashi, R. Kinoshita, Y. Yang, B. Yuan, A. R. Akhmetzhanov, and N. M. Linton. Estimation of the asymptomatic ratio of novel coronavirus infections (COVID-19). Int J Infect Dis, 94:154–155, 05 2020.
</t>
  </si>
  <si>
    <t>[89]</t>
  </si>
  <si>
    <t xml:space="preserve">H. Nishiura, T. Kobayashi, T. Miyama, A. Suzuki, S. M. Jung, K. Hayashi, R. Kinoshita, Y. Yang, B. Yuan, A. R. Akhmetzhanov, and N. M. Linton. Estimation of the asymptomatic ratio of novel coronavirus infections (COVID-19). Int J Infect Dis, 94:154–155, 05 2020.
</t>
  </si>
  <si>
    <t xml:space="preserve">[90] D. Buitrago-Garcia, D. Egli-Gany, M. J. Counotte, S. Hossmann, H. Imeri, A. M. Ipekci, G. Salanti, and N. Low. Occurrence and transmission potential of asymptomatic and presymptomatic
</t>
  </si>
  <si>
    <t>[90]</t>
  </si>
  <si>
    <t xml:space="preserve">D. Buitrago-Garcia, D. Egli-Gany, M. J. Counotte, S. Hossmann, H. Imeri, A. M. Ipekci, G. Salanti, and N. Low. Occurrence and transmission potential of asymptomatic and presymptomatic
</t>
  </si>
  <si>
    <t xml:space="preserve">902 - Figure S1
</t>
  </si>
  <si>
    <t>902</t>
  </si>
  <si>
    <t xml:space="preserve">- Figure S1
</t>
  </si>
  <si>
    <t xml:space="preserve">904 - 
</t>
  </si>
  <si>
    <t>904</t>
  </si>
  <si>
    <t xml:space="preserve">- 
</t>
  </si>
  <si>
    <t xml:space="preserve">906 - 
</t>
  </si>
  <si>
    <t>906</t>
  </si>
  <si>
    <t xml:space="preserve">908 - 
</t>
  </si>
  <si>
    <t>908</t>
  </si>
  <si>
    <t xml:space="preserve">910 - 
</t>
  </si>
  <si>
    <t>910</t>
  </si>
  <si>
    <t xml:space="preserve">912 - 
</t>
  </si>
  <si>
    <t>912</t>
  </si>
  <si>
    <t xml:space="preserve">914 - 
</t>
  </si>
  <si>
    <t>914</t>
  </si>
  <si>
    <t xml:space="preserve">916 - break times bi
</t>
  </si>
  <si>
    <t>916</t>
  </si>
  <si>
    <t xml:space="preserve">- break times bi
</t>
  </si>
  <si>
    <t xml:space="preserve">918 - parameter space
</t>
  </si>
  <si>
    <t>918</t>
  </si>
  <si>
    <t xml:space="preserve">- parameter space
</t>
  </si>
  <si>
    <t xml:space="preserve">920 - normal distributions
</t>
  </si>
  <si>
    <t>920</t>
  </si>
  <si>
    <t xml:space="preserve">- normal distributions
</t>
  </si>
  <si>
    <t xml:space="preserve">922 - coeﬃcient of variation of 0.5
</t>
  </si>
  <si>
    <t>922</t>
  </si>
  <si>
    <t xml:space="preserve">- coeﬃcient of variation of 0.5
</t>
  </si>
  <si>
    <t xml:space="preserve">924 - A-2 Relative infectiousness
</t>
  </si>
  <si>
    <t>924</t>
  </si>
  <si>
    <t xml:space="preserve">- A-2 Relative infectiousness
</t>
  </si>
  <si>
    <t xml:space="preserve">926 - Equation 1a
</t>
  </si>
  <si>
    <t>926</t>
  </si>
  <si>
    <t xml:space="preserve">928 - nI
</t>
  </si>
  <si>
    <t>928</t>
  </si>
  <si>
    <t xml:space="preserve">- nI
</t>
  </si>
  <si>
    <t xml:space="preserve">930 - φk
</t>
  </si>
  <si>
    <t>930</t>
  </si>
  <si>
    <t xml:space="preserve">- φk
</t>
  </si>
  <si>
    <t xml:space="preserve">932 - 12 days
</t>
  </si>
  <si>
    <t>932</t>
  </si>
  <si>
    <t xml:space="preserve">- 12 days
</t>
  </si>
  <si>
    <t xml:space="preserve">934 - nI
</t>
  </si>
  <si>
    <t>934</t>
  </si>
  <si>
    <t xml:space="preserve">936 - Ik
</t>
  </si>
  <si>
    <t>936</t>
  </si>
  <si>
    <t xml:space="preserve">- Ik
</t>
  </si>
  <si>
    <t xml:space="preserve">938 - log viral load
</t>
  </si>
  <si>
    <t>938</t>
  </si>
  <si>
    <t xml:space="preserve">- log viral load
</t>
  </si>
  <si>
    <t xml:space="preserve">940 - ˜ψ = (3, 6, 5, 4, 3, 2)
</t>
  </si>
  <si>
    <t>940</t>
  </si>
  <si>
    <t xml:space="preserve">- ˜ψ = (3, 6, 5, 4, 3, 2)
</t>
  </si>
  <si>
    <t xml:space="preserve">942 - 10 days
</t>
  </si>
  <si>
    <t>942</t>
  </si>
  <si>
    <t xml:space="preserve">- 10 days
</t>
  </si>
  <si>
    <t xml:space="preserve">944 - A-3 Respiratory and faecal Viral kinetics
</t>
  </si>
  <si>
    <t>944</t>
  </si>
  <si>
    <t xml:space="preserve">- A-3 Respiratory and faecal Viral kinetics
</t>
  </si>
  <si>
    <t xml:space="preserve">16 - viral RNA undergoes various hydrodynamic processes
</t>
  </si>
  <si>
    <t xml:space="preserve">- viral RNA undergoes various hydrodynamic processes
</t>
  </si>
  <si>
    <t xml:space="preserve">33 - RNA decay resulting from harsh wastewater environment
</t>
  </si>
  <si>
    <t xml:space="preserve">- RNA decay resulting from harsh wastewater environment
</t>
  </si>
  <si>
    <t xml:space="preserve">98 - complex hydraulic models simulate the in-fluid transportation of the water contaminants
</t>
  </si>
  <si>
    <t xml:space="preserve">- complex hydraulic models simulate the in-fluid transportation of the water contaminants
</t>
  </si>
  <si>
    <t xml:space="preserve">99 - complex hydraulic models simulate the in-fluid transportation of the water contaminants
</t>
  </si>
  <si>
    <t xml:space="preserve">100 - complex hydraulic models simulate the in-fluid transportation of the water contaminants
</t>
  </si>
  <si>
    <t xml:space="preserve">101 - complex hydraulic models simulate the in-fluid transportation of the water contaminants
</t>
  </si>
  <si>
    <t xml:space="preserve">102 - attachments of microorganisms to sediments
</t>
  </si>
  <si>
    <t xml:space="preserve">- attachments of microorganisms to sediments
</t>
  </si>
  <si>
    <t xml:space="preserve">103 - microorganisms’ transportation by the flow velocity
</t>
  </si>
  <si>
    <t xml:space="preserve">- microorganisms’ transportation by the flow velocity
</t>
  </si>
  <si>
    <t xml:space="preserve">104 - attachments of microorganisms to sediments
</t>
  </si>
  <si>
    <t xml:space="preserve">105 - physical factors such as dissolving process
</t>
  </si>
  <si>
    <t xml:space="preserve">- physical factors such as dissolving process
</t>
  </si>
  <si>
    <t xml:space="preserve">106 - increase in-stream microorganism’s concentration
</t>
  </si>
  <si>
    <t xml:space="preserve">- increase in-stream microorganism’s concentration
</t>
  </si>
  <si>
    <t xml:space="preserve">107 - increase in-stream microorganism’s concentration
</t>
  </si>
  <si>
    <t xml:space="preserve">42 / 43
</t>
  </si>
  <si>
    <t>42</t>
  </si>
  <si>
    <t xml:space="preserve">43 / 43
</t>
  </si>
  <si>
    <t>43</t>
  </si>
  <si>
    <t>extractions_documents_5Feb60fdb70d67467f726910b5d4--COSMOS-data.json</t>
  </si>
  <si>
    <t xml:space="preserve">1. Authors Bernadette C Young1*, David W Eyre2,3,4*, Saroj Kendrick5, Chris White5, Sylvester Smith5, George Beveridge5, Toby Nonnemacher5, Fegor Ichofu5, Joseph Hillier5, Ian Diamond6, Emma Rourke6, Fiona Dawe6, Ieuan Day6, Lisa Davies6, Paul Staite6, Andrea Lacey6, James McCrae6, Ffion Jones6, Joseph Kelly6, Urszula Bankiewicz6, Sarah Tunkel5, Richard Ovens7, David Chapman7, Peter Marks5, Nick Hicks5,8,9, Tom Fowler5,10, Susan Hopkins8, Lucy Yardley11, Tim EA Peto1,2,3 
</t>
  </si>
  <si>
    <t xml:space="preserve">Authors Bernadette C Young1*, David W Eyre2,3,4*, Saroj Kendrick5, Chris White5, Sylvester Smith5, George Beveridge5, Toby Nonnemacher5, Fegor Ichofu5, Joseph Hillier5, Ian Diamond6, Emma Rourke6, Fiona Dawe6, Ieuan Day6, Lisa Davies6, Paul Staite6, Andrea Lacey6, James McCrae6, Ffion Jones6, Joseph Kelly6, Urszula Bankiewicz6, Sarah Tunkel5, Richard Ovens7, David Chapman7, Peter Marks5, Nick Hicks5,8,9, Tom Fowler5,10, Susan Hopkins8, Lucy Yardley11, Tim EA Peto1,2,3 
</t>
  </si>
  <si>
    <t xml:space="preserve">2. Affiliations 1.  Nuffield Department of Medicine, University of Oxford, Oxford, UK 2.  NIHR Oxford Biomedical Research Centre, University of Oxford, Oxford, United Kingdom 3.  NIHR Health Protection Research Unit in in Healthcare Associated Infections and Antimicrobial Resistance, University of Oxford, Oxford, United Kingdom 4.  Big Data Institute, Nuffield Department of Population Health,
</t>
  </si>
  <si>
    <t xml:space="preserve">Affiliations 1.  Nuffield Department of Medicine, University of Oxford, Oxford, UK 2.  NIHR Oxford Biomedical Research Centre, University of Oxford, Oxford, United Kingdom 3.  NIHR Health Protection Research Unit in in Healthcare Associated Infections and Antimicrobial Resistance, University of Oxford, Oxford, United Kingdom 4.  Big Data Institute, Nuffield Department of Population Health,
</t>
  </si>
  <si>
    <t xml:space="preserve">99 control and 102 intervention schools
</t>
  </si>
  <si>
    <t xml:space="preserve">control and 102 intervention schools
</t>
  </si>
  <si>
    <t xml:space="preserve">76 and 86 actively participated
</t>
  </si>
  <si>
    <t>76</t>
  </si>
  <si>
    <t xml:space="preserve">and 86 actively participated
</t>
  </si>
  <si>
    <t xml:space="preserve">2432/5763(42.4%) intervention arm contacts participated
</t>
  </si>
  <si>
    <t>2432/5763(42.4%)</t>
  </si>
  <si>
    <t xml:space="preserve">intervention arm contacts participated
</t>
  </si>
  <si>
    <t xml:space="preserve">657 symptomatic PCR-confirmed infections during 7,782,537 days- at-risk (59.1/100k/week)
</t>
  </si>
  <si>
    <t>657</t>
  </si>
  <si>
    <t xml:space="preserve">symptomatic PCR-confirmed infections during 7,782,537 days- at-risk (59.1/100k/week)
</t>
  </si>
  <si>
    <t xml:space="preserve">740 during 8,379,749 days-at-risk (61.8/100k/week) in the control and intervention arms respectively
</t>
  </si>
  <si>
    <t>740</t>
  </si>
  <si>
    <t xml:space="preserve">during 8,379,749 days-at-risk (61.8/100k/week) in the control and intervention arms respectively
</t>
  </si>
  <si>
    <t xml:space="preserve">55,718 COVID-related absences during 3,092,515 person-school-days (1.8%)
</t>
  </si>
  <si>
    <t>55,718</t>
  </si>
  <si>
    <t xml:space="preserve">COVID-related absences during 3,092,515 person-school-days (1.8%)
</t>
  </si>
  <si>
    <t xml:space="preserve">48,609 during 3,305,403 person- school-days(1.5%) in the control and intervention arms
</t>
  </si>
  <si>
    <t>48,609</t>
  </si>
  <si>
    <t xml:space="preserve">during 3,305,403 person- school-days(1.5%) in the control and intervention arms
</t>
  </si>
  <si>
    <t xml:space="preserve">14/886(1.6%) control contacts providing an asymptomatic PCR sample tested positive
</t>
  </si>
  <si>
    <t>14/886(1.6%)</t>
  </si>
  <si>
    <t xml:space="preserve">control contacts providing an asymptomatic PCR sample tested positive
</t>
  </si>
  <si>
    <t xml:space="preserve">44/2981(1.5%) intervention contacts
</t>
  </si>
  <si>
    <t>44/2981(1.5%)</t>
  </si>
  <si>
    <t xml:space="preserve">intervention contacts
</t>
  </si>
  <si>
    <t xml:space="preserve">8 - Removes the social penalty of a positive case triggering isolation in contacts.
</t>
  </si>
  <si>
    <t xml:space="preserve">- Removes the social penalty of a positive case triggering isolation in contacts.
</t>
  </si>
  <si>
    <t xml:space="preserve">9 - Uncertainty about whether DCT is appropriate for schools or more widely.
</t>
  </si>
  <si>
    <t xml:space="preserve">- Uncertainty about whether DCT is appropriate for schools or more widely.
</t>
  </si>
  <si>
    <t xml:space="preserve">10 - Adherence to isolation is incomplete.
</t>
  </si>
  <si>
    <t xml:space="preserve">- Adherence to isolation is incomplete.
</t>
  </si>
  <si>
    <t xml:space="preserve">11 - Clear social disadvantages.
</t>
  </si>
  <si>
    <t xml:space="preserve">- Clear social disadvantages.
</t>
  </si>
  <si>
    <t xml:space="preserve">12 - Clear social disadvantages.
</t>
  </si>
  <si>
    <t xml:space="preserve">13 - Educational disadvantages.
</t>
  </si>
  <si>
    <t xml:space="preserve">- Educational disadvantages.
</t>
  </si>
  <si>
    <t xml:space="preserve">14 - Educational disadvantages.
</t>
  </si>
  <si>
    <t xml:space="preserve">15 - Educational disadvantages.
</t>
  </si>
  <si>
    <t xml:space="preserve">16 - Transmission following a contact event in secondary schools is infrequent.
</t>
  </si>
  <si>
    <t xml:space="preserve">- Transmission following a contact event in secondary schools is infrequent.
</t>
  </si>
  <si>
    <t xml:space="preserve">17 - Individuals with positive LFD results were required to self- isolate immediately and requested to obtain a confirmatory PCR test within 2 days.
</t>
  </si>
  <si>
    <t xml:space="preserve">- Individuals with positive LFD results were required to self- isolate immediately and requested to obtain a confirmatory PCR test within 2 days.
</t>
  </si>
  <si>
    <t xml:space="preserve">18 - Those with close contact with a case in the two days prior to symptom onset (or prior to positive test if asymptomatic) were required to self-isolate for 10 days.
</t>
  </si>
  <si>
    <t xml:space="preserve">- Those with close contact with a case in the two days prior to symptom onset (or prior to positive test if asymptomatic) were required to self-isolate for 10 days.
</t>
  </si>
  <si>
    <t xml:space="preserve">19 - Participants who agreed to DCT swabbed their own anterior nose; swabs were tested by school staff using a SARS-CoV-2 antigen LFD (Orient Gene).
</t>
  </si>
  <si>
    <t xml:space="preserve">- Participants who agreed to DCT swabbed their own anterior nose; swabs were tested by school staff using a SARS-CoV-2 antigen LFD (Orient Gene).
</t>
  </si>
  <si>
    <t xml:space="preserve">166 - Data collection Schools provided a list of all students and staff, including personal identifiers and demographics.
</t>
  </si>
  <si>
    <t>166</t>
  </si>
  <si>
    <t xml:space="preserve">- Data collection Schools provided a list of all students and staff, including personal identifiers and demographics.
</t>
  </si>
  <si>
    <t xml:space="preserve">167 - For randomised schools that stopped active participation prior to providing these details, a list of students was obtained from the UK Government Department for Education (DfE).
</t>
  </si>
  <si>
    <t>167</t>
  </si>
  <si>
    <t xml:space="preserve">- For randomised schools that stopped active participation prior to providing these details, a list of students was obtained from the UK Government Department for Education (DfE).
</t>
  </si>
  <si>
    <t xml:space="preserve">172 - Schools reported the number of staff and students present on each school day, and numbers absent for COVID-19-related reasons and separately numbers absent for other reasons.
</t>
  </si>
  <si>
    <t xml:space="preserve">- Schools reported the number of staff and students present on each school day, and numbers absent for COVID-19-related reasons and separately numbers absent for other reasons.
</t>
  </si>
  <si>
    <t xml:space="preserve">173 - For schools who stopped participating details, where available, were obtained from DfE records.
</t>
  </si>
  <si>
    <t xml:space="preserve">- For schools who stopped participating details, where available, were obtained from DfE records.
</t>
  </si>
  <si>
    <t xml:space="preserve">180 - Schools recorded each SARS-CoV-2 infection (“index case”) brought to their attention, including PCR-positive cases
</t>
  </si>
  <si>
    <t xml:space="preserve">- Schools recorded each SARS-CoV-2 infection (“index case”) brought to their attention, including PCR-positive cases
</t>
  </si>
  <si>
    <t xml:space="preserve">184 - study PCR testing was also undertaken in consenting contacts in both study arms on day 2 and day 7 of the testing/isolation period
</t>
  </si>
  <si>
    <t xml:space="preserve">- study PCR testing was also undertaken in consenting contacts in both study arms on day 2 and day 7 of the testing/isolation period
</t>
  </si>
  <si>
    <t xml:space="preserve">185 - co-primary outcomes were (i) the number COVID-19-related absences from school amongst those otherwise eligible to be in school
</t>
  </si>
  <si>
    <t xml:space="preserve">- co-primary outcomes were (i) the number COVID-19-related absences from school amongst those otherwise eligible to be in school
</t>
  </si>
  <si>
    <t xml:space="preserve">186 - co-primary outcomes were (ii) the extent of in-school Covid-19 transmission
</t>
  </si>
  <si>
    <t xml:space="preserve">- co-primary outcomes were (ii) the extent of in-school Covid-19 transmission
</t>
  </si>
  <si>
    <t xml:space="preserve">191 - Secondary outcomes reported include DCT participation rates in the intervention arm
</t>
  </si>
  <si>
    <t>191</t>
  </si>
  <si>
    <t xml:space="preserve">- Secondary outcomes reported include DCT participation rates in the intervention arm
</t>
  </si>
  <si>
    <t xml:space="preserve">192 - the proportion of asymptomatic research PCR tests and symptomatic routine PCR tests in contacts that were positive
</t>
  </si>
  <si>
    <t xml:space="preserve">- the proportion of asymptomatic research PCR tests and symptomatic routine PCR tests in contacts that were positive
</t>
  </si>
  <si>
    <t xml:space="preserve">193 - the performance characteristics of LFD vs. PCR testing in participants in the intervention arm tested on the same day
</t>
  </si>
  <si>
    <t>193</t>
  </si>
  <si>
    <t xml:space="preserve">- the performance characteristics of LFD vs. PCR testing in participants in the intervention arm tested on the same day
</t>
  </si>
  <si>
    <t xml:space="preserve">208 - Rates of COVID-related absence were compared on an intention to treat (ITT) basis using quasi-Poisson regression
</t>
  </si>
  <si>
    <t>208</t>
  </si>
  <si>
    <t xml:space="preserve">- Rates of COVID-related absence were compared on an intention to treat (ITT) basis using quasi-Poisson regression
</t>
  </si>
  <si>
    <t xml:space="preserve">209 - incidence of symptomatic PCR-positive SARS-CoV-2 infection between arms on an ITT basis using quasi-Poisson regression
</t>
  </si>
  <si>
    <t>209</t>
  </si>
  <si>
    <t xml:space="preserve">- incidence of symptomatic PCR-positive SARS-CoV-2 infection between arms on an ITT basis using quasi-Poisson regression
</t>
  </si>
  <si>
    <t xml:space="preserve">218 - To account for incomplete participation in DCT, we present complier average causal effects (CACE) estimates for both primary outcomes
</t>
  </si>
  <si>
    <t>218</t>
  </si>
  <si>
    <t xml:space="preserve">- To account for incomplete participation in DCT, we present complier average causal effects (CACE) estimates for both primary outcomes
</t>
  </si>
  <si>
    <t xml:space="preserve">219 - uptake of LFD testing for intervention arm participants, on a per day and per participant basis
</t>
  </si>
  <si>
    <t>219</t>
  </si>
  <si>
    <t xml:space="preserve">- uptake of LFD testing for intervention arm participants, on a per day and per participant basis
</t>
  </si>
  <si>
    <t xml:space="preserve">1014(529-1376) and 1025(682-1359) students and 142(91-189) and 125(91-173) staff respectively
</t>
  </si>
  <si>
    <t>1014(529-1376)</t>
  </si>
  <si>
    <t xml:space="preserve">and 1025(682-1359) students and 142(91-189) and 125(91-173) staff respectively
</t>
  </si>
  <si>
    <t xml:space="preserve">201 schools
</t>
  </si>
  <si>
    <t xml:space="preserve">schools
</t>
  </si>
  <si>
    <t xml:space="preserve">338 and 450 index cases
</t>
  </si>
  <si>
    <t>338</t>
  </si>
  <si>
    <t xml:space="preserve">and 450 index cases
</t>
  </si>
  <si>
    <t xml:space="preserve">5097 and 6721 recorded contacts
</t>
  </si>
  <si>
    <t>5097</t>
  </si>
  <si>
    <t xml:space="preserve">and 6721 recorded contacts
</t>
  </si>
  <si>
    <t xml:space="preserve">4400 and 5797 individuals
</t>
  </si>
  <si>
    <t>4400</t>
  </si>
  <si>
    <t xml:space="preserve">and 5797 individuals
</t>
  </si>
  <si>
    <t xml:space="preserve">48 and 59 control and intervention arm schools
</t>
  </si>
  <si>
    <t xml:space="preserve">and 59 control and intervention arm schools
</t>
  </si>
  <si>
    <t xml:space="preserve">247 and 343 control and intervention arm index cases
</t>
  </si>
  <si>
    <t>247</t>
  </si>
  <si>
    <t xml:space="preserve">and 343 control and intervention arm index cases
</t>
  </si>
  <si>
    <t xml:space="preserve">4463 and 5763 contacts in 47 and 59 control and intervention schools
</t>
  </si>
  <si>
    <t>4463</t>
  </si>
  <si>
    <t xml:space="preserve">and 5763 contacts in 47 and 59 control and intervention schools
</t>
  </si>
  <si>
    <t xml:space="preserve">22,466 and 27,973 school days
</t>
  </si>
  <si>
    <t>22,466</t>
  </si>
  <si>
    <t xml:space="preserve">and 27,973 school days
</t>
  </si>
  <si>
    <t xml:space="preserve">4105,826(0.68%) school days
</t>
  </si>
  <si>
    <t>4105,826(0.68%)</t>
  </si>
  <si>
    <t xml:space="preserve">school days
</t>
  </si>
  <si>
    <t xml:space="preserve">13,846/27,973(49.5%) days
</t>
  </si>
  <si>
    <t>13,846/27,973(49.5%)</t>
  </si>
  <si>
    <t xml:space="preserve">days
</t>
  </si>
  <si>
    <t xml:space="preserve">5598 person-school-days;19.9%
</t>
  </si>
  <si>
    <t>5598</t>
  </si>
  <si>
    <t xml:space="preserve">person-school-days;19.9%
</t>
  </si>
  <si>
    <t xml:space="preserve">2600(9.2%) person-school-days
</t>
  </si>
  <si>
    <t>2600(9.2%)</t>
  </si>
  <si>
    <t xml:space="preserve">person-school-days
</t>
  </si>
  <si>
    <t xml:space="preserve">4457(15.8%) person-school-days
</t>
  </si>
  <si>
    <t>4457(15.8%)</t>
  </si>
  <si>
    <t xml:space="preserve">2432/5763(42.4%) contacts
</t>
  </si>
  <si>
    <t xml:space="preserve">contacts
</t>
  </si>
  <si>
    <t xml:space="preserve">91(92%) of control and 99(97%) intervention schools
</t>
  </si>
  <si>
    <t>91(92%)</t>
  </si>
  <si>
    <t xml:space="preserve">of control and 99(97%) intervention schools
</t>
  </si>
  <si>
    <t xml:space="preserve">355
</t>
  </si>
  <si>
    <t xml:space="preserve">308-339: Students had 55,718 COVID-related absences during 3,092,515 person-days-at-risk in the control arm (1.80%)
</t>
  </si>
  <si>
    <t>308-339:</t>
  </si>
  <si>
    <t xml:space="preserve">Students had 55,718 COVID-related absences during 3,092,515 person-days-at-risk in the control arm (1.80%)
</t>
  </si>
  <si>
    <t xml:space="preserve">340-342: and 48,609 during 3,305,403 person-days-at-risk in the intervention arm (1.47%, Figure 3).
</t>
  </si>
  <si>
    <t>340-342:</t>
  </si>
  <si>
    <t xml:space="preserve">and 48,609 during 3,305,403 person-days-at-risk in the intervention arm (1.47%, Figure 3).
</t>
  </si>
  <si>
    <t xml:space="preserve">343-345: Rates of staff COVID-related absences were 3704/566,502(0.65%)
</t>
  </si>
  <si>
    <t>343-345:</t>
  </si>
  <si>
    <t xml:space="preserve">Rates of staff COVID-related absences were 3704/566,502(0.65%)
</t>
  </si>
  <si>
    <t xml:space="preserve">346-348: in the control arm and 2932/539,805(0.54%) in the intervention arm.
</t>
  </si>
  <si>
    <t>346-348:</t>
  </si>
  <si>
    <t xml:space="preserve">in the control arm and 2932/539,805(0.54%) in the intervention arm.
</t>
  </si>
  <si>
    <t xml:space="preserve">349-351: On an ITT basis, adjusting for the randomisation strata group and participant type,
</t>
  </si>
  <si>
    <t>349-351:</t>
  </si>
  <si>
    <t xml:space="preserve">On an ITT basis, adjusting for the randomisation strata group and participant type,
</t>
  </si>
  <si>
    <t xml:space="preserve">352-354: the adjusted incidence rate ratio, aIRR, for COVID-related absence in the intervention arm was 0.80 (95%CI 0.54-1.19;p=0.27)
</t>
  </si>
  <si>
    <t>352-354:</t>
  </si>
  <si>
    <t xml:space="preserve">the adjusted incidence rate ratio, aIRR, for COVID-related absence in the intervention arm was 0.80 (95%CI 0.54-1.19;p=0.27)
</t>
  </si>
  <si>
    <t xml:space="preserve">355-357: (Table 4;Table S2). Overall, staff were less likely to be absent for COVID-related reasons
</t>
  </si>
  <si>
    <t>355-357:</t>
  </si>
  <si>
    <t xml:space="preserve">(Table 4;Table S2). Overall, staff were less likely to be absent for COVID-related reasons
</t>
  </si>
  <si>
    <t xml:space="preserve">358-360: than students (aIRR=0.39;95%CI 0.31-0.48;p&lt;0.
</t>
  </si>
  <si>
    <t>358-360:</t>
  </si>
  <si>
    <t xml:space="preserve">than students (aIRR=0.39;95%CI 0.31-0.48;p&lt;0.
</t>
  </si>
  <si>
    <t xml:space="preserve">381 - Table 4
</t>
  </si>
  <si>
    <t>381</t>
  </si>
  <si>
    <t xml:space="preserve">- Table 4
</t>
  </si>
  <si>
    <t xml:space="preserve">382 - Table S9
</t>
  </si>
  <si>
    <t>382</t>
  </si>
  <si>
    <t xml:space="preserve">- Table S9
</t>
  </si>
  <si>
    <t xml:space="preserve">383 - Figure S2
</t>
  </si>
  <si>
    <t>383</t>
  </si>
  <si>
    <t xml:space="preserve">- Figure S2
</t>
  </si>
  <si>
    <t xml:space="preserve">384 - Table S10
</t>
  </si>
  <si>
    <t>384</t>
  </si>
  <si>
    <t xml:space="preserve">- Table S10
</t>
  </si>
  <si>
    <t xml:space="preserve">385 - Table S11
</t>
  </si>
  <si>
    <t>385</t>
  </si>
  <si>
    <t xml:space="preserve">- Table S11
</t>
  </si>
  <si>
    <t xml:space="preserve">386 - Figure 5B
</t>
  </si>
  <si>
    <t>386</t>
  </si>
  <si>
    <t xml:space="preserve">- Figure 5B
</t>
  </si>
  <si>
    <t xml:space="preserve">387 - Table S12
</t>
  </si>
  <si>
    <t>387</t>
  </si>
  <si>
    <t xml:space="preserve">- Table S12
</t>
  </si>
  <si>
    <t xml:space="preserve">388 - Table S13
</t>
  </si>
  <si>
    <t>388</t>
  </si>
  <si>
    <t xml:space="preserve">- Table S13
</t>
  </si>
  <si>
    <t xml:space="preserve">389 - Table S14
</t>
  </si>
  <si>
    <t>389</t>
  </si>
  <si>
    <t xml:space="preserve">- Table S14
</t>
  </si>
  <si>
    <t xml:space="preserve">390 - Table S15
</t>
  </si>
  <si>
    <t>390</t>
  </si>
  <si>
    <t xml:space="preserve">- Table S15
</t>
  </si>
  <si>
    <t xml:space="preserve">391 - Table S16
</t>
  </si>
  <si>
    <t>391</t>
  </si>
  <si>
    <t xml:space="preserve">- Table S16
</t>
  </si>
  <si>
    <t xml:space="preserve">392 - Table S17
</t>
  </si>
  <si>
    <t>392</t>
  </si>
  <si>
    <t xml:space="preserve">- Table S17
</t>
  </si>
  <si>
    <t xml:space="preserve">393 - Figure S3
</t>
  </si>
  <si>
    <t>393</t>
  </si>
  <si>
    <t xml:space="preserve">- Figure S3
</t>
  </si>
  <si>
    <t xml:space="preserve">394 - None
</t>
  </si>
  <si>
    <t>394</t>
  </si>
  <si>
    <t xml:space="preserve">395 - None
</t>
  </si>
  <si>
    <t>395</t>
  </si>
  <si>
    <t xml:space="preserve">396 - None
</t>
  </si>
  <si>
    <t>396</t>
  </si>
  <si>
    <t xml:space="preserve">397 - None
</t>
  </si>
  <si>
    <t>397</t>
  </si>
  <si>
    <t xml:space="preserve">398 - None
</t>
  </si>
  <si>
    <t>398</t>
  </si>
  <si>
    <t xml:space="preserve">399 - None
</t>
  </si>
  <si>
    <t>399</t>
  </si>
  <si>
    <t xml:space="preserve">400 - None
</t>
  </si>
  <si>
    <t xml:space="preserve">401 - Table S18
</t>
  </si>
  <si>
    <t>401</t>
  </si>
  <si>
    <t xml:space="preserve">- Table S18
</t>
  </si>
  <si>
    <t xml:space="preserve">402 - Table S19
</t>
  </si>
  <si>
    <t>402</t>
  </si>
  <si>
    <t xml:space="preserve">- Table S19
</t>
  </si>
  <si>
    <t xml:space="preserve">403 - Figure S4
</t>
  </si>
  <si>
    <t>403</t>
  </si>
  <si>
    <t xml:space="preserve">- Figure S4
</t>
  </si>
  <si>
    <t xml:space="preserve">10 - tested positive
</t>
  </si>
  <si>
    <t xml:space="preserve">- tested positive
</t>
  </si>
  <si>
    <t xml:space="preserve">16 - school age children from national contact-tracing data
</t>
  </si>
  <si>
    <t xml:space="preserve">- school age children from national contact-tracing data
</t>
  </si>
  <si>
    <t xml:space="preserve">447-491 - Pooling the data on a per school basis
</t>
  </si>
  <si>
    <t>447-491</t>
  </si>
  <si>
    <t xml:space="preserve">- Pooling the data on a per school basis
</t>
  </si>
  <si>
    <t xml:space="preserve">100% - participation in LFD testing in intervention arm contacts
</t>
  </si>
  <si>
    <t>100%</t>
  </si>
  <si>
    <t xml:space="preserve">- participation in LFD testing in intervention arm contacts
</t>
  </si>
  <si>
    <t xml:space="preserve">6,22 - Previous estimates for the performance of antigen LFDs compared to PCR testing have varied markedly.
</t>
  </si>
  <si>
    <t>6,22</t>
  </si>
  <si>
    <t xml:space="preserve">- Previous estimates for the performance of antigen LFDs compared to PCR testing have varied markedly.
</t>
  </si>
  <si>
    <t xml:space="preserve">23 - load
</t>
  </si>
  <si>
    <t xml:space="preserve">- load
</t>
  </si>
  <si>
    <t xml:space="preserve">24,25 - SARS- CoV-2
</t>
  </si>
  <si>
    <t>24,25</t>
  </si>
  <si>
    <t xml:space="preserve">- SARS- CoV-2
</t>
  </si>
  <si>
    <t xml:space="preserve">26,27 - healthcare-associated pathogens
</t>
  </si>
  <si>
    <t>26,27</t>
  </si>
  <si>
    <t xml:space="preserve">- healthcare-associated pathogens
</t>
  </si>
  <si>
    <t xml:space="preserve">533 - DHSC DCT project management team
</t>
  </si>
  <si>
    <t>533</t>
  </si>
  <si>
    <t xml:space="preserve">- DHSC DCT project management team
</t>
  </si>
  <si>
    <t xml:space="preserve">534 - Nichole Solomon
</t>
  </si>
  <si>
    <t>534</t>
  </si>
  <si>
    <t xml:space="preserve">- Nichole Solomon
</t>
  </si>
  <si>
    <t xml:space="preserve">535 - ONS DCT team
</t>
  </si>
  <si>
    <t>535</t>
  </si>
  <si>
    <t xml:space="preserve">- ONS DCT team
</t>
  </si>
  <si>
    <t xml:space="preserve">536 - Professor Sarah Walker
</t>
  </si>
  <si>
    <t xml:space="preserve">- Professor Sarah Walker
</t>
  </si>
  <si>
    <t xml:space="preserve">537 - Gilead
</t>
  </si>
  <si>
    <t>537</t>
  </si>
  <si>
    <t xml:space="preserve">- Gilead
</t>
  </si>
  <si>
    <t xml:space="preserve">538 - RO and DC
</t>
  </si>
  <si>
    <t>538</t>
  </si>
  <si>
    <t xml:space="preserve">- RO and DC
</t>
  </si>
  <si>
    <t xml:space="preserve">539 - DHSC
</t>
  </si>
  <si>
    <t>539</t>
  </si>
  <si>
    <t xml:space="preserve">- DHSC
</t>
  </si>
  <si>
    <t xml:space="preserve">540 - Deloitte
</t>
  </si>
  <si>
    <t>540</t>
  </si>
  <si>
    <t xml:space="preserve">- Deloitte
</t>
  </si>
  <si>
    <t xml:space="preserve">541 - Qatar National Research Fund (QNRF)
</t>
  </si>
  <si>
    <t>541</t>
  </si>
  <si>
    <t xml:space="preserve">- Qatar National Research Fund (QNRF)
</t>
  </si>
  <si>
    <t xml:space="preserve">542 - UK Government Department of Health and Social Care
</t>
  </si>
  <si>
    <t>542</t>
  </si>
  <si>
    <t xml:space="preserve">- UK Government Department of Health and Social Care
</t>
  </si>
  <si>
    <t xml:space="preserve">543 - UK Government Department for Education
</t>
  </si>
  <si>
    <t>543</t>
  </si>
  <si>
    <t xml:space="preserve">- UK Government Department for Education
</t>
  </si>
  <si>
    <t xml:space="preserve">544 - Office for National Statistics
</t>
  </si>
  <si>
    <t>544</t>
  </si>
  <si>
    <t xml:space="preserve">- Office for National Statistics
</t>
  </si>
  <si>
    <t xml:space="preserve">545 - National Institute for Health Research Health Protection Research Unit (NIHR HPRU)
</t>
  </si>
  <si>
    <t>545</t>
  </si>
  <si>
    <t xml:space="preserve">- National Institute for Health Research Health Protection Research Unit (NIHR HPRU)
</t>
  </si>
  <si>
    <t xml:space="preserve">546 - Public Health England (PHE)
</t>
  </si>
  <si>
    <t>546</t>
  </si>
  <si>
    <t xml:space="preserve">- Public Health England (PHE)
</t>
  </si>
  <si>
    <t xml:space="preserve">547 - NIHR200915
</t>
  </si>
  <si>
    <t>547</t>
  </si>
  <si>
    <t xml:space="preserve">- NIHR200915
</t>
  </si>
  <si>
    <t xml:space="preserve">548 - NIHR Biomedical Research Centre, Oxford
</t>
  </si>
  <si>
    <t>548</t>
  </si>
  <si>
    <t xml:space="preserve">- NIHR Biomedical Research Centre, Oxford
</t>
  </si>
  <si>
    <t xml:space="preserve">549 - NHS
</t>
  </si>
  <si>
    <t>549</t>
  </si>
  <si>
    <t xml:space="preserve">- NHS
</t>
  </si>
  <si>
    <t xml:space="preserve">550 - National Institute for Health Research
</t>
  </si>
  <si>
    <t>550</t>
  </si>
  <si>
    <t xml:space="preserve">- National Institute for Health Research
</t>
  </si>
  <si>
    <t xml:space="preserve">551 - Department of Health and Social Care
</t>
  </si>
  <si>
    <t>551</t>
  </si>
  <si>
    <t xml:space="preserve">- Department of Health and Social Care
</t>
  </si>
  <si>
    <t xml:space="preserve">552 - Department for Education
</t>
  </si>
  <si>
    <t>552</t>
  </si>
  <si>
    <t xml:space="preserve">- Department for Education
</t>
  </si>
  <si>
    <t xml:space="preserve">553 - Office for National Statistics
</t>
  </si>
  <si>
    <t>553</t>
  </si>
  <si>
    <t xml:space="preserve">554 - Public Health England
</t>
  </si>
  <si>
    <t>554</t>
  </si>
  <si>
    <t xml:space="preserve">- Public Health England
</t>
  </si>
  <si>
    <t xml:space="preserve">555 - BCY
</t>
  </si>
  <si>
    <t>555</t>
  </si>
  <si>
    <t xml:space="preserve">- BCY
</t>
  </si>
  <si>
    <t xml:space="preserve">556 - TEAP
</t>
  </si>
  <si>
    <t>556</t>
  </si>
  <si>
    <t xml:space="preserve">- TEAP
</t>
  </si>
  <si>
    <t xml:space="preserve">557 - LY
</t>
  </si>
  <si>
    <t>557</t>
  </si>
  <si>
    <t xml:space="preserve">- LY
</t>
  </si>
  <si>
    <t xml:space="preserve">558 - DHSC
</t>
  </si>
  <si>
    <t>558</t>
  </si>
  <si>
    <t xml:space="preserve">559 - Robertson Foundation Fellow
</t>
  </si>
  <si>
    <t>559</t>
  </si>
  <si>
    <t xml:space="preserve">- Robertson Foundation Fellow
</t>
  </si>
  <si>
    <t xml:space="preserve">560 - CC BY public copyright licence
</t>
  </si>
  <si>
    <t>560</t>
  </si>
  <si>
    <t xml:space="preserve">- CC BY public copyright licence
</t>
  </si>
  <si>
    <t xml:space="preserve">561 - Author Accepted Manuscript
</t>
  </si>
  <si>
    <t>561</t>
  </si>
  <si>
    <t xml:space="preserve">- Author Accepted Manuscript
</t>
  </si>
  <si>
    <t xml:space="preserve">562 - Office for National Statistics Secure Research Service
</t>
  </si>
  <si>
    <t>562</t>
  </si>
  <si>
    <t xml:space="preserve">- Office for National Statistics Secure Research Service
</t>
  </si>
  <si>
    <t xml:space="preserve">569 - medRxiv preprint doi: https://doi.org/10.1101/2021.07.23.21260992
</t>
  </si>
  <si>
    <t>569</t>
  </si>
  <si>
    <t xml:space="preserve">- medRxiv preprint doi: https://doi.org/10.1101/2021.07.23.21260992
</t>
  </si>
  <si>
    <t xml:space="preserve">570 - References
</t>
  </si>
  <si>
    <t>570</t>
  </si>
  <si>
    <t xml:space="preserve">- References
</t>
  </si>
  <si>
    <t xml:space="preserve">571 - 1. UK Government. Guidance for schools: coronavirus (COVID-19); 2020. Available from: https://www.gov.uk/government/collections/guidance-for-schools- coronavirus-covid-19.
</t>
  </si>
  <si>
    <t>571</t>
  </si>
  <si>
    <t xml:space="preserve">- 1. UK Government. Guidance for schools: coronavirus (COVID-19); 2020. Available from: https://www.gov.uk/government/collections/guidance-for-schools- coronavirus-covid-19.
</t>
  </si>
  <si>
    <t xml:space="preserve">36/bmjpo-2020-000701
</t>
  </si>
  <si>
    <t xml:space="preserve">14
</t>
  </si>
  <si>
    <t xml:space="preserve">13. Burgess S, Sievertsen HH. Schools, skills, and learning: The impact of COVID-19 on education. VoxEu org. 2020;1(2) 
</t>
  </si>
  <si>
    <t xml:space="preserve">Burgess S, Sievertsen HH. Schools, skills, and learning: The impact of COVID-19 on education. VoxEu org. 2020;1(2) 
</t>
  </si>
  <si>
    <t xml:space="preserve">14. Centre for Education Policy and Equalising Opportunities. Briefing Note: School Absences and Pupil Achievement; 2021. 
</t>
  </si>
  <si>
    <t>14.</t>
  </si>
  <si>
    <t xml:space="preserve">Centre for Education Policy and Equalising Opportunities. Briefing Note: School Absences and Pupil Achievement; 2021. 
</t>
  </si>
  <si>
    <t xml:space="preserve">15. Education Endowment Fund. School Closures Rapid Evidence Assessment; 2020. 
</t>
  </si>
  <si>
    <t xml:space="preserve">Education Endowment Fund. School Closures Rapid Evidence Assessment; 2020. 
</t>
  </si>
  <si>
    <t xml:space="preserve">16. Lee LYW, Rozmanowski S, Pang M, Charlett A, Anderson C, Hughes GJ, Barnard M, Peto L, Vipond R, Sienkiewicz A, Hopkins S, Bell J, Crook DW, Gent N, Walker AS, Peto TEA, Eyre DW. SARS-CoV-2 infectivity by viral load, S gene variants and demographic factors and the utility of lateral flow devices to prevent transmission. Clin Infect Dis. 2021 May 11:ciab421. 
</t>
  </si>
  <si>
    <t xml:space="preserve">Lee LYW, Rozmanowski S, Pang M, Charlett A, Anderson C, Hughes GJ, Barnard M, Peto L, Vipond R, Sienkiewicz A, Hopkins S, Bell J, Crook DW, Gent N, Walker AS, Peto TEA, Eyre DW. SARS-CoV-2 infectivity by viral load, S gene variants and demographic factors and the utility of lateral flow devices to prevent transmission. Clin Infect Dis. 2021 May 11:ciab421. 
</t>
  </si>
  <si>
    <t xml:space="preserve">17. Department for Education. Schools COVID-19 operational guidance. 
</t>
  </si>
  <si>
    <t xml:space="preserve">Department for Education. Schools COVID-19 operational guidance. 
</t>
  </si>
  <si>
    <t xml:space="preserve">18. Public Health England. Guidance for contacts of people with confirmed coronavirus (COVID-19) infection
</t>
  </si>
  <si>
    <t xml:space="preserve">Public Health England. Guidance for contacts of people with confirmed coronavirus (COVID-19) infection
</t>
  </si>
  <si>
    <t xml:space="preserve">Government-funded, 11-18y, free school meals ≤17%: 32 (32%)
</t>
  </si>
  <si>
    <t>Government-funded,</t>
  </si>
  <si>
    <t xml:space="preserve">11-18y, free school meals ≤17%: 32 (32%)
</t>
  </si>
  <si>
    <t xml:space="preserve">Government-funded, 11-16y, free school meals ≤17%: 8 (8.1%)
</t>
  </si>
  <si>
    <t xml:space="preserve">11-16y, free school meals ≤17%: 8 (8.1%)
</t>
  </si>
  <si>
    <t xml:space="preserve">Government-funded, 11-18y, free school meals &gt;17%: 22 (22%)
</t>
  </si>
  <si>
    <t xml:space="preserve">11-18y, free school meals &gt;17%: 22 (22%)
</t>
  </si>
  <si>
    <t xml:space="preserve">Government-funded, 11-16y, free school meals &gt;17%: 19 (19%)
</t>
  </si>
  <si>
    <t xml:space="preserve">11-16y, free school meals &gt;17%: 19 (19%)
</t>
  </si>
  <si>
    <t xml:space="preserve">Any residential school: 5 (5.1%)
</t>
  </si>
  <si>
    <t>Any</t>
  </si>
  <si>
    <t xml:space="preserve">residential school: 5 (5.1%)
</t>
  </si>
  <si>
    <t xml:space="preserve">Special school: 5 (5.1%)
</t>
  </si>
  <si>
    <t>Special</t>
  </si>
  <si>
    <t xml:space="preserve">school: 5 (5.1%)
</t>
  </si>
  <si>
    <t xml:space="preserve">Further education college, 16-18y: 3 (3.0%)
</t>
  </si>
  <si>
    <t>Further</t>
  </si>
  <si>
    <t xml:space="preserve">education college, 16-18y: 3 (3.0%)
</t>
  </si>
  <si>
    <t xml:space="preserve">Independent day school ≥500: 2 (2.0%)
</t>
  </si>
  <si>
    <t>Independent</t>
  </si>
  <si>
    <t xml:space="preserve">day school ≥500: 2 (2.0%)
</t>
  </si>
  <si>
    <t xml:space="preserve">pupils 3 (3.0%)
</t>
  </si>
  <si>
    <t>pupils</t>
  </si>
  <si>
    <t xml:space="preserve">3 (3.0%)
</t>
  </si>
  <si>
    <t xml:space="preserve">Independent day school &lt;500 pupils 2 (2.0%)
</t>
  </si>
  <si>
    <t xml:space="preserve">day school &lt;500 pupils 2 (2.0%)
</t>
  </si>
  <si>
    <t xml:space="preserve">Students attending school 1,014 (529, 1,376)
</t>
  </si>
  <si>
    <t>Students</t>
  </si>
  <si>
    <t xml:space="preserve">attending school 1,014 (529, 1,376)
</t>
  </si>
  <si>
    <t xml:space="preserve">School staff 142 (91, 189)
</t>
  </si>
  <si>
    <t>School</t>
  </si>
  <si>
    <t xml:space="preserve">staff 142 (91, 189)
</t>
  </si>
  <si>
    <t xml:space="preserve">Missing data 3
</t>
  </si>
  <si>
    <t>Missing</t>
  </si>
  <si>
    <t xml:space="preserve">data 3
</t>
  </si>
  <si>
    <t xml:space="preserve">Missing data 23
</t>
  </si>
  <si>
    <t xml:space="preserve">data 23
</t>
  </si>
  <si>
    <t xml:space="preserve">687 688
</t>
  </si>
  <si>
    <t>687</t>
  </si>
  <si>
    <t xml:space="preserve">688
</t>
  </si>
  <si>
    <t xml:space="preserve">n = 102,8591
</t>
  </si>
  <si>
    <t>n</t>
  </si>
  <si>
    <t xml:space="preserve">n = 111,6931
</t>
  </si>
  <si>
    <t xml:space="preserve">n = 11,7981
</t>
  </si>
  <si>
    <t xml:space="preserve">n = 12,2291
</t>
  </si>
  <si>
    <t xml:space="preserve">Asian 14,735 (14%)
</t>
  </si>
  <si>
    <t>Asian</t>
  </si>
  <si>
    <t xml:space="preserve">14,735 (14%)
</t>
  </si>
  <si>
    <t xml:space="preserve">Black 6,240 (6.1%)
</t>
  </si>
  <si>
    <t>Black</t>
  </si>
  <si>
    <t xml:space="preserve">6,240 (6.1%)
</t>
  </si>
  <si>
    <t xml:space="preserve">Chinese 491 (0.5%)
</t>
  </si>
  <si>
    <t>Chinese</t>
  </si>
  <si>
    <t xml:space="preserve">491 (0.5%)
</t>
  </si>
  <si>
    <t xml:space="preserve">Mixed 4,975 (4.8%)
</t>
  </si>
  <si>
    <t>Mixed</t>
  </si>
  <si>
    <t xml:space="preserve">4,975 (4.8%)
</t>
  </si>
  <si>
    <t xml:space="preserve">Other 2,137 (2.1%)
</t>
  </si>
  <si>
    <t>Other</t>
  </si>
  <si>
    <t xml:space="preserve">2,137 (2.1%)
</t>
  </si>
  <si>
    <t xml:space="preserve">Prefer not 8,709 (8.5%)
</t>
  </si>
  <si>
    <t>Prefer</t>
  </si>
  <si>
    <t xml:space="preserve">not 8,709 (8.5%)
</t>
  </si>
  <si>
    <t xml:space="preserve">to say White 65,339 (64%)
</t>
  </si>
  <si>
    <t>to</t>
  </si>
  <si>
    <t xml:space="preserve">say White 65,339 (64%)
</t>
  </si>
  <si>
    <t xml:space="preserve">Missing 233
</t>
  </si>
  <si>
    <t xml:space="preserve">233
</t>
  </si>
  <si>
    <t xml:space="preserve">11 to 14 48,396 (47%)
</t>
  </si>
  <si>
    <t xml:space="preserve">to 14 48,396 (47%)
</t>
  </si>
  <si>
    <t xml:space="preserve">15 to 18 49,461 (48%)
</t>
  </si>
  <si>
    <t xml:space="preserve">to 18 49,461 (48%)
</t>
  </si>
  <si>
    <t xml:space="preserve">16 (0.1%)
</t>
  </si>
  <si>
    <t xml:space="preserve">(0.1%)
</t>
  </si>
  <si>
    <t xml:space="preserve">19 to 34 3,602 (3.5%)
</t>
  </si>
  <si>
    <t xml:space="preserve">to 34 3,602 (3.5%)
</t>
  </si>
  <si>
    <t xml:space="preserve">35 to 44 744 (0.7%)
</t>
  </si>
  <si>
    <t xml:space="preserve">to 44 744 (0.7%)
</t>
  </si>
  <si>
    <t xml:space="preserve">45 to 54 418 (0.4%)
</t>
  </si>
  <si>
    <t>45</t>
  </si>
  <si>
    <t xml:space="preserve">to 54 418 (0.4%)
</t>
  </si>
  <si>
    <t xml:space="preserve">55 to 64 143 (0.1%)
</t>
  </si>
  <si>
    <t xml:space="preserve">to 64 143 (0.1%)
</t>
  </si>
  <si>
    <t xml:space="preserve">65+ 95 (&lt;0.1%)
</t>
  </si>
  <si>
    <t>65+</t>
  </si>
  <si>
    <t xml:space="preserve">95 (&lt;0.1%)
</t>
  </si>
  <si>
    <t xml:space="preserve">Female 49,502 (48%)
</t>
  </si>
  <si>
    <t>Female</t>
  </si>
  <si>
    <t xml:space="preserve">49,502 (48%)
</t>
  </si>
  <si>
    <t xml:space="preserve">Male 53,356 (52%)
</t>
  </si>
  <si>
    <t>Male</t>
  </si>
  <si>
    <t xml:space="preserve">53,356 (52%)
</t>
  </si>
  <si>
    <t xml:space="preserve">Age group 11 to 14: 1,840 (65%)
</t>
  </si>
  <si>
    <t>Age</t>
  </si>
  <si>
    <t xml:space="preserve">group 11 to 14: 1,840 (65%)
</t>
  </si>
  <si>
    <t xml:space="preserve">15 to 18: 1,400 (53%)
</t>
  </si>
  <si>
    <t xml:space="preserve">to 18: 1,400 (53%)
</t>
  </si>
  <si>
    <t xml:space="preserve">Over 18: 91 (32%)
</t>
  </si>
  <si>
    <t>Over</t>
  </si>
  <si>
    <t xml:space="preserve">18: 91 (32%)
</t>
  </si>
  <si>
    <t xml:space="preserve">Sex Female: 1,619 (54%)
</t>
  </si>
  <si>
    <t>Sex</t>
  </si>
  <si>
    <t xml:space="preserve">Female: 1,619 (54%)
</t>
  </si>
  <si>
    <t xml:space="preserve">Male: 1,712 (62%)
</t>
  </si>
  <si>
    <t>Male:</t>
  </si>
  <si>
    <t xml:space="preserve">1,712 (62%)
</t>
  </si>
  <si>
    <t xml:space="preserve">Participant type Student: 3,257 (59%)
</t>
  </si>
  <si>
    <t>Participant</t>
  </si>
  <si>
    <t xml:space="preserve">type Student: 3,257 (59%)
</t>
  </si>
  <si>
    <t xml:space="preserve">Staff: 74 (29%)
</t>
  </si>
  <si>
    <t>Staff:</t>
  </si>
  <si>
    <t xml:space="preserve">74 (29%)
</t>
  </si>
  <si>
    <t xml:space="preserve">School size, students and staff, OR per 100: 1,274 (958, 1,410)
</t>
  </si>
  <si>
    <t xml:space="preserve">size, students and staff, OR per 100: 1,274 (958, 1,410)
</t>
  </si>
  <si>
    <t xml:space="preserve">1,070 (801, 1,506)
</t>
  </si>
  <si>
    <t>1,070</t>
  </si>
  <si>
    <t xml:space="preserve">(801, 1,506)
</t>
  </si>
  <si>
    <t xml:space="preserve">740 741 742 - Absent for other reasons by study day
</t>
  </si>
  <si>
    <t xml:space="preserve">741 742 - Absent for other reasons by study day
</t>
  </si>
  <si>
    <t xml:space="preserve">741 742 743 - Absent for other reasons by study day
</t>
  </si>
  <si>
    <t>741</t>
  </si>
  <si>
    <t xml:space="preserve">742 743 - Absent for other reasons by study day
</t>
  </si>
  <si>
    <t>742</t>
  </si>
  <si>
    <t xml:space="preserve">743 - Absent for other reasons by study day
</t>
  </si>
  <si>
    <t xml:space="preserve">25 - medRxiv preprint doi
</t>
  </si>
  <si>
    <t xml:space="preserve">- medRxiv preprint doi
</t>
  </si>
  <si>
    <t xml:space="preserve">744 745 746 - Figure 4. Co-primary outcome
</t>
  </si>
  <si>
    <t>744</t>
  </si>
  <si>
    <t xml:space="preserve">745 746 - Figure 4. Co-primary outcome
</t>
  </si>
  <si>
    <t xml:space="preserve">745 746 747 748 - Figure 4. Co-primary outcome
</t>
  </si>
  <si>
    <t>745</t>
  </si>
  <si>
    <t xml:space="preserve">746 747 748 - Figure 4. Co-primary outcome
</t>
  </si>
  <si>
    <t xml:space="preserve">747 748 749 750 - Figure 4. Co-primary outcome
</t>
  </si>
  <si>
    <t>747</t>
  </si>
  <si>
    <t xml:space="preserve">748 749 750 - Figure 4. Co-primary outcome
</t>
  </si>
  <si>
    <t xml:space="preserve">26 - medRxiv preprint doi
</t>
  </si>
  <si>
    <t xml:space="preserve">10 - Schools participated in a non-randomised pilot
</t>
  </si>
  <si>
    <t xml:space="preserve">- Schools participated in a non-randomised pilot
</t>
  </si>
  <si>
    <t xml:space="preserve">10 - Forms of close contact applicable to schools
</t>
  </si>
  <si>
    <t xml:space="preserve">- Forms of close contact applicable to schools
</t>
  </si>
  <si>
    <t xml:space="preserve">1 metre for any length of time
</t>
  </si>
  <si>
    <t xml:space="preserve">metre for any length of time
</t>
  </si>
  <si>
    <t xml:space="preserve">1 metre for ≥1 minute
</t>
  </si>
  <si>
    <t xml:space="preserve">metre for ≥1 minute
</t>
  </si>
  <si>
    <t xml:space="preserve">1-2 metres for &gt;15 minutes
</t>
  </si>
  <si>
    <t>1-2</t>
  </si>
  <si>
    <t xml:space="preserve">metres for &gt;15 minutes
</t>
  </si>
  <si>
    <t xml:space="preserve">10 days
</t>
  </si>
  <si>
    <t xml:space="preserve">5 negative tests
</t>
  </si>
  <si>
    <t xml:space="preserve">negative tests
</t>
  </si>
  <si>
    <t xml:space="preserve">7 consecutive days
</t>
  </si>
  <si>
    <t xml:space="preserve">consecutive days
</t>
  </si>
  <si>
    <t xml:space="preserve">5 test
</t>
  </si>
  <si>
    <t xml:space="preserve">test
</t>
  </si>
  <si>
    <t xml:space="preserve">3 days
</t>
  </si>
  <si>
    <t xml:space="preserve">2 and 7
</t>
  </si>
  <si>
    <t xml:space="preserve">and 7
</t>
  </si>
  <si>
    <t xml:space="preserve">-20°C
</t>
  </si>
  <si>
    <t xml:space="preserve">2 weeks
</t>
  </si>
  <si>
    <t xml:space="preserve">TaqPath COVID-19 kit
</t>
  </si>
  <si>
    <t>TaqPath</t>
  </si>
  <si>
    <t xml:space="preserve">COVID-19 kit
</t>
  </si>
  <si>
    <t xml:space="preserve">Ct ≤32 and ≤33
</t>
  </si>
  <si>
    <t>Ct</t>
  </si>
  <si>
    <t xml:space="preserve">≤32 and ≤33
</t>
  </si>
  <si>
    <t xml:space="preserve">19- April-2021
</t>
  </si>
  <si>
    <t>19-</t>
  </si>
  <si>
    <t xml:space="preserve">April-2021
</t>
  </si>
  <si>
    <t xml:space="preserve">27-June-2021
</t>
  </si>
  <si>
    <t xml:space="preserve">31-May-2021
</t>
  </si>
  <si>
    <t xml:space="preserve">04-June-2021
</t>
  </si>
  <si>
    <t xml:space="preserve">6 study stratification groups
</t>
  </si>
  <si>
    <t xml:space="preserve">study stratification groups
</t>
  </si>
  <si>
    <t xml:space="preserve">1 week
</t>
  </si>
  <si>
    <t xml:space="preserve">week
</t>
  </si>
  <si>
    <t xml:space="preserve">Community case counts: 2.5th and 97.5th centiles
</t>
  </si>
  <si>
    <t>Community</t>
  </si>
  <si>
    <t xml:space="preserve">case counts: 2.5th and 97.5th centiles
</t>
  </si>
  <si>
    <t xml:space="preserve">Bayesian Information Criterion: 1
</t>
  </si>
  <si>
    <t>Bayesian</t>
  </si>
  <si>
    <t xml:space="preserve">Information Criterion: 1
</t>
  </si>
  <si>
    <t xml:space="preserve">Complier Average Causal Effects: 1
</t>
  </si>
  <si>
    <t>Complier</t>
  </si>
  <si>
    <t xml:space="preserve">Average Causal Effects: 1
</t>
  </si>
  <si>
    <t xml:space="preserve">Two-stage regression approach: 1
</t>
  </si>
  <si>
    <t>Two-stage</t>
  </si>
  <si>
    <t xml:space="preserve">regression approach: 1
</t>
  </si>
  <si>
    <t xml:space="preserve">1000 bootstrap samples: 1
</t>
  </si>
  <si>
    <t xml:space="preserve">bootstrap samples: 1
</t>
  </si>
  <si>
    <t xml:space="preserve">LFD testing: 1
</t>
  </si>
  <si>
    <t>LFD</t>
  </si>
  <si>
    <t xml:space="preserve">testing: 1
</t>
  </si>
  <si>
    <t xml:space="preserve">5 test results
</t>
  </si>
  <si>
    <t xml:space="preserve">test results
</t>
  </si>
  <si>
    <t xml:space="preserve">3 negative
</t>
  </si>
  <si>
    <t xml:space="preserve">negative
</t>
  </si>
  <si>
    <t xml:space="preserve">1 positive
</t>
  </si>
  <si>
    <t xml:space="preserve">positive
</t>
  </si>
  <si>
    <t xml:space="preserve">100 schools
</t>
  </si>
  <si>
    <t xml:space="preserve">50% participation
</t>
  </si>
  <si>
    <t xml:space="preserve">participation
</t>
  </si>
  <si>
    <t xml:space="preserve">30% participation
</t>
  </si>
  <si>
    <t xml:space="preserve">1 per school per month
</t>
  </si>
  <si>
    <t xml:space="preserve">per school per month
</t>
  </si>
  <si>
    <t xml:space="preserve">50 contacts
</t>
  </si>
  <si>
    <t xml:space="preserve">510 isolation days per school per month
</t>
  </si>
  <si>
    <t xml:space="preserve">isolation days per school per month
</t>
  </si>
  <si>
    <t xml:space="preserve">60% uptake
</t>
  </si>
  <si>
    <t>60%</t>
  </si>
  <si>
    <t xml:space="preserve">uptake
</t>
  </si>
  <si>
    <t xml:space="preserve">2 per month
</t>
  </si>
  <si>
    <t xml:space="preserve">per month
</t>
  </si>
  <si>
    <t xml:space="preserve">70% of contacts
</t>
  </si>
  <si>
    <t>70%</t>
  </si>
  <si>
    <t xml:space="preserve">of contacts
</t>
  </si>
  <si>
    <t xml:space="preserve">15 per index case
</t>
  </si>
  <si>
    <t xml:space="preserve">per index case
</t>
  </si>
  <si>
    <t xml:space="preserve">2 per index case
</t>
  </si>
  <si>
    <t xml:space="preserve">70 missed school days per index case
</t>
  </si>
  <si>
    <t>70</t>
  </si>
  <si>
    <t xml:space="preserve">missed school days per index case
</t>
  </si>
  <si>
    <t xml:space="preserve">360 per month
</t>
  </si>
  <si>
    <t>360</t>
  </si>
  <si>
    <t xml:space="preserve">58 participating schools
</t>
  </si>
  <si>
    <t xml:space="preserve">participating schools
</t>
  </si>
  <si>
    <t xml:space="preserve">80% power
</t>
  </si>
  <si>
    <t>80%</t>
  </si>
  <si>
    <t xml:space="preserve">power
</t>
  </si>
  <si>
    <t xml:space="preserve">two-sided alpha=0.05
</t>
  </si>
  <si>
    <t>two-sided</t>
  </si>
  <si>
    <t xml:space="preserve">alpha=0.05
</t>
  </si>
  <si>
    <t xml:space="preserve">17% free school meals
</t>
  </si>
  <si>
    <t>17%</t>
  </si>
  <si>
    <t xml:space="preserve">free school meals
</t>
  </si>
  <si>
    <t xml:space="preserve">11-18y
</t>
  </si>
  <si>
    <t xml:space="preserve">17%
</t>
  </si>
  <si>
    <t xml:space="preserve">11-18y - Government-funded, free school meals ≤17%
</t>
  </si>
  <si>
    <t>11-18y</t>
  </si>
  <si>
    <t xml:space="preserve">- Government-funded, free school meals ≤17%
</t>
  </si>
  <si>
    <t xml:space="preserve">11-16y - Government-funded, free school meals ≤17%
</t>
  </si>
  <si>
    <t>11-16y</t>
  </si>
  <si>
    <t xml:space="preserve">&gt;17% - Government-funded, 11-18y, free school meals
</t>
  </si>
  <si>
    <t>&gt;17%</t>
  </si>
  <si>
    <t xml:space="preserve">- Government-funded, 11-18y, free school meals
</t>
  </si>
  <si>
    <t xml:space="preserve">11-18y, free school meals &gt;17%
</t>
  </si>
  <si>
    <t>11-18y,</t>
  </si>
  <si>
    <t xml:space="preserve">free school meals &gt;17%
</t>
  </si>
  <si>
    <t xml:space="preserve">11-16y, free school meals &gt;17%
</t>
  </si>
  <si>
    <t>11-16y,</t>
  </si>
  <si>
    <t xml:space="preserve">Eden Girls' Leadership Academy, Birmingham &gt;17%
</t>
  </si>
  <si>
    <t>Eden</t>
  </si>
  <si>
    <t xml:space="preserve">Girls' Leadership Academy, Birmingham &gt;17%
</t>
  </si>
  <si>
    <t xml:space="preserve">Ercall Wood Academy &gt;17%
</t>
  </si>
  <si>
    <t>Ercall</t>
  </si>
  <si>
    <t xml:space="preserve">Wood Academy &gt;17%
</t>
  </si>
  <si>
    <t xml:space="preserve">Essa Academy &gt;17%
</t>
  </si>
  <si>
    <t>Essa</t>
  </si>
  <si>
    <t xml:space="preserve">Academy &gt;17%
</t>
  </si>
  <si>
    <t xml:space="preserve">Firth Park Academy &gt;17%
</t>
  </si>
  <si>
    <t>Firth</t>
  </si>
  <si>
    <t xml:space="preserve">Park Academy &gt;17%
</t>
  </si>
  <si>
    <t xml:space="preserve">Gilbert Inglefield Academy &gt;17%
</t>
  </si>
  <si>
    <t>Gilbert</t>
  </si>
  <si>
    <t xml:space="preserve">Inglefield Academy &gt;17%
</t>
  </si>
  <si>
    <t xml:space="preserve">Handsworth Grange Community Sports College &gt;17%
</t>
  </si>
  <si>
    <t>Handsworth</t>
  </si>
  <si>
    <t xml:space="preserve">Grange Community Sports College &gt;17%
</t>
  </si>
  <si>
    <t xml:space="preserve">Harris Church of England Academy &gt;17%
</t>
  </si>
  <si>
    <t>Harris</t>
  </si>
  <si>
    <t xml:space="preserve">Church of England Academy &gt;17%
</t>
  </si>
  <si>
    <t xml:space="preserve">Harrop Fold School &gt;17%
</t>
  </si>
  <si>
    <t>Harrop</t>
  </si>
  <si>
    <t xml:space="preserve">Fold School &gt;17%
</t>
  </si>
  <si>
    <t xml:space="preserve">Highfield Leadership Academy &gt;17%
</t>
  </si>
  <si>
    <t>Highfield</t>
  </si>
  <si>
    <t xml:space="preserve">Leadership Academy &gt;17%
</t>
  </si>
  <si>
    <t xml:space="preserve">James Bateman Middle School &gt;17%
</t>
  </si>
  <si>
    <t>James</t>
  </si>
  <si>
    <t xml:space="preserve">Bateman Middle School &gt;17%
</t>
  </si>
  <si>
    <t xml:space="preserve">Kearsley Academy &gt;17%
</t>
  </si>
  <si>
    <t>Kearsley</t>
  </si>
  <si>
    <t xml:space="preserve">Kingswood Academy &gt;17%
</t>
  </si>
  <si>
    <t>Kingswood</t>
  </si>
  <si>
    <t xml:space="preserve">Kirk Balk Academy &gt;17%
</t>
  </si>
  <si>
    <t>Kirk</t>
  </si>
  <si>
    <t xml:space="preserve">Balk Academy &gt;17%
</t>
  </si>
  <si>
    <t xml:space="preserve">Lealands High School &gt;17%
</t>
  </si>
  <si>
    <t>Lealands</t>
  </si>
  <si>
    <t xml:space="preserve">High School &gt;17%
</t>
  </si>
  <si>
    <t xml:space="preserve">Looe Community Academy &gt;17%
</t>
  </si>
  <si>
    <t>Looe</t>
  </si>
  <si>
    <t xml:space="preserve">Community Academy &gt;17%
</t>
  </si>
  <si>
    <t xml:space="preserve">Manor Community Academy &gt;17%
</t>
  </si>
  <si>
    <t>Manor</t>
  </si>
  <si>
    <t xml:space="preserve">North Shore Academy &gt;17%
</t>
  </si>
  <si>
    <t>North</t>
  </si>
  <si>
    <t xml:space="preserve">Shore Academy &gt;17%
</t>
  </si>
  <si>
    <t xml:space="preserve">Queensbridge School &gt;17%
</t>
  </si>
  <si>
    <t>Queensbridge</t>
  </si>
  <si>
    <t xml:space="preserve">School &gt;17%
</t>
  </si>
  <si>
    <t xml:space="preserve">Red House Academy &gt;17%
</t>
  </si>
  <si>
    <t>Red</t>
  </si>
  <si>
    <t xml:space="preserve">House Academy &gt;17%
</t>
  </si>
  <si>
    <t xml:space="preserve">Royds Hall, A Share Academy &gt;17%
</t>
  </si>
  <si>
    <t>Royds</t>
  </si>
  <si>
    <t xml:space="preserve">Hall, A Share Academy &gt;17%
</t>
  </si>
  <si>
    <t xml:space="preserve">Sale High School &gt;17%
</t>
  </si>
  <si>
    <t>Sale</t>
  </si>
  <si>
    <t xml:space="preserve">St James School &gt;17%
</t>
  </si>
  <si>
    <t>St</t>
  </si>
  <si>
    <t xml:space="preserve">James School &gt;17%
</t>
  </si>
  <si>
    <t xml:space="preserve">Stanley High School &gt;17%
</t>
  </si>
  <si>
    <t>Stanley</t>
  </si>
  <si>
    <t xml:space="preserve">Starbank School &gt;17%
</t>
  </si>
  <si>
    <t>Starbank</t>
  </si>
  <si>
    <t xml:space="preserve">The Boulevard Academy &gt;17%
</t>
  </si>
  <si>
    <t>The</t>
  </si>
  <si>
    <t xml:space="preserve">Boulevard Academy &gt;17%
</t>
  </si>
  <si>
    <t xml:space="preserve">The Grangefield Academy &gt;17%
</t>
  </si>
  <si>
    <t xml:space="preserve">Grangefield Academy &gt;17%
</t>
  </si>
  <si>
    <t xml:space="preserve">The Oldham Academy North &gt;17%
</t>
  </si>
  <si>
    <t xml:space="preserve">Oldham Academy North &gt;17%
</t>
  </si>
  <si>
    <t xml:space="preserve">The Rudheath Senior Academy &gt;17%
</t>
  </si>
  <si>
    <t xml:space="preserve">Rudheath Senior Academy &gt;17%
</t>
  </si>
  <si>
    <t xml:space="preserve">The Winstanley School &gt;17%
</t>
  </si>
  <si>
    <t xml:space="preserve">Winstanley School &gt;17%
</t>
  </si>
  <si>
    <t xml:space="preserve">Thornhill Community Academy, A Share
</t>
  </si>
  <si>
    <t>Thornhill</t>
  </si>
  <si>
    <t xml:space="preserve">Community Academy, A Share
</t>
  </si>
  <si>
    <t xml:space="preserve">59,422 - Control
</t>
  </si>
  <si>
    <t>59,422</t>
  </si>
  <si>
    <t xml:space="preserve">- Control
</t>
  </si>
  <si>
    <t xml:space="preserve">3,659,017 - Control
</t>
  </si>
  <si>
    <t>3,659,017</t>
  </si>
  <si>
    <t xml:space="preserve">16.2 - Control
</t>
  </si>
  <si>
    <t>16.2</t>
  </si>
  <si>
    <t xml:space="preserve">51,541 - Intervention
</t>
  </si>
  <si>
    <t>51,541</t>
  </si>
  <si>
    <t xml:space="preserve">- Intervention
</t>
  </si>
  <si>
    <t xml:space="preserve">3,845,208 - Intervention
</t>
  </si>
  <si>
    <t>3,845,208</t>
  </si>
  <si>
    <t xml:space="preserve">13.4 - Intervention
</t>
  </si>
  <si>
    <t>13.4</t>
  </si>
  <si>
    <t xml:space="preserve">35,430 - Government-funded, 11-18y
</t>
  </si>
  <si>
    <t>35,430</t>
  </si>
  <si>
    <t xml:space="preserve">- Government-funded, 11-18y
</t>
  </si>
  <si>
    <t xml:space="preserve">3,073,722 - Government-funded, 11-18y
</t>
  </si>
  <si>
    <t>3,073,722</t>
  </si>
  <si>
    <t xml:space="preserve">11.5 - Government-funded, 11-18y
</t>
  </si>
  <si>
    <t>11.5</t>
  </si>
  <si>
    <t xml:space="preserve">6,820 - Government-funded, 11-16y
</t>
  </si>
  <si>
    <t>6,820</t>
  </si>
  <si>
    <t xml:space="preserve">- Government-funded, 11-16y
</t>
  </si>
  <si>
    <t xml:space="preserve">494,285 - Government-funded, 11-16y
</t>
  </si>
  <si>
    <t>494,285</t>
  </si>
  <si>
    <t xml:space="preserve">13.8 - Government-funded, 11-16y
</t>
  </si>
  <si>
    <t>13.8</t>
  </si>
  <si>
    <t xml:space="preserve">22,209 - Government-funded, 11-18y
</t>
  </si>
  <si>
    <t>22,209</t>
  </si>
  <si>
    <t xml:space="preserve">1,727,779 - Government-funded, 11-18y
</t>
  </si>
  <si>
    <t>1,727,779</t>
  </si>
  <si>
    <t xml:space="preserve">12.9 - Government-funded, 11-18y
</t>
  </si>
  <si>
    <t>12.9</t>
  </si>
  <si>
    <t xml:space="preserve">36,956 - Government-funded, 11-16y
</t>
  </si>
  <si>
    <t>36,956</t>
  </si>
  <si>
    <t xml:space="preserve">1,160,915 - Government-funded, 11-16y
</t>
  </si>
  <si>
    <t>1,160,915</t>
  </si>
  <si>
    <t xml:space="preserve">31.8 - Government-funded, 11-16y
</t>
  </si>
  <si>
    <t>31.8</t>
  </si>
  <si>
    <t xml:space="preserve">6,955 - Other
</t>
  </si>
  <si>
    <t>6,955</t>
  </si>
  <si>
    <t xml:space="preserve">- Other
</t>
  </si>
  <si>
    <t xml:space="preserve">836,041 - Other
</t>
  </si>
  <si>
    <t>836,041</t>
  </si>
  <si>
    <t xml:space="preserve">8.3 - Other
</t>
  </si>
  <si>
    <t>8.3</t>
  </si>
  <si>
    <t xml:space="preserve">2,593 - Independent day school
</t>
  </si>
  <si>
    <t>2,593</t>
  </si>
  <si>
    <t xml:space="preserve">- Independent day school
</t>
  </si>
  <si>
    <t xml:space="preserve">211,483 - Independent day school
</t>
  </si>
  <si>
    <t>211,483</t>
  </si>
  <si>
    <t xml:space="preserve">12.3 - Independent day school
</t>
  </si>
  <si>
    <t>12.3</t>
  </si>
  <si>
    <t xml:space="preserve">104,327 - Participant
</t>
  </si>
  <si>
    <t>104,327</t>
  </si>
  <si>
    <t xml:space="preserve">- Participant
</t>
  </si>
  <si>
    <t xml:space="preserve">Sensitivity analysis CACE multivariable IRR for 95% CI intervention vs. control arm: 0.61 0.30, 1.23 
</t>
  </si>
  <si>
    <t>Sensitivity</t>
  </si>
  <si>
    <t xml:space="preserve">analysis CACE multivariable IRR for 95% CI intervention vs. control arm: 0.61 0.30, 1.23 
</t>
  </si>
  <si>
    <t xml:space="preserve">Missing compliance imputed 0.59 0.28, 1.30 using 25th centile 
</t>
  </si>
  <si>
    <t xml:space="preserve">compliance imputed 0.59 0.28, 1.30 using 25th centile 
</t>
  </si>
  <si>
    <t xml:space="preserve">Missing compliance imputed 0.62 0.34-1.21 using 75th centile 
</t>
  </si>
  <si>
    <t xml:space="preserve">compliance imputed 0.62 0.34-1.21 using 75th centile 
</t>
  </si>
  <si>
    <t xml:space="preserve">COVID-related absences Study arm: Control 18.0, Intervention 14.7 
</t>
  </si>
  <si>
    <t>COVID-related</t>
  </si>
  <si>
    <t xml:space="preserve">absences Study arm: Control 18.0, Intervention 14.7 
</t>
  </si>
  <si>
    <t xml:space="preserve">COVID-related absences Strata group: Government-funded, 11-18y 12.5, Government-funded, 11-16y 15.3, Government-funded, 11-18y 14.0, Government-funded, 11-16y 34.8 
</t>
  </si>
  <si>
    <t xml:space="preserve">absences Strata group: Government-funded, 11-18y 12.5, Government-funded, 11-16y 15.3, Government-funded, 11-18y 14.0, Government-funded, 11-16y 34.8 
</t>
  </si>
  <si>
    <t xml:space="preserve">All absences Study arm: Control 184.9, Intervention 179.2 
</t>
  </si>
  <si>
    <t>All</t>
  </si>
  <si>
    <t xml:space="preserve">absences Study arm: Control 184.9, Intervention 179.2 
</t>
  </si>
  <si>
    <t xml:space="preserve">All absences Strata group: Government-funded, 11-18y 175.8, Government-funded, 11-16y 156.4, Government-funded, 11-18y 155.4, Government-funded, 11-16y 202.9, Other 259.7, Independent day school 140.3 
</t>
  </si>
  <si>
    <t xml:space="preserve">absences Strata group: Government-funded, 11-18y 175.8, Government-funded, 11-16y 156.4, Government-funded, 11-18y 155.4, Government-funded, 11-16y 202.9, Other 259.7, Independent day school 140.3 
</t>
  </si>
  <si>
    <t xml:space="preserve">Participant type: Student 196.7, Staff 82.7 
</t>
  </si>
  <si>
    <t xml:space="preserve">type: Student 196.7, Staff 82.7 
</t>
  </si>
  <si>
    <t xml:space="preserve">Index case
</t>
  </si>
  <si>
    <t>Index</t>
  </si>
  <si>
    <t xml:space="preserve">case
</t>
  </si>
  <si>
    <t xml:space="preserve">Case present in Test and Trace only, active school, symptomatic at test 229 260
</t>
  </si>
  <si>
    <t>Case</t>
  </si>
  <si>
    <t xml:space="preserve">present in Test and Trace only, active school, symptomatic at test 229 260
</t>
  </si>
  <si>
    <t xml:space="preserve">Case present in Test and Trace only, active school, asymptomatic at test 109 175
</t>
  </si>
  <si>
    <t xml:space="preserve">present in Test and Trace only, active school, asymptomatic at test 109 175
</t>
  </si>
  <si>
    <t xml:space="preserve">Case present in Test and Trace only, non-participating school or school 231 227 holiday, symptomatic at test
</t>
  </si>
  <si>
    <t xml:space="preserve">present in Test and Trace only, non-participating school or school 231 227 holiday, symptomatic at test
</t>
  </si>
  <si>
    <t xml:space="preserve">Case present in Test and Trace only, non-participating school or school 167 131 holiday, asymptomatic at test
</t>
  </si>
  <si>
    <t xml:space="preserve">present in Test and Trace only, non-participating school or school 167 131 holiday, asymptomatic at test
</t>
  </si>
  <si>
    <t xml:space="preserve">IRR1 95% CI1 0.96 0.75, 1.22
</t>
  </si>
  <si>
    <t>IRR1</t>
  </si>
  <si>
    <t xml:space="preserve">95% CI1 0.96 0.75, 1.22
</t>
  </si>
  <si>
    <t xml:space="preserve">Adjustment for community case rates 0.96 0.75, 1.21 in week 2 weeks prior
</t>
  </si>
  <si>
    <t>Adjustment</t>
  </si>
  <si>
    <t xml:space="preserve">for community case rates 0.96 0.75, 1.21 in week 2 weeks prior
</t>
  </si>
  <si>
    <t xml:space="preserve">Adjustment for community case rates 0.99 0.76, 1.30 in week 3 weeks prior
</t>
  </si>
  <si>
    <t xml:space="preserve">for community case rates 0.99 0.76, 1.30 in week 3 weeks prior
</t>
  </si>
  <si>
    <t xml:space="preserve">Adjustment for community case rates 1.06 0.77, 1.45 in week 4 weeks prior
</t>
  </si>
  <si>
    <t xml:space="preserve">for community case rates 1.06 0.77, 1.45 in week 4 weeks prior
</t>
  </si>
  <si>
    <t xml:space="preserve">No adjustment for community case 1.06 0.74, 1.51 rates
</t>
  </si>
  <si>
    <t>No</t>
  </si>
  <si>
    <t xml:space="preserve">adjustment for community case 1.06 0.74, 1.51 rates
</t>
  </si>
  <si>
    <t xml:space="preserve">IRR 0.86 0.55, 1.34
</t>
  </si>
  <si>
    <t>IRR</t>
  </si>
  <si>
    <t xml:space="preserve">0.86 0.55, 1.34
</t>
  </si>
  <si>
    <t xml:space="preserve">0.86 - Missing compliance imputed using 0.86
</t>
  </si>
  <si>
    <t>0.86</t>
  </si>
  <si>
    <t xml:space="preserve">- Missing compliance imputed using 0.86
</t>
  </si>
  <si>
    <t xml:space="preserve">0.53 - Missing compliance imputed using 0.53
</t>
  </si>
  <si>
    <t>0.53</t>
  </si>
  <si>
    <t xml:space="preserve">- Missing compliance imputed using 0.53
</t>
  </si>
  <si>
    <t xml:space="preserve">1.46 - Missing compliance imputed using 1.46
</t>
  </si>
  <si>
    <t>1.46</t>
  </si>
  <si>
    <t xml:space="preserve">- Missing compliance imputed using 1.46
</t>
  </si>
  <si>
    <t xml:space="preserve">25th centile - Missing compliance imputed using 25th centile
</t>
  </si>
  <si>
    <t>25th</t>
  </si>
  <si>
    <t xml:space="preserve">centile - Missing compliance imputed using 25th centile
</t>
  </si>
  <si>
    <t xml:space="preserve">0.56 - Missing compliance imputed using 0.56
</t>
  </si>
  <si>
    <t>0.56</t>
  </si>
  <si>
    <t xml:space="preserve">- Missing compliance imputed using 0.56
</t>
  </si>
  <si>
    <t xml:space="preserve">1.35 - Missing compliance imputed using 1.35
</t>
  </si>
  <si>
    <t>1.35</t>
  </si>
  <si>
    <t xml:space="preserve">- Missing compliance imputed using 1.35
</t>
  </si>
  <si>
    <t xml:space="preserve">75th centile - Missing compliance imputed using 75th centile
</t>
  </si>
  <si>
    <t>75th</t>
  </si>
  <si>
    <t xml:space="preserve">centile - Missing compliance imputed using 75th centile
</t>
  </si>
  <si>
    <t xml:space="preserve">95.5 - Control rate per 100,000
</t>
  </si>
  <si>
    <t>95.5</t>
  </si>
  <si>
    <t xml:space="preserve">- Control rate per 100,000
</t>
  </si>
  <si>
    <t xml:space="preserve">100.1 - Intervention rate per 100,000
</t>
  </si>
  <si>
    <t>100.1</t>
  </si>
  <si>
    <t xml:space="preserve">- Intervention rate per 100,000
</t>
  </si>
  <si>
    <t xml:space="preserve">99.1 - Government-funded, 11-18y rate per 100,000
</t>
  </si>
  <si>
    <t>99.1</t>
  </si>
  <si>
    <t xml:space="preserve">- Government-funded, 11-18y rate per 100,000
</t>
  </si>
  <si>
    <t xml:space="preserve">60.2 - Government-funded, 11-16y rate per 100,000
</t>
  </si>
  <si>
    <t>60.2</t>
  </si>
  <si>
    <t xml:space="preserve">- Government-funded, 11-16y rate per 100,000
</t>
  </si>
  <si>
    <t xml:space="preserve">87.5 - Government-funded, 11-18y rate per 100,000
</t>
  </si>
  <si>
    <t>87.5</t>
  </si>
  <si>
    <t xml:space="preserve">180.3 - Government-funded, 11-16y rate per 100,000
</t>
  </si>
  <si>
    <t>180.3</t>
  </si>
  <si>
    <t xml:space="preserve">48.5 - Other rate per 100,000
</t>
  </si>
  <si>
    <t>48.5</t>
  </si>
  <si>
    <t xml:space="preserve">- Other rate per 100,000
</t>
  </si>
  <si>
    <t xml:space="preserve">86.3 - Independent day school rate per 100,000
</t>
  </si>
  <si>
    <t>86.3</t>
  </si>
  <si>
    <t xml:space="preserve">- Independent day school rate per 100,000
</t>
  </si>
  <si>
    <t xml:space="preserve">101.7 - Student rate per 100,000
</t>
  </si>
  <si>
    <t>101.7</t>
  </si>
  <si>
    <t xml:space="preserve">- Student rate per 100,000
</t>
  </si>
  <si>
    <t xml:space="preserve">63.3 - Staff rate per 100,000
</t>
  </si>
  <si>
    <t>63.3</t>
  </si>
  <si>
    <t xml:space="preserve">- Staff rate per 100,000
</t>
  </si>
  <si>
    <t xml:space="preserve">61.5 - Control rate per 100,000
</t>
  </si>
  <si>
    <t>61.5</t>
  </si>
  <si>
    <t xml:space="preserve">63.3 - Intervention rate per 100,
</t>
  </si>
  <si>
    <t xml:space="preserve">- Intervention rate per 100,
</t>
  </si>
  <si>
    <t xml:space="preserve">17% Other - 150 - 2,085,153 - 50.4 - 0.49 - 0.26, 0.93 - 0.029 - 0.66 - Independent day school
</t>
  </si>
  <si>
    <t xml:space="preserve">Other - 150 - 2,085,153 - 50.4 - 0.49 - 0.26, 0.93 - 0.029 - 0.66 - Independent day school
</t>
  </si>
  <si>
    <t xml:space="preserve">35 - 236,145 - 103.7 - 1.01 - 0.34, 2.98 - 0.98 - 0.89 - 1IRR = Incidence Rate Ratio, CI = Confidence Interval
</t>
  </si>
  <si>
    <t xml:space="preserve">- 236,145 - 103.7 - 1.01 - 0.34, 2.98 - 0.98 - 0.89 - 1IRR = Incidence Rate Ratio, CI = Confidence Interval
</t>
  </si>
  <si>
    <t xml:space="preserve">886 - 14 - 1.6% - — - — - Control
</t>
  </si>
  <si>
    <t>886</t>
  </si>
  <si>
    <t xml:space="preserve">- 14 - 1.6% - — - — - Control
</t>
  </si>
  <si>
    <t xml:space="preserve">2,981 - 44 - 1.5% - 0.93 - 0.41, 2.11 - Intervention
</t>
  </si>
  <si>
    <t>2,981</t>
  </si>
  <si>
    <t xml:space="preserve">- 44 - 1.5% - 0.93 - 0.41, 2.11 - Intervention
</t>
  </si>
  <si>
    <t xml:space="preserve">1,542 - 23 - 1.5% - — - — - Government-funded, 11-18y free school meals ≤17%
</t>
  </si>
  <si>
    <t>1,542</t>
  </si>
  <si>
    <t xml:space="preserve">- 23 - 1.5% - — - — - Government-funded, 11-18y free school meals ≤17%
</t>
  </si>
  <si>
    <t xml:space="preserve">304 - 2 - 0.7% - 0.44 - 0.10, 1.98 - Government-funded, 11-16y free school meals ≤17%
</t>
  </si>
  <si>
    <t xml:space="preserve">- 2 - 0.7% - 0.44 - 0.10, 1.98 - Government-funded, 11-16y free school meals ≤17%
</t>
  </si>
  <si>
    <t xml:space="preserve">807 - 6 - 0.7% - 0.49 - 0.21, 1.16 - Government-funded, 11-18y free school meals &gt;17%
</t>
  </si>
  <si>
    <t>807</t>
  </si>
  <si>
    <t xml:space="preserve">- 6 - 0.7% - 0.49 - 0.21, 1.16 - Government-funded, 11-18y free school meals &gt;17%
</t>
  </si>
  <si>
    <t xml:space="preserve">719 - 15 - 2.1% - 1.41 - 0.58, 3.41 - Government-
</t>
  </si>
  <si>
    <t>719</t>
  </si>
  <si>
    <t xml:space="preserve">- 15 - 2.1% - 1.41 - 0.58, 3.41 - Government-
</t>
  </si>
  <si>
    <t xml:space="preserve">4 schools
</t>
  </si>
  <si>
    <t xml:space="preserve">17% schools
</t>
  </si>
  <si>
    <t xml:space="preserve">25 50 75 100
</t>
  </si>
  <si>
    <t xml:space="preserve">50 75 100
</t>
  </si>
  <si>
    <t xml:space="preserve">30 25 20 15 10
</t>
  </si>
  <si>
    <t xml:space="preserve">25 20 15 10
</t>
  </si>
  <si>
    <t xml:space="preserve">11 10 09 08 05 04
</t>
  </si>
  <si>
    <t xml:space="preserve">10 09 08 05 04
</t>
  </si>
  <si>
    <t>extractions_documents_5Feb611d772e67467f72698b7249--COSMOS-data.json</t>
  </si>
  <si>
    <t xml:space="preserve">False negative rate of a PCR test for asymptomatic/ 15%, 15% FNpcra, FNpcrs 
</t>
  </si>
  <si>
    <t>False</t>
  </si>
  <si>
    <t xml:space="preserve">negative rate of a PCR test for asymptomatic/ 15%, 15% FNpcra, FNpcrs 
</t>
  </si>
  <si>
    <t xml:space="preserve">False negative rate of a rapid test for asymptomatic/ 30%, 30% FNrapa, FNraps 
</t>
  </si>
  <si>
    <t xml:space="preserve">negative rate of a rapid test for asymptomatic/ 30%, 30% FNrapa, FNraps 
</t>
  </si>
  <si>
    <t xml:space="preserve">False positive rate of a PCR test for asymptomatic/ 5%, 5% FPpcra, FPpcrs 
</t>
  </si>
  <si>
    <t xml:space="preserve">positive rate of a PCR test for asymptomatic/ 5%, 5% FPpcra, FPpcrs 
</t>
  </si>
  <si>
    <t xml:space="preserve">False positive rate of a rapid test for asymptomatic/ 10%, 10% FPrapa, FPraps 
</t>
  </si>
  <si>
    <t xml:space="preserve">positive rate of a rapid test for asymptomatic/ 10%, 10% FPrapa, FPraps 
</t>
  </si>
  <si>
    <t xml:space="preserve">Tpcr 
</t>
  </si>
  <si>
    <t>Tpcr</t>
  </si>
  <si>
    <t xml:space="preserve">Percentage of students that have access to PCR tests Deﬁned in each scenario 
</t>
  </si>
  <si>
    <t>Percentage</t>
  </si>
  <si>
    <t xml:space="preserve">of students that have access to PCR tests Deﬁned in each scenario 
</t>
  </si>
  <si>
    <t xml:space="preserve">Percentage of students that have access to rapid antigen tests Deﬁned in each scenario 
</t>
  </si>
  <si>
    <t xml:space="preserve">of students that have access to rapid antigen tests Deﬁned in each scenario 
</t>
  </si>
  <si>
    <t>extractions_documents_5Feb6138e78167467f7269ed4b1e--COSMOS-data.json</t>
  </si>
  <si>
    <t xml:space="preserve">1984: de Jong et al.
</t>
  </si>
  <si>
    <t>1984:</t>
  </si>
  <si>
    <t xml:space="preserve">de Jong et al.
</t>
  </si>
  <si>
    <t xml:space="preserve">1995: Tiefelsdorf and Boots
</t>
  </si>
  <si>
    <t>1995:</t>
  </si>
  <si>
    <t xml:space="preserve">Tiefelsdorf and Boots
</t>
  </si>
  <si>
    <t xml:space="preserve">1996: Griffith
</t>
  </si>
  <si>
    <t>1996:</t>
  </si>
  <si>
    <t xml:space="preserve">Griffith
</t>
  </si>
  <si>
    <t xml:space="preserve">2002: Griffith
</t>
  </si>
  <si>
    <t>2002:</t>
  </si>
  <si>
    <t xml:space="preserve">2004: Griffith
</t>
  </si>
  <si>
    <t>2004:</t>
  </si>
  <si>
    <t xml:space="preserve">2012: Legendre and Legendre
</t>
  </si>
  <si>
    <t>2012:</t>
  </si>
  <si>
    <t xml:space="preserve">Legendre and Legendre
</t>
  </si>
  <si>
    <t xml:space="preserve">2015: Murakami and Griffith
</t>
  </si>
  <si>
    <t>2015:</t>
  </si>
  <si>
    <t xml:space="preserve">Murakami and Griffith
</t>
  </si>
  <si>
    <t xml:space="preserve">2019: Griffith, Chun, and Li
</t>
  </si>
  <si>
    <t>2019:</t>
  </si>
  <si>
    <t xml:space="preserve">Griffith, Chun, and Li
</t>
  </si>
  <si>
    <t xml:space="preserve">2020: Giuliani et al.
</t>
  </si>
  <si>
    <t>2020:</t>
  </si>
  <si>
    <t xml:space="preserve">Giuliani et al.
</t>
  </si>
  <si>
    <t xml:space="preserve">31 - number of areal units for China
</t>
  </si>
  <si>
    <t xml:space="preserve">- number of areal units for China
</t>
  </si>
  <si>
    <t xml:space="preserve">49 - number of areal units for the US
</t>
  </si>
  <si>
    <t xml:space="preserve">- number of areal units for the US
</t>
  </si>
  <si>
    <t xml:space="preserve">2 - number of sub-segments
</t>
  </si>
  <si>
    <t xml:space="preserve">- number of sub-segments
</t>
  </si>
  <si>
    <t xml:space="preserve">T - number of points in time (e.g. days for COVID-19)
</t>
  </si>
  <si>
    <t xml:space="preserve">- number of points in time (e.g. days for COVID-19)
</t>
  </si>
  <si>
    <t xml:space="preserve">11T - matrix transpose operation
</t>
  </si>
  <si>
    <t>11T</t>
  </si>
  <si>
    <t xml:space="preserve">- matrix transpose operation
</t>
  </si>
  <si>
    <t xml:space="preserve">1 - n-by-1 vector of ones
</t>
  </si>
  <si>
    <t xml:space="preserve">- n-by-1 vector of ones
</t>
  </si>
  <si>
    <t xml:space="preserve">3) eHihβHh þ SUREi þ LN Pið h¼1
</t>
  </si>
  <si>
    <t>3)</t>
  </si>
  <si>
    <t xml:space="preserve">eHihβHh þ SUREi þ LN Pið h¼1
</t>
  </si>
  <si>
    <t xml:space="preserve">4) eHithβHh þ SUREi þ LN Pið h¼1 
</t>
  </si>
  <si>
    <t>4)</t>
  </si>
  <si>
    <t xml:space="preserve">eHithβHh þ SUREi þ LN Pið h¼1 
</t>
  </si>
  <si>
    <t xml:space="preserve">5) þ LN Pið Þ þ REi; LN μit ¼ α þ βdayLN μday
</t>
  </si>
  <si>
    <t>5)</t>
  </si>
  <si>
    <t xml:space="preserve">þ LN Pið Þ þ REi; LN μit ¼ α þ βdayLN μday
</t>
  </si>
  <si>
    <t xml:space="preserve">M-4 X X X X 6
</t>
  </si>
  <si>
    <t>M-4</t>
  </si>
  <si>
    <t xml:space="preserve">X X X X 6
</t>
  </si>
  <si>
    <t xml:space="preserve">ESTF+SSREESTF+SUREESTF
</t>
  </si>
  <si>
    <t xml:space="preserve">M-4a X X X
</t>
  </si>
  <si>
    <t>M-4a</t>
  </si>
  <si>
    <t xml:space="preserve">X X X
</t>
  </si>
  <si>
    <t xml:space="preserve">ESTF+SSREESTF
</t>
  </si>
  <si>
    <t xml:space="preserve">2.4.1 China Mainland Datasets:
</t>
  </si>
  <si>
    <t>2.4.1</t>
  </si>
  <si>
    <t xml:space="preserve">China Mainland Datasets:
</t>
  </si>
  <si>
    <t xml:space="preserve">Harvard calculation of cases of COVID-19 per 100,000 people
</t>
  </si>
  <si>
    <t>Harvard</t>
  </si>
  <si>
    <t xml:space="preserve">calculation of cases of COVID-19 per 100,000 people
</t>
  </si>
  <si>
    <t xml:space="preserve">8 National Bureau of Statistics of China 2010 population census web site
</t>
  </si>
  <si>
    <t xml:space="preserve">National Bureau of Statistics of China 2010 population census web site
</t>
  </si>
  <si>
    <t xml:space="preserve">2.4.2 US Datasets:
</t>
  </si>
  <si>
    <t>2.4.2</t>
  </si>
  <si>
    <t xml:space="preserve">US Datasets:
</t>
  </si>
  <si>
    <t xml:space="preserve">Johns Hopkins U. Center for Systems Science and Engineering (CSSE)
</t>
  </si>
  <si>
    <t>Johns</t>
  </si>
  <si>
    <t xml:space="preserve">Hopkins U. Center for Systems Science and Engineering (CSSE)
</t>
  </si>
  <si>
    <t xml:space="preserve">US Census Bureau 9
</t>
  </si>
  <si>
    <t>US</t>
  </si>
  <si>
    <t xml:space="preserve">Census Bureau 9
</t>
  </si>
  <si>
    <t xml:space="preserve">20,388 (total number of cases on the Chinese mainland)
</t>
  </si>
  <si>
    <t>20,388</t>
  </si>
  <si>
    <t xml:space="preserve">(total number of cases on the Chinese mainland)
</t>
  </si>
  <si>
    <t xml:space="preserve">9-fold increase in Hubei Province on day 28 (2/12/2020)
</t>
  </si>
  <si>
    <t>9-fold</t>
  </si>
  <si>
    <t xml:space="preserve">increase in Hubei Province on day 28 (2/12/2020)
</t>
  </si>
  <si>
    <t xml:space="preserve">138 (ones in the China Cs)
</t>
  </si>
  <si>
    <t xml:space="preserve">(ones in the China Cs)
</t>
  </si>
  <si>
    <t xml:space="preserve">72 (ones in the China CH)
</t>
  </si>
  <si>
    <t xml:space="preserve">(ones in the China CH)
</t>
  </si>
  <si>
    <t xml:space="preserve">220 (ones in the US Cs)
</t>
  </si>
  <si>
    <t>220</t>
  </si>
  <si>
    <t xml:space="preserve">(ones in the US Cs)
</t>
  </si>
  <si>
    <t xml:space="preserve">102 (ones in the US CH)
</t>
  </si>
  <si>
    <t xml:space="preserve">(ones in the US CH)
</t>
  </si>
  <si>
    <t xml:space="preserve">R2 = 0.810 (with one contagion and six hierarchical eigenvectors)
</t>
  </si>
  <si>
    <t>R2</t>
  </si>
  <si>
    <t xml:space="preserve">R2 = 0.429 (with three hierarchical eigenvectors)
</t>
  </si>
  <si>
    <t xml:space="preserve">R2 = 0.862 (with two contagions and four hierarchical eigenvectors)
</t>
  </si>
  <si>
    <t xml:space="preserve">MC = 0.757 (SSRE)
</t>
  </si>
  <si>
    <t>MC</t>
  </si>
  <si>
    <t xml:space="preserve">MC = -0.004 (SURE)
</t>
  </si>
  <si>
    <t xml:space="preserve">MC = 0.640 (SSREESTF)
</t>
  </si>
  <si>
    <t xml:space="preserve">MC = -0.048 (SUREESTF)
</t>
  </si>
  <si>
    <t xml:space="preserve">MC = -0.057 (day 1)
</t>
  </si>
  <si>
    <t xml:space="preserve">MC = -0.010 (day 14)
</t>
  </si>
  <si>
    <t xml:space="preserve">14 D. GRIFFITH AND B. LI
</t>
  </si>
  <si>
    <t xml:space="preserve">D. GRIFFITH AND B. LI
</t>
  </si>
  <si>
    <t xml:space="preserve">Table 5. Spatial autocorrelation index and linear regression R2  values
</t>
  </si>
  <si>
    <t xml:space="preserve">5. Spatial autocorrelation index and linear regression R2  values
</t>
  </si>
  <si>
    <t xml:space="preserve">Table 6. Selected Poisson regression results for the simple US space-time RE specification.
</t>
  </si>
  <si>
    <t xml:space="preserve">6. Selected Poisson regression results for the simple US space-time RE specification.
</t>
  </si>
  <si>
    <t xml:space="preserve">Table 7.
</t>
  </si>
  <si>
    <t xml:space="preserve">7.
</t>
  </si>
  <si>
    <t xml:space="preserve">14 days for China
</t>
  </si>
  <si>
    <t xml:space="preserve">days for China
</t>
  </si>
  <si>
    <t xml:space="preserve">33 days for the US
</t>
  </si>
  <si>
    <t xml:space="preserve">days for the US
</t>
  </si>
  <si>
    <t xml:space="preserve">20,388 for China
</t>
  </si>
  <si>
    <t xml:space="preserve">for China
</t>
  </si>
  <si>
    <t xml:space="preserve">111 for the US
</t>
  </si>
  <si>
    <t xml:space="preserve">for the US
</t>
  </si>
  <si>
    <t xml:space="preserve">80,763 for China
</t>
  </si>
  <si>
    <t>80,763</t>
  </si>
  <si>
    <t xml:space="preserve">551,563 for the US
</t>
  </si>
  <si>
    <t>551,563</t>
  </si>
  <si>
    <t xml:space="preserve">4% for China
</t>
  </si>
  <si>
    <t>4%</t>
  </si>
  <si>
    <t xml:space="preserve">25% for the US
</t>
  </si>
  <si>
    <t xml:space="preserve">50 - 50 split for China
</t>
  </si>
  <si>
    <t xml:space="preserve">- 50 split for China
</t>
  </si>
  <si>
    <t xml:space="preserve">2/3-1/3 split for the US
</t>
  </si>
  <si>
    <t>2/3-1/3</t>
  </si>
  <si>
    <t xml:space="preserve">split for the US
</t>
  </si>
  <si>
    <t xml:space="preserve">15.8% for the US
</t>
  </si>
  <si>
    <t>15.8%</t>
  </si>
  <si>
    <t xml:space="preserve">41.4% for China
</t>
  </si>
  <si>
    <t>41.4%</t>
  </si>
  <si>
    <t xml:space="preserve">76.1% for the US
</t>
  </si>
  <si>
    <t>76.1%</t>
  </si>
  <si>
    <t xml:space="preserve">2018 population for the US
</t>
  </si>
  <si>
    <t>2018</t>
  </si>
  <si>
    <t xml:space="preserve">population for the US
</t>
  </si>
  <si>
    <t xml:space="preserve">2019 rate of influenza deaths for the US
</t>
  </si>
  <si>
    <t>2019</t>
  </si>
  <si>
    <t xml:space="preserve">rate of influenza deaths for the US
</t>
  </si>
  <si>
    <t xml:space="preserve">2019 national percentage of retail income for the US
</t>
  </si>
  <si>
    <t xml:space="preserve">national percentage of retail income for the US
</t>
  </si>
  <si>
    <t xml:space="preserve">Ratio of non-agricultural to agricultural population for China
</t>
  </si>
  <si>
    <t>Ratio</t>
  </si>
  <si>
    <t xml:space="preserve">of non-agricultural to agricultural population for China
</t>
  </si>
  <si>
    <t xml:space="preserve">Ratio of males to females for China
</t>
  </si>
  <si>
    <t xml:space="preserve">of males to females for China
</t>
  </si>
  <si>
    <t xml:space="preserve">97% - Space-time variance in new cases
</t>
  </si>
  <si>
    <t>97%</t>
  </si>
  <si>
    <t xml:space="preserve">- Space-time variance in new cases
</t>
  </si>
  <si>
    <t xml:space="preserve">7 - Remaining overdispersion for US M-4 model
</t>
  </si>
  <si>
    <t xml:space="preserve">- Remaining overdispersion for US M-4 model
</t>
  </si>
  <si>
    <t xml:space="preserve">1.515 - R2 value for M-2 model on day 20
</t>
  </si>
  <si>
    <t>1.515</t>
  </si>
  <si>
    <t xml:space="preserve">- R2 value for M-2 model on day 20
</t>
  </si>
  <si>
    <t xml:space="preserve">0.649 - R2 value for M-2 model without Hubei Province on day 20
</t>
  </si>
  <si>
    <t>0.649</t>
  </si>
  <si>
    <t xml:space="preserve">- R2 value for M-2 model without Hubei Province on day 20
</t>
  </si>
  <si>
    <t xml:space="preserve">1.449 - R2 value for M-2 model on day 21
</t>
  </si>
  <si>
    <t>1.449</t>
  </si>
  <si>
    <t xml:space="preserve">- R2 value for M-2 model on day 21
</t>
  </si>
  <si>
    <t xml:space="preserve">0.720 - R2 value for M-2 model without Hubei Province on day 21
</t>
  </si>
  <si>
    <t>0.720</t>
  </si>
  <si>
    <t xml:space="preserve">- R2 value for M-2 model without Hubei Province on day 21
</t>
  </si>
  <si>
    <t xml:space="preserve">1.198 - R2 value for M-2 model on day 22
</t>
  </si>
  <si>
    <t>1.198</t>
  </si>
  <si>
    <t xml:space="preserve">- R2 value for M-2 model on day 22
</t>
  </si>
  <si>
    <t xml:space="preserve">0.617 - R2 value for M-2 model without Hubei Province on day 22
</t>
  </si>
  <si>
    <t>0.617</t>
  </si>
  <si>
    <t xml:space="preserve">- R2 value for M-2 model without Hubei Province on day 22
</t>
  </si>
  <si>
    <t xml:space="preserve">1.411 - R2 value for M-2 model on day 23
</t>
  </si>
  <si>
    <t>1.411</t>
  </si>
  <si>
    <t xml:space="preserve">- R2 value for M-2 model on day 23
</t>
  </si>
  <si>
    <t xml:space="preserve">0.596 - R2 value for M-2 model without Hubei Province on day 23
</t>
  </si>
  <si>
    <t>0.596</t>
  </si>
  <si>
    <t xml:space="preserve">- R2 value for M-2 model without Hubei Province on day 23
</t>
  </si>
  <si>
    <t xml:space="preserve">1.031 - R2 value for M-2 model on day 24
</t>
  </si>
  <si>
    <t>1.031</t>
  </si>
  <si>
    <t xml:space="preserve">- R2 value for M-2 model on day 24
</t>
  </si>
  <si>
    <t xml:space="preserve">0.447 - R2 value for M-2 model without Hubei Province on day 24
</t>
  </si>
  <si>
    <t>0.447</t>
  </si>
  <si>
    <t xml:space="preserve">- R2 value for M-2 model without Hubei Province on day 24
</t>
  </si>
  <si>
    <t xml:space="preserve">1.328 - R2 value for M-2 model on day 25
</t>
  </si>
  <si>
    <t>1.328</t>
  </si>
  <si>
    <t xml:space="preserve">- R2 value for M-2 model on day 25
</t>
  </si>
  <si>
    <t xml:space="preserve">0.504 - R2 value for M-2 model without Hubei Province on day 25
</t>
  </si>
  <si>
    <t>0.504</t>
  </si>
  <si>
    <t xml:space="preserve">- R2 value for M-2 model without Hubei Province on day 25
</t>
  </si>
  <si>
    <t xml:space="preserve">1.074 - R2
</t>
  </si>
  <si>
    <t>1.074</t>
  </si>
  <si>
    <t xml:space="preserve">- R2
</t>
  </si>
  <si>
    <t xml:space="preserve">157 - 0.030: Refer to 0.002 25
</t>
  </si>
  <si>
    <t>157</t>
  </si>
  <si>
    <t xml:space="preserve">- 0.030: Refer to 0.002 25
</t>
  </si>
  <si>
    <t xml:space="preserve">0.00005: Refer to 0.193 - 0.064
</t>
  </si>
  <si>
    <t>0.00005:</t>
  </si>
  <si>
    <t xml:space="preserve">Refer to 0.193 - 0.064
</t>
  </si>
  <si>
    <t xml:space="preserve">0.003 26: Refer to 0.00007
</t>
  </si>
  <si>
    <t>0.003</t>
  </si>
  <si>
    <t xml:space="preserve">26: Refer to 0.00007
</t>
  </si>
  <si>
    <t xml:space="preserve">0.155 - 0.056: Refer to 0.003 27
</t>
  </si>
  <si>
    <t>0.155</t>
  </si>
  <si>
    <t xml:space="preserve">- 0.056: Refer to 0.003 27
</t>
  </si>
  <si>
    <t xml:space="preserve">0.01457: Refer to 0.133 - 0.070
</t>
  </si>
  <si>
    <t>0.01457:</t>
  </si>
  <si>
    <t xml:space="preserve">Refer to 0.133 - 0.070
</t>
  </si>
  <si>
    <t xml:space="preserve">0.005 All: Refer to 0.130 0.256 0.048
</t>
  </si>
  <si>
    <t>0.005</t>
  </si>
  <si>
    <t xml:space="preserve">All: Refer to 0.130 0.256 0.048
</t>
  </si>
  <si>
    <t xml:space="preserve">59: 8 days of new cases forecasted by the two space-time models for the US
</t>
  </si>
  <si>
    <t>59:</t>
  </si>
  <si>
    <t xml:space="preserve">8 days of new cases forecasted by the two space-time models for the US
</t>
  </si>
  <si>
    <t xml:space="preserve">60: 8 days of new cases forecasted by the two space-time models for the US
</t>
  </si>
  <si>
    <t>60:</t>
  </si>
  <si>
    <t xml:space="preserve">61: 8 days of new cases forecasted by the two space-time models for the US
</t>
  </si>
  <si>
    <t>61:</t>
  </si>
  <si>
    <t xml:space="preserve">62: 8 days of new cases forecasted by the two space-time models for the US
</t>
  </si>
  <si>
    <t>62:</t>
  </si>
  <si>
    <t xml:space="preserve">63: 8 days of new cases forecasted by the two space-time models for the US
</t>
  </si>
  <si>
    <t>63:</t>
  </si>
  <si>
    <t xml:space="preserve">64: 8 days of new cases forecasted by the two space-time models for the US
</t>
  </si>
  <si>
    <t>64:</t>
  </si>
  <si>
    <t xml:space="preserve">65: 8 days of new cases forecasted by the two space-time models for the US
</t>
  </si>
  <si>
    <t>65:</t>
  </si>
  <si>
    <t xml:space="preserve">66: 8 days of new cases forecasted by the two space-time models for the US
</t>
  </si>
  <si>
    <t>66:</t>
  </si>
  <si>
    <t xml:space="preserve">50 data collection points in time
</t>
  </si>
  <si>
    <t xml:space="preserve">data collection points in time
</t>
  </si>
  <si>
    <t xml:space="preserve">2013 Hanke and Wichern
</t>
  </si>
  <si>
    <t>2013</t>
  </si>
  <si>
    <t xml:space="preserve">Hanke and Wichern
</t>
  </si>
  <si>
    <t xml:space="preserve">2 M-2
</t>
  </si>
  <si>
    <t xml:space="preserve">M-2
</t>
  </si>
  <si>
    <t xml:space="preserve">4 M-4
</t>
  </si>
  <si>
    <t xml:space="preserve">M-4
</t>
  </si>
  <si>
    <t xml:space="preserve">2 (Table 3 and Table 7)
</t>
  </si>
  <si>
    <t xml:space="preserve">(Table 3 and Table 7)
</t>
  </si>
  <si>
    <t xml:space="preserve">12 (Equation 9)
</t>
  </si>
  <si>
    <t xml:space="preserve">(Equation 9)
</t>
  </si>
  <si>
    <t xml:space="preserve">38: 100443
</t>
  </si>
  <si>
    <t>38:</t>
  </si>
  <si>
    <t xml:space="preserve">100443
</t>
  </si>
  <si>
    <t xml:space="preserve">1818–1831
</t>
  </si>
  <si>
    <t xml:space="preserve">9th ed
</t>
  </si>
  <si>
    <t>9th</t>
  </si>
  <si>
    <t xml:space="preserve">ed
</t>
  </si>
  <si>
    <t xml:space="preserve">1975
</t>
  </si>
  <si>
    <t xml:space="preserve">2020.04.21.20074732
</t>
  </si>
  <si>
    <t xml:space="preserve">35 (4): 423–432
</t>
  </si>
  <si>
    <t xml:space="preserve">(4): 423–432
</t>
  </si>
  <si>
    <t xml:space="preserve">66(2): 199–211
</t>
  </si>
  <si>
    <t>66(2):</t>
  </si>
  <si>
    <t xml:space="preserve">199–211
</t>
  </si>
  <si>
    <t xml:space="preserve">2020.04.07.20056739
</t>
  </si>
  <si>
    <t xml:space="preserve">74 (4): 967–1012
</t>
  </si>
  <si>
    <t>74</t>
  </si>
  <si>
    <t xml:space="preserve">(4): 967–1012
</t>
  </si>
  <si>
    <t>extractions_documents_5Feb616c4d4c67467f7269ca4997--COSMOS-data.json</t>
  </si>
  <si>
    <t xml:space="preserve">5, 44, 47, 48 - Yellow fever symptoms
</t>
  </si>
  <si>
    <t xml:space="preserve">44, 47, 48 - Yellow fever symptoms
</t>
  </si>
  <si>
    <t xml:space="preserve">6, 47, 48 - Jungle YF transmission
</t>
  </si>
  <si>
    <t>6,</t>
  </si>
  <si>
    <t xml:space="preserve">47, 48 - Jungle YF transmission
</t>
  </si>
  <si>
    <t xml:space="preserve">18th and 19th centuries - Spread of YF in North American and European port cities
</t>
  </si>
  <si>
    <t>18th</t>
  </si>
  <si>
    <t xml:space="preserve">and 19th centuries - Spread of YF in North American and European port cities
</t>
  </si>
  <si>
    <t xml:space="preserve">47 - countries are either YF endemic or have some regions that are YF endemic
</t>
  </si>
  <si>
    <t xml:space="preserve">- countries are either YF endemic or have some regions that are YF endemic
</t>
  </si>
  <si>
    <t xml:space="preserve">34 - countries are in Africa
</t>
  </si>
  <si>
    <t xml:space="preserve">- countries are in Africa
</t>
  </si>
  <si>
    <t xml:space="preserve">13 - countries in South and Central America
</t>
  </si>
  <si>
    <t xml:space="preserve">- countries in South and Central America
</t>
  </si>
  <si>
    <t xml:space="preserve">84,000 to 170,000 - severe cases of YF in the year 2013
</t>
  </si>
  <si>
    <t>84,000</t>
  </si>
  <si>
    <t xml:space="preserve">to 170,000 - severe cases of YF in the year 2013
</t>
  </si>
  <si>
    <t xml:space="preserve">29,000 to 60,000 - deaths from YF in the year 2013
</t>
  </si>
  <si>
    <t>29,000</t>
  </si>
  <si>
    <t xml:space="preserve">to 60,000 - deaths from YF in the year 2013
</t>
  </si>
  <si>
    <t xml:space="preserve">1997 - first evidence of vertical transmission of YF virus
</t>
  </si>
  <si>
    <t>1997</t>
  </si>
  <si>
    <t xml:space="preserve">- first evidence of vertical transmission of YF virus
</t>
  </si>
  <si>
    <t xml:space="preserve">1 - US dollar for one vaccine dose
</t>
  </si>
  <si>
    <t xml:space="preserve">- US dollar for one vaccine dose
</t>
  </si>
  <si>
    <t xml:space="preserve">123 - Int. J. Appl. Comput. Math (2020) 6 :105 Page 3 of 34
</t>
  </si>
  <si>
    <t xml:space="preserve">- Int. J. Appl. Comput. Math (2020) 6 :105 Page 3 of 34
</t>
  </si>
  <si>
    <t xml:space="preserve">105 - Int. J. Appl. Comput. Math (2020) 6 :105 Page 3 of 34
</t>
  </si>
  <si>
    <t xml:space="preserve">105 Page 4 of 34 Int. J. Appl. Comput. Math (2020) 6 :105
</t>
  </si>
  <si>
    <t xml:space="preserve">Page 4 of 34 Int. J. Appl. Comput. Math (2020) 6 :105
</t>
  </si>
  <si>
    <t xml:space="preserve">βV H (NH , NV )NH = βH V NV
</t>
  </si>
  <si>
    <t>βV</t>
  </si>
  <si>
    <t xml:space="preserve">H (NH , NV )NH = βH V NV
</t>
  </si>
  <si>
    <t xml:space="preserve">NV = βV H (NH , NV ) NH
</t>
  </si>
  <si>
    <t>NV</t>
  </si>
  <si>
    <t xml:space="preserve">βH V NH
</t>
  </si>
  <si>
    <t>βH</t>
  </si>
  <si>
    <t xml:space="preserve">V NH
</t>
  </si>
  <si>
    <t xml:space="preserve">(1− rB _x0001_B )λH
</t>
  </si>
  <si>
    <t>(1−</t>
  </si>
  <si>
    <t xml:space="preserve">rB _x0001_B )λH
</t>
  </si>
  <si>
    <t xml:space="preserve">(1− rB _x0001_B )(1− _x0001_)λH
</t>
  </si>
  <si>
    <t xml:space="preserve">rB _x0001_B )(1− _x0001_)λH
</t>
  </si>
  <si>
    <t xml:space="preserve">ωH
</t>
  </si>
  <si>
    <t xml:space="preserve">μH
</t>
  </si>
  <si>
    <t xml:space="preserve">cV
</t>
  </si>
  <si>
    <t xml:space="preserve">_x0001_
</t>
  </si>
  <si>
    <t xml:space="preserve">γH
</t>
  </si>
  <si>
    <t xml:space="preserve">N0 = (bV + μA + cL )(μV + cA)
</t>
  </si>
  <si>
    <t xml:space="preserve">It is defined as the average number of offspring produced by a female mosquito in her entire lifespan in the absence of interaction with humans.
</t>
  </si>
  <si>
    <t>It</t>
  </si>
  <si>
    <t xml:space="preserve">is defined as the average number of offspring produced by a female mosquito in her entire lifespan in the absence of interaction with humans.
</t>
  </si>
  <si>
    <t xml:space="preserve">bV: Rate at which aquatic mosquitoes mature into an adult mosquito
</t>
  </si>
  <si>
    <t>bV:</t>
  </si>
  <si>
    <t xml:space="preserve">Rate at which aquatic mosquitoes mature into an adult mosquito
</t>
  </si>
  <si>
    <t xml:space="preserve">μA: Natural death rate of mosquitoes
</t>
  </si>
  <si>
    <t>μA:</t>
  </si>
  <si>
    <t xml:space="preserve">Natural death rate of mosquitoes
</t>
  </si>
  <si>
    <t xml:space="preserve">cL: Mosquito death rate due to larvicides
</t>
  </si>
  <si>
    <t>cL:</t>
  </si>
  <si>
    <t xml:space="preserve">Mosquito death rate due to larvicides
</t>
  </si>
  <si>
    <t xml:space="preserve">μV: Mosquito death rate due to adulticides
</t>
  </si>
  <si>
    <t>μV:</t>
  </si>
  <si>
    <t xml:space="preserve">Mosquito death rate due to adulticides
</t>
  </si>
  <si>
    <t xml:space="preserve">cA: Mosquito oviposition rate
</t>
  </si>
  <si>
    <t>cA:</t>
  </si>
  <si>
    <t xml:space="preserve">Mosquito oviposition rate
</t>
  </si>
  <si>
    <t xml:space="preserve">φV: Vertical transmission rate
</t>
  </si>
  <si>
    <t>φV:</t>
  </si>
  <si>
    <t xml:space="preserve">Vertical transmission rate
</t>
  </si>
  <si>
    <t xml:space="preserve">1000 IU/dose
</t>
  </si>
  <si>
    <t xml:space="preserve">IU/dose
</t>
  </si>
  <si>
    <t xml:space="preserve">3000 international units (IU)/dose
</t>
  </si>
  <si>
    <t>3000</t>
  </si>
  <si>
    <t xml:space="preserve">international units (IU)/dose
</t>
  </si>
  <si>
    <t xml:space="preserve">V (V ≤ 1)
</t>
  </si>
  <si>
    <t>V</t>
  </si>
  <si>
    <t xml:space="preserve">(V ≤ 1)
</t>
  </si>
  <si>
    <t xml:space="preserve">N H
</t>
  </si>
  <si>
    <t xml:space="preserve">H
</t>
  </si>
  <si>
    <t xml:space="preserve">R0v = 1
</t>
  </si>
  <si>
    <t>R0v</t>
  </si>
  <si>
    <t xml:space="preserve">N0 - basic offspring number
</t>
  </si>
  <si>
    <t xml:space="preserve">- basic offspring number
</t>
  </si>
  <si>
    <t xml:space="preserve">R0v - vaccinated reproduction number
</t>
  </si>
  <si>
    <t xml:space="preserve">- vaccinated reproduction number
</t>
  </si>
  <si>
    <t xml:space="preserve">1.0 - Partial rank correlation coefficient plots of the various parameters of the model (5) using N0 as the output function
</t>
  </si>
  <si>
    <t>1.0</t>
  </si>
  <si>
    <t xml:space="preserve">- Partial rank correlation coefficient plots of the various parameters of the model (5) using N0 as the output function
</t>
  </si>
  <si>
    <t xml:space="preserve">0.5 - Partial rank correlation coefficient plots of the various parameters of the model (5) using N0 as the output function
</t>
  </si>
  <si>
    <t xml:space="preserve">0.0 - Partial rank correlation coefficient plots of the various parameters of the model (5) using N0 as the output function
</t>
  </si>
  <si>
    <t>0.0</t>
  </si>
  <si>
    <t xml:space="preserve">-0.5 - Partial rank correlation coefficient plots of the various parameters of the model (5) using N0 as the output function
</t>
  </si>
  <si>
    <t>-0.5</t>
  </si>
  <si>
    <t xml:space="preserve">-1.0 - Partial rank correlation coefficient plots of the various parameters of the model (5) using N0 as the output function
</t>
  </si>
  <si>
    <t>-1.0</t>
  </si>
  <si>
    <t xml:space="preserve">bH - 50
</t>
  </si>
  <si>
    <t>bH</t>
  </si>
  <si>
    <t xml:space="preserve">- 50
</t>
  </si>
  <si>
    <t xml:space="preserve">βHV - 0.375
</t>
  </si>
  <si>
    <t>βHV</t>
  </si>
  <si>
    <t xml:space="preserve">- 0.375
</t>
  </si>
  <si>
    <t xml:space="preserve">cB - 0.5
</t>
  </si>
  <si>
    <t>cB</t>
  </si>
  <si>
    <t xml:space="preserve">- 0.5
</t>
  </si>
  <si>
    <t xml:space="preserve">ωH - 0.01
</t>
  </si>
  <si>
    <t>ωH</t>
  </si>
  <si>
    <t xml:space="preserve">- 0.01
</t>
  </si>
  <si>
    <t xml:space="preserve">μH - 0.0000421
</t>
  </si>
  <si>
    <t>μH</t>
  </si>
  <si>
    <t xml:space="preserve">- 0.0000421
</t>
  </si>
  <si>
    <t xml:space="preserve">cV - 0.3
</t>
  </si>
  <si>
    <t>cV</t>
  </si>
  <si>
    <t xml:space="preserve">- 0.3
</t>
  </si>
  <si>
    <t xml:space="preserve">_x0001_ - 0.95
</t>
  </si>
  <si>
    <t>_x0001_</t>
  </si>
  <si>
    <t xml:space="preserve">- 0.95
</t>
  </si>
  <si>
    <t xml:space="preserve">γH - 0.3
</t>
  </si>
  <si>
    <t>γH</t>
  </si>
  <si>
    <t xml:space="preserve">δH - 0.0001
</t>
  </si>
  <si>
    <t>δH</t>
  </si>
  <si>
    <t xml:space="preserve">- 0.0001
</t>
  </si>
  <si>
    <t xml:space="preserve">τH - 0.143
</t>
  </si>
  <si>
    <t>τH</t>
  </si>
  <si>
    <t xml:space="preserve">- 0.143
</t>
  </si>
  <si>
    <t xml:space="preserve">bV - 0.1
</t>
  </si>
  <si>
    <t>bV</t>
  </si>
  <si>
    <t xml:space="preserve">- 0.1
</t>
  </si>
  <si>
    <t xml:space="preserve">φV - 50
</t>
  </si>
  <si>
    <t>φV</t>
  </si>
  <si>
    <t xml:space="preserve">κ - 800,000
</t>
  </si>
  <si>
    <t>κ</t>
  </si>
  <si>
    <t xml:space="preserve">- 800,000
</t>
  </si>
  <si>
    <t xml:space="preserve">ηV - 0.01
</t>
  </si>
  <si>
    <t>ηV</t>
  </si>
  <si>
    <t xml:space="preserve">μA - 0.22
</t>
  </si>
  <si>
    <t>μA</t>
  </si>
  <si>
    <t xml:space="preserve">- 0.22
</t>
  </si>
  <si>
    <t xml:space="preserve">AI (0) = 200
</t>
  </si>
  <si>
    <t>AI</t>
  </si>
  <si>
    <t xml:space="preserve">(0) = 200
</t>
  </si>
  <si>
    <t xml:space="preserve">SV (0) = 1000
</t>
  </si>
  <si>
    <t>SV</t>
  </si>
  <si>
    <t xml:space="preserve">(0) = 1000
</t>
  </si>
  <si>
    <t xml:space="preserve">IV (0) = 500
</t>
  </si>
  <si>
    <t>IV</t>
  </si>
  <si>
    <t xml:space="preserve">(0) = 500
</t>
  </si>
  <si>
    <t xml:space="preserve">B1 = 0.1
</t>
  </si>
  <si>
    <t>B1</t>
  </si>
  <si>
    <t xml:space="preserve">B2 = 0.1
</t>
  </si>
  <si>
    <t>B2</t>
  </si>
  <si>
    <t xml:space="preserve">B3 = 0.001
</t>
  </si>
  <si>
    <t>B3</t>
  </si>
  <si>
    <t xml:space="preserve">B4 = 0.005
</t>
  </si>
  <si>
    <t>B4</t>
  </si>
  <si>
    <t xml:space="preserve">B5 = 0.1
</t>
  </si>
  <si>
    <t>B5</t>
  </si>
  <si>
    <t xml:space="preserve">D1 = 500
</t>
  </si>
  <si>
    <t>D1</t>
  </si>
  <si>
    <t xml:space="preserve">D2 = 500
</t>
  </si>
  <si>
    <t>D2</t>
  </si>
  <si>
    <t xml:space="preserve">D3 = 500
</t>
  </si>
  <si>
    <t>D3</t>
  </si>
  <si>
    <t xml:space="preserve">D4 = 500
</t>
  </si>
  <si>
    <t>D4</t>
  </si>
  <si>
    <t xml:space="preserve">B1 = 0.01
</t>
  </si>
  <si>
    <t xml:space="preserve">B2 = 0.01
</t>
  </si>
  <si>
    <t xml:space="preserve">B3 = 0.0001
</t>
  </si>
  <si>
    <t xml:space="preserve">B4 = 0.0005
</t>
  </si>
  <si>
    <t xml:space="preserve">D1 = 50
</t>
  </si>
  <si>
    <t xml:space="preserve">D2 = 50
</t>
  </si>
  <si>
    <t xml:space="preserve">D3 = 50
</t>
  </si>
  <si>
    <t xml:space="preserve">D4 = 50
</t>
  </si>
  <si>
    <t xml:space="preserve">B1 = 0.1; B2 = 0.1; B3 = 0.001;
</t>
  </si>
  <si>
    <t xml:space="preserve">B4 = 0.005; B5 = 0.1; D1 = 500; D2 = 500; D3 = 500; D4 = 500
</t>
  </si>
  <si>
    <t xml:space="preserve">B1 = 0.01; B2 = 0.01; B3 = 0.0001; B4 = 0.0005; B5 = 0.1; D1 = 50; D2 = 50; D3 = 50; D4 = 50
</t>
  </si>
  <si>
    <t xml:space="preserve">1. Andraud, M., Hens, N., Marais, C., Beutels, P.: Dynamic epidemiological models for dengue transmission: a systematic review of structural approaches. PLoS ONE 7(11), e49085 (2012)
</t>
  </si>
  <si>
    <t xml:space="preserve">Andraud, M., Hens, N., Marais, C., Beutels, P.: Dynamic epidemiological models for dengue transmission: a systematic review of structural approaches. PLoS ONE 7(11), e49085 (2012)
</t>
  </si>
  <si>
    <t xml:space="preserve">2. Anguelov, R., Dumont, Y., Lubuma, J.: Mathematical modeling of sterile insect technology for control of anopheles mosquito. Comput Math Appl 64(3), 374–389 (2012)
</t>
  </si>
  <si>
    <t xml:space="preserve">Anguelov, R., Dumont, Y., Lubuma, J.: Mathematical modeling of sterile insect technology for control of anopheles mosquito. Comput Math Appl 64(3), 374–389 (2012)
</t>
  </si>
  <si>
    <t xml:space="preserve">3. Anguelov, R., Garba, S.M., Usaini, S.: Backward bifurcation analysis of epidemiological model with partial immunity. Comput Math Appl 68(9), 931–940 (2014)
</t>
  </si>
  <si>
    <t xml:space="preserve">Anguelov, R., Garba, S.M., Usaini, S.: Backward bifurcation analysis of epidemiological model with partial immunity. Comput Math Appl 68(9), 931–940 (2014)
</t>
  </si>
  <si>
    <t xml:space="preserve">4. Agusto, F.B., Gumel, A.B., Parham, P.E.: Qualitative assessment of the role of temperature variations on malaria transmission dynamics. J Biol Syst 23(04), 1550030 (2015)
</t>
  </si>
  <si>
    <t xml:space="preserve">Agusto, F.B., Gumel, A.B., Parham, P.E.: Qualitative assessment of the role of temperature variations on malaria transmission dynamics. J Biol Syst 23(04), 1550030 (2015)
</t>
  </si>
  <si>
    <t xml:space="preserve">5. Barnett, E.D.: Yellow fever: epidemiology and prevention. Clin Infect Dis 44(6), 850–856 (2007)
</t>
  </si>
  <si>
    <t xml:space="preserve">Barnett, E.D.: Yellow fever: epidemiology and prevention. Clin Infect Dis 44(6), 850–856 (2007)
</t>
  </si>
  <si>
    <t xml:space="preserve">6. Barrett, A.D., Monath, T.P.: Epidemiology and ecology
</t>
  </si>
  <si>
    <t xml:space="preserve">Barrett, A.D., Monath, T.P.: Epidemiology and ecology
</t>
  </si>
  <si>
    <t xml:space="preserve">22. Garba, S.M., Saﬁ, M.A.: Mathematical analysis of West Nile virus model with discrete delays. Acta Math Sci 33B(5), 1439–1462 (2013)
</t>
  </si>
  <si>
    <t xml:space="preserve">Garba, S.M., Saﬁ, M.A.: Mathematical analysis of West Nile virus model with discrete delays. Acta Math Sci 33B(5), 1439–1462 (2013)
</t>
  </si>
  <si>
    <t xml:space="preserve">23. Garba, S.M., Gumel, A.B., Hussaini, N.: Mathematical analysis of an age-structured vaccination model for measles. J Niger Math Soc 33, 41–76 (2013)
</t>
  </si>
  <si>
    <t xml:space="preserve">Garba, S.M., Gumel, A.B., Hussaini, N.: Mathematical analysis of an age-structured vaccination model for measles. J Niger Math Soc 33, 41–76 (2013)
</t>
  </si>
  <si>
    <t xml:space="preserve">24. Gotuzzo, E., Yactayo, S., Córdova, E.: Efﬁcacy and duration of immunity after yellow fever vaccination: systematic review on the need for a booster every 10 years. Am J Trop Med Hyg 89(3), 434–444 (2013)
</t>
  </si>
  <si>
    <t xml:space="preserve">Gotuzzo, E., Yactayo, S., Córdova, E.: Efﬁcacy and duration of immunity after yellow fever vaccination: systematic review on the need for a booster every 10 years. Am J Trop Med Hyg 89(3), 434–444 (2013)
</t>
  </si>
  <si>
    <t xml:space="preserve">25. Heesterbeek, J.A., Roberts, M.G.: The type-reproduction number T in models for infectious disease control. Math Biosci 206(1), 3–10 (2007)
</t>
  </si>
  <si>
    <t xml:space="preserve">Heesterbeek, J.A., Roberts, M.G.: The type-reproduction number T in models for infectious disease control. Math Biosci 206(1), 3–10 (2007)
</t>
  </si>
  <si>
    <t xml:space="preserve">26. Johansson, M.A., Arana-Vizcarrondo, N., Biggerstaff, B.J., Staples, J.E.: Incubation periods of yellow fever virus. Am J
</t>
  </si>
  <si>
    <t>26.</t>
  </si>
  <si>
    <t xml:space="preserve">Johansson, M.A., Arana-Vizcarrondo, N., Biggerstaff, B.J., Staples, J.E.: Incubation periods of yellow fever virus. Am J
</t>
  </si>
  <si>
    <t xml:space="preserve">43. Sharomi, O., Malik, T.: Optimal control in epidemiology. Ann Oper Res 251(1–2), 55–71 (2017)
</t>
  </si>
  <si>
    <t>43.</t>
  </si>
  <si>
    <t xml:space="preserve">Sharomi, O., Malik, T.: Optimal control in epidemiology. Ann Oper Res 251(1–2), 55–71 (2017)
</t>
  </si>
  <si>
    <t xml:space="preserve">44. Shearer, F.M., Moyes, C.L., Pigott, D.M., Brady, O.J., Marinho, F., Deshpande, A., Longbottom, J., Browne, A.J., Kraemer, M.U., O’Reilly, K.M., Hombach, J.: Global yellow fever vaccination coverage from 1970 to 2016: an adjusted retrospective analysis. Lancet Infect Dis 17(11), 1209–1217 (2017)
</t>
  </si>
  <si>
    <t>44.</t>
  </si>
  <si>
    <t xml:space="preserve">Shearer, F.M., Moyes, C.L., Pigott, D.M., Brady, O.J., Marinho, F., Deshpande, A., Longbottom, J., Browne, A.J., Kraemer, M.U., O’Reilly, K.M., Hombach, J.: Global yellow fever vaccination coverage from 1970 to 2016: an adjusted retrospective analysis. Lancet Infect Dis 17(11), 1209–1217 (2017)
</t>
  </si>
  <si>
    <t xml:space="preserve">45. Stock, N.K., Laraway, H., Faye, O., Diallo, M., Niedrig, M., Sall, A.A.: Biological and phylogenetic characteristics of yellow fever virus lineages from West Africa. J Virol 87(5), 2895–2907 (2013)
</t>
  </si>
  <si>
    <t>45.</t>
  </si>
  <si>
    <t xml:space="preserve">Stock, N.K., Laraway, H., Faye, O., Diallo, M., Niedrig, M., Sall, A.A.: Biological and phylogenetic characteristics of yellow fever virus lineages from West Africa. J Virol 87(5), 2895–2907 (2013)
</t>
  </si>
  <si>
    <t xml:space="preserve">46. Van den Driessche, P., Watmough, J.: Reproduction numbers and sub-threshold endemic equilibria for compartmental models of disease transmission. Math Biosci 180(1–2), 29–48 (
</t>
  </si>
  <si>
    <t>46.</t>
  </si>
  <si>
    <t xml:space="preserve">Van den Driessche, P., Watmough, J.: Reproduction numbers and sub-threshold endemic equilibria for compartmental models of disease transmission. Math Biosci 180(1–2), 29–48 (
</t>
  </si>
  <si>
    <t>extractions_documents_5Feb616e372467467f7269d2de14--COSMOS-data.json</t>
  </si>
  <si>
    <t xml:space="preserve">1 Department of Mathematics and Computer Science, Rhodes College, 2000 N. Parkway, Memphis, TN 38112, USA
</t>
  </si>
  <si>
    <t xml:space="preserve">Department of Mathematics and Computer Science, Rhodes College, 2000 N. Parkway, Memphis, TN 38112, USA
</t>
  </si>
  <si>
    <t xml:space="preserve">2 Shodor Education Foundation and Wofford College, 701 William Vickers Avenue, Durham, NC 27701, USA
</t>
  </si>
  <si>
    <t xml:space="preserve">Shodor Education Foundation and Wofford College, 701 William Vickers Avenue, Durham, NC 27701, USA
</t>
  </si>
  <si>
    <t xml:space="preserve">3 Department of Biomedical Engineering, Georgia Institute of Technology, 2115 EBB, 950 Atlantic Drive, Atlanta, GA 30332-2000, USA
</t>
  </si>
  <si>
    <t xml:space="preserve">Department of Biomedical Engineering, Georgia Institute of Technology, 2115 EBB, 950 Atlantic Drive, Atlanta, GA 30332-2000, USA
</t>
  </si>
  <si>
    <t xml:space="preserve">4 Department of Biology, Truman State University, 100 E. Normal Street, Kirksville, MO 63501, USA
</t>
  </si>
  <si>
    <t xml:space="preserve">Department of Biology, Truman State University, 100 E. Normal Street, Kirksville, MO 63501, USA
</t>
  </si>
  <si>
    <t xml:space="preserve">101
</t>
  </si>
  <si>
    <t xml:space="preserve">2003
</t>
  </si>
  <si>
    <t xml:space="preserve">2011
</t>
  </si>
  <si>
    <t xml:space="preserve">2013
</t>
  </si>
  <si>
    <t xml:space="preserve">2019
</t>
  </si>
  <si>
    <t xml:space="preserve">3 rules of behavior: (1) avoid collisions with nearby birds; (2) attempt to match the velocity of nearby birds; and (3) attempt to stay close to nearby birds in the flock
</t>
  </si>
  <si>
    <t xml:space="preserve">rules of behavior: (1) avoid collisions with nearby birds; (2) attempt to match the velocity of nearby birds; and (3) attempt to stay close to nearby birds in the flock
</t>
  </si>
  <si>
    <t xml:space="preserve">101 Page 4 of 19 E. N. Bodine et al.
</t>
  </si>
  <si>
    <t xml:space="preserve">Page 4 of 19 E. N. Bodine et al.
</t>
  </si>
  <si>
    <t xml:space="preserve">Palmer 1994
</t>
  </si>
  <si>
    <t>Palmer</t>
  </si>
  <si>
    <t xml:space="preserve">1994
</t>
  </si>
  <si>
    <t xml:space="preserve">Axtell 1996
</t>
  </si>
  <si>
    <t>Axtell</t>
  </si>
  <si>
    <t xml:space="preserve">1996
</t>
  </si>
  <si>
    <t xml:space="preserve">Epstein &amp; Axtell 1996
</t>
  </si>
  <si>
    <t>Epstein</t>
  </si>
  <si>
    <t xml:space="preserve">&amp; Axtell 1996
</t>
  </si>
  <si>
    <t xml:space="preserve">Geanakoplos 2012
</t>
  </si>
  <si>
    <t>Geanakoplos</t>
  </si>
  <si>
    <t xml:space="preserve">2012
</t>
  </si>
  <si>
    <t xml:space="preserve">Hanappi 2017
</t>
  </si>
  <si>
    <t>Hanappi</t>
  </si>
  <si>
    <t xml:space="preserve">2017
</t>
  </si>
  <si>
    <t xml:space="preserve">Persky 1995
</t>
  </si>
  <si>
    <t>Persky</t>
  </si>
  <si>
    <t xml:space="preserve">1995
</t>
  </si>
  <si>
    <t xml:space="preserve">Kauffman 1993
</t>
  </si>
  <si>
    <t>Kauffman</t>
  </si>
  <si>
    <t xml:space="preserve">1993
</t>
  </si>
  <si>
    <t xml:space="preserve">Wolfram 2002
</t>
  </si>
  <si>
    <t>Wolfram</t>
  </si>
  <si>
    <t xml:space="preserve">2002
</t>
  </si>
  <si>
    <t xml:space="preserve">Thomas 2019
</t>
  </si>
  <si>
    <t>Thomas</t>
  </si>
  <si>
    <t xml:space="preserve">Grant 2006
</t>
  </si>
  <si>
    <t>Grant</t>
  </si>
  <si>
    <t xml:space="preserve">2006
</t>
  </si>
  <si>
    <t xml:space="preserve">Robertson 2007
</t>
  </si>
  <si>
    <t>Robertson</t>
  </si>
  <si>
    <t xml:space="preserve">2007
</t>
  </si>
  <si>
    <t xml:space="preserve">Thorne 2007
</t>
  </si>
  <si>
    <t>Thorne</t>
  </si>
  <si>
    <t xml:space="preserve">Tang 2011
</t>
  </si>
  <si>
    <t>Tang</t>
  </si>
  <si>
    <t xml:space="preserve">Glen 2019
</t>
  </si>
  <si>
    <t>Glen</t>
  </si>
  <si>
    <t xml:space="preserve">Bailey 2007
</t>
  </si>
  <si>
    <t>Bailey</t>
  </si>
  <si>
    <t xml:space="preserve">van Liedekerke 2015
</t>
  </si>
  <si>
    <t>van</t>
  </si>
  <si>
    <t xml:space="preserve">Liedekerke 2015
</t>
  </si>
  <si>
    <t xml:space="preserve">An 2004
</t>
  </si>
  <si>
    <t>An</t>
  </si>
  <si>
    <t xml:space="preserve">2004
</t>
  </si>
  <si>
    <t xml:space="preserve">An 2009
</t>
  </si>
  <si>
    <t xml:space="preserve">2009
</t>
  </si>
  <si>
    <t xml:space="preserve">Chavali 2008
</t>
  </si>
  <si>
    <t>Chavali</t>
  </si>
  <si>
    <t xml:space="preserve">2008
</t>
  </si>
  <si>
    <t xml:space="preserve">Castiglione &amp; Celada 2015
</t>
  </si>
  <si>
    <t>Castiglione</t>
  </si>
  <si>
    <t xml:space="preserve">&amp; Celada 2015
</t>
  </si>
  <si>
    <t xml:space="preserve">Wang 2015
</t>
  </si>
  <si>
    <t>Wang</t>
  </si>
  <si>
    <t xml:space="preserve">2015
</t>
  </si>
  <si>
    <t xml:space="preserve">Segovia 2004
</t>
  </si>
  <si>
    <t>Segovia</t>
  </si>
  <si>
    <t xml:space="preserve">Cisse 2013
</t>
  </si>
  <si>
    <t>Cisse</t>
  </si>
  <si>
    <t xml:space="preserve">Lardon 2011
</t>
  </si>
  <si>
    <t>Lardon</t>
  </si>
  <si>
    <t xml:space="preserve">Butler 2015
</t>
  </si>
  <si>
    <t>Butler</t>
  </si>
  <si>
    <t xml:space="preserve">Hellweger 2016
</t>
  </si>
  <si>
    <t>Hellweger</t>
  </si>
  <si>
    <t xml:space="preserve">2016
</t>
  </si>
  <si>
    <t xml:space="preserve">Bousquet 2004
</t>
  </si>
  <si>
    <t>Bousquet</t>
  </si>
  <si>
    <t xml:space="preserve">Matthews 2007
</t>
  </si>
  <si>
    <t>Matthews</t>
  </si>
  <si>
    <t xml:space="preserve">Grimm &amp; Railsback 2005
</t>
  </si>
  <si>
    <t>Grimm</t>
  </si>
  <si>
    <t xml:space="preserve">&amp; Railsback 2005
</t>
  </si>
  <si>
    <t xml:space="preserve">Caplat 2008
</t>
  </si>
  <si>
    <t>Caplat</t>
  </si>
  <si>
    <t xml:space="preserve">DeAngelis &amp; Diaz 2019
</t>
  </si>
  <si>
    <t>DeAngelis</t>
  </si>
  <si>
    <t xml:space="preserve">&amp; Diaz 2019
</t>
  </si>
  <si>
    <t xml:space="preserve">Berry 2002
</t>
  </si>
  <si>
    <t>Berry</t>
  </si>
  <si>
    <t xml:space="preserve">Mniszewski 2013
</t>
  </si>
  <si>
    <t>Mniszewski</t>
  </si>
  <si>
    <t xml:space="preserve">Perez &amp; Dragicevic 2009
</t>
  </si>
  <si>
    <t>Perez</t>
  </si>
  <si>
    <t xml:space="preserve">&amp; Dragicevic 2009
</t>
  </si>
  <si>
    <t xml:space="preserve">Tracy 2018
</t>
  </si>
  <si>
    <t>Tracy</t>
  </si>
  <si>
    <t xml:space="preserve">2018
</t>
  </si>
  <si>
    <t xml:space="preserve">Fox 2020
</t>
  </si>
  <si>
    <t>Fox</t>
  </si>
  <si>
    <t xml:space="preserve">Stevens 2020
</t>
  </si>
  <si>
    <t>Stevens</t>
  </si>
  <si>
    <t xml:space="preserve">Barth 2012
</t>
  </si>
  <si>
    <t>Barth</t>
  </si>
  <si>
    <t xml:space="preserve">Gooding 2019
</t>
  </si>
  <si>
    <t>Gooding</t>
  </si>
  <si>
    <t xml:space="preserve">Scott 2019
</t>
  </si>
  <si>
    <t>Scott</t>
  </si>
  <si>
    <t xml:space="preserve">Zou 2012
</t>
  </si>
  <si>
    <t>Zou</t>
  </si>
  <si>
    <t xml:space="preserve">Lorek &amp; Sonnenschein 1999
</t>
  </si>
  <si>
    <t>Lorek</t>
  </si>
  <si>
    <t xml:space="preserve">&amp; Sonnenschein 1999
</t>
  </si>
  <si>
    <t xml:space="preserve">Grimm 2006
</t>
  </si>
  <si>
    <t xml:space="preserve">Grimm 2010
</t>
  </si>
  <si>
    <t xml:space="preserve">2010
</t>
  </si>
  <si>
    <t xml:space="preserve">Heard 2015
</t>
  </si>
  <si>
    <t>Heard</t>
  </si>
  <si>
    <t xml:space="preserve">1996 - EcoBeaker 
</t>
  </si>
  <si>
    <t>1996</t>
  </si>
  <si>
    <t xml:space="preserve">- EcoBeaker 
</t>
  </si>
  <si>
    <t xml:space="preserve">1998 - SimBio 
</t>
  </si>
  <si>
    <t>1998</t>
  </si>
  <si>
    <t xml:space="preserve">- SimBio 
</t>
  </si>
  <si>
    <t xml:space="preserve">1999 - NetLogo 
</t>
  </si>
  <si>
    <t>1999</t>
  </si>
  <si>
    <t xml:space="preserve">- NetLogo 
</t>
  </si>
  <si>
    <t xml:space="preserve">2002 - Bonabeau 
</t>
  </si>
  <si>
    <t>2002</t>
  </si>
  <si>
    <t xml:space="preserve">- Bonabeau 
</t>
  </si>
  <si>
    <t xml:space="preserve">2007 - Matthews 
</t>
  </si>
  <si>
    <t>2007</t>
  </si>
  <si>
    <t xml:space="preserve">- Matthews 
</t>
  </si>
  <si>
    <t xml:space="preserve">2008 - Berryman 
</t>
  </si>
  <si>
    <t>2008</t>
  </si>
  <si>
    <t xml:space="preserve">- Berryman 
</t>
  </si>
  <si>
    <t xml:space="preserve">2010 - Macal 
</t>
  </si>
  <si>
    <t>2010</t>
  </si>
  <si>
    <t xml:space="preserve">- Macal 
</t>
  </si>
  <si>
    <t xml:space="preserve">2010 - Heath 
</t>
  </si>
  <si>
    <t xml:space="preserve">- Heath 
</t>
  </si>
  <si>
    <t xml:space="preserve">2010 - Grimm 
</t>
  </si>
  <si>
    <t xml:space="preserve">- Grimm 
</t>
  </si>
  <si>
    <t xml:space="preserve">2011 - Niazi &amp; Hussain 
</t>
  </si>
  <si>
    <t>2011</t>
  </si>
  <si>
    <t xml:space="preserve">- Niazi &amp; Hussain 
</t>
  </si>
  <si>
    <t xml:space="preserve">2013 - Cisse 
</t>
  </si>
  <si>
    <t xml:space="preserve">- Cisse 
</t>
  </si>
  <si>
    <t xml:space="preserve">2015 - Heard 
</t>
  </si>
  <si>
    <t>2015</t>
  </si>
  <si>
    <t xml:space="preserve">- Heard 
</t>
  </si>
  <si>
    <t xml:space="preserve">2017 - Abar 
</t>
  </si>
  <si>
    <t>2017</t>
  </si>
  <si>
    <t xml:space="preserve">- Abar 
</t>
  </si>
  <si>
    <t xml:space="preserve">2017 - Hanappi 
</t>
  </si>
  <si>
    <t xml:space="preserve">- Hanappi 
</t>
  </si>
  <si>
    <t xml:space="preserve">2019 - Gooding 
</t>
  </si>
  <si>
    <t xml:space="preserve">- Gooding 
</t>
  </si>
  <si>
    <t xml:space="preserve">2016 - Weimer 
</t>
  </si>
  <si>
    <t>2016</t>
  </si>
  <si>
    <t xml:space="preserve">- Weimer 
</t>
  </si>
  <si>
    <t xml:space="preserve">20 - different virtual laboratory modules using NetLogo
</t>
  </si>
  <si>
    <t xml:space="preserve">- different virtual laboratory modules using NetLogo
</t>
  </si>
  <si>
    <t xml:space="preserve">4 - Pedagogy of ABMs in Life Science &amp; Math Modeling Courses
</t>
  </si>
  <si>
    <t xml:space="preserve">- Pedagogy of ABMs in Life Science &amp; Math Modeling Courses
</t>
  </si>
  <si>
    <t xml:space="preserve">1 - prerequisites for analyzing the simulations of an ABM
</t>
  </si>
  <si>
    <t xml:space="preserve">- prerequisites for analyzing the simulations of an ABM
</t>
  </si>
  <si>
    <t xml:space="preserve">8 - Page 8 of 19 E. N. Bodine et al.
</t>
  </si>
  <si>
    <t xml:space="preserve">- Page 8 of 19 E. N. Bodine et al.
</t>
  </si>
  <si>
    <t xml:space="preserve">4.1 - Using ABMs in Life Science Courses
</t>
  </si>
  <si>
    <t>4.1</t>
  </si>
  <si>
    <t xml:space="preserve">- Using ABMs in Life Science Courses
</t>
  </si>
  <si>
    <t xml:space="preserve">4.2 Using ABMs in Math Modeling Courses
</t>
  </si>
  <si>
    <t>4.2</t>
  </si>
  <si>
    <t xml:space="preserve">Using ABMs in Math Modeling Courses
</t>
  </si>
  <si>
    <t xml:space="preserve">101 Bodine (2018)
</t>
  </si>
  <si>
    <t xml:space="preserve">Bodine (2018)
</t>
  </si>
  <si>
    <t xml:space="preserve">101 Bodine (2019)
</t>
  </si>
  <si>
    <t xml:space="preserve">Bodine (2019)
</t>
  </si>
  <si>
    <t xml:space="preserve">4.3 Challenges &amp; Best Practices for Courses Using/Teaching ABMs
</t>
  </si>
  <si>
    <t>4.3</t>
  </si>
  <si>
    <t xml:space="preserve">Challenges &amp; Best Practices for Courses Using/Teaching ABMs
</t>
  </si>
  <si>
    <t xml:space="preserve">30 model runs
</t>
  </si>
  <si>
    <t xml:space="preserve">model runs
</t>
  </si>
  <si>
    <t xml:space="preserve">101 Page 10 of 19 E. N. Bodine et al.
</t>
  </si>
  <si>
    <t xml:space="preserve">Page 10 of 19 E. N. Bodine et al.
</t>
  </si>
  <si>
    <t xml:space="preserve">3 treatment levels of cargo checks
</t>
  </si>
  <si>
    <t xml:space="preserve">treatment levels of cargo checks
</t>
  </si>
  <si>
    <t xml:space="preserve">3 levels of baiting
</t>
  </si>
  <si>
    <t xml:space="preserve">levels of baiting
</t>
  </si>
  <si>
    <t xml:space="preserve">3 replicates of each combination
</t>
  </si>
  <si>
    <t xml:space="preserve">replicates of each combination
</t>
  </si>
  <si>
    <t xml:space="preserve">Common Core 2019
</t>
  </si>
  <si>
    <t>Common</t>
  </si>
  <si>
    <t xml:space="preserve">Core 2019
</t>
  </si>
  <si>
    <t xml:space="preserve">Fig. 1a
</t>
  </si>
  <si>
    <t xml:space="preserve">1a
</t>
  </si>
  <si>
    <t xml:space="preserve">Fig. 1b
</t>
  </si>
  <si>
    <t xml:space="preserve">1b
</t>
  </si>
  <si>
    <t xml:space="preserve">SIR Model
</t>
  </si>
  <si>
    <t>SIR</t>
  </si>
  <si>
    <t xml:space="preserve">Model
</t>
  </si>
  <si>
    <t xml:space="preserve">Host-Vector SIR Model
</t>
  </si>
  <si>
    <t>Host-Vector</t>
  </si>
  <si>
    <t xml:space="preserve">200-year data set of Canadian lynx and snow-shoe hare pelts purchased by the Hudson Bay Company (MacLulich 1937; Elton &amp; Nicholson 1942)
</t>
  </si>
  <si>
    <t>200-year</t>
  </si>
  <si>
    <t xml:space="preserve">data set of Canadian lynx and snow-shoe hare pelts purchased by the Hudson Bay Company (MacLulich 1937; Elton &amp; Nicholson 1942)
</t>
  </si>
  <si>
    <t xml:space="preserve">Real Model World of Real Question World Modify New or model if Report reﬁned necessary question Model Interpret Analysis Results
</t>
  </si>
  <si>
    <t>Real</t>
  </si>
  <si>
    <t xml:space="preserve">Model World of Real Question World Modify New or model if Report reﬁned necessary question Model Interpret Analysis Results
</t>
  </si>
  <si>
    <t xml:space="preserve">Fig. 2 Diagram of the modeling cycle
</t>
  </si>
  <si>
    <t xml:space="preserve">2 Diagram of the modeling cycle
</t>
  </si>
  <si>
    <t xml:space="preserve">Separate: Maintain a minimum distance from nearby agents
</t>
  </si>
  <si>
    <t>Separate:</t>
  </si>
  <si>
    <t xml:space="preserve">Maintain a minimum distance from nearby agents
</t>
  </si>
  <si>
    <t xml:space="preserve">Align: Move in the same direction as nearby agents
</t>
  </si>
  <si>
    <t>Align:</t>
  </si>
  <si>
    <t xml:space="preserve">Move in the same direction as nearby agents
</t>
  </si>
  <si>
    <t xml:space="preserve">Cohere: Move closer to nearby agents
</t>
  </si>
  <si>
    <t>Cohere:</t>
  </si>
  <si>
    <t xml:space="preserve">Move closer to nearby agents
</t>
  </si>
  <si>
    <t xml:space="preserve">101 Page 14 of 19 E. N. Bodine et al.
</t>
  </si>
  <si>
    <t xml:space="preserve">Page 14 of 19 E. N. Bodine et al.
</t>
  </si>
  <si>
    <t xml:space="preserve">15 of 19
</t>
  </si>
  <si>
    <t xml:space="preserve">of 19
</t>
  </si>
  <si>
    <t xml:space="preserve">2050-2060
</t>
  </si>
  <si>
    <t xml:space="preserve">7187-7188
</t>
  </si>
  <si>
    <t xml:space="preserve">7280-7287
</t>
  </si>
  <si>
    <t xml:space="preserve">11:14–16
</t>
  </si>
  <si>
    <t xml:space="preserve">123
</t>
  </si>
  <si>
    <t xml:space="preserve">12
</t>
  </si>
  <si>
    <t xml:space="preserve">15
</t>
  </si>
  <si>
    <t xml:space="preserve">16
</t>
  </si>
  <si>
    <t xml:space="preserve">15(3):e1006577
</t>
  </si>
  <si>
    <t xml:space="preserve">25–36
</t>
  </si>
  <si>
    <t xml:space="preserve">69(13):2013–2017
</t>
  </si>
  <si>
    <t xml:space="preserve">2(10):e129
</t>
  </si>
  <si>
    <t xml:space="preserve">198(1–2):115–126
</t>
  </si>
  <si>
    <t xml:space="preserve">221(23):2760–2768
</t>
  </si>
  <si>
    <t xml:space="preserve">3(2):85–87
</t>
  </si>
  <si>
    <t xml:space="preserve">34(5):883–898
</t>
  </si>
  <si>
    <t xml:space="preserve">70(283):449–472
</t>
  </si>
  <si>
    <t xml:space="preserve">2:259–272
</t>
  </si>
  <si>
    <t xml:space="preserve">14:461–471
</t>
  </si>
  <si>
    <t xml:space="preserve">59(5):329–339
</t>
  </si>
  <si>
    <t xml:space="preserve">2015: Disease Transmission dynamics on networks
</t>
  </si>
  <si>
    <t xml:space="preserve">Disease Transmission dynamics on networks
</t>
  </si>
  <si>
    <t xml:space="preserve">1993: The origins of order
</t>
  </si>
  <si>
    <t>1993:</t>
  </si>
  <si>
    <t xml:space="preserve">The origins of order
</t>
  </si>
  <si>
    <t xml:space="preserve">2011: An interactive computer model
</t>
  </si>
  <si>
    <t>2011:</t>
  </si>
  <si>
    <t xml:space="preserve">An interactive computer model
</t>
  </si>
  <si>
    <t xml:space="preserve">2011: iDynoMiCS
</t>
  </si>
  <si>
    <t xml:space="preserve">iDynoMiCS
</t>
  </si>
  <si>
    <t xml:space="preserve">2010: Hybrid simulation models
</t>
  </si>
  <si>
    <t>2010:</t>
  </si>
  <si>
    <t xml:space="preserve">Hybrid simulation models
</t>
  </si>
  <si>
    <t xml:space="preserve">1999: Modelling and simulation software
</t>
  </si>
  <si>
    <t>1999:</t>
  </si>
  <si>
    <t xml:space="preserve">Modelling and simulation software
</t>
  </si>
  <si>
    <t xml:space="preserve">2010: Tutorial on agent-based modelling
</t>
  </si>
  <si>
    <t xml:space="preserve">Tutorial on agent-based modelling
</t>
  </si>
  <si>
    <t xml:space="preserve">1937: Fluctuations in the numbers of the varying hare
</t>
  </si>
  <si>
    <t>1937:</t>
  </si>
  <si>
    <t xml:space="preserve">Fluctuations in the numbers of the varying hare
</t>
  </si>
  <si>
    <t xml:space="preserve">2007: Agent-based land-use models
</t>
  </si>
  <si>
    <t>2007:</t>
  </si>
  <si>
    <t xml:space="preserve">Agent-based land-use models
</t>
  </si>
  <si>
    <t xml:space="preserve">1998: SimBio Virtual Labs
</t>
  </si>
  <si>
    <t>1998:</t>
  </si>
  <si>
    <t xml:space="preserve">SimBio Virtual Labs
</t>
  </si>
  <si>
    <t xml:space="preserve">1987: The beginning of the Monte Carlo method
</t>
  </si>
  <si>
    <t>1987:</t>
  </si>
  <si>
    <t xml:space="preserve">The beginning of the Monte Carlo method
</t>
  </si>
  <si>
    <t xml:space="preserve">1949: The Monte Carlo method
</t>
  </si>
  <si>
    <t>1949:</t>
  </si>
  <si>
    <t xml:space="preserve">The Monte Carlo method
</t>
  </si>
  <si>
    <t xml:space="preserve">2010: Agent-based modelling and simulation
</t>
  </si>
  <si>
    <t xml:space="preserve">Agent-based modelling and simulation
</t>
  </si>
  <si>
    <t xml:space="preserve">2003: BIO2010
</t>
  </si>
  <si>
    <t>2003:</t>
  </si>
  <si>
    <t xml:space="preserve">BIO2010
</t>
  </si>
  <si>
    <t xml:space="preserve">1982: An evolutionary theory of economic change
</t>
  </si>
  <si>
    <t>1982:</t>
  </si>
  <si>
    <t xml:space="preserve">An evolutionary theory of economic change
</t>
  </si>
  <si>
    <t xml:space="preserve">1994: Artiﬁcial economic life
</t>
  </si>
  <si>
    <t>1994:</t>
  </si>
  <si>
    <t xml:space="preserve">Artiﬁcial economic life
</t>
  </si>
  <si>
    <t xml:space="preserve">1995: Retrospectives
</t>
  </si>
  <si>
    <t xml:space="preserve">Retrospectives
</t>
  </si>
  <si>
    <t xml:space="preserve">2009: An agent-based approach
</t>
  </si>
  <si>
    <t>2009:</t>
  </si>
  <si>
    <t xml:space="preserve">An agent-based approach
</t>
  </si>
  <si>
    <t xml:space="preserve">2013: An active learning exercise
</t>
  </si>
  <si>
    <t>2013:</t>
  </si>
  <si>
    <t xml:space="preserve">An active learning exercise
</t>
  </si>
  <si>
    <t xml:space="preserve">2012: Agent-based and individual-based modeling
</t>
  </si>
  <si>
    <t xml:space="preserve">Agent-based and individual-based modeling
</t>
  </si>
  <si>
    <t xml:space="preserve">2007: Multiscale computational analysis
</t>
  </si>
  <si>
    <t xml:space="preserve">Multiscale computational analysis
</t>
  </si>
  <si>
    <t xml:space="preserve">752- 0509-1-46 Robeva R, Laubenbacher R (2009)
</t>
  </si>
  <si>
    <t>752-</t>
  </si>
  <si>
    <t xml:space="preserve">0509-1-46 Robeva R, Laubenbacher R (2009)
</t>
  </si>
  <si>
    <t xml:space="preserve">J Theor Biol 231:357–376
</t>
  </si>
  <si>
    <t>J</t>
  </si>
  <si>
    <t xml:space="preserve">Theor Biol 231:357–376
</t>
  </si>
  <si>
    <t xml:space="preserve">Schelling TC (1971)
</t>
  </si>
  <si>
    <t>Schelling</t>
  </si>
  <si>
    <t xml:space="preserve">TC (1971)
</t>
  </si>
  <si>
    <t xml:space="preserve">Scott SM, Middleton CE, Bodine EN (2019)
</t>
  </si>
  <si>
    <t xml:space="preserve">SM, Middleton CE, Bodine EN (2019)
</t>
  </si>
  <si>
    <t xml:space="preserve">Shiﬂet AB, Shiﬂet GW, Sanders WE Jr (2013)
</t>
  </si>
  <si>
    <t>Shiﬂet</t>
  </si>
  <si>
    <t xml:space="preserve">AB, Shiﬂet GW, Sanders WE Jr (2013)
</t>
  </si>
  <si>
    <t xml:space="preserve">Smith JM (1982)
</t>
  </si>
  <si>
    <t>Smith</t>
  </si>
  <si>
    <t xml:space="preserve">JM (1982)
</t>
  </si>
  <si>
    <t xml:space="preserve">Stevens H (2020)
</t>
  </si>
  <si>
    <t xml:space="preserve">H (2020)
</t>
  </si>
  <si>
    <t xml:space="preserve">Tang J, Enderling H, Becker-Weimann S, Pham C, Polyzos A, Chen C, Costes S (2011)
</t>
  </si>
  <si>
    <t xml:space="preserve">J, Enderling H, Becker-Weimann S, Pham C, Polyzos A, Chen C, Costes S (2011)
</t>
  </si>
  <si>
    <t xml:space="preserve">Theobald D (2004)
</t>
  </si>
  <si>
    <t>Theobald</t>
  </si>
  <si>
    <t xml:space="preserve">D (2004)
</t>
  </si>
  <si>
    <t xml:space="preserve">Thomas P (2019)
</t>
  </si>
  <si>
    <t xml:space="preserve">P (2019)
</t>
  </si>
  <si>
    <t xml:space="preserve">Thorne BC, Bailey AM, DeSimone DW, Peirce SM (2007)
</t>
  </si>
  <si>
    <t xml:space="preserve">BC, Bailey AM, DeSimone DW, Peirce SM (2007)
</t>
  </si>
  <si>
    <t xml:space="preserve">Tracy M, Cerdá M, Keyes KM (2018)
</t>
  </si>
  <si>
    <t xml:space="preserve">M, Cerdá M, Keyes KM (2018)
</t>
  </si>
  <si>
    <t xml:space="preserve">Triulzi G, Pyka A (2011)
</t>
  </si>
  <si>
    <t>Triulzi</t>
  </si>
  <si>
    <t xml:space="preserve">G, Pyka A (2011)
</t>
  </si>
  <si>
    <t xml:space="preserve">Turing AM (1936)
</t>
  </si>
  <si>
    <t>Turing</t>
  </si>
  <si>
    <t xml:space="preserve">AM (1936)
</t>
  </si>
  <si>
    <t xml:space="preserve">Ulam S, Richtrnyer RD, von Neumann J (1947)
</t>
  </si>
  <si>
    <t>Ulam</t>
  </si>
  <si>
    <t xml:space="preserve">S, Richtrnyer RD, von Neumann J (1947)
</t>
  </si>
  <si>
    <t xml:space="preserve">Ulam S (1950)
</t>
  </si>
  <si>
    <t xml:space="preserve">S (1950)
</t>
  </si>
  <si>
    <t xml:space="preserve">van Liedekerke P, Palm MM, Jagiella N, Drasdo D (2015)
</t>
  </si>
  <si>
    <t xml:space="preserve">Liedekerke P, Palm MM, Jagiella N, Drasdo D (2015)
</t>
  </si>
  <si>
    <t xml:space="preserve">Voit EO (2019)
</t>
  </si>
  <si>
    <t>Voit</t>
  </si>
  <si>
    <t xml:space="preserve">EO (2019)
</t>
  </si>
  <si>
    <t xml:space="preserve">Voit EO (2020)
</t>
  </si>
  <si>
    <t xml:space="preserve">EO (2020)
</t>
  </si>
  <si>
    <t xml:space="preserve">von
</t>
  </si>
  <si>
    <t xml:space="preserve">6(6):198–214
</t>
  </si>
  <si>
    <t xml:space="preserve">Wilensky U (1999)
</t>
  </si>
  <si>
    <t>Wilensky</t>
  </si>
  <si>
    <t xml:space="preserve">U (1999)
</t>
  </si>
  <si>
    <t xml:space="preserve">Wilensky U, Rand W (2015)
</t>
  </si>
  <si>
    <t xml:space="preserve">U, Rand W (2015)
</t>
  </si>
  <si>
    <t xml:space="preserve">Weimer CW, Miller JO, Hill RR (2016)
</t>
  </si>
  <si>
    <t>Weimer</t>
  </si>
  <si>
    <t xml:space="preserve">CW, Miller JO, Hill RR (2016)
</t>
  </si>
  <si>
    <t xml:space="preserve">Wolfram S (2002)
</t>
  </si>
  <si>
    <t xml:space="preserve">S (2002)
</t>
  </si>
  <si>
    <t xml:space="preserve">Zou Y, Fonoberov VA, Fonoberova M, Mezic I, Kevrekidis IG (2012)
</t>
  </si>
  <si>
    <t xml:space="preserve">Y, Fonoberov VA, Fonoberova M, Mezic I, Kevrekidis IG (2012)
</t>
  </si>
  <si>
    <t>extractions_documents_5Feb616e615867467f7269d39592--COSMOS-data.json</t>
  </si>
  <si>
    <t xml:space="preserve">421, 461–462; 2003
</t>
  </si>
  <si>
    <t>421,</t>
  </si>
  <si>
    <t xml:space="preserve">461–462; 2003
</t>
  </si>
  <si>
    <t xml:space="preserve">419, 498–511; 2002
</t>
  </si>
  <si>
    <t>419,</t>
  </si>
  <si>
    <t xml:space="preserve">498–511; 2002
</t>
  </si>
  <si>
    <t xml:space="preserve">422, 561–562; 2003
</t>
  </si>
  <si>
    <t>422,</t>
  </si>
  <si>
    <t xml:space="preserve">561–562; 2003
</t>
  </si>
  <si>
    <t xml:space="preserve">299, 1485; 2003
</t>
  </si>
  <si>
    <t>299,</t>
  </si>
  <si>
    <t xml:space="preserve">1485; 2003
</t>
  </si>
  <si>
    <t xml:space="preserve">$5.6 billion over ten years 
</t>
  </si>
  <si>
    <t>$5.6</t>
  </si>
  <si>
    <t xml:space="preserve">billion over ten years 
</t>
  </si>
  <si>
    <t xml:space="preserve">one billion people 
</t>
  </si>
  <si>
    <t>one</t>
  </si>
  <si>
    <t xml:space="preserve">billion people 
</t>
  </si>
  <si>
    <t xml:space="preserve">May 
</t>
  </si>
  <si>
    <t>May</t>
  </si>
  <si>
    <t xml:space="preserve">422 
</t>
  </si>
  <si>
    <t xml:space="preserve">259–261
</t>
  </si>
  <si>
    <t>extractions_documents_5Feb616e7fcd67467f7269d41897--COSMOS-data.json</t>
  </si>
  <si>
    <t xml:space="preserve">1 Amy J. Schuh
</t>
  </si>
  <si>
    <t xml:space="preserve">Amy J. Schuh
</t>
  </si>
  <si>
    <t xml:space="preserve">2 Jonathan S. Towner
</t>
  </si>
  <si>
    <t xml:space="preserve">Jonathan S. Towner
</t>
  </si>
  <si>
    <t xml:space="preserve">2.4% PCR prevalence
</t>
  </si>
  <si>
    <t>2.4%</t>
  </si>
  <si>
    <t xml:space="preserve">PCR prevalence
</t>
  </si>
  <si>
    <t xml:space="preserve">21.5% seroprevalence
</t>
  </si>
  <si>
    <t>21.5%</t>
  </si>
  <si>
    <t xml:space="preserve">seroprevalence
</t>
  </si>
  <si>
    <t xml:space="preserve">2-17 d
</t>
  </si>
  <si>
    <t>2-17</t>
  </si>
  <si>
    <t xml:space="preserve">d
</t>
  </si>
  <si>
    <t xml:space="preserve">14-56 d
</t>
  </si>
  <si>
    <t>14-56</t>
  </si>
  <si>
    <t xml:space="preserve">2-16 d
</t>
  </si>
  <si>
    <t>2-16</t>
  </si>
  <si>
    <t xml:space="preserve">3-14 d
</t>
  </si>
  <si>
    <t>3-14</t>
  </si>
  <si>
    <t xml:space="preserve">5-18 d
</t>
  </si>
  <si>
    <t>5-18</t>
  </si>
  <si>
    <t xml:space="preserve">3-8 d
</t>
  </si>
  <si>
    <t>3-8</t>
  </si>
  <si>
    <t xml:space="preserve">7-8 m
</t>
  </si>
  <si>
    <t>7-8</t>
  </si>
  <si>
    <t xml:space="preserve">m
</t>
  </si>
  <si>
    <t xml:space="preserve">7 m
</t>
  </si>
  <si>
    <t xml:space="preserve">8 m
</t>
  </si>
  <si>
    <t xml:space="preserve">14-42 d
</t>
  </si>
  <si>
    <t>14-42</t>
  </si>
  <si>
    <t xml:space="preserve">17-24 months
</t>
  </si>
  <si>
    <t>17-24</t>
  </si>
  <si>
    <t xml:space="preserve">months
</t>
  </si>
  <si>
    <t xml:space="preserve">14 days
</t>
  </si>
  <si>
    <t xml:space="preserve">21 days
</t>
  </si>
  <si>
    <t xml:space="preserve">24 months
</t>
  </si>
  <si>
    <t xml:space="preserve">17-18 months
</t>
  </si>
  <si>
    <t>17-18</t>
  </si>
  <si>
    <t xml:space="preserve">5 bats
</t>
  </si>
  <si>
    <t xml:space="preserve">bats
</t>
  </si>
  <si>
    <t xml:space="preserve">2 negative control bats
</t>
  </si>
  <si>
    <t xml:space="preserve">negative control bats
</t>
  </si>
  <si>
    <t xml:space="preserve">0.95
</t>
  </si>
  <si>
    <t xml:space="preserve">3 months
</t>
  </si>
  <si>
    <t xml:space="preserve">2.05
</t>
  </si>
  <si>
    <t xml:space="preserve">1.21-3.35
</t>
  </si>
  <si>
    <t xml:space="preserve">2.58
</t>
  </si>
  <si>
    <t xml:space="preserve">1.07-3.52
</t>
  </si>
  <si>
    <t xml:space="preserve">11, 100%, 6.0 d, 91.7%, 4.6 d, 66.7%, 7 DPI, 9 DPI, 14-28 DPI, 24 months, 17-18 months, 14 DPC, 21 DPC, 7 DPC, 6 months, 10 months, 3 months, 48 days, 0.43, 0.53, 0.43, 0.83
</t>
  </si>
  <si>
    <t>11,</t>
  </si>
  <si>
    <t xml:space="preserve">100%, 6.0 d, 91.7%, 4.6 d, 66.7%, 7 DPI, 9 DPI, 14-28 DPI, 24 months, 17-18 months, 14 DPC, 21 DPC, 7 DPC, 6 months, 10 months, 3 months, 48 days, 0.43, 0.53, 0.43, 0.83
</t>
  </si>
  <si>
    <t xml:space="preserve">23 - straw-colored fruit bat (Eidolon helvum)
</t>
  </si>
  <si>
    <t xml:space="preserve">- straw-colored fruit bat (Eidolon helvum)
</t>
  </si>
  <si>
    <t xml:space="preserve">24 - common fruit bat (Artibeus jamaicensis)
</t>
  </si>
  <si>
    <t xml:space="preserve">- common fruit bat (Artibeus jamaicensis)
</t>
  </si>
  <si>
    <t xml:space="preserve">16,000 - captures of ~9,000 A. jamaicensis
</t>
  </si>
  <si>
    <t>16,000</t>
  </si>
  <si>
    <t xml:space="preserve">- captures of ~9,000 A. jamaicensis
</t>
  </si>
  <si>
    <t xml:space="preserve">1.6 years - average lifespan of this bat in the wild
</t>
  </si>
  <si>
    <t>1.6</t>
  </si>
  <si>
    <t xml:space="preserve">years - average lifespan of this bat in the wild
</t>
  </si>
  <si>
    <t xml:space="preserve">24 months - average lifespan of wild ERBs
</t>
  </si>
  <si>
    <t xml:space="preserve">months - average lifespan of wild ERBs
</t>
  </si>
  <si>
    <t xml:space="preserve">25 - wildlife diseases
</t>
  </si>
  <si>
    <t xml:space="preserve">- wildlife diseases
</t>
  </si>
  <si>
    <t xml:space="preserve">13 - rabies virus maintenance
</t>
  </si>
  <si>
    <t xml:space="preserve">- rabies virus maintenance
</t>
  </si>
  <si>
    <t xml:space="preserve">26 - Hendra virus infection
</t>
  </si>
  <si>
    <t xml:space="preserve">- Hendra virus infection
</t>
  </si>
  <si>
    <t xml:space="preserve">19 - longitudinal ecological investigation of ERB colonies at Python Cave and Kitaka Mine, Uganda
</t>
  </si>
  <si>
    <t xml:space="preserve">- longitudinal ecological investigation of ERB colonies at Python Cave and Kitaka Mine, Uganda
</t>
  </si>
  <si>
    <t xml:space="preserve">27 - peak of the rainy season
</t>
  </si>
  <si>
    <t xml:space="preserve">- peak of the rainy season
</t>
  </si>
  <si>
    <t xml:space="preserve">14 - SEIR model of marburgvirus infection
</t>
  </si>
  <si>
    <t xml:space="preserve">- SEIR model of marburgvirus infection
</t>
  </si>
  <si>
    <t xml:space="preserve">28 - pathogen persistence increases gradually with population size
</t>
  </si>
  <si>
    <t xml:space="preserve">- pathogen persistence increases gradually with population size
</t>
  </si>
  <si>
    <t xml:space="preserve">29, 30 - measles virus
</t>
  </si>
  <si>
    <t>29,</t>
  </si>
  <si>
    <t xml:space="preserve">30 - measles virus
</t>
  </si>
  <si>
    <t xml:space="preserve">19 - ERB colonies in tropical Africa
</t>
  </si>
  <si>
    <t xml:space="preserve">- ERB colonies in tropical Africa
</t>
  </si>
  <si>
    <t xml:space="preserve">31 - ERB colonies in the Palearctic Region
</t>
  </si>
  <si>
    <t xml:space="preserve">- ERB colonies in the Palearctic Region
</t>
  </si>
  <si>
    <t xml:space="preserve">32 - measles virus in demo-graphically heterogeneous human populations
</t>
  </si>
  <si>
    <t xml:space="preserve">- measles virus in demo-graphically heterogeneous human populations
</t>
  </si>
  <si>
    <t xml:space="preserve">15 - Hendra virus in flying foxes (Pteropus spp.) in Australia
</t>
  </si>
  <si>
    <t xml:space="preserve">- Hendra virus in flying foxes (Pteropus spp.) in Australia
</t>
  </si>
  <si>
    <t xml:space="preserve">33 - Nipah virus in large flying foxes (P. vampyrus) and variable flying foxes (Pteropus hypomelanus) in Malaysia
</t>
  </si>
  <si>
    <t xml:space="preserve">- Nipah virus in large flying foxes (P. vampyrus) and variable flying foxes (Pteropus hypomelanus) in Malaysia
</t>
  </si>
  <si>
    <t xml:space="preserve">34 - ERBs geographic range
</t>
  </si>
  <si>
    <t xml:space="preserve">- ERBs geographic range
</t>
  </si>
  <si>
    <t xml:space="preserve">35 - local migration between roosts
</t>
  </si>
  <si>
    <t xml:space="preserve">- local migration between roosts
</t>
  </si>
  <si>
    <t xml:space="preserve">2 -
</t>
  </si>
  <si>
    <t xml:space="preserve">-
</t>
  </si>
  <si>
    <t xml:space="preserve">19 - Homologous marburgvirus sequences from bats and humans throughout sub-Saharan Africa
</t>
  </si>
  <si>
    <t xml:space="preserve">- Homologous marburgvirus sequences from bats and humans throughout sub-Saharan Africa
</t>
  </si>
  <si>
    <t xml:space="preserve">20 - Homologous marburgvirus sequences from bats and humans throughout sub-Saharan Africa
</t>
  </si>
  <si>
    <t xml:space="preserve">36 - Coronavirus detection in Myotis spp. and Pipistrellus spp.
</t>
  </si>
  <si>
    <t xml:space="preserve">- Coronavirus detection in Myotis spp. and Pipistrellus spp.
</t>
  </si>
  <si>
    <t xml:space="preserve">37 - Hendra virus neutralizing antibodies in longitudinally-sampled spectacled flying foxes (Pteropus conspicillatus)
</t>
  </si>
  <si>
    <t xml:space="preserve">- Hendra virus neutralizing antibodies in longitudinally-sampled spectacled flying foxes (Pteropus conspicillatus)
</t>
  </si>
  <si>
    <t xml:space="preserve">26 - Hendra virus neutralizing antibodies in longitudinally-sampled little red flying foxes (P. scapulatus)
</t>
  </si>
  <si>
    <t xml:space="preserve">- Hendra virus neutralizing antibodies in longitudinally-sampled little red flying foxes (P. scapulatus)
</t>
  </si>
  <si>
    <t xml:space="preserve">2 - Uganda 371Bat2007, GenBank accession #: FJ750958
</t>
  </si>
  <si>
    <t xml:space="preserve">- Uganda 371Bat2007, GenBank accession #: FJ750958
</t>
  </si>
  <si>
    <t xml:space="preserve">8 - Wild-caught ERBs imported from Uganda
</t>
  </si>
  <si>
    <t xml:space="preserve">- Wild-caught ERBs imported from Uganda
</t>
  </si>
  <si>
    <t xml:space="preserve">Group 1: 5 bats (3 males, 2 females)
</t>
  </si>
  <si>
    <t>Group</t>
  </si>
  <si>
    <t xml:space="preserve">1: 5 bats (3 males, 2 females)
</t>
  </si>
  <si>
    <t xml:space="preserve">Group 2: 5 bats (2 males, 3 females)
</t>
  </si>
  <si>
    <t xml:space="preserve">2: 5 bats (2 males, 3 females)
</t>
  </si>
  <si>
    <t xml:space="preserve">Group 3: 2 negative control bats (1 male, 1 female)
</t>
  </si>
  <si>
    <t xml:space="preserve">3: 2 negative control bats (1 male, 1 female)
</t>
  </si>
  <si>
    <t xml:space="preserve">4 log10TCID50 of the 371 bat strain of MARV
</t>
  </si>
  <si>
    <t xml:space="preserve">log10TCID50 of the 371 bat strain of MARV
</t>
  </si>
  <si>
    <t xml:space="preserve">31 m of age
</t>
  </si>
  <si>
    <t xml:space="preserve">m of age
</t>
  </si>
  <si>
    <t xml:space="preserve">6 males and 6 females
</t>
  </si>
  <si>
    <t xml:space="preserve">males and 6 females
</t>
  </si>
  <si>
    <t xml:space="preserve">Average weight of 164.0 g
</t>
  </si>
  <si>
    <t>Average</t>
  </si>
  <si>
    <t xml:space="preserve">weight of 164.0 g
</t>
  </si>
  <si>
    <t xml:space="preserve">0 DPC
</t>
  </si>
  <si>
    <t xml:space="preserve">DPC
</t>
  </si>
  <si>
    <t xml:space="preserve">14 DPC
</t>
  </si>
  <si>
    <t xml:space="preserve">21 DPC
</t>
  </si>
  <si>
    <t xml:space="preserve">1) study group
</t>
  </si>
  <si>
    <t>1)</t>
  </si>
  <si>
    <t xml:space="preserve">study group
</t>
  </si>
  <si>
    <t xml:space="preserve">1) study group and time
</t>
  </si>
  <si>
    <t xml:space="preserve">study group and time
</t>
  </si>
  <si>
    <t xml:space="preserve">2) sex and time
</t>
  </si>
  <si>
    <t>2)</t>
  </si>
  <si>
    <t xml:space="preserve">sex and time
</t>
  </si>
  <si>
    <t xml:space="preserve">3) MARV IgG levels
</t>
  </si>
  <si>
    <t xml:space="preserve">MARV IgG levels
</t>
  </si>
  <si>
    <t xml:space="preserve">4) two-tailed P ≥ 0.05
</t>
  </si>
  <si>
    <t xml:space="preserve">two-tailed P ≥ 0.05
</t>
  </si>
  <si>
    <t xml:space="preserve">5) χ2 = 12.479, d.f. = 5, two-tailed P = 0.030
</t>
  </si>
  <si>
    <t xml:space="preserve">χ2 = 12.479, d.f. = 5, two-tailed P = 0.030
</t>
  </si>
  <si>
    <t xml:space="preserve">6) χ2 = 13.309, d.f. = 5, two-tailed P = 0.022
</t>
  </si>
  <si>
    <t>6)</t>
  </si>
  <si>
    <t xml:space="preserve">χ2 = 13.309, d.f. = 5, two-tailed P = 0.022
</t>
  </si>
  <si>
    <t xml:space="preserve">7) ε = 0.563
</t>
  </si>
  <si>
    <t>7)</t>
  </si>
  <si>
    <t xml:space="preserve">ε = 0.563
</t>
  </si>
  <si>
    <t xml:space="preserve">8) ε = 0.578
</t>
  </si>
  <si>
    <t>8)</t>
  </si>
  <si>
    <t xml:space="preserve">ε = 0.578
</t>
  </si>
  <si>
    <t xml:space="preserve">15. Plowright, R. K. et al.
</t>
  </si>
  <si>
    <t xml:space="preserve">Plowright, R. K. et al.
</t>
  </si>
  <si>
    <t xml:space="preserve">16. Turmelle, A. S., Jackson, F. R., Green, D., McCracken, G. F. &amp; Rupprecht, C. E.
</t>
  </si>
  <si>
    <t xml:space="preserve">Turmelle, A. S., Jackson, F. R., Green, D., McCracken, G. F. &amp; Rupprecht, C. E.
</t>
  </si>
  <si>
    <t xml:space="preserve">17. Sohayati, A. R. et al.
</t>
  </si>
  <si>
    <t xml:space="preserve">Sohayati, A. R. et al.
</t>
  </si>
  <si>
    <t xml:space="preserve">18. Hartman, A. L., Towner, J. S. &amp; Nichol, S. T.
</t>
  </si>
  <si>
    <t xml:space="preserve">Hartman, A. L., Towner, J. S. &amp; Nichol, S. T.
</t>
  </si>
  <si>
    <t xml:space="preserve">19. Amman, B. R. et al.
</t>
  </si>
  <si>
    <t>19.</t>
  </si>
  <si>
    <t xml:space="preserve">Amman, B. R. et al.
</t>
  </si>
  <si>
    <t xml:space="preserve">20. Swanepoel, R. et al.
</t>
  </si>
  <si>
    <t>20.</t>
  </si>
  <si>
    <t xml:space="preserve">Swanepoel, R. et al.
</t>
  </si>
  <si>
    <t xml:space="preserve">21. van den Hurk, A. F. et al.
</t>
  </si>
  <si>
    <t>21.</t>
  </si>
  <si>
    <t xml:space="preserve">van den Hurk, A. F. et al.
</t>
  </si>
  <si>
    <t xml:space="preserve">22. Vardon, M. J. &amp; Tidemann, C. R.
</t>
  </si>
  <si>
    <t xml:space="preserve">Vardon, M. J. &amp; Tidemann, C. R.
</t>
  </si>
  <si>
    <t xml:space="preserve">23. Hayman, D. T. et al.
</t>
  </si>
  <si>
    <t xml:space="preserve">Hayman, D. T. et al.
</t>
  </si>
  <si>
    <t xml:space="preserve">24. Leigh Jr., E. G. &amp; Handley Jr., C. O.
</t>
  </si>
  <si>
    <t xml:space="preserve">Leigh Jr., E. G. &amp; Handley Jr., C. O.
</t>
  </si>
  <si>
    <t xml:space="preserve">25. Altizer, S. et al.
</t>
  </si>
  <si>
    <t xml:space="preserve">Altizer, S. et al.
</t>
  </si>
  <si>
    <t xml:space="preserve">26. Plowright, R. K. et al.
</t>
  </si>
  <si>
    <t xml:space="preserve">27. Mutere, F. A.
</t>
  </si>
  <si>
    <t>27.</t>
  </si>
  <si>
    <t xml:space="preserve">Mutere, F. A.
</t>
  </si>
  <si>
    <t xml:space="preserve">28. Lloyd-Smith, J. O. et al.
</t>
  </si>
  <si>
    <t>28.</t>
  </si>
  <si>
    <t xml:space="preserve">Lloyd-Smith, J. O. et al.
</t>
  </si>
  <si>
    <t xml:space="preserve">29. Grenfell, B. T., Bjørnstad, O. N. &amp; Fink
</t>
  </si>
  <si>
    <t>29.</t>
  </si>
  <si>
    <t xml:space="preserve">Grenfell, B. T., Bjørnstad, O. N. &amp; Fink
</t>
  </si>
  <si>
    <t>extractions_documents_5Feb616ecd2567467f7269d56d11--COSMOS-data.json</t>
  </si>
  <si>
    <t xml:space="preserve">12 January 2020
</t>
  </si>
  <si>
    <t xml:space="preserve">January 2020
</t>
  </si>
  <si>
    <t xml:space="preserve">11 February 2020
</t>
  </si>
  <si>
    <t xml:space="preserve">February 2020
</t>
  </si>
  <si>
    <t xml:space="preserve">6-8
</t>
  </si>
  <si>
    <t xml:space="preserve">9-11
</t>
  </si>
  <si>
    <t xml:space="preserve">82 993 confirmed cases
</t>
  </si>
  <si>
    <t xml:space="preserve">993 confirmed cases
</t>
  </si>
  <si>
    <t xml:space="preserve">6 suspected cases
</t>
  </si>
  <si>
    <t xml:space="preserve">suspected cases
</t>
  </si>
  <si>
    <t xml:space="preserve">4634 deaths
</t>
  </si>
  <si>
    <t>4634</t>
  </si>
  <si>
    <t xml:space="preserve">68 135 confirmed cases
</t>
  </si>
  <si>
    <t>68</t>
  </si>
  <si>
    <t xml:space="preserve">135 confirmed cases
</t>
  </si>
  <si>
    <t xml:space="preserve">4512 deaths
</t>
  </si>
  <si>
    <t>4512</t>
  </si>
  <si>
    <t xml:space="preserve">5 404 512 confirmed cases
</t>
  </si>
  <si>
    <t xml:space="preserve">404 512 confirmed cases
</t>
  </si>
  <si>
    <t xml:space="preserve">343 514 deaths
</t>
  </si>
  <si>
    <t>343</t>
  </si>
  <si>
    <t xml:space="preserve">514 deaths
</t>
  </si>
  <si>
    <t xml:space="preserve">8096 cases
</t>
  </si>
  <si>
    <t>8096</t>
  </si>
  <si>
    <t xml:space="preserve">cases
</t>
  </si>
  <si>
    <t xml:space="preserve">774 deaths (mortality 9.6%)
</t>
  </si>
  <si>
    <t>774</t>
  </si>
  <si>
    <t xml:space="preserve">deaths (mortality 9.6%)
</t>
  </si>
  <si>
    <t xml:space="preserve">2494 cases
</t>
  </si>
  <si>
    <t>2494</t>
  </si>
  <si>
    <t xml:space="preserve">858 deaths (mortality 34.4%)
</t>
  </si>
  <si>
    <t>858</t>
  </si>
  <si>
    <t xml:space="preserve">deaths (mortality 34.4%)
</t>
  </si>
  <si>
    <t xml:space="preserve">2.8%
</t>
  </si>
  <si>
    <t xml:space="preserve">32, 33 - COVID-19 epidemic in the mainland of China
</t>
  </si>
  <si>
    <t>32,</t>
  </si>
  <si>
    <t xml:space="preserve">33 - COVID-19 epidemic in the mainland of China
</t>
  </si>
  <si>
    <t xml:space="preserve">13 - National Health Commission (NHC)
</t>
  </si>
  <si>
    <t xml:space="preserve">- National Health Commission (NHC)
</t>
  </si>
  <si>
    <t xml:space="preserve">32 - 44 - two patches, denoted as 1 and 2
</t>
  </si>
  <si>
    <t xml:space="preserve">- 44 - two patches, denoted as 1 and 2
</t>
  </si>
  <si>
    <t xml:space="preserve">23 - 26 - Asymptomatic transmission 
</t>
  </si>
  <si>
    <t xml:space="preserve">- 26 - Asymptomatic transmission 
</t>
  </si>
  <si>
    <t xml:space="preserve">1.0009 - Transmission rate (day− 1 individual− 1)
</t>
  </si>
  <si>
    <t>1.0009</t>
  </si>
  <si>
    <t xml:space="preserve">- Transmission rate (day− 1 individual− 1)
</t>
  </si>
  <si>
    <t xml:space="preserve">1.3754 - Transmission rate
</t>
  </si>
  <si>
    <t>1.3754</t>
  </si>
  <si>
    <t xml:space="preserve">- Transmission rate
</t>
  </si>
  <si>
    <t xml:space="preserve">1.0967 - Transmission rate
</t>
  </si>
  <si>
    <t>1.0967</t>
  </si>
  <si>
    <t xml:space="preserve">0.0809 - Transmission rate
</t>
  </si>
  <si>
    <t>0.0809</t>
  </si>
  <si>
    <t xml:space="preserve">2.2783 - Transmission rate
</t>
  </si>
  <si>
    <t>2.2783</t>
  </si>
  <si>
    <t xml:space="preserve">1.4721 - Transmission rate
</t>
  </si>
  <si>
    <t>1.4721</t>
  </si>
  <si>
    <t xml:space="preserve">0.289 - Transmission rate
</t>
  </si>
  <si>
    <t>0.289</t>
  </si>
  <si>
    <t xml:space="preserve">0.0189 - Transmission rate
</t>
  </si>
  <si>
    <t>0.0189</t>
  </si>
  <si>
    <t xml:space="preserve">0.0618 - Recovery rate (day− 1)
</t>
  </si>
  <si>
    <t>0.0618</t>
  </si>
  <si>
    <t xml:space="preserve">- Recovery rate (day− 1)
</t>
  </si>
  <si>
    <t xml:space="preserve">0.2269 - Detection rate (day− 1)
</t>
  </si>
  <si>
    <t>0.2269</t>
  </si>
  <si>
    <t xml:space="preserve">- Detection rate (day− 1)
</t>
  </si>
  <si>
    <t xml:space="preserve">0.0033 - Migration rate (day− 1)
</t>
  </si>
  <si>
    <t>0.0033</t>
  </si>
  <si>
    <t xml:space="preserve">- Migration rate (day− 1)
</t>
  </si>
  <si>
    <t xml:space="preserve">0.0029 - Migration rate (day− 1)
</t>
  </si>
  <si>
    <t>0.0029</t>
  </si>
  <si>
    <t xml:space="preserve">0.2001 - Infectivity reduction factor
</t>
  </si>
  <si>
    <t>0.2001</t>
  </si>
  <si>
    <t xml:space="preserve">- Infectivity reduction factor
</t>
  </si>
  <si>
    <t xml:space="preserve">0.1489 - Infectivity reduction factor
</t>
  </si>
  <si>
    <t>0.1489</t>
  </si>
  <si>
    <t xml:space="preserve">0.0587 - Infectivity reduction factor
</t>
  </si>
  <si>
    <t>0.0587</t>
  </si>
  <si>
    <t xml:space="preserve">0.0001 - Infectivity reduction factor
</t>
  </si>
  <si>
    <t>0.0001</t>
  </si>
  <si>
    <t xml:space="preserve">0.0335 - Self-healing ratio
</t>
  </si>
  <si>
    <t>0.0335</t>
  </si>
  <si>
    <t xml:space="preserve">- Self-healing ratio
</t>
  </si>
  <si>
    <t xml:space="preserve">0.3301 - Infectivity reduction factor (day− 1)
</t>
  </si>
  <si>
    <t>0.3301</t>
  </si>
  <si>
    <t xml:space="preserve">- Infectivity reduction factor (day− 1)
</t>
  </si>
  <si>
    <t xml:space="preserve">0.1724 - Transition rate of exposed (day− 1)
</t>
  </si>
  <si>
    <t>0.1724</t>
  </si>
  <si>
    <t xml:space="preserve">- Transition rate of exposed (day− 1)
</t>
  </si>
  <si>
    <t xml:space="preserve">0.8683 - Proportion of the infectious
</t>
  </si>
  <si>
    <t>0.8683</t>
  </si>
  <si>
    <t xml:space="preserve">- Proportion of the infectious
</t>
  </si>
  <si>
    <t xml:space="preserve">1.7826 x 10-5 - Disease-induced death rate (day− 1)
</t>
  </si>
  <si>
    <t>1.7826</t>
  </si>
  <si>
    <t xml:space="preserve">x 10-5 - Disease-induced death rate (day− 1)
</t>
  </si>
  <si>
    <t xml:space="preserve">1.10 x 107 - Initial susceptible population
</t>
  </si>
  <si>
    <t>1.10</t>
  </si>
  <si>
    <t xml:space="preserve">x 107 - Initial susceptible population
</t>
  </si>
  <si>
    <t xml:space="preserve">12.2544 - Initial exposed population
</t>
  </si>
  <si>
    <t>12.2544</t>
  </si>
  <si>
    <t xml:space="preserve">- Initial exposed population
</t>
  </si>
  <si>
    <t xml:space="preserve">0.12
</t>
  </si>
  <si>
    <t xml:space="preserve">1.7826 x 10-5 - Disease-induced death rate
</t>
  </si>
  <si>
    <t xml:space="preserve">x 10-5 - Disease-induced death rate
</t>
  </si>
  <si>
    <t xml:space="preserve">0.03 - Upper limit of the rate of migration out of Wuhan
</t>
  </si>
  <si>
    <t>0.03</t>
  </si>
  <si>
    <t xml:space="preserve">- Upper limit of the rate of migration out of Wuhan
</t>
  </si>
  <si>
    <t xml:space="preserve">0.0027 - Lower limit of the mobility
</t>
  </si>
  <si>
    <t>0.0027</t>
  </si>
  <si>
    <t xml:space="preserve">- Lower limit of the mobility
</t>
  </si>
  <si>
    <t xml:space="preserve">13332 - Cumulative confirmed cases announced by the NHC in Hubei province
</t>
  </si>
  <si>
    <t>13332</t>
  </si>
  <si>
    <t xml:space="preserve">- Cumulative confirmed cases announced by the NHC in Hubei province
</t>
  </si>
  <si>
    <t xml:space="preserve">12 February
</t>
  </si>
  <si>
    <t xml:space="preserve">February
</t>
  </si>
  <si>
    <t xml:space="preserve">33th day of our simulation
</t>
  </si>
  <si>
    <t>33th</t>
  </si>
  <si>
    <t xml:space="preserve">day of our simulation
</t>
  </si>
  <si>
    <t xml:space="preserve">0.0001
</t>
  </si>
  <si>
    <t xml:space="preserve">infectivity reduction factor (l)
</t>
  </si>
  <si>
    <t>infectivity</t>
  </si>
  <si>
    <t xml:space="preserve">reduction factor (l)
</t>
  </si>
  <si>
    <t xml:space="preserve">46
</t>
  </si>
  <si>
    <t xml:space="preserve">confirmed cases in Hubei province
</t>
  </si>
  <si>
    <t>confirmed</t>
  </si>
  <si>
    <t xml:space="preserve">cases in Hubei province
</t>
  </si>
  <si>
    <t xml:space="preserve">confirmed cases outside Hubei province
</t>
  </si>
  <si>
    <t xml:space="preserve">cases outside Hubei province
</t>
  </si>
  <si>
    <t xml:space="preserve">25 February 2020
</t>
  </si>
  <si>
    <t xml:space="preserve">Chi-square value
</t>
  </si>
  <si>
    <t>Chi-square</t>
  </si>
  <si>
    <t xml:space="preserve">value
</t>
  </si>
  <si>
    <t xml:space="preserve">parameters
</t>
  </si>
  <si>
    <t xml:space="preserve">5
</t>
  </si>
  <si>
    <t xml:space="preserve">initial values
</t>
  </si>
  <si>
    <t>initial</t>
  </si>
  <si>
    <t xml:space="preserve">values
</t>
  </si>
  <si>
    <t xml:space="preserve">5.6015 - R0 in the mainland of China before Wuhan was locked down
</t>
  </si>
  <si>
    <t>5.6015</t>
  </si>
  <si>
    <t xml:space="preserve">- R0 in the mainland of China before Wuhan was locked down
</t>
  </si>
  <si>
    <t xml:space="preserve">6.6037 - R0 in the mainland of China after Wuhan was locked down and before Hubei was locked down
</t>
  </si>
  <si>
    <t>6.6037</t>
  </si>
  <si>
    <t xml:space="preserve">- R0 in the mainland of China after Wuhan was locked down and before Hubei was locked down
</t>
  </si>
  <si>
    <t xml:space="preserve">3.7732 - R0 in Hubei after Hubei province was locked down and large-scale case-screening was not started
</t>
  </si>
  <si>
    <t>3.7732</t>
  </si>
  <si>
    <t xml:space="preserve">- R0 in Hubei after Hubei province was locked down and large-scale case-screening was not started
</t>
  </si>
  <si>
    <t xml:space="preserve">0.9943 - R0 outside Hubei province after Hubei province was locked down and large-scale case-screening was not started
</t>
  </si>
  <si>
    <t>0.9943</t>
  </si>
  <si>
    <t xml:space="preserve">- R0 outside Hubei province after Hubei province was locked down and large-scale case-screening was not started
</t>
  </si>
  <si>
    <t xml:space="preserve">0.2020 - R0 in Hubei after large-scale case-screening
</t>
  </si>
  <si>
    <t>0.2020</t>
  </si>
  <si>
    <t xml:space="preserve">- R0 in Hubei after large-scale case-screening
</t>
  </si>
  <si>
    <t xml:space="preserve">0.0472 - R0 outside Hubei province after large-scale case-screening
</t>
  </si>
  <si>
    <t>0.0472</t>
  </si>
  <si>
    <t xml:space="preserve">- R0 outside Hubei province after large-scale case-screening
</t>
  </si>
  <si>
    <t xml:space="preserve">3.4094 - Average R0 in Hubei until 25 February
</t>
  </si>
  <si>
    <t>3.4094</t>
  </si>
  <si>
    <t xml:space="preserve">- Average R0 in Hubei until 25 February
</t>
  </si>
  <si>
    <t xml:space="preserve">1) from to the basic reproduction number in Hubei (R0 27 January to 11 February 2020
</t>
  </si>
  <si>
    <t xml:space="preserve">from to the basic reproduction number in Hubei (R0 27 January to 11 February 2020
</t>
  </si>
  <si>
    <t xml:space="preserve">2) n = 2000
</t>
  </si>
  <si>
    <t xml:space="preserve">n = 2000
</t>
  </si>
  <si>
    <t xml:space="preserve">3) The significance level was chosen as 0.01
</t>
  </si>
  <si>
    <t xml:space="preserve">The significance level was chosen as 0.01
</t>
  </si>
  <si>
    <t xml:space="preserve">4) α1, k, lc, ρ1, β1c, δ1 and γ1
</t>
  </si>
  <si>
    <t xml:space="preserve">α1, k, lc, ρ1, β1c, δ1 and γ1
</t>
  </si>
  <si>
    <t xml:space="preserve">5) R01 &gt; R02, R03 &gt; R02
</t>
  </si>
  <si>
    <t xml:space="preserve">R01 &gt; R02, R03 &gt; R02
</t>
  </si>
  <si>
    <t xml:space="preserve">6) R04 &gt; R05, R06 &gt; R05
</t>
  </si>
  <si>
    <t xml:space="preserve">R04 &gt; R05, R06 &gt; R05
</t>
  </si>
  <si>
    <t xml:space="preserve">5.8 days - detection time (1/γ, average: 4.41 days)
</t>
  </si>
  <si>
    <t>5.8</t>
  </si>
  <si>
    <t xml:space="preserve">days - detection time (1/γ, average: 4.41 days)
</t>
  </si>
  <si>
    <t xml:space="preserve">16.18 days - treatment period (1/δ, average: 16.18 days)
</t>
  </si>
  <si>
    <t>16.18</t>
  </si>
  <si>
    <t xml:space="preserve">days - treatment period (1/δ, average: 16.18 days)
</t>
  </si>
  <si>
    <t xml:space="preserve">5.6015 - basic reproduction numbers in the mainland of China (R0)
</t>
  </si>
  <si>
    <t xml:space="preserve">- basic reproduction numbers in the mainland of China (R0)
</t>
  </si>
  <si>
    <t xml:space="preserve">6.6037 - basic reproduction numbers in the mainland of China (R0)
</t>
  </si>
  <si>
    <t xml:space="preserve">6.47 - Tang et al. (6.47 [95% CI: 5.71–7.23])
</t>
  </si>
  <si>
    <t>6.47</t>
  </si>
  <si>
    <t xml:space="preserve">- Tang et al. (6.47 [95% CI: 5.71–7.23])
</t>
  </si>
  <si>
    <t xml:space="preserve">4.71 - Shen et al., (4.71 [95% CI: 4.50–4.92])
</t>
  </si>
  <si>
    <t>4.71</t>
  </si>
  <si>
    <t xml:space="preserve">- Shen et al., (4.71 [95% CI: 4.50–4.92])
</t>
  </si>
  <si>
    <t xml:space="preserve">5.6870 - Jia et al. (5.6870 inside Hubei, 6.0295 outside Hubei)
</t>
  </si>
  <si>
    <t>5.6870</t>
  </si>
  <si>
    <t xml:space="preserve">- Jia et al. (5.6870 inside Hubei, 6.0295 outside Hubei)
</t>
  </si>
  <si>
    <t xml:space="preserve">3.7732 - basic reproduction number in Hubei
</t>
  </si>
  <si>
    <t xml:space="preserve">- basic reproduction number in Hubei
</t>
  </si>
  <si>
    <t xml:space="preserve">3.4094 - average basic reproduction number
</t>
  </si>
  <si>
    <t xml:space="preserve">- average basic reproduction number
</t>
  </si>
  <si>
    <t xml:space="preserve">3.58 - Zhao et al. (3.58 [95% CI: 2.89–4.39])
</t>
  </si>
  <si>
    <t>3.58</t>
  </si>
  <si>
    <t xml:space="preserve">- Zhao et al. (3.58 [95% CI: 2.89–4.39])
</t>
  </si>
  <si>
    <t xml:space="preserve">1.5 - Imai (1.5–3.5)
</t>
  </si>
  <si>
    <t xml:space="preserve">- Imai (1.5–3.5)
</t>
  </si>
  <si>
    <t xml:space="preserve">3.11 - Read et al. (3.11 [95% CI: 2.39–4.13])
</t>
  </si>
  <si>
    <t>3.11</t>
  </si>
  <si>
    <t xml:space="preserve">- Read et al. (3.11 [95% CI: 2.39–4.13])
</t>
  </si>
  <si>
    <t xml:space="preserve">4.08 - Cao
</t>
  </si>
  <si>
    <t>4.08</t>
  </si>
  <si>
    <t xml:space="preserve">- Cao
</t>
  </si>
  <si>
    <t xml:space="preserve">R01 = 1.8805
</t>
  </si>
  <si>
    <t xml:space="preserve">R02 = 0.6366
</t>
  </si>
  <si>
    <t>R02</t>
  </si>
  <si>
    <t xml:space="preserve">R03 = 1.0368
</t>
  </si>
  <si>
    <t>R03</t>
  </si>
  <si>
    <t xml:space="preserve">R04 = 0.5534
</t>
  </si>
  <si>
    <t>R04</t>
  </si>
  <si>
    <t xml:space="preserve">R05 = 0.1677
</t>
  </si>
  <si>
    <t>R05</t>
  </si>
  <si>
    <t xml:space="preserve">R06 = 0.2732
</t>
  </si>
  <si>
    <t>R06</t>
  </si>
  <si>
    <t xml:space="preserve">R0 (1) = 1.4981
</t>
  </si>
  <si>
    <t xml:space="preserve">(1) = 1.4981
</t>
  </si>
  <si>
    <t xml:space="preserve">R0 (2) = 0.9943
</t>
  </si>
  <si>
    <t xml:space="preserve">(2) = 0.9943
</t>
  </si>
  <si>
    <t xml:space="preserve">R0 (1) = 1.6229
</t>
  </si>
  <si>
    <t xml:space="preserve">(1) = 1.6229
</t>
  </si>
  <si>
    <t xml:space="preserve">R0 (2) = 0.0472
</t>
  </si>
  <si>
    <t xml:space="preserve">(2) = 0.0472
</t>
  </si>
  <si>
    <t xml:space="preserve">R0 (1) = 1.7477
</t>
  </si>
  <si>
    <t xml:space="preserve">(1) = 1.7477
</t>
  </si>
  <si>
    <t xml:space="preserve">R0 (2) = 0.0466
</t>
  </si>
  <si>
    <t xml:space="preserve">(2) = 0.0466
</t>
  </si>
  <si>
    <t xml:space="preserve">R0 (1) = 3.7732
</t>
  </si>
  <si>
    <t xml:space="preserve">(1) = 3.7732
</t>
  </si>
  <si>
    <t xml:space="preserve">R0 (2) = 0.0434
</t>
  </si>
  <si>
    <t xml:space="preserve">(2) = 0.0434
</t>
  </si>
  <si>
    <t xml:space="preserve">R0 (1) = 5.6015
</t>
  </si>
  <si>
    <t xml:space="preserve">(1) = 5.6015
</t>
  </si>
  <si>
    <t xml:space="preserve">R0 (2) = 2.5697
</t>
  </si>
  <si>
    <t xml:space="preserve">(2) = 2.5697
</t>
  </si>
  <si>
    <t xml:space="preserve">R0 = 5.6015
</t>
  </si>
  <si>
    <t xml:space="preserve">R0 = 6.6037
</t>
  </si>
  <si>
    <t xml:space="preserve">1. National Natural Science Foundation of China (No. 81673275, 11901059)
</t>
  </si>
  <si>
    <t xml:space="preserve">National Natural Science Foundation of China (No. 81673275, 11901059)
</t>
  </si>
  <si>
    <t xml:space="preserve">2. National S&amp;T Major Project Foundation of China (No. 2017ZX10201101 and 2018ZX10715002)
</t>
  </si>
  <si>
    <t xml:space="preserve">National S&amp;T Major Project Foundation of China (No. 2017ZX10201101 and 2018ZX10715002)
</t>
  </si>
  <si>
    <t xml:space="preserve">3. Natural Science Foundation of Hubei province, China (No. 2019CFB353 and 2019CFB241)
</t>
  </si>
  <si>
    <t xml:space="preserve">Natural Science Foundation of Hubei province, China (No. 2019CFB353 and 2019CFB241)
</t>
  </si>
  <si>
    <t xml:space="preserve">4. World Health Organization (http://www.nhc.gov.cn/xcs/yqtb/list_ gzbd.shtml)
</t>
  </si>
  <si>
    <t xml:space="preserve">World Health Organization (http://www.nhc.gov.cn/xcs/yqtb/list_ gzbd.shtml)
</t>
  </si>
  <si>
    <t xml:space="preserve">5. Li et al. Infectious Diseases of Poverty (2020) 9:94
</t>
  </si>
  <si>
    <t xml:space="preserve">Li et al. Infectious Diseases of Poverty (2020) 9:94
</t>
  </si>
  <si>
    <t xml:space="preserve">9. Du Z, Wang L, Cauchemez S, Xu X, Wang X, Cowling B, et al. Risk for transportation of 2019 novel coronavirus disease from Wuhan to other cities in China. Emerg Infect Dis. 2020;26(5):1049–52.
</t>
  </si>
  <si>
    <t xml:space="preserve">Du Z, Wang L, Cauchemez S, Xu X, Wang X, Cowling B, et al. Risk for transportation of 2019 novel coronavirus disease from Wuhan to other cities in China. Emerg Infect Dis. 2020;26(5):1049–52.
</t>
  </si>
  <si>
    <t xml:space="preserve">11. Wu Z, McGoogan JM. Characteristics of and important lessons from the coronavirus disease 2019 (COVID-19) outbreak in China: summary of a report of 72,314 cases from the Chinese Center for Disease Control and Prevention. JAMA. 2020;323(13):1239–42.
</t>
  </si>
  <si>
    <t xml:space="preserve">Wu Z, McGoogan JM. Characteristics of and important lessons from the coronavirus disease 2019 (COVID-19) outbreak in China: summary of a report of 72,314 cases from the Chinese Center for Disease Control and Prevention. JAMA. 2020;323(13):1239–42.
</t>
  </si>
  <si>
    <t xml:space="preserve">16. Wu P, Hao X, Lau EH, Wong JY, Leung KS, Wu JT, et al. Real-time tentative assessment of the epidemiological characteristics of novel coronavirus infections in Wuhan, China, as at 22 January 2020. Euro Surveill. 2020;25(3): 2000044.
</t>
  </si>
  <si>
    <t xml:space="preserve">Wu P, Hao X, Lau EH, Wong JY, Leung KS, Wu JT, et al. Real-time tentative assessment of the epidemiological characteristics of novel coronavirus infections in Wuhan, China, as at 22 January 2020. Euro Surveill. 2020;25(3): 2000044.
</t>
  </si>
  <si>
    <t xml:space="preserve">21. Guan W, Ni Z, Hu Y, Liang W, Ou C, He J, et al. Clinical characteristics of coronavirus disease 2019 in China. New Engl J Med. 2020;382:1708–20.
</t>
  </si>
  <si>
    <t xml:space="preserve">Guan W, Ni Z, Hu Y, Liang W, Ou C, He J, et al. Clinical characteristics of coronavirus disease 2019 in China. New Engl J Med. 2020;382:1708–20.
</t>
  </si>
  <si>
    <t xml:space="preserve">22
</t>
  </si>
  <si>
    <t xml:space="preserve">24 Mar 2020
</t>
  </si>
  <si>
    <t xml:space="preserve">Mar 2020
</t>
  </si>
  <si>
    <t xml:space="preserve">27. Coronavirus medicine
</t>
  </si>
  <si>
    <t xml:space="preserve">Coronavirus medicine
</t>
  </si>
  <si>
    <t xml:space="preserve">28. Patient. COVID-19: how to treat coronavirus at home
</t>
  </si>
  <si>
    <t xml:space="preserve">Patient. COVID-19: how to treat coronavirus at home
</t>
  </si>
  <si>
    <t xml:space="preserve">29. World Health Organization. Summary of probable SARS cases with onset of illness from 1 November 2002 to 31 July 2003
</t>
  </si>
  <si>
    <t xml:space="preserve">World Health Organization. Summary of probable SARS cases with onset of illness from 1 November 2002 to 31 July 2003
</t>
  </si>
  <si>
    <t xml:space="preserve">30. World Health Organization. Middle East Respiratory Syndrome Coronavirus (MERS-CoV)
</t>
  </si>
  <si>
    <t>30.</t>
  </si>
  <si>
    <t xml:space="preserve">World Health Organization. Middle East Respiratory Syndrome Coronavirus (MERS-CoV)
</t>
  </si>
  <si>
    <t xml:space="preserve">31. Wang C, Horby PW, Hayden FG, Gao GF. A novel coronavirus outbreak of global health concern
</t>
  </si>
  <si>
    <t>31.</t>
  </si>
  <si>
    <t xml:space="preserve">Wang C, Horby PW, Hayden FG, Gao GF. A novel coronavirus outbreak of global health concern
</t>
  </si>
  <si>
    <t xml:space="preserve">32. Jia J, Ding J, Liu S, Liao G, Li J, Duan B, et al. Modeling the control of COVID-19: impact of policy interventions and meteorological factors
</t>
  </si>
  <si>
    <t>32.</t>
  </si>
  <si>
    <t xml:space="preserve">Jia J, Ding J, Liu S, Liao G, Li J, Duan B, et al. Modeling the control of COVID-19: impact of policy interventions and meteorological factors
</t>
  </si>
  <si>
    <t xml:space="preserve">33. Tang B, Wang X, Li Q, Bragazzi NL, Tang S, Xiao Y, et al. Estimation of the transmission risk of the 2019-nCoV and its implication for public health interventions
</t>
  </si>
  <si>
    <t>33.</t>
  </si>
  <si>
    <t xml:space="preserve">Tang B, Wang X, Li Q, Bragazzi NL, Tang S, Xiao Y, et al. Estimation of the transmission risk of the 2019-nCoV and its implication for public health interventions
</t>
  </si>
  <si>
    <t xml:space="preserve">34. Shen M, Peng Z, Xiao Y, Zhang L. Modelling the epidemic trend of the 2019 novel coronavirus outbreak in China
</t>
  </si>
  <si>
    <t>34.</t>
  </si>
  <si>
    <t xml:space="preserve">Shen M, Peng Z, Xiao Y, Zhang L. Modelling the epidemic trend of the 2019 novel coronavirus outbreak in China
</t>
  </si>
  <si>
    <t xml:space="preserve">35. Zhao S, Lin Q, Ran J, Musa SS, Yang G, Wang W, et al. Preliminary estimation
</t>
  </si>
  <si>
    <t xml:space="preserve">Zhao S, Lin Q, Ran J, Musa SS, Yang G, Wang W, et al. Preliminary estimation
</t>
  </si>
  <si>
    <t xml:space="preserve">45. Backer JA, Klinkenberg D, Wallinga J. Incubation period of 2019 novel coronavirus (2019-nCoV) infections among travellers from Wuhan, China, 20–28 January 2020. Euro Surveill. 2020;25(5):2000062.
</t>
  </si>
  <si>
    <t xml:space="preserve">Backer JA, Klinkenberg D, Wallinga J. Incubation period of 2019 novel coronavirus (2019-nCoV) infections among travellers from Wuhan, China, 20–28 January 2020. Euro Surveill. 2020;25(5):2000062.
</t>
  </si>
  <si>
    <t xml:space="preserve">46. Wuhan Municipal People’s Government, Wuhan's resident population exceeds 11 million. http://www.wh.gov.cn/2019_web/whyw/201910/t20191 021_280212.html. Accessed 26 Mar 2019.
</t>
  </si>
  <si>
    <t xml:space="preserve">Wuhan Municipal People’s Government, Wuhan's resident population exceeds 11 million. http://www.wh.gov.cn/2019_web/whyw/201910/t20191 021_280212.html. Accessed 26 Mar 2019.
</t>
  </si>
  <si>
    <t xml:space="preserve">47. Wuhan Municipal Bureau of Statistics. The 10th Report of Wuhan’s Economic and Social Development Achievements on the 70th Anniversary of the Founding of New China,. http://tjj.wuhan.gov.cn/details.aspx?id=4506. Accessed 29 Sept 2019.
</t>
  </si>
  <si>
    <t>47.</t>
  </si>
  <si>
    <t xml:space="preserve">Wuhan Municipal Bureau of Statistics. The 10th Report of Wuhan’s Economic and Social Development Achievements on the 70th Anniversary of the Founding of New China,. http://tjj.wuhan.gov.cn/details.aspx?id=4506. Accessed 29 Sept 2019.
</t>
  </si>
  <si>
    <t xml:space="preserve">48. Van den Driessche P, Watmough J. Reproduction numbers and sub- threshold endemic equilibria for compartmental models of disease transmission. Math Biosci. 2002;180(1–2):29–48.
</t>
  </si>
  <si>
    <t>48.</t>
  </si>
  <si>
    <t xml:space="preserve">Van den Driessche P, Watmough J. Reproduction numbers and sub- threshold endemic equilibria for compartmental models of disease transmission. Math Biosci. 2002;180(1–2):29–48.
</t>
  </si>
  <si>
    <t xml:space="preserve">49. Medical Administration Bureau. Notice on printing and distributing Diagnosis and Treatment
</t>
  </si>
  <si>
    <t>49.</t>
  </si>
  <si>
    <t xml:space="preserve">Medical Administration Bureau. Notice on printing and distributing Diagnosis and Treatment
</t>
  </si>
  <si>
    <t>extractions_documents_5Feb616fd5fb67467f7269d9e04c--COSMOS-data.json</t>
  </si>
  <si>
    <t xml:space="preserve">2.2 - Estimated R0 by Li et al. [7]
</t>
  </si>
  <si>
    <t>2.2</t>
  </si>
  <si>
    <t xml:space="preserve">- Estimated R0 by Li et al. [7]
</t>
  </si>
  <si>
    <t xml:space="preserve">2.56 - Estimated R0 by Zhao et al. [9]
</t>
  </si>
  <si>
    <t>2.56</t>
  </si>
  <si>
    <t xml:space="preserve">- Estimated R0 by Zhao et al. [9]
</t>
  </si>
  <si>
    <t xml:space="preserve">2-fold to 8-fold increase in the reporting rate
</t>
  </si>
  <si>
    <t>2-fold</t>
  </si>
  <si>
    <t xml:space="preserve">to 8-fold increase in the reporting rate
</t>
  </si>
  <si>
    <t xml:space="preserve">Li et al. [11]
</t>
  </si>
  <si>
    <t>Li</t>
  </si>
  <si>
    <t xml:space="preserve">et al. [11]
</t>
  </si>
  <si>
    <t xml:space="preserve">R0 dropped from 4.38 to 3.41
</t>
  </si>
  <si>
    <t xml:space="preserve">dropped from 4.38 to 3.41
</t>
  </si>
  <si>
    <t xml:space="preserve">Over the epidemic period of the study COVID-19 had an average R0 of 3.39
</t>
  </si>
  <si>
    <t xml:space="preserve">the epidemic period of the study COVID-19 had an average R0 of 3.39
</t>
  </si>
  <si>
    <t xml:space="preserve">Tang et al. [6]
</t>
  </si>
  <si>
    <t xml:space="preserve">et al. [6]
</t>
  </si>
  <si>
    <t xml:space="preserve">R0 with control measures might be as high as 6.47
</t>
  </si>
  <si>
    <t xml:space="preserve">with control measures might be as high as 6.47
</t>
  </si>
  <si>
    <t xml:space="preserve">Chen et al. [12]
</t>
  </si>
  <si>
    <t>Chen</t>
  </si>
  <si>
    <t xml:space="preserve">et al. [12]
</t>
  </si>
  <si>
    <t xml:space="preserve">R0 were 2.30 from reservoir to person and 3.58 from person to person
</t>
  </si>
  <si>
    <t xml:space="preserve">were 2.30 from reservoir to person and 3.58 from person to person
</t>
  </si>
  <si>
    <t xml:space="preserve">S(t): 1 336 210 000
</t>
  </si>
  <si>
    <t>S(t):</t>
  </si>
  <si>
    <t xml:space="preserve">1 336 210 000
</t>
  </si>
  <si>
    <t xml:space="preserve">E(t): 501.23
</t>
  </si>
  <si>
    <t>E(t):</t>
  </si>
  <si>
    <t xml:space="preserve">501.23
</t>
  </si>
  <si>
    <t xml:space="preserve">I(t): 0.22839
</t>
  </si>
  <si>
    <t>I(t):</t>
  </si>
  <si>
    <t xml:space="preserve">0.22839
</t>
  </si>
  <si>
    <t xml:space="preserve">A(t): 991.29
</t>
  </si>
  <si>
    <t>A(t):</t>
  </si>
  <si>
    <t xml:space="preserve">991.29
</t>
  </si>
  <si>
    <t xml:space="preserve">Si(t): 0
</t>
  </si>
  <si>
    <t>Si(t):</t>
  </si>
  <si>
    <t xml:space="preserve">Q(t): 0
</t>
  </si>
  <si>
    <t>Q(t):</t>
  </si>
  <si>
    <t xml:space="preserve">H(t): 21
</t>
  </si>
  <si>
    <t>H(t):</t>
  </si>
  <si>
    <t xml:space="preserve">R(t): None
</t>
  </si>
  <si>
    <t>R(t):</t>
  </si>
  <si>
    <t xml:space="preserve">R(t) 240.76 - Covered population
</t>
  </si>
  <si>
    <t>R(t)</t>
  </si>
  <si>
    <t xml:space="preserve">240.76 - Covered population
</t>
  </si>
  <si>
    <t xml:space="preserve">MCMC - Markov Chain Monte Carlo method
</t>
  </si>
  <si>
    <t>MCMC</t>
  </si>
  <si>
    <t xml:space="preserve">- Markov Chain Monte Carlo method
</t>
  </si>
  <si>
    <t xml:space="preserve">Rh(t) 0 - Data Recovered population from hospitals
</t>
  </si>
  <si>
    <t>Rh(t)</t>
  </si>
  <si>
    <t xml:space="preserve">0 - Data Recovered population from hospitals
</t>
  </si>
  <si>
    <t xml:space="preserve">D(t) 0 - Data Cumulative number of dead cases in hospitals
</t>
  </si>
  <si>
    <t>D(t)</t>
  </si>
  <si>
    <t xml:space="preserve">0 - Data Cumulative number of dead cases in hospitals
</t>
  </si>
  <si>
    <t xml:space="preserve">T (t) 21 - Data Total number of reported cases
</t>
  </si>
  <si>
    <t xml:space="preserve">(t) 21 - Data Total number of reported cases
</t>
  </si>
  <si>
    <t xml:space="preserve">c0 - Initial contact rate
</t>
  </si>
  <si>
    <t>c0</t>
  </si>
  <si>
    <t xml:space="preserve">- Initial contact rate
</t>
  </si>
  <si>
    <t xml:space="preserve">Re(t) - Effective daily reproduction ratio
</t>
  </si>
  <si>
    <t>Re(t)</t>
  </si>
  <si>
    <t xml:space="preserve">- Effective daily reproduction ratio
</t>
  </si>
  <si>
    <t xml:space="preserve">Rc - Control reproduction number
</t>
  </si>
  <si>
    <t>Rc</t>
  </si>
  <si>
    <t xml:space="preserve">- Control reproduction number
</t>
  </si>
  <si>
    <t xml:space="preserve">20 January 2020
</t>
  </si>
  <si>
    <t xml:space="preserve">S(0): 1 336 210 000
</t>
  </si>
  <si>
    <t>S(0):</t>
  </si>
  <si>
    <t xml:space="preserve">Q(0): 0
</t>
  </si>
  <si>
    <t>Q(0):</t>
  </si>
  <si>
    <t xml:space="preserve">Rh(0): 0
</t>
  </si>
  <si>
    <t>Rh(0):</t>
  </si>
  <si>
    <t xml:space="preserve">D(0): 0
</t>
  </si>
  <si>
    <t>D(0):</t>
  </si>
  <si>
    <t xml:space="preserve">H(0): 21
</t>
  </si>
  <si>
    <t>H(0):</t>
  </si>
  <si>
    <t xml:space="preserve">T(0): 21
</t>
  </si>
  <si>
    <t>T(0):</t>
  </si>
  <si>
    <t xml:space="preserve">φ: 1/5.2
</t>
  </si>
  <si>
    <t>φ:</t>
  </si>
  <si>
    <t xml:space="preserve">1/5.2
</t>
  </si>
  <si>
    <t xml:space="preserve">μ: 1/14
</t>
  </si>
  <si>
    <t>μ:</t>
  </si>
  <si>
    <t xml:space="preserve">1/14
</t>
  </si>
  <si>
    <t xml:space="preserve">Rc: 3.36 (95% CI: 3.20–3.64)
</t>
  </si>
  <si>
    <t>Rc:</t>
  </si>
  <si>
    <t xml:space="preserve">3.36 (95% CI: 3.20–3.64)
</t>
  </si>
  <si>
    <t xml:space="preserve">Re(t): Fig. 5
</t>
  </si>
  <si>
    <t>Re(t):</t>
  </si>
  <si>
    <t xml:space="preserve">Fig. 5
</t>
  </si>
  <si>
    <t xml:space="preserve">9:116
</t>
  </si>
  <si>
    <t xml:space="preserve">Page 6 of 9
</t>
  </si>
  <si>
    <t>Page</t>
  </si>
  <si>
    <t xml:space="preserve">6 of 9
</t>
  </si>
  <si>
    <t xml:space="preserve">Re(1) = 3.34
</t>
  </si>
  <si>
    <t>Re(1)</t>
  </si>
  <si>
    <t xml:space="preserve">Re(12) = 0.89
</t>
  </si>
  <si>
    <t>Re(12)</t>
  </si>
  <si>
    <t xml:space="preserve">13 155
</t>
  </si>
  <si>
    <t xml:space="preserve">155
</t>
  </si>
  <si>
    <t xml:space="preserve">Fig. 4e
</t>
  </si>
  <si>
    <t xml:space="preserve">4e
</t>
  </si>
  <si>
    <t xml:space="preserve">Fig. 4f
</t>
  </si>
  <si>
    <t xml:space="preserve">4f
</t>
  </si>
  <si>
    <t xml:space="preserve">q1 = 0.3
</t>
  </si>
  <si>
    <t>q1</t>
  </si>
  <si>
    <t xml:space="preserve">q1 = 0.5
</t>
  </si>
  <si>
    <t xml:space="preserve">Re(t) = 1.68
</t>
  </si>
  <si>
    <t xml:space="preserve">Fig. 6a
</t>
  </si>
  <si>
    <t xml:space="preserve">6a
</t>
  </si>
  <si>
    <t xml:space="preserve">Fig. 6b
</t>
  </si>
  <si>
    <t xml:space="preserve">6b
</t>
  </si>
  <si>
    <t xml:space="preserve">0% of the initial value c0
</t>
  </si>
  <si>
    <t>0%</t>
  </si>
  <si>
    <t xml:space="preserve">of the initial value c0
</t>
  </si>
  <si>
    <t xml:space="preserve">0.5% to 13 227
</t>
  </si>
  <si>
    <t>0.5%</t>
  </si>
  <si>
    <t xml:space="preserve">to 13 227
</t>
  </si>
  <si>
    <t xml:space="preserve">40 days
</t>
  </si>
  <si>
    <t>40</t>
  </si>
  <si>
    <t xml:space="preserve">More than 447 million
</t>
  </si>
  <si>
    <t>More</t>
  </si>
  <si>
    <t xml:space="preserve">than 447 million
</t>
  </si>
  <si>
    <t xml:space="preserve">More than 365 days
</t>
  </si>
  <si>
    <t xml:space="preserve">than 365 days
</t>
  </si>
  <si>
    <t xml:space="preserve">13 227
</t>
  </si>
  <si>
    <t xml:space="preserve">227
</t>
  </si>
  <si>
    <t xml:space="preserve">161 - 77 days
</t>
  </si>
  <si>
    <t>161</t>
  </si>
  <si>
    <t xml:space="preserve">- 77 days
</t>
  </si>
  <si>
    <t xml:space="preserve">20 March (c(t) = 0.2c0)
</t>
  </si>
  <si>
    <t xml:space="preserve">March (c(t) = 0.2c0)
</t>
  </si>
  <si>
    <t xml:space="preserve">20 March (c(t) = 0.5c0)
</t>
  </si>
  <si>
    <t xml:space="preserve">March (c(t) = 0.5c0)
</t>
  </si>
  <si>
    <t xml:space="preserve">445 million
</t>
  </si>
  <si>
    <t xml:space="preserve">million
</t>
  </si>
  <si>
    <t xml:space="preserve">365 days
</t>
  </si>
  <si>
    <t>365</t>
  </si>
  <si>
    <t xml:space="preserve">11971240  Science Foundation of China 
</t>
  </si>
  <si>
    <t>11971240</t>
  </si>
  <si>
    <t xml:space="preserve"> Science Foundation of China 
</t>
  </si>
  <si>
    <t xml:space="preserve">11871093  Science Foundation of China 
</t>
  </si>
  <si>
    <t>11871093</t>
  </si>
  <si>
    <t xml:space="preserve">17KJA110002  NSF of the Jiangsu Higher Education Committee of China 
</t>
  </si>
  <si>
    <t>17KJA110002</t>
  </si>
  <si>
    <t xml:space="preserve"> NSF of the Jiangsu Higher Education Committee of China 
</t>
  </si>
  <si>
    <t xml:space="preserve">2 March 2020  Received 
</t>
  </si>
  <si>
    <t xml:space="preserve">March 2020  Received 
</t>
  </si>
  <si>
    <t xml:space="preserve">28 May 2020  Accepted 
</t>
  </si>
  <si>
    <t xml:space="preserve">May 2020  Accepted 
</t>
  </si>
  <si>
    <t xml:space="preserve">7-8  Carlos WG, Dela Cruz CS, Cao B, Pasnick S, Jamil S. Novel Wuhan (2019-nCoV) Coronavirus. Am J Respir Crit Care Med. 2020;201 
</t>
  </si>
  <si>
    <t xml:space="preserve"> Carlos WG, Dela Cruz CS, Cao B, Pasnick S, Jamil S. Novel Wuhan (2019-nCoV) Coronavirus. Am J Respir Crit Care Med. 2020;201 
</t>
  </si>
  <si>
    <t xml:space="preserve">2596-624  Li D, Wan H. The threshold infection level for Wolbachina invasion in a two-sex mosquito population model. Bull Math Biol. 2019;81(7) 
</t>
  </si>
  <si>
    <t>2596-624</t>
  </si>
  <si>
    <t xml:space="preserve"> Li D, Wan H. The threshold infection level for Wolbachina invasion in a two-sex mosquito population model. Bull Math Biol. 2019;81(7) 
</t>
  </si>
  <si>
    <t xml:space="preserve">186-94  Kwok KO, Tang A, Wei VW, Park WH, Yeoh EK, Riley S. Epidemic models of contact tracing: systematic review of transmission studies of severe acute respiratory syndrome and middle east respiratory syndrome. Comput Struct Biotechnol J. 2019;17 
</t>
  </si>
  <si>
    <t>186-94</t>
  </si>
  <si>
    <t xml:space="preserve"> Kwok KO, Tang A, Wei VW, Park WH, Yeoh EK, Riley S. Epidemic models of contact tracing: systematic review of transmission studies of severe acute respiratory syndrome and middle east respiratory syndrome. Comput Struct Biotechnol J. 2019;17 
</t>
  </si>
  <si>
    <t xml:space="preserve">2000058  Riou J, Althaus CL. Pattern of early human-to-human transmission of Wuhan 2019 novel coronavirus (2019-nCoV), December 2019 to January 2020
</t>
  </si>
  <si>
    <t>2000058</t>
  </si>
  <si>
    <t xml:space="preserve"> Riou J, Althaus CL. Pattern of early human-to-human transmission of Wuhan 2019 novel coronavirus (2019-nCoV), December 2019 to January 2020
</t>
  </si>
  <si>
    <t xml:space="preserve">14. The basic reproduction number (R0) of measles
</t>
  </si>
  <si>
    <t xml:space="preserve">The basic reproduction number (R0) of measles
</t>
  </si>
  <si>
    <t xml:space="preserve">15. An updated estimation of the risk of transmission of the novel coronavirus (2019-nCov)
</t>
  </si>
  <si>
    <t xml:space="preserve">An updated estimation of the risk of transmission of the novel coronavirus (2019-nCov)
</t>
  </si>
  <si>
    <t xml:space="preserve">16. Real-time forecasts of the 2019-nCoV epidemic in China from February 5th to February 24th 2020
</t>
  </si>
  <si>
    <t xml:space="preserve">Real-time forecasts of the 2019-nCoV epidemic in China from February 5th to February 24th 2020
</t>
  </si>
  <si>
    <t xml:space="preserve">17. http://www.jiangsu.gov.cn/art/2020/2/25/art_60096_8X00000.983372.html
</t>
  </si>
  <si>
    <t xml:space="preserve">http://www.jiangsu.gov.cn/art/2020/2/25/art_60096_8X00000.983372.html
</t>
  </si>
  <si>
    <t xml:space="preserve">18. Media/psychological impact on multiple outbreaks of emerging infectious diseases
</t>
  </si>
  <si>
    <t xml:space="preserve">Media/psychological impact on multiple outbreaks of emerging infectious diseases
</t>
  </si>
  <si>
    <t xml:space="preserve">19. The impact of media on the control of infectious diseases
</t>
  </si>
  <si>
    <t xml:space="preserve">The impact of media on the control of infectious diseases
</t>
  </si>
  <si>
    <t xml:space="preserve">20. The impact of media coverage on the dynamics of infectious disease
</t>
  </si>
  <si>
    <t xml:space="preserve">The impact of media coverage on the dynamics of infectious disease
</t>
  </si>
  <si>
    <t xml:space="preserve">21. On the definition and the computation of the basic reproduction ratio R0 in models for infectious diseases in heterogeneous populations
</t>
  </si>
  <si>
    <t xml:space="preserve">On the definition and the computation of the basic reproduction ratio R0 in models for infectious diseases in heterogeneous populations
</t>
  </si>
  <si>
    <t xml:space="preserve">22. Reproduction numbers and sub-threshold endemic equilibria for compartmental models of disease transmission
</t>
  </si>
  <si>
    <t xml:space="preserve">Reproduction numbers and sub-threshold endemic equilibria for compartmental models of disease transmission
</t>
  </si>
  <si>
    <t xml:space="preserve">23. https://mjlaine.github.io/mcmcstat/
</t>
  </si>
  <si>
    <t xml:space="preserve">https://mjlaine.github.io/mcmcstat/
</t>
  </si>
  <si>
    <t xml:space="preserve">24. Understanding the metropolis-hastings algorithm
</t>
  </si>
  <si>
    <t xml:space="preserve">Understanding the metropolis-hastings algorithm
</t>
  </si>
  <si>
    <t xml:space="preserve">25. An adaptive Metropolis algorithm
</t>
  </si>
  <si>
    <t xml:space="preserve">An adaptive Metropolis algorithm
</t>
  </si>
  <si>
    <t xml:space="preserve">26. DRAM: efficient adaptive MCMC
</t>
  </si>
  <si>
    <t xml:space="preserve">DRAM: efficient adaptive MCMC
</t>
  </si>
  <si>
    <t xml:space="preserve">27. http://data.stats.gov.cn/
</t>
  </si>
  <si>
    <t xml:space="preserve">http://data.stats.gov.cn/
</t>
  </si>
  <si>
    <t>extractions_documents_5Feb618d53fc67467f726960ca7d--COSMOS-data.json</t>
  </si>
  <si>
    <t xml:space="preserve">1 Introduction
</t>
  </si>
  <si>
    <t xml:space="preserve">Introduction
</t>
  </si>
  <si>
    <t xml:space="preserve">SIR model [1] [2] 
</t>
  </si>
  <si>
    <t xml:space="preserve">model [1] [2] 
</t>
  </si>
  <si>
    <t xml:space="preserve">3 SIR Model
</t>
  </si>
  <si>
    <t xml:space="preserve">84 simulated functions 
</t>
  </si>
  <si>
    <t xml:space="preserve">simulated functions 
</t>
  </si>
  <si>
    <t xml:space="preserve">21 counties in New Jersey
</t>
  </si>
  <si>
    <t xml:space="preserve">counties in New Jersey
</t>
  </si>
  <si>
    <t xml:space="preserve">4 Results
</t>
  </si>
  <si>
    <t xml:space="preserve">Results
</t>
  </si>
  <si>
    <t xml:space="preserve">5 - (5)
</t>
  </si>
  <si>
    <t xml:space="preserve">- (5)
</t>
  </si>
  <si>
    <t xml:space="preserve">6 - (6)
</t>
  </si>
  <si>
    <t xml:space="preserve">- (6)
</t>
  </si>
  <si>
    <t xml:space="preserve">40 - (7)
</t>
  </si>
  <si>
    <t xml:space="preserve">- (7)
</t>
  </si>
  <si>
    <t xml:space="preserve">60 - (8)
</t>
  </si>
  <si>
    <t>60</t>
  </si>
  <si>
    <t xml:space="preserve">- (8)
</t>
  </si>
  <si>
    <t xml:space="preserve">65 - (9)
</t>
  </si>
  <si>
    <t>65</t>
  </si>
  <si>
    <t xml:space="preserve">- (9)
</t>
  </si>
  <si>
    <t xml:space="preserve">45 - (10)
</t>
  </si>
  <si>
    <t xml:space="preserve">- (10)
</t>
  </si>
  <si>
    <t xml:space="preserve">70 - (11)
</t>
  </si>
  <si>
    <t xml:space="preserve">- (11)
</t>
  </si>
  <si>
    <t xml:space="preserve">75 - (12)
</t>
  </si>
  <si>
    <t>75</t>
  </si>
  <si>
    <t xml:space="preserve">- (12)
</t>
  </si>
  <si>
    <t xml:space="preserve">2 - None
</t>
  </si>
  <si>
    <t xml:space="preserve">50 - None
</t>
  </si>
  <si>
    <t xml:space="preserve">55 - None
</t>
  </si>
  <si>
    <t xml:space="preserve">21 - total number of counties in New Jersey
</t>
  </si>
  <si>
    <t xml:space="preserve">- total number of counties in New Jersey
</t>
  </si>
  <si>
    <t xml:space="preserve">84 - differential equations for New Jersey
</t>
  </si>
  <si>
    <t xml:space="preserve">- differential equations for New Jersey
</t>
  </si>
  <si>
    <t xml:space="preserve">180 - days after onset of COVID-19 in New Jersey
</t>
  </si>
  <si>
    <t xml:space="preserve">- days after onset of COVID-19 in New Jersey
</t>
  </si>
  <si>
    <t xml:space="preserve">150 - observed new cases
</t>
  </si>
  <si>
    <t>150</t>
  </si>
  <si>
    <t xml:space="preserve">- observed new cases
</t>
  </si>
  <si>
    <t xml:space="preserve">155 - observed new cases
</t>
  </si>
  <si>
    <t>155</t>
  </si>
  <si>
    <t xml:space="preserve">130 - observed new cases
</t>
  </si>
  <si>
    <t xml:space="preserve">160 - observed new cases
</t>
  </si>
  <si>
    <t>160</t>
  </si>
  <si>
    <t xml:space="preserve">135 - observed new cases
</t>
  </si>
  <si>
    <t xml:space="preserve">140 - observed new cases
</t>
  </si>
  <si>
    <t>140</t>
  </si>
  <si>
    <t xml:space="preserve">4 - Figure 4
</t>
  </si>
  <si>
    <t xml:space="preserve">- Figure 4
</t>
  </si>
  <si>
    <t xml:space="preserve">145 - observed new cases
</t>
  </si>
  <si>
    <t>145</t>
  </si>
  <si>
    <t xml:space="preserve">190 - Counties with large observed new cases
</t>
  </si>
  <si>
    <t xml:space="preserve">- Counties with large observed new cases
</t>
  </si>
  <si>
    <t xml:space="preserve">195 - Counties with large observed new cases
</t>
  </si>
  <si>
    <t>195</t>
  </si>
  <si>
    <t xml:space="preserve">165 - observed new cases
</t>
  </si>
  <si>
    <t>165</t>
  </si>
  <si>
    <t xml:space="preserve">200 - observed new cases
</t>
  </si>
  <si>
    <t xml:space="preserve">175 - observed new cases
</t>
  </si>
  <si>
    <t>175</t>
  </si>
  <si>
    <t xml:space="preserve">180 - observed new cases
</t>
  </si>
  <si>
    <t xml:space="preserve">205 - observed new cases
</t>
  </si>
  <si>
    <t xml:space="preserve">5 - Figure 5
</t>
  </si>
  <si>
    <t xml:space="preserve">- Figure 5
</t>
  </si>
  <si>
    <t xml:space="preserve">185 - observed new cases
</t>
  </si>
  <si>
    <t xml:space="preserve">α 8.2967e-07
</t>
  </si>
  <si>
    <t xml:space="preserve">8.2967e-07
</t>
  </si>
  <si>
    <t xml:space="preserve">β 1.7601
</t>
  </si>
  <si>
    <t xml:space="preserve">1.7601
</t>
  </si>
  <si>
    <t xml:space="preserve">γ 0.0063
</t>
  </si>
  <si>
    <t>γ</t>
  </si>
  <si>
    <t xml:space="preserve">0.0063
</t>
  </si>
  <si>
    <t xml:space="preserve">λ 0.0462
</t>
  </si>
  <si>
    <t>λ</t>
  </si>
  <si>
    <t xml:space="preserve">0.0462
</t>
  </si>
  <si>
    <t xml:space="preserve">Bergen Aﬀecting Passaic 0.0379
</t>
  </si>
  <si>
    <t>Bergen</t>
  </si>
  <si>
    <t xml:space="preserve">Aﬀecting Passaic 0.0379
</t>
  </si>
  <si>
    <t xml:space="preserve">Essex Aﬀecting Passaic 0.0410
</t>
  </si>
  <si>
    <t>Essex</t>
  </si>
  <si>
    <t xml:space="preserve">Aﬀecting Passaic 0.0410
</t>
  </si>
  <si>
    <t xml:space="preserve">Morris Aﬀecting Passaic 0.0407
</t>
  </si>
  <si>
    <t>Morris</t>
  </si>
  <si>
    <t xml:space="preserve">Aﬀecting Passaic 0.0407
</t>
  </si>
  <si>
    <t xml:space="preserve">Sussex Aﬀecting Passaic 0.0318
</t>
  </si>
  <si>
    <t>Sussex</t>
  </si>
  <si>
    <t xml:space="preserve">Aﬀecting Passaic 0.0318
</t>
  </si>
  <si>
    <t xml:space="preserve">shift 85 (days)
</t>
  </si>
  <si>
    <t>shift</t>
  </si>
  <si>
    <t xml:space="preserve">85 (days)
</t>
  </si>
  <si>
    <t xml:space="preserve">[1] Kermack, W. O.; McKendrick, A. G. (1927). ”A Contribution to the Mathematical Theory of Epidemics”. Proceedings of the Royal Society A. 115 (772): 700–721. Bibcode:1927RSPSA.115..700K. doi:10.1098/rspa.1927.0118.
</t>
  </si>
  <si>
    <t>[1]</t>
  </si>
  <si>
    <t xml:space="preserve">Kermack, W. O.; McKendrick, A. G. (1927). ”A Contribution to the Mathematical Theory of Epidemics”. Proceedings of the Royal Society A. 115 (772): 700–721. Bibcode:1927RSPSA.115..700K. doi:10.1098/rspa.1927.0118.
</t>
  </si>
  <si>
    <t xml:space="preserve">[2] David Smith and Lang Moore, ”The SIR Model for Spread of Disease”, Convergence (December 2004)
</t>
  </si>
  <si>
    <t>[2]</t>
  </si>
  <si>
    <t xml:space="preserve">David Smith and Lang Moore, ”The SIR Model for Spread of Disease”, Convergence (December 2004)
</t>
  </si>
  <si>
    <t xml:space="preserve">[5] Lee, C. and Liu, F. ”Effect of control measure on the development of new COVID-19 cases through SIR model simulation”, medRxiv 2020.10.27.20220590
</t>
  </si>
  <si>
    <t xml:space="preserve">Lee, C. and Liu, F. ”Effect of control measure on the development of new COVID-19 cases through SIR model simulation”, medRxiv 2020.10.27.20220590
</t>
  </si>
  <si>
    <t xml:space="preserve">[6] Lee, K. and Liu, F. ”Auto tuning SIR model parameters using genetic algorithm”, medRxiv 2021.07.19.21260722
</t>
  </si>
  <si>
    <t xml:space="preserve">Lee, K. and Liu, F. ”Auto tuning SIR model parameters using genetic algorithm”, medRxiv 2021.07.19.21260722
</t>
  </si>
  <si>
    <t xml:space="preserve">[7] Copper I., et al (2020), ”A SIR model assumption for the spread of COVID-19 in different communities”, Chaos, Solitons and Fractals 139 (2020) 110057
</t>
  </si>
  <si>
    <t xml:space="preserve">Copper I., et al (2020), ”A SIR model assumption for the spread of COVID-19 in different communities”, Chaos, Solitons and Fractals 139 (2020) 110057
</t>
  </si>
  <si>
    <t xml:space="preserve">[8
</t>
  </si>
  <si>
    <t>extractions_documents_5Feb618d53fd67467f726960cde5--COSMOS-data.json</t>
  </si>
  <si>
    <t xml:space="preserve">1Institute for Aerospace Studies, University of Toronto
</t>
  </si>
  <si>
    <t>1Institute</t>
  </si>
  <si>
    <t xml:space="preserve">for Aerospace Studies, University of Toronto
</t>
  </si>
  <si>
    <t xml:space="preserve">2Nicholas School of Environment, Duke University
</t>
  </si>
  <si>
    <t>2Nicholas</t>
  </si>
  <si>
    <t xml:space="preserve">School of Environment, Duke University
</t>
  </si>
  <si>
    <t xml:space="preserve">3Global Institute of Health, Duke University
</t>
  </si>
  <si>
    <t>3Global</t>
  </si>
  <si>
    <t xml:space="preserve">Institute of Health, Duke University
</t>
  </si>
  <si>
    <t xml:space="preserve">4Gillings School of Global Public Health, University of North Carolina
</t>
  </si>
  <si>
    <t>4Gillings</t>
  </si>
  <si>
    <t xml:space="preserve">School of Global Public Health, University of North Carolina
</t>
  </si>
  <si>
    <t xml:space="preserve">5Department of Medicine, Division of Infectious Diseases, University of Toronto
</t>
  </si>
  <si>
    <t>5Department</t>
  </si>
  <si>
    <t xml:space="preserve">of Medicine, Division of Infectious Diseases, University of Toronto
</t>
  </si>
  <si>
    <t xml:space="preserve">6The Fields Institute for Research in Mathematical Sciences
</t>
  </si>
  <si>
    <t>6The</t>
  </si>
  <si>
    <t xml:space="preserve">Fields Institute for Research in Mathematical Sciences
</t>
  </si>
  <si>
    <t xml:space="preserve">7Department of Mathematics, University of Toronto
</t>
  </si>
  <si>
    <t>7Department</t>
  </si>
  <si>
    <t xml:space="preserve">of Mathematics, University of Toronto
</t>
  </si>
  <si>
    <t xml:space="preserve">2 ≤ R0 ≤ 3.6
</t>
  </si>
  <si>
    <t xml:space="preserve">≤ R0 ≤ 3.6
</t>
  </si>
  <si>
    <t xml:space="preserve">1 - expectation
</t>
  </si>
  <si>
    <t xml:space="preserve">- expectation
</t>
  </si>
  <si>
    <t xml:space="preserve">2 - greater variability
</t>
  </si>
  <si>
    <t xml:space="preserve">- greater variability
</t>
  </si>
  <si>
    <t xml:space="preserve">8 - non-random pattern of clustering
</t>
  </si>
  <si>
    <t xml:space="preserve">- non-random pattern of clustering
</t>
  </si>
  <si>
    <t xml:space="preserve">10 - 10-20% of index cases responsible for 80% of secondary cases
</t>
  </si>
  <si>
    <t xml:space="preserve">- 10-20% of index cases responsible for 80% of secondary cases
</t>
  </si>
  <si>
    <t xml:space="preserve">11 - Agent based modeling by Sneppen et al.
</t>
  </si>
  <si>
    <t xml:space="preserve">- Agent based modeling by Sneppen et al.
</t>
  </si>
  <si>
    <t xml:space="preserve">12 - Chen et al.
</t>
  </si>
  <si>
    <t xml:space="preserve">- Chen et al.
</t>
  </si>
  <si>
    <t xml:space="preserve">13 - airborne transmission of SARS-CoV-2 by respiratory aerosols
</t>
  </si>
  <si>
    <t xml:space="preserve">- airborne transmission of SARS-CoV-2 by respiratory aerosols
</t>
  </si>
  <si>
    <t xml:space="preserve">14 - airborne transmission of SARS-CoV-2 by respiratory aerosols
</t>
  </si>
  <si>
    <t xml:space="preserve">15 - airborne transmission of SARS-CoV-2 by respiratory aerosols
</t>
  </si>
  <si>
    <t xml:space="preserve">16 - airborne transmission of SARS-CoV-2 by respiratory aerosols
</t>
  </si>
  <si>
    <t xml:space="preserve">17 - airborne transmission of SARS-CoV-2 by respiratory aerosols
</t>
  </si>
  <si>
    <t xml:space="preserve">18 - Prather et al.
</t>
  </si>
  <si>
    <t xml:space="preserve">- Prather et al.
</t>
  </si>
  <si>
    <t xml:space="preserve">19 - encapsulating the SARS-CoV-2 virus
</t>
  </si>
  <si>
    <t xml:space="preserve">- encapsulating the SARS-CoV-2 virus
</t>
  </si>
  <si>
    <t xml:space="preserve">20 - infectious within the aerosols
</t>
  </si>
  <si>
    <t xml:space="preserve">- infectious within the aerosols
</t>
  </si>
  <si>
    <t xml:space="preserve">21 - Bourouiba et al.
</t>
  </si>
  <si>
    <t xml:space="preserve">- Bourouiba et al.
</t>
  </si>
  <si>
    <t xml:space="preserve">22 - Abkarian et al.
</t>
  </si>
  <si>
    <t xml:space="preserve">- Abkarian et al.
</t>
  </si>
  <si>
    <t xml:space="preserve">23 - Chen et al.
</t>
  </si>
  <si>
    <t xml:space="preserve">19 - Chaudhuri et al.
</t>
  </si>
  <si>
    <t xml:space="preserve">- Chaudhuri et al.
</t>
  </si>
  <si>
    <t xml:space="preserve">24, Wells-Riley model
</t>
  </si>
  <si>
    <t xml:space="preserve">Wells-Riley model
</t>
  </si>
  <si>
    <t xml:space="preserve">25, Wells-Riley model
</t>
  </si>
  <si>
    <t>25,</t>
  </si>
  <si>
    <t xml:space="preserve">26, Buonanno et al.
</t>
  </si>
  <si>
    <t>26,</t>
  </si>
  <si>
    <t xml:space="preserve">Buonanno et al.
</t>
  </si>
  <si>
    <t xml:space="preserve">27, Bazant and Bush
</t>
  </si>
  <si>
    <t>27,</t>
  </si>
  <si>
    <t xml:space="preserve">Bazant and Bush
</t>
  </si>
  <si>
    <t xml:space="preserve">28, Schijven et al.
</t>
  </si>
  <si>
    <t>28,</t>
  </si>
  <si>
    <t xml:space="preserve">Schijven et al.
</t>
  </si>
  <si>
    <t xml:space="preserve">29, Bond et al.
</t>
  </si>
  <si>
    <t xml:space="preserve">Bond et al.
</t>
  </si>
  <si>
    <t xml:space="preserve">30, Recent review and opinion articles
</t>
  </si>
  <si>
    <t xml:space="preserve">Recent review and opinion articles
</t>
  </si>
  <si>
    <t xml:space="preserve">31, Recent review and opinion articles
</t>
  </si>
  <si>
    <t xml:space="preserve">32, Recent review and opinion articles
</t>
  </si>
  <si>
    <t xml:space="preserve">33, Recent review and opinion articles
</t>
  </si>
  <si>
    <t xml:space="preserve">34, Recent review and opinion articles
</t>
  </si>
  <si>
    <t xml:space="preserve">10 - DT = A × (0.52 × ACH + 0.32)/3600
</t>
  </si>
  <si>
    <t xml:space="preserve">- DT = A × (0.52 × ACH + 0.32)/3600
</t>
  </si>
  <si>
    <t xml:space="preserve">11 - Nv(x, y, z0, τ ) = ∫τ 0 c(x, y, z0, t ) ˙Vbdt 
</t>
  </si>
  <si>
    <t xml:space="preserve">- Nv(x, y, z0, τ ) = ∫τ 0 c(x, y, z0, t ) ˙Vbdt 
</t>
  </si>
  <si>
    <t xml:space="preserve">1. Lloyd-Smith et al. [1]
</t>
  </si>
  <si>
    <t xml:space="preserve">Lloyd-Smith et al. [1]
</t>
  </si>
  <si>
    <t xml:space="preserve">2. Figure 8
</t>
  </si>
  <si>
    <t xml:space="preserve">3. Figure 9
</t>
  </si>
  <si>
    <t xml:space="preserve">4. Eqn. 12
</t>
  </si>
  <si>
    <t xml:space="preserve">Eqn. 12
</t>
  </si>
  <si>
    <t xml:space="preserve">5. Eqn. 15
</t>
  </si>
  <si>
    <t xml:space="preserve">Eqn. 15
</t>
  </si>
  <si>
    <t xml:space="preserve">6. Eqn. 16
</t>
  </si>
  <si>
    <t xml:space="preserve">Eqn. 16
</t>
  </si>
  <si>
    <t xml:space="preserve">24 - viral load
</t>
  </si>
  <si>
    <t xml:space="preserve">- viral load
</t>
  </si>
  <si>
    <t xml:space="preserve">25 - Eqn. 22
</t>
  </si>
  <si>
    <t xml:space="preserve">- Eqn. 22
</t>
  </si>
  <si>
    <t xml:space="preserve">g(µ = 20.67, σ = 3.63, α = 1.123 × 10−10, ν = 7.71)
</t>
  </si>
  <si>
    <t>g(µ</t>
  </si>
  <si>
    <t xml:space="preserve">ACH = 5 hr−1
</t>
  </si>
  <si>
    <t>ACH</t>
  </si>
  <si>
    <t xml:space="preserve">50% reduction by volume of exhaled aerosols
</t>
  </si>
  <si>
    <t xml:space="preserve">reduction by volume of exhaled aerosols
</t>
  </si>
  <si>
    <t xml:space="preserve">50% reduction in the correspondingly inhaled aerosols
</t>
  </si>
  <si>
    <t xml:space="preserve">reduction in the correspondingly inhaled aerosols
</t>
  </si>
  <si>
    <t xml:space="preserve">α = 2.36 × 10−11
</t>
  </si>
  <si>
    <t xml:space="preserve">α = 2.81 × 10−11
</t>
  </si>
  <si>
    <t xml:space="preserve">νv = 4.01
</t>
  </si>
  <si>
    <t>νv</t>
  </si>
  <si>
    <t xml:space="preserve">νv = 2.00
</t>
  </si>
  <si>
    <t xml:space="preserve">Z = 0.04
</t>
  </si>
  <si>
    <t>Z</t>
  </si>
  <si>
    <t xml:space="preserve">Z = 1.69
</t>
  </si>
  <si>
    <t xml:space="preserve">Z = 2.64
</t>
  </si>
  <si>
    <t xml:space="preserve">Mean viral load, mean occupancy, and mean ventilation rates: 0.6, 0.8, 4.01
</t>
  </si>
  <si>
    <t>Mean</t>
  </si>
  <si>
    <t xml:space="preserve">viral load, mean occupancy, and mean ventilation rates: 0.6, 0.8, 4.01
</t>
  </si>
  <si>
    <t xml:space="preserve">Vaccine efficacy ηvac: 0.6
</t>
  </si>
  <si>
    <t>Vaccine</t>
  </si>
  <si>
    <t xml:space="preserve">efficacy ηvac: 0.6
</t>
  </si>
  <si>
    <t xml:space="preserve">Vaccination coverage efficiency ηcov: 0.8
</t>
  </si>
  <si>
    <t>Vaccination</t>
  </si>
  <si>
    <t xml:space="preserve">coverage efficiency ηcov: 0.8
</t>
  </si>
  <si>
    <t xml:space="preserve">Reduced occupancy: 50%
</t>
  </si>
  <si>
    <t>Reduced</t>
  </si>
  <si>
    <t xml:space="preserve">occupancy: 50%
</t>
  </si>
  <si>
    <t xml:space="preserve">Masks that can reduce both emission and inhalation of aerosol volumes by 50%: 50%
</t>
  </si>
  <si>
    <t>Masks</t>
  </si>
  <si>
    <t xml:space="preserve">that can reduce both emission and inhalation of aerosol volumes by 50%: 50%
</t>
  </si>
  <si>
    <t xml:space="preserve">[9] G. Großmann, M. Backenk¨ohler, and V. Wolf, “Heterogeneity matters: Contact struc- ture and individual variation shape epidemic dynamics,” Plos one, vol. 16, no. 7, p. e0250050, 2021.
</t>
  </si>
  <si>
    <t>[9]</t>
  </si>
  <si>
    <t xml:space="preserve">G. Großmann, M. Backenk¨ohler, and V. Wolf, “Heterogeneity matters: Contact struc- ture and individual variation shape epidemic dynamics,” Plos one, vol. 16, no. 7, p. e0250050, 2021.
</t>
  </si>
  <si>
    <t xml:space="preserve">[10] P. Z. Chen, N. Bobrovitz, Z. Premji, M. Koopmans, D. N. Fisman, and F. X. Gu, “Heterogeneity in transmissibility and shedding sars-cov-2 via droplets and aerosols,”
</t>
  </si>
  <si>
    <t>[10]</t>
  </si>
  <si>
    <t xml:space="preserve">P. Z. Chen, N. Bobrovitz, Z. Premji, M. Koopmans, D. N. Fisman, and F. X. Gu, “Heterogeneity in transmissibility and shedding sars-cov-2 via droplets and aerosols,”
</t>
  </si>
  <si>
    <t xml:space="preserve">Elife, vol. 10, p. e65774, 2021.
</t>
  </si>
  <si>
    <t>Elife,</t>
  </si>
  <si>
    <t xml:space="preserve">vol. 10, p. e65774, 2021.
</t>
  </si>
  <si>
    <t xml:space="preserve">[11] K. Sneppen, B. F. Nielsen, R. J. Taylor, and L. Simonsen, “Overdispersion in covid-19 increases the eﬀectiveness of limiting nonrepetitive contacts for transmission control,”
</t>
  </si>
  <si>
    <t>[11]</t>
  </si>
  <si>
    <t xml:space="preserve">K. Sneppen, B. F. Nielsen, R. J. Taylor, and L. Simonsen, “Overdispersion in covid-19 increases the eﬀectiveness of limiting nonrepetitive contacts for transmission control,”
</t>
  </si>
  <si>
    <t xml:space="preserve">Proceedings of the National Academy of Sciences, vol. 118, no. 14, 2021.
</t>
  </si>
  <si>
    <t>Proceedings</t>
  </si>
  <si>
    <t xml:space="preserve">of the National Academy of Sciences, vol. 118, no. 14, 2021.
</t>
  </si>
  <si>
    <t xml:space="preserve">[12] P. Z. Chen, M. Koopmans, D. N. Fisman,
</t>
  </si>
  <si>
    <t>[12]</t>
  </si>
  <si>
    <t xml:space="preserve">P. Z. Chen, M. Koopmans, D. N. Fisman,
</t>
  </si>
  <si>
    <t xml:space="preserve">24 E. Riley, G. Murphy, and R. Riley, “Airborne spread of measles in a suburban elementary school,” American journal of epidemiology, vol. 107, no. 5, pp. 421–432, 1978.
</t>
  </si>
  <si>
    <t xml:space="preserve">E. Riley, G. Murphy, and R. Riley, “Airborne spread of measles in a suburban elementary school,” American journal of epidemiology, vol. 107, no. 5, pp. 421–432, 1978.
</t>
  </si>
  <si>
    <t xml:space="preserve">25 S. Rudnick and D. Milton, “Risk of indoor airborne infection transmission estimated from carbon dioxide concentration,” Indoor air, vol. 13, no. 3, pp. 237–245, 2003.
</t>
  </si>
  <si>
    <t xml:space="preserve">S. Rudnick and D. Milton, “Risk of indoor airborne infection transmission estimated from carbon dioxide concentration,” Indoor air, vol. 13, no. 3, pp. 237–245, 2003.
</t>
  </si>
  <si>
    <t xml:space="preserve">26 G. Buonanno, L. Morawska, and L. Stabile, “Quantitative assessment of the risk of air- borne transmission of sars-cov-2 infection: prospective and retrospective applications,” Environment international, vol. 145, p. 106112, 2020.
</t>
  </si>
  <si>
    <t xml:space="preserve">G. Buonanno, L. Morawska, and L. Stabile, “Quantitative assessment of the risk of air- borne transmission of sars-cov-2 infection: prospective and retrospective applications,” Environment international, vol. 145, p. 106112, 2020.
</t>
  </si>
  <si>
    <t xml:space="preserve">27 M. Z. Bazant and J. W. Bush, “A guideline to limit indoor airborne transmission of covid-19,” Proceedings of the National Academy of Sciences, vol. 118, no. 17, 2021.
</t>
  </si>
  <si>
    <t xml:space="preserve">M. Z. Bazant and J. W. Bush, “A guideline to limit indoor airborne transmission of covid-19,” Proceedings of the National Academy of Sciences, vol. 118, no. 17, 2021.
</t>
  </si>
  <si>
    <t xml:space="preserve">28 J. Schijven, L. C. Vermeulen, A. Swart, A. Meijer, E. Duizer, and A. M. de Rod
</t>
  </si>
  <si>
    <t xml:space="preserve">J. Schijven, L. C. Vermeulen, A. Swart, A. Meijer, E. Duizer, and A. M. de Rod
</t>
  </si>
  <si>
    <t xml:space="preserve">35 - Xiong, Z. Liu, Q. Guo, L. Zou, H. Zhang, M. Zhang, F. Ouyang, J. Su, W. Su, J. Xu, H. Lin, J. Sun, J. Peng, H. Jiang, P. Zhou, T. Hu, M. Luo, Y. Zhang, H. Zheng, J. Xiao, T. Liu, R. Che, H. Zeng, Z. Zheng, Y. Huang, J. Yu, L. Yi, J. Wu, J. Chen, H. Zhong, X. Deng, M. Kang, O. G. Pybus, M. Hall, K. A. Lythgoe, Y. Li, J. Yuan, J. He, and J. Lu, “Viral infection and transmis- sion in a large, well-traced outbreak caused by the sars-cov-2 delta variant,” medRxiv, 2021.
</t>
  </si>
  <si>
    <t xml:space="preserve">- Xiong, Z. Liu, Q. Guo, L. Zou, H. Zhang, M. Zhang, F. Ouyang, J. Su, W. Su, J. Xu, H. Lin, J. Sun, J. Peng, H. Jiang, P. Zhou, T. Hu, M. Luo, Y. Zhang, H. Zheng, J. Xiao, T. Liu, R. Che, H. Zeng, Z. Zheng, Y. Huang, J. Yu, L. Yi, J. Wu, J. Chen, H. Zhong, X. Deng, M. Kang, O. G. Pybus, M. Hall, K. A. Lythgoe, Y. Li, J. Yuan, J. He, and J. Lu, “Viral infection and transmis- sion in a large, well-traced outbreak caused by the sars-cov-2 delta variant,” medRxiv, 2021.
</t>
  </si>
  <si>
    <t xml:space="preserve">36 - M. C. Shamier, A. Tostmann, S. Bogers, J. De Wilde, J. IJpelaar, W. A. van der
</t>
  </si>
  <si>
    <t xml:space="preserve">- M. C. Shamier, A. Tostmann, S. Bogers, J. De Wilde, J. IJpelaar, W. A. van der
</t>
  </si>
  <si>
    <t>extractions_documents_5Feb618d540067467f726960d26f--COSMOS-data.json</t>
  </si>
  <si>
    <t xml:space="preserve">1. Susceptibility to SARS-CoV-2 infection 
</t>
  </si>
  <si>
    <t xml:space="preserve">Susceptibility to SARS-CoV-2 infection 
</t>
  </si>
  <si>
    <t xml:space="preserve">2. Influenza A/H1N1 
</t>
  </si>
  <si>
    <t xml:space="preserve">Influenza A/H1N1 
</t>
  </si>
  <si>
    <t xml:space="preserve">3. Social contact surveys 
</t>
  </si>
  <si>
    <t xml:space="preserve">Social contact surveys 
</t>
  </si>
  <si>
    <t xml:space="preserve">4. Basic (and effective) reproduction number 
</t>
  </si>
  <si>
    <t xml:space="preserve">Basic (and effective) reproduction number 
</t>
  </si>
  <si>
    <t xml:space="preserve">5. POLYMOD 
</t>
  </si>
  <si>
    <t xml:space="preserve">POLYMOD 
</t>
  </si>
  <si>
    <t xml:space="preserve">6. CoMix survey 
</t>
  </si>
  <si>
    <t xml:space="preserve">CoMix survey 
</t>
  </si>
  <si>
    <t xml:space="preserve">7. The Netherlands 
</t>
  </si>
  <si>
    <t xml:space="preserve">The Netherlands 
</t>
  </si>
  <si>
    <t xml:space="preserve">8. Belgium 
</t>
  </si>
  <si>
    <t xml:space="preserve">Belgium 
</t>
  </si>
  <si>
    <t xml:space="preserve">9. Mechanistic models 
</t>
  </si>
  <si>
    <t xml:space="preserve">Mechanistic models 
</t>
  </si>
  <si>
    <t xml:space="preserve">10. December 2020 
</t>
  </si>
  <si>
    <t xml:space="preserve">December 2020 
</t>
  </si>
  <si>
    <t xml:space="preserve">11. May 2021
</t>
  </si>
  <si>
    <t xml:space="preserve">May 2021
</t>
  </si>
  <si>
    <t xml:space="preserve">0-6 years
</t>
  </si>
  <si>
    <t>0-6</t>
  </si>
  <si>
    <t xml:space="preserve">years
</t>
  </si>
  <si>
    <t xml:space="preserve">6-12 years
</t>
  </si>
  <si>
    <t>6-12</t>
  </si>
  <si>
    <t xml:space="preserve">12-18 years
</t>
  </si>
  <si>
    <t>12-18</t>
  </si>
  <si>
    <t xml:space="preserve">18-30 years
</t>
  </si>
  <si>
    <t>18-30</t>
  </si>
  <si>
    <t xml:space="preserve">80+ years
</t>
  </si>
  <si>
    <t>80+</t>
  </si>
  <si>
    <t xml:space="preserve">22 December 2020
</t>
  </si>
  <si>
    <t xml:space="preserve">December 2020
</t>
  </si>
  <si>
    <t xml:space="preserve">26 May 2021
</t>
  </si>
  <si>
    <t xml:space="preserve">15 June 2021
</t>
  </si>
  <si>
    <t xml:space="preserve">June 2021
</t>
  </si>
  <si>
    <t xml:space="preserve">0.182 (95% percentile bootstrap-based CI: 0.146-0.230)
</t>
  </si>
  <si>
    <t>0.182</t>
  </si>
  <si>
    <t xml:space="preserve">(95% percentile bootstrap-based CI: 0.146-0.230)
</t>
  </si>
  <si>
    <t xml:space="preserve">0.550 (95% CI: 0.427-0.629)
</t>
  </si>
  <si>
    <t>0.550</t>
  </si>
  <si>
    <t xml:space="preserve">(95% CI: 0.427-0.629)
</t>
  </si>
  <si>
    <t xml:space="preserve">0.603 (95% CI: 0.536-0.700)
</t>
  </si>
  <si>
    <t>0.603</t>
  </si>
  <si>
    <t xml:space="preserve">(95% CI: 0.536-0.700)
</t>
  </si>
  <si>
    <t xml:space="preserve">1 (95% CI: 0.829-1.252)
</t>
  </si>
  <si>
    <t xml:space="preserve">(95% CI: 0.829-1.252)
</t>
  </si>
  <si>
    <t xml:space="preserve">0.54
</t>
  </si>
  <si>
    <t xml:space="preserve">0.55
</t>
  </si>
  <si>
    <t xml:space="preserve">0.56
</t>
  </si>
  <si>
    <t xml:space="preserve">0.59
</t>
  </si>
  <si>
    <t xml:space="preserve">0.7
</t>
  </si>
  <si>
    <t xml:space="preserve">0.76
</t>
  </si>
  <si>
    <t xml:space="preserve">0.9
</t>
  </si>
  <si>
    <t xml:space="preserve">0.99
</t>
  </si>
  <si>
    <t xml:space="preserve">Wave 12
</t>
  </si>
  <si>
    <t>Wave</t>
  </si>
  <si>
    <t xml:space="preserve">Two weeks
</t>
  </si>
  <si>
    <t>Two</t>
  </si>
  <si>
    <t xml:space="preserve">0-6
</t>
  </si>
  <si>
    <t xml:space="preserve">6-12
</t>
  </si>
  <si>
    <t xml:space="preserve">12-18
</t>
  </si>
  <si>
    <t xml:space="preserve">18+
</t>
  </si>
  <si>
    <t xml:space="preserve">80+
</t>
  </si>
  <si>
    <t xml:space="preserve">Fig 4: Exact values of the estimates
</t>
  </si>
  <si>
    <t xml:space="preserve">4: Exact values of the estimates
</t>
  </si>
  <si>
    <t xml:space="preserve">Fig 5: Time varying reproduction number
</t>
  </si>
  <si>
    <t xml:space="preserve">5: Time varying reproduction number
</t>
  </si>
  <si>
    <t xml:space="preserve">December 2020 - May 2021
</t>
  </si>
  <si>
    <t>December</t>
  </si>
  <si>
    <t xml:space="preserve">2020 - May 2021
</t>
  </si>
  <si>
    <t xml:space="preserve">7, 8
</t>
  </si>
  <si>
    <t xml:space="preserve">21, 22
</t>
  </si>
  <si>
    <t>21,</t>
  </si>
  <si>
    <t>4.0</t>
  </si>
  <si>
    <t xml:space="preserve">International license
</t>
  </si>
  <si>
    <t xml:space="preserve">4 March 2020
</t>
  </si>
  <si>
    <t xml:space="preserve">27 July 2020
</t>
  </si>
  <si>
    <t xml:space="preserve">July 2020
</t>
  </si>
  <si>
    <t xml:space="preserve">11 November 2020
</t>
  </si>
  <si>
    <t xml:space="preserve">23
</t>
  </si>
  <si>
    <t xml:space="preserve">24
</t>
  </si>
  <si>
    <t xml:space="preserve">Wave 1 20 April 2020
</t>
  </si>
  <si>
    <t xml:space="preserve">1 20 April 2020
</t>
  </si>
  <si>
    <t xml:space="preserve">Wave 9 11 November 2020
</t>
  </si>
  <si>
    <t xml:space="preserve">9 11 November 2020
</t>
  </si>
  <si>
    <t xml:space="preserve">Wave 12 22 December 2020
</t>
  </si>
  <si>
    <t xml:space="preserve">12 22 December 2020
</t>
  </si>
  <si>
    <t xml:space="preserve">Wave 2 5 May 2020
</t>
  </si>
  <si>
    <t xml:space="preserve">2 5 May 2020
</t>
  </si>
  <si>
    <t xml:space="preserve">Wave 10 25 November 2020
</t>
  </si>
  <si>
    <t xml:space="preserve">10 25 November 2020
</t>
  </si>
  <si>
    <t xml:space="preserve">Wave 13 6 January 2021
</t>
  </si>
  <si>
    <t xml:space="preserve">13 6 January 2021
</t>
  </si>
  <si>
    <t xml:space="preserve">Wave 3 18 May 2020
</t>
  </si>
  <si>
    <t xml:space="preserve">3 18 May 2020
</t>
  </si>
  <si>
    <t xml:space="preserve">Wave 11 9 December 2020
</t>
  </si>
  <si>
    <t xml:space="preserve">11 9 December 2020
</t>
  </si>
  <si>
    <t xml:space="preserve">Wave 14 20 January 2021
</t>
  </si>
  <si>
    <t xml:space="preserve">14 20 January 2021
</t>
  </si>
  <si>
    <t xml:space="preserve">Wave 4 1 June 2020
</t>
  </si>
  <si>
    <t xml:space="preserve">4 1 June 2020
</t>
  </si>
  <si>
    <t xml:space="preserve">Wave 15 3 February 2021
</t>
  </si>
  <si>
    <t xml:space="preserve">15 3 February 2021
</t>
  </si>
  <si>
    <t xml:space="preserve">Wave 5 15 June 2020
</t>
  </si>
  <si>
    <t xml:space="preserve">5 15 June 2020
</t>
  </si>
  <si>
    <t xml:space="preserve">Wave 16 17 February 2021
</t>
  </si>
  <si>
    <t xml:space="preserve">16 17 February 2021
</t>
  </si>
  <si>
    <t xml:space="preserve">Wave 6 29 June 2020
</t>
  </si>
  <si>
    <t xml:space="preserve">6 29 June 2020
</t>
  </si>
  <si>
    <t xml:space="preserve">Wave 17 3 March 2021
</t>
  </si>
  <si>
    <t xml:space="preserve">17 3 March 2021
</t>
  </si>
  <si>
    <t xml:space="preserve">Wave 7 13 July 2020
</t>
  </si>
  <si>
    <t xml:space="preserve">7 13 July 2020
</t>
  </si>
  <si>
    <t xml:space="preserve">Wave 18 17 March 2021
</t>
  </si>
  <si>
    <t xml:space="preserve">18 17 March 2021
</t>
  </si>
  <si>
    <t xml:space="preserve">Wave 8 27 July 2020
</t>
  </si>
  <si>
    <t xml:space="preserve">8 27 July 2020
</t>
  </si>
  <si>
    <t xml:space="preserve">Wave 19 31 March 2021
</t>
  </si>
  <si>
    <t xml:space="preserve">19 31 March 2021
</t>
  </si>
  <si>
    <t xml:space="preserve">Wave 20 14 April 2021
</t>
  </si>
  <si>
    <t xml:space="preserve">20 14 April 2021
</t>
  </si>
  <si>
    <t xml:space="preserve">Wave 21 28 April 2021
</t>
  </si>
  <si>
    <t xml:space="preserve">21 28 April 2021
</t>
  </si>
  <si>
    <t xml:space="preserve">Wave 22 12 May 2021
</t>
  </si>
  <si>
    <t xml:space="preserve">22 12 May 2021
</t>
  </si>
  <si>
    <t xml:space="preserve">Wave 23 26 May 2021
</t>
  </si>
  <si>
    <t xml:space="preserve">23 26 May 2021
</t>
  </si>
  <si>
    <t xml:space="preserve">0.540: mean [18,30)
</t>
  </si>
  <si>
    <t>0.540:</t>
  </si>
  <si>
    <t xml:space="preserve">mean [18,30)
</t>
  </si>
  <si>
    <t xml:space="preserve">0.535: median [18,30)
</t>
  </si>
  <si>
    <t>0.535:</t>
  </si>
  <si>
    <t xml:space="preserve">median [18,30)
</t>
  </si>
  <si>
    <t xml:space="preserve">0.039: sd [18,30)
</t>
  </si>
  <si>
    <t>0.039:</t>
  </si>
  <si>
    <t xml:space="preserve">sd [18,30)
</t>
  </si>
  <si>
    <t xml:space="preserve">0.478: lower [18,30)
</t>
  </si>
  <si>
    <t>0.478:</t>
  </si>
  <si>
    <t xml:space="preserve">lower [18,30)
</t>
  </si>
  <si>
    <t xml:space="preserve">0.619: upper [18,30)
</t>
  </si>
  <si>
    <t>0.619:</t>
  </si>
  <si>
    <t xml:space="preserve">upper [18,30)
</t>
  </si>
  <si>
    <t xml:space="preserve">1.000: mean [30,40)
</t>
  </si>
  <si>
    <t>1.000:</t>
  </si>
  <si>
    <t xml:space="preserve">mean [30,40)
</t>
  </si>
  <si>
    <t xml:space="preserve">0.993: median [30,40)
</t>
  </si>
  <si>
    <t>0.993:</t>
  </si>
  <si>
    <t xml:space="preserve">median [30,40)
</t>
  </si>
  <si>
    <t xml:space="preserve">0.103: sd [30,40)
</t>
  </si>
  <si>
    <t>0.103:</t>
  </si>
  <si>
    <t xml:space="preserve">sd [30,40)
</t>
  </si>
  <si>
    <t xml:space="preserve">0.825: lower [30,40)
</t>
  </si>
  <si>
    <t>0.825:</t>
  </si>
  <si>
    <t xml:space="preserve">lower [30,40)
</t>
  </si>
  <si>
    <t xml:space="preserve">1.238: upper [30,40)
</t>
  </si>
  <si>
    <t>1.238:</t>
  </si>
  <si>
    <t xml:space="preserve">upper [30,40)
</t>
  </si>
  <si>
    <t xml:space="preserve">1.161: mean [40,50)
</t>
  </si>
  <si>
    <t>1.161:</t>
  </si>
  <si>
    <t xml:space="preserve">mean [40,50)
</t>
  </si>
  <si>
    <t xml:space="preserve">1.149: median [40,50)
</t>
  </si>
  <si>
    <t>1.149:</t>
  </si>
  <si>
    <t xml:space="preserve">median [40,50)
</t>
  </si>
  <si>
    <t xml:space="preserve">0.122: sd [40,50)
</t>
  </si>
  <si>
    <t>0.122:</t>
  </si>
  <si>
    <t xml:space="preserve">sd [40,50)
</t>
  </si>
  <si>
    <t xml:space="preserve">0.973: lower [40,50)
</t>
  </si>
  <si>
    <t>0.973:</t>
  </si>
  <si>
    <t xml:space="preserve">lower [40,50)
</t>
  </si>
  <si>
    <t xml:space="preserve">1.443: upper [40,50)
</t>
  </si>
  <si>
    <t>1.443:</t>
  </si>
  <si>
    <t xml:space="preserve">upper [40,50)
</t>
  </si>
  <si>
    <t xml:space="preserve">1.003: mean [50,60)
</t>
  </si>
  <si>
    <t>1.003:</t>
  </si>
  <si>
    <t xml:space="preserve">mean [50,60)
</t>
  </si>
  <si>
    <t xml:space="preserve">0.992: median [50,60)
</t>
  </si>
  <si>
    <t>0.992:</t>
  </si>
  <si>
    <t xml:space="preserve">median [50,60)
</t>
  </si>
  <si>
    <t xml:space="preserve">0.100: sd [50,60)
</t>
  </si>
  <si>
    <t>0.100:</t>
  </si>
  <si>
    <t xml:space="preserve">sd [50,60)
</t>
  </si>
  <si>
    <t xml:space="preserve">0.846: lower [50,60)
</t>
  </si>
  <si>
    <t>0.846:</t>
  </si>
  <si>
    <t xml:space="preserve">lower [50,60)
</t>
  </si>
  <si>
    <t xml:space="preserve">1.256: upper [50,60)
</t>
  </si>
  <si>
    <t>1.256:</t>
  </si>
  <si>
    <t xml:space="preserve">upper [50,60)
</t>
  </si>
  <si>
    <t xml:space="preserve">0.897: mean [60,70)
</t>
  </si>
  <si>
    <t>0.897:</t>
  </si>
  <si>
    <t xml:space="preserve">mean [60,70)
</t>
  </si>
  <si>
    <t xml:space="preserve">0.889: median [60,70)
</t>
  </si>
  <si>
    <t>0.889:</t>
  </si>
  <si>
    <t xml:space="preserve">median [60,70)
</t>
  </si>
  <si>
    <t xml:space="preserve">0.083: sd [60,
</t>
  </si>
  <si>
    <t>0.083:</t>
  </si>
  <si>
    <t xml:space="preserve">sd [60,
</t>
  </si>
  <si>
    <t xml:space="preserve">[0,6) 0.133
</t>
  </si>
  <si>
    <t>[0,6)</t>
  </si>
  <si>
    <t xml:space="preserve">0.133
</t>
  </si>
  <si>
    <t xml:space="preserve">Refer to: mean
</t>
  </si>
  <si>
    <t>Refer</t>
  </si>
  <si>
    <t xml:space="preserve">to: mean
</t>
  </si>
  <si>
    <t xml:space="preserve">[0,6) 0.131
</t>
  </si>
  <si>
    <t xml:space="preserve">0.131
</t>
  </si>
  <si>
    <t xml:space="preserve">Refer to: median
</t>
  </si>
  <si>
    <t xml:space="preserve">to: median
</t>
  </si>
  <si>
    <t xml:space="preserve">[0,6) 0.025
</t>
  </si>
  <si>
    <t xml:space="preserve">0.025
</t>
  </si>
  <si>
    <t xml:space="preserve">Refer to: sd
</t>
  </si>
  <si>
    <t xml:space="preserve">to: sd
</t>
  </si>
  <si>
    <t xml:space="preserve">[0,6) 0.089
</t>
  </si>
  <si>
    <t xml:space="preserve">0.089
</t>
  </si>
  <si>
    <t xml:space="preserve">Refer to: lower
</t>
  </si>
  <si>
    <t xml:space="preserve">to: lower
</t>
  </si>
  <si>
    <t xml:space="preserve">[0,6) 0.186
</t>
  </si>
  <si>
    <t xml:space="preserve">0.186
</t>
  </si>
  <si>
    <t xml:space="preserve">Refer to: upper
</t>
  </si>
  <si>
    <t xml:space="preserve">to: upper
</t>
  </si>
  <si>
    <t xml:space="preserve">[6,12) 0.419
</t>
  </si>
  <si>
    <t>[6,12)</t>
  </si>
  <si>
    <t xml:space="preserve">0.419
</t>
  </si>
  <si>
    <t xml:space="preserve">[6,12) 0.424
</t>
  </si>
  <si>
    <t xml:space="preserve">0.424
</t>
  </si>
  <si>
    <t xml:space="preserve">[6,12) 0.073
</t>
  </si>
  <si>
    <t xml:space="preserve">0.073
</t>
  </si>
  <si>
    <t xml:space="preserve">[6,12) 0.270
</t>
  </si>
  <si>
    <t xml:space="preserve">0.270
</t>
  </si>
  <si>
    <t xml:space="preserve">[6,12) 0.556
</t>
  </si>
  <si>
    <t xml:space="preserve">0.556
</t>
  </si>
  <si>
    <t xml:space="preserve">[12,18) 0.572
</t>
  </si>
  <si>
    <t>[12,18)</t>
  </si>
  <si>
    <t xml:space="preserve">0.572
</t>
  </si>
  <si>
    <t xml:space="preserve">[12,18) 0.568
</t>
  </si>
  <si>
    <t xml:space="preserve">0.568
</t>
  </si>
  <si>
    <t xml:space="preserve">[12,18) 0.084
</t>
  </si>
  <si>
    <t xml:space="preserve">0.084
</t>
  </si>
  <si>
    <t xml:space="preserve">[12,18) 0.409
</t>
  </si>
  <si>
    <t xml:space="preserve">0.409
</t>
  </si>
  <si>
    <t xml:space="preserve">[12,18) 0.735
</t>
  </si>
  <si>
    <t xml:space="preserve">0.735
</t>
  </si>
  <si>
    <t xml:space="preserve">[18,30) 0.775
</t>
  </si>
  <si>
    <t>[18,30)</t>
  </si>
  <si>
    <t xml:space="preserve">0.775
</t>
  </si>
  <si>
    <t xml:space="preserve">[18,30) 0.761
</t>
  </si>
  <si>
    <t xml:space="preserve">0.761
</t>
  </si>
  <si>
    <t xml:space="preserve">[18,30) 0.218
</t>
  </si>
  <si>
    <t xml:space="preserve">0.218
</t>
  </si>
  <si>
    <t xml:space="preserve">0.54, 0.55, 0.56, 0.59, 0.7, 0.76, 0.9, 0.99, 0.99, 0.99 - Assumption on infectiousness 
</t>
  </si>
  <si>
    <t>0.54,</t>
  </si>
  <si>
    <t xml:space="preserve">0.55, 0.56, 0.59, 0.7, 0.76, 0.9, 0.99, 0.99, 0.99 - Assumption on infectiousness 
</t>
  </si>
  <si>
    <t xml:space="preserve">0.51 - Proportion of asymptomatic cases in the Belgian population 
</t>
  </si>
  <si>
    <t>0.51</t>
  </si>
  <si>
    <t xml:space="preserve">- Proportion of asymptomatic cases in the Belgian population 
</t>
  </si>
  <si>
    <t xml:space="preserve">0.182, 0.180, 0.020, 0.146, 0.230 - Mean q-susceptibility among children age classes [0,6), [6,12) and [12,18) 
</t>
  </si>
  <si>
    <t>0.182,</t>
  </si>
  <si>
    <t xml:space="preserve">0.180, 0.020, 0.146, 0.230 - Mean q-susceptibility among children age classes [0,6), [6,12) and [12,18) 
</t>
  </si>
  <si>
    <t xml:space="preserve">1.000 - Mean of the first adult age class [18,30) 
</t>
  </si>
  <si>
    <t>1.000</t>
  </si>
  <si>
    <t xml:space="preserve">- Mean of the first adult age class [18,30) 
</t>
  </si>
  <si>
    <t xml:space="preserve">0.134, 0.134, 0.018, 0.103, 0.172 - Relative q-susceptibility using assumption on infectiousness (0.54, 0.55, 0.56, 0.59, 0.7, 0.76, 0.9, 0.99, 0.99, 0.99) 
</t>
  </si>
  <si>
    <t>0.134,</t>
  </si>
  <si>
    <t xml:space="preserve">0.134, 0.018, 0.103, 0.172 - Relative q-susceptibility using assumption on infectiousness (0.54, 0.55, 0.56, 0.59, 0.7, 0.76, 0.9, 0.99, 0.99, 0.99) 
</t>
  </si>
  <si>
    <t xml:space="preserve">0.151, 0.148, 0.027, 0.103, 0.212 - Relative q-susceptibility using assumption on infectiousness (0.54, 0.55, 0.56, 0.59
</t>
  </si>
  <si>
    <t>0.151,</t>
  </si>
  <si>
    <t xml:space="preserve">0.148, 0.027, 0.103, 0.212 - Relative q-susceptibility using assumption on infectiousness (0.54, 0.55, 0.56, 0.59
</t>
  </si>
  <si>
    <t xml:space="preserve">[0,6) 0.157
</t>
  </si>
  <si>
    <t xml:space="preserve">0.157
</t>
  </si>
  <si>
    <t xml:space="preserve">[0,6) 0.189
</t>
  </si>
  <si>
    <t xml:space="preserve">0.189
</t>
  </si>
  <si>
    <t xml:space="preserve">[6,12) 0.506
</t>
  </si>
  <si>
    <t xml:space="preserve">0.506
</t>
  </si>
  <si>
    <t xml:space="preserve">[6,12) 0.516
</t>
  </si>
  <si>
    <t xml:space="preserve">0.516
</t>
  </si>
  <si>
    <t xml:space="preserve">[12,18) 0.639
</t>
  </si>
  <si>
    <t xml:space="preserve">0.639
</t>
  </si>
  <si>
    <t xml:space="preserve">[12,18) 0.597
</t>
  </si>
  <si>
    <t xml:space="preserve">0.597
</t>
  </si>
  <si>
    <t xml:space="preserve">[18,30) 0.789
</t>
  </si>
  <si>
    <t xml:space="preserve">0.789
</t>
  </si>
  <si>
    <t xml:space="preserve">[18,30) 0.763
</t>
  </si>
  <si>
    <t xml:space="preserve">0.763
</t>
  </si>
  <si>
    <t xml:space="preserve">[30,40) 1.113
</t>
  </si>
  <si>
    <t>[30,40)</t>
  </si>
  <si>
    <t xml:space="preserve">1.113
</t>
  </si>
  <si>
    <t xml:space="preserve">[30,40) 0.927
</t>
  </si>
  <si>
    <t xml:space="preserve">0.927
</t>
  </si>
  <si>
    <t xml:space="preserve">[40,50) 0.968
</t>
  </si>
  <si>
    <t>[40,50)</t>
  </si>
  <si>
    <t xml:space="preserve">0.968
</t>
  </si>
  <si>
    <t xml:space="preserve">[40,50) 0.779
</t>
  </si>
  <si>
    <t xml:space="preserve">0.779
</t>
  </si>
  <si>
    <t xml:space="preserve">[50,60) 0.834
</t>
  </si>
  <si>
    <t>[50,60)</t>
  </si>
  <si>
    <t xml:space="preserve">0.834
</t>
  </si>
  <si>
    <t xml:space="preserve">[50,60) 0.654
</t>
  </si>
  <si>
    <t xml:space="preserve">0.654
</t>
  </si>
  <si>
    <t xml:space="preserve">[60,70) 0.853
</t>
  </si>
  <si>
    <t>[60,70)</t>
  </si>
  <si>
    <t xml:space="preserve">0.853
</t>
  </si>
  <si>
    <t xml:space="preserve">[60,70) 0.699
</t>
  </si>
  <si>
    <t xml:space="preserve">0.699
</t>
  </si>
  <si>
    <t xml:space="preserve">[70,80) 1.060
</t>
  </si>
  <si>
    <t>[70,80)</t>
  </si>
  <si>
    <t xml:space="preserve">1.060
</t>
  </si>
  <si>
    <t xml:space="preserve">[70,80) 0.632
</t>
  </si>
  <si>
    <t xml:space="preserve">0.632
</t>
  </si>
  <si>
    <t xml:space="preserve">80+ 0.765
</t>
  </si>
  <si>
    <t xml:space="preserve">0.765
</t>
  </si>
  <si>
    <t xml:space="preserve">80+ 0.578
</t>
  </si>
  <si>
    <t xml:space="preserve">0.578
</t>
  </si>
  <si>
    <t xml:space="preserve">[0,6) 0.206
</t>
  </si>
  <si>
    <t xml:space="preserve">0.206
</t>
  </si>
  <si>
    <t xml:space="preserve">[0,6) 0.211
</t>
  </si>
  <si>
    <t xml:space="preserve">0.211
</t>
  </si>
  <si>
    <t xml:space="preserve">[6,12) 0.511
</t>
  </si>
  <si>
    <t xml:space="preserve">0.511
</t>
  </si>
  <si>
    <t xml:space="preserve">[6,12) 0.545
</t>
  </si>
  <si>
    <t xml:space="preserve">0.545
</t>
  </si>
  <si>
    <t xml:space="preserve">[12,18) 0.585
</t>
  </si>
  <si>
    <t xml:space="preserve">0.585
</t>
  </si>
  <si>
    <t xml:space="preserve">[12,18) 0.546
</t>
  </si>
  <si>
    <t xml:space="preserve">0.546
</t>
  </si>
  <si>
    <t xml:space="preserve">[18,30) 0.946
</t>
  </si>
  <si>
    <t xml:space="preserve">0.946
</t>
  </si>
  <si>
    <t xml:space="preserve">[18,30) 0.948
</t>
  </si>
  <si>
    <t xml:space="preserve">0.948
</t>
  </si>
  <si>
    <t xml:space="preserve">[30
</t>
  </si>
  <si>
    <t xml:space="preserve">[0,6) 0.134
</t>
  </si>
  <si>
    <t xml:space="preserve">0.134
</t>
  </si>
  <si>
    <t xml:space="preserve">[0,6) 0.151
</t>
  </si>
  <si>
    <t xml:space="preserve">0.151
</t>
  </si>
  <si>
    <t xml:space="preserve">[6,12) 0.555
</t>
  </si>
  <si>
    <t xml:space="preserve">0.555
</t>
  </si>
  <si>
    <t xml:space="preserve">[6,12) 0.660
</t>
  </si>
  <si>
    <t xml:space="preserve">0.660
</t>
  </si>
  <si>
    <t xml:space="preserve">[12,18) 0.613
</t>
  </si>
  <si>
    <t xml:space="preserve">0.613
</t>
  </si>
  <si>
    <t xml:space="preserve">[12,18) 0.491
</t>
  </si>
  <si>
    <t xml:space="preserve">0.491
</t>
  </si>
  <si>
    <t xml:space="preserve">[18,30) 1.000
</t>
  </si>
  <si>
    <t xml:space="preserve">1.000
</t>
  </si>
  <si>
    <t xml:space="preserve">[18,30) 0.911
</t>
  </si>
  <si>
    <t xml:space="preserve">0.911
</t>
  </si>
  <si>
    <t xml:space="preserve">[30,40) 1.387
</t>
  </si>
  <si>
    <t xml:space="preserve">1.387
</t>
  </si>
  <si>
    <t xml:space="preserve">[30,40) 1.205
</t>
  </si>
  <si>
    <t xml:space="preserve">1.205
</t>
  </si>
  <si>
    <t xml:space="preserve">[40,50) 1.157
</t>
  </si>
  <si>
    <t xml:space="preserve">1.157
</t>
  </si>
  <si>
    <t xml:space="preserve">[40,50) 0.896
</t>
  </si>
  <si>
    <t xml:space="preserve">0.896
</t>
  </si>
  <si>
    <t xml:space="preserve">[50,60) 0.853
</t>
  </si>
  <si>
    <t xml:space="preserve">[50,60) 0.895
</t>
  </si>
  <si>
    <t xml:space="preserve">0.895
</t>
  </si>
  <si>
    <t xml:space="preserve">[60,70) 1.096
</t>
  </si>
  <si>
    <t xml:space="preserve">1.096
</t>
  </si>
  <si>
    <t xml:space="preserve">[60,70) 0.975
</t>
  </si>
  <si>
    <t xml:space="preserve">0.975
</t>
  </si>
  <si>
    <t xml:space="preserve">[70,80) 0.999
</t>
  </si>
  <si>
    <t xml:space="preserve">0.999
</t>
  </si>
  <si>
    <t xml:space="preserve">[70,80) 1.258
</t>
  </si>
  <si>
    <t xml:space="preserve">1.258
</t>
  </si>
  <si>
    <t xml:space="preserve">80+ 1.844
</t>
  </si>
  <si>
    <t xml:space="preserve">1.844
</t>
  </si>
  <si>
    <t xml:space="preserve">80+ 1.222
</t>
  </si>
  <si>
    <t xml:space="preserve">1.222
</t>
  </si>
  <si>
    <t xml:space="preserve">(a) Waves 12 13 (b) Waves 14 15
</t>
  </si>
  <si>
    <t>(a)</t>
  </si>
  <si>
    <t xml:space="preserve">Waves 12 13 (b) Waves 14 15
</t>
  </si>
  <si>
    <t xml:space="preserve">(c) Waves 16 17 (d) Waves 18 19
</t>
  </si>
  <si>
    <t>(c)</t>
  </si>
  <si>
    <t xml:space="preserve">Waves 16 17 (d) Waves 18 19
</t>
  </si>
  <si>
    <t xml:space="preserve">[0,6) 0.105 0.001 0.268 0.000 0.971
</t>
  </si>
  <si>
    <t xml:space="preserve">0.105 0.001 0.268 0.000 0.971
</t>
  </si>
  <si>
    <t xml:space="preserve">[6,12) 0.031 0.000 0.112 0.000 0.263
</t>
  </si>
  <si>
    <t xml:space="preserve">0.031 0.000 0.112 0.000 0.263
</t>
  </si>
  <si>
    <t xml:space="preserve">[12,18) 0.158 0.026 0.254 0.000 0.826
</t>
  </si>
  <si>
    <t xml:space="preserve">0.158 0.026 0.254 0.000 0.826
</t>
  </si>
  <si>
    <t xml:space="preserve">[18,30) 1.088 0.833 0.897 0.000 2.888
</t>
  </si>
  <si>
    <t xml:space="preserve">1.088 0.833 0.897 0.000 2.888
</t>
  </si>
  <si>
    <t xml:space="preserve">[30,40) 1.928 1.887 0.924 0.336 4.407
</t>
  </si>
  <si>
    <t xml:space="preserve">1.928 1.887 0.924 0.336 4.407
</t>
  </si>
  <si>
    <t xml:space="preserve">[40,50) 9.128 9.524 1.643 5.465 12.172
</t>
  </si>
  <si>
    <t xml:space="preserve">9.128 9.524 1.643 5.465 12.172
</t>
  </si>
  <si>
    <t xml:space="preserve">[50,60) 6.266 6.296 1.093 4.218 8.278
</t>
  </si>
  <si>
    <t xml:space="preserve">6.266 6.296 1.093 4.218 8.278
</t>
  </si>
  <si>
    <t xml:space="preserve">[60,70) 0.338 0.178 0.386 0.000 1.188
</t>
  </si>
  <si>
    <t xml:space="preserve">0.338 0.178 0.386 0.000 1.188
</t>
  </si>
  <si>
    <t xml:space="preserve">[70,80) 0.285 0.156 0.307 0.000 1.093
</t>
  </si>
  <si>
    <t xml:space="preserve">0.285 0.156 0.307 0.000 1.093
</t>
  </si>
  <si>
    <t xml:space="preserve">80+ 0.113 0.029 0.263 0.000 0.675
</t>
  </si>
  <si>
    <t xml:space="preserve">0.113 0.029 0.263 0.000 0.675
</t>
  </si>
  <si>
    <t xml:space="preserve">(a) Waves 12 13
</t>
  </si>
  <si>
    <t xml:space="preserve">Waves 12 13
</t>
  </si>
  <si>
    <t xml:space="preserve">(b) Waves 14 15
</t>
  </si>
  <si>
    <t>(b)</t>
  </si>
  <si>
    <t xml:space="preserve">Waves 14 15
</t>
  </si>
  <si>
    <t xml:space="preserve">(c) Waves 16 17
</t>
  </si>
  <si>
    <t xml:space="preserve">Waves 16 17
</t>
  </si>
  <si>
    <t xml:space="preserve">(d) Waves 18 19
</t>
  </si>
  <si>
    <t>(d)</t>
  </si>
  <si>
    <t xml:space="preserve">Waves 18 19
</t>
  </si>
  <si>
    <t xml:space="preserve">0.672: mean
</t>
  </si>
  <si>
    <t>0.672:</t>
  </si>
  <si>
    <t xml:space="preserve">mean
</t>
  </si>
  <si>
    <t xml:space="preserve">0.992: median
</t>
  </si>
  <si>
    <t xml:space="preserve">median
</t>
  </si>
  <si>
    <t xml:space="preserve">0.007: sd
</t>
  </si>
  <si>
    <t>0.007:</t>
  </si>
  <si>
    <t xml:space="preserve">sd
</t>
  </si>
  <si>
    <t xml:space="preserve">3.578: upper
</t>
  </si>
  <si>
    <t>3.578:</t>
  </si>
  <si>
    <t xml:space="preserve">upper
</t>
  </si>
  <si>
    <t xml:space="preserve">80+: ageclass
</t>
  </si>
  <si>
    <t>80+:</t>
  </si>
  <si>
    <t xml:space="preserve">ageclass
</t>
  </si>
  <si>
    <t xml:space="preserve">0.113: mean
</t>
  </si>
  <si>
    <t>0.113:</t>
  </si>
  <si>
    <t xml:space="preserve">0.029: median
</t>
  </si>
  <si>
    <t>0.029:</t>
  </si>
  <si>
    <t xml:space="preserve">0.263: sd
</t>
  </si>
  <si>
    <t>0.263:</t>
  </si>
  <si>
    <t xml:space="preserve">0.000: lower
</t>
  </si>
  <si>
    <t>0.000:</t>
  </si>
  <si>
    <t xml:space="preserve">lower
</t>
  </si>
  <si>
    <t xml:space="preserve">0.675: upper
</t>
  </si>
  <si>
    <t>0.675:</t>
  </si>
  <si>
    <t xml:space="preserve">0.214: mean
</t>
  </si>
  <si>
    <t>0.214:</t>
  </si>
  <si>
    <t xml:space="preserve">0.104: median
</t>
  </si>
  <si>
    <t>0.104:</t>
  </si>
  <si>
    <t xml:space="preserve">0.274: sd
</t>
  </si>
  <si>
    <t>0.274:</t>
  </si>
  <si>
    <t xml:space="preserve">1.010: upper
</t>
  </si>
  <si>
    <t>1.010:</t>
  </si>
  <si>
    <t xml:space="preserve">0.4, 0.39, 0.38, 0.79, 0.86, 0.8, 0.82, 0.88, 0.74, 0.74: Assumption on susceptibility 
</t>
  </si>
  <si>
    <t>0.4,</t>
  </si>
  <si>
    <t xml:space="preserve">0.39, 0.38, 0.79, 0.86, 0.8, 0.82, 0.88, 0.74, 0.74: Assumption on susceptibility 
</t>
  </si>
  <si>
    <t xml:space="preserve">[0,6): 0.346, 0.034, 0.461, 0.000, 1.483 
</t>
  </si>
  <si>
    <t>[0,6):</t>
  </si>
  <si>
    <t xml:space="preserve">0.346, 0.034, 0.461, 0.000, 1.483 
</t>
  </si>
  <si>
    <t xml:space="preserve">[6,12): 0.892, 0.957, 0.404, 0.000, 1.549 
</t>
  </si>
  <si>
    <t>[6,12):</t>
  </si>
  <si>
    <t xml:space="preserve">0.892, 0.957, 0.404, 0.000, 1.549 
</t>
  </si>
  <si>
    <t xml:space="preserve">[12,18): 1.310, 1.326, 0.231, 0.870, 1.710 
</t>
  </si>
  <si>
    <t>[12,18):</t>
  </si>
  <si>
    <t xml:space="preserve">1.310, 1.326, 0.231, 0.870, 1.710 
</t>
  </si>
  <si>
    <t xml:space="preserve">[18,30): 1.000, 0.967, 0.544, 0.000, 2.051 
</t>
  </si>
  <si>
    <t>[18,30):</t>
  </si>
  <si>
    <t xml:space="preserve">1.000, 0.967, 0.544, 0.000, 2.051 
</t>
  </si>
  <si>
    <t xml:space="preserve">[30,40): 0.645, 0.375, 0.811, 0.000, 2.512 
</t>
  </si>
  <si>
    <t>[30,40):</t>
  </si>
  <si>
    <t xml:space="preserve">0.645, 0.375, 0.811, 0.000, 2.512 
</t>
  </si>
  <si>
    <t xml:space="preserve">[40,50): 3.783, 3.541, 1.586, 1.672, 7.443 
</t>
  </si>
  <si>
    <t>[40,50):</t>
  </si>
  <si>
    <t xml:space="preserve">3.783, 3.541, 1.586, 1.672, 7.443 
</t>
  </si>
  <si>
    <t xml:space="preserve">[50,60): 1.320, 1.257, 0.741, 0.000, 2.705 
</t>
  </si>
  <si>
    <t>[50,60):</t>
  </si>
  <si>
    <t xml:space="preserve">1.320, 1.257, 0.741, 0.000, 2.705 
</t>
  </si>
  <si>
    <t xml:space="preserve">[60,70): 0.266, 0.000, 0.445, 0.000
</t>
  </si>
  <si>
    <t>[60,70):</t>
  </si>
  <si>
    <t xml:space="preserve">0.266, 0.000, 0.445, 0.000
</t>
  </si>
  <si>
    <t xml:space="preserve">60,70: 0.014 0.000 0.042 0.000 0.123
</t>
  </si>
  <si>
    <t>60,70:</t>
  </si>
  <si>
    <t xml:space="preserve">0.014 0.000 0.042 0.000 0.123
</t>
  </si>
  <si>
    <t xml:space="preserve">70,80: 0.104 0.053 0.144 0.000 0.507
</t>
  </si>
  <si>
    <t>70,80:</t>
  </si>
  <si>
    <t xml:space="preserve">0.104 0.053 0.144 0.000 0.507
</t>
  </si>
  <si>
    <t xml:space="preserve">80+: 0.016 0.004 0.033 0.000 0.105
</t>
  </si>
  <si>
    <t xml:space="preserve">0.016 0.004 0.033 0.000 0.105
</t>
  </si>
  <si>
    <t xml:space="preserve">0.4: Susceptibility corresponding to Figure P
</t>
  </si>
  <si>
    <t xml:space="preserve">Susceptibility corresponding to Figure P
</t>
  </si>
  <si>
    <t xml:space="preserve">0.39: Susceptibility corresponding to Figure P
</t>
  </si>
  <si>
    <t>0.39:</t>
  </si>
  <si>
    <t xml:space="preserve">0.38: Susceptibility corresponding to Figure P
</t>
  </si>
  <si>
    <t>0.38:</t>
  </si>
  <si>
    <t xml:space="preserve">0.79: Susceptibility corresponding to Figure P
</t>
  </si>
  <si>
    <t>0.79:</t>
  </si>
  <si>
    <t xml:space="preserve">0.86: Susceptibility corresponding to Figure P
</t>
  </si>
  <si>
    <t>0.86:</t>
  </si>
  <si>
    <t xml:space="preserve">0.8: Susceptibility corresponding to Figure P
</t>
  </si>
  <si>
    <t>0.8:</t>
  </si>
  <si>
    <t xml:space="preserve">0.82: Susceptibility corresponding to Figure P
</t>
  </si>
  <si>
    <t>0.82:</t>
  </si>
  <si>
    <t xml:space="preserve">0.88: Susceptibility corresponding to Figure P
</t>
  </si>
  <si>
    <t>0.88:</t>
  </si>
  <si>
    <t xml:space="preserve">0.74: Susceptibility corresponding to Figure P
</t>
  </si>
  <si>
    <t>0.74:</t>
  </si>
  <si>
    <t xml:space="preserve">20: Wave 20
</t>
  </si>
  <si>
    <t>20:</t>
  </si>
  <si>
    <t xml:space="preserve">Wave 20
</t>
  </si>
  <si>
    <t xml:space="preserve">21: Wave 21
</t>
  </si>
  <si>
    <t>21:</t>
  </si>
  <si>
    <t xml:space="preserve">Wave 21
</t>
  </si>
  <si>
    <t xml:space="preserve">22: Wave 22
</t>
  </si>
  <si>
    <t>22:</t>
  </si>
  <si>
    <t xml:space="preserve">Wave 22
</t>
  </si>
  <si>
    <t xml:space="preserve">23: Wave 23
</t>
  </si>
  <si>
    <t>23:</t>
  </si>
  <si>
    <t xml:space="preserve">Wave 23
</t>
  </si>
  <si>
    <t>extractions_documents_5Feb618d540067467f726960d357--COSMOS-data.json</t>
  </si>
  <si>
    <t xml:space="preserve">1 - World Health Organization in March 2020
</t>
  </si>
  <si>
    <t xml:space="preserve">- World Health Organization in March 2020
</t>
  </si>
  <si>
    <t xml:space="preserve">2 - aerosol route
</t>
  </si>
  <si>
    <t xml:space="preserve">- aerosol route
</t>
  </si>
  <si>
    <t xml:space="preserve">3 - SARS-CoV-2 virus
</t>
  </si>
  <si>
    <t xml:space="preserve">- SARS-CoV-2 virus
</t>
  </si>
  <si>
    <t xml:space="preserve">4 - indoor environments with poor ventilation
</t>
  </si>
  <si>
    <t xml:space="preserve">- indoor environments with poor ventilation
</t>
  </si>
  <si>
    <t xml:space="preserve">5 - managing the spread of infectious disease
</t>
  </si>
  <si>
    <t xml:space="preserve">- managing the spread of infectious disease
</t>
  </si>
  <si>
    <t xml:space="preserve">6 - HVAC systems
</t>
  </si>
  <si>
    <t xml:space="preserve">- HVAC systems
</t>
  </si>
  <si>
    <t xml:space="preserve">7 - ventilation rates, filters, humidity, and ultraviolet radiation
</t>
  </si>
  <si>
    <t xml:space="preserve">- ventilation rates, filters, humidity, and ultraviolet radiation
</t>
  </si>
  <si>
    <t xml:space="preserve">8 - Cells infected with a virus which causes damage to the DNA impeding its ability to replicate. 
</t>
  </si>
  <si>
    <t xml:space="preserve">- Cells infected with a virus which causes damage to the DNA impeding its ability to replicate. 
</t>
  </si>
  <si>
    <t xml:space="preserve">9 - Bing-Yuan cited several studies that collectively demonstrate the effectiveness of UV in protecting humans from transmission of airborne viruses.
</t>
  </si>
  <si>
    <t xml:space="preserve">- Bing-Yuan cited several studies that collectively demonstrate the effectiveness of UV in protecting humans from transmission of airborne viruses.
</t>
  </si>
  <si>
    <t xml:space="preserve">10 - Study demonstrating inactivation of airborne coronaviruses by UV.
</t>
  </si>
  <si>
    <t xml:space="preserve">- Study demonstrating inactivation of airborne coronaviruses by UV.
</t>
  </si>
  <si>
    <t xml:space="preserve">11 - Improved UVGI system design guidance from significant advances in the analysis and modelling of UVGI systems by Riley et al.
</t>
  </si>
  <si>
    <t xml:space="preserve">- Improved UVGI system design guidance from significant advances in the analysis and modelling of UVGI systems by Riley et al.
</t>
  </si>
  <si>
    <t xml:space="preserve">12 - First et al.
</t>
  </si>
  <si>
    <t xml:space="preserve">- First et al.
</t>
  </si>
  <si>
    <t xml:space="preserve">13 - Kowalski.
</t>
  </si>
  <si>
    <t xml:space="preserve">- Kowalski.
</t>
  </si>
  <si>
    <t xml:space="preserve">14 - National Institute for Occupational Safety and Health (NIOSH).
</t>
  </si>
  <si>
    <t xml:space="preserve">- National Institute for Occupational Safety and Health (NIOSH).
</t>
  </si>
  <si>
    <t xml:space="preserve">15 - Examining published research evaluating the effectiveness of UVGI in reducing virus transmission.
</t>
  </si>
  <si>
    <t xml:space="preserve">- Examining published research evaluating the effectiveness of UVGI in reducing virus transmission.
</t>
  </si>
  <si>
    <t xml:space="preserve">7 - Table 2 lists our inclusion and exclusion criteria
</t>
  </si>
  <si>
    <t xml:space="preserve">- Table 2 lists our inclusion and exclusion criteria
</t>
  </si>
  <si>
    <t xml:space="preserve">8 - We extracted general information about the study (authors, year of publication, country of corresponding author, study design) and methods (setting, popu
</t>
  </si>
  <si>
    <t xml:space="preserve">- We extracted general information about the study (authors, year of publication, country of corresponding author, study design) and methods (setting, popu
</t>
  </si>
  <si>
    <t xml:space="preserve">16 aerosolized virus and bacteriophage studies
</t>
  </si>
  <si>
    <t xml:space="preserve">aerosolized virus and bacteriophage studies
</t>
  </si>
  <si>
    <t xml:space="preserve">7 modelling studies
</t>
  </si>
  <si>
    <t xml:space="preserve">modelling studies
</t>
  </si>
  <si>
    <t xml:space="preserve">4 animal studies
</t>
  </si>
  <si>
    <t xml:space="preserve">animal studies
</t>
  </si>
  <si>
    <t xml:space="preserve">5 human studies
</t>
  </si>
  <si>
    <t xml:space="preserve">human studies
</t>
  </si>
  <si>
    <t xml:space="preserve">12,177 unique citations
</t>
  </si>
  <si>
    <t>12,177</t>
  </si>
  <si>
    <t xml:space="preserve">unique citations
</t>
  </si>
  <si>
    <t xml:space="preserve">2,428 potentially relevant based on title/abstract screening
</t>
  </si>
  <si>
    <t>2,428</t>
  </si>
  <si>
    <t xml:space="preserve">potentially relevant based on title/abstract screening
</t>
  </si>
  <si>
    <t xml:space="preserve">568 met the review’s inclusion criteria
</t>
  </si>
  <si>
    <t>568</t>
  </si>
  <si>
    <t xml:space="preserve">met the review’s inclusion criteria
</t>
  </si>
  <si>
    <t xml:space="preserve">125 relevant to UV radiation
</t>
  </si>
  <si>
    <t xml:space="preserve">relevant to UV radiation
</t>
  </si>
  <si>
    <t xml:space="preserve">32 relevant to UV radiation and virus
</t>
  </si>
  <si>
    <t xml:space="preserve">relevant to UV radiation and virus
</t>
  </si>
  <si>
    <t xml:space="preserve">1936-2020 (median year 2007.5)
</t>
  </si>
  <si>
    <t>1936-2020</t>
  </si>
  <si>
    <t xml:space="preserve">(median year 2007.5)
</t>
  </si>
  <si>
    <t xml:space="preserve">24 - Studies conducted in the United States
</t>
  </si>
  <si>
    <t xml:space="preserve">- Studies conducted in the United States
</t>
  </si>
  <si>
    <t xml:space="preserve">13 - Studies funded by national research funding organizations
</t>
  </si>
  <si>
    <t xml:space="preserve">- Studies funded by national research funding organizations
</t>
  </si>
  <si>
    <t xml:space="preserve">6 - Studies funded by industry
</t>
  </si>
  <si>
    <t xml:space="preserve">- Studies funded by industry
</t>
  </si>
  <si>
    <t xml:space="preserve">1 - Study funded by a university and state grant
</t>
  </si>
  <si>
    <t xml:space="preserve">- Study funded by a university and state grant
</t>
  </si>
  <si>
    <t xml:space="preserve">1 - Study funded by a hospital
</t>
  </si>
  <si>
    <t xml:space="preserve">- Study funded by a hospital
</t>
  </si>
  <si>
    <t xml:space="preserve">2 - Studies reported no external funding
</t>
  </si>
  <si>
    <t xml:space="preserve">- Studies reported no external funding
</t>
  </si>
  <si>
    <t xml:space="preserve">8 - Studies did not report funding source
</t>
  </si>
  <si>
    <t xml:space="preserve">- Studies did not report funding source
</t>
  </si>
  <si>
    <t xml:space="preserve">10 - Aerosolized virus studies
</t>
  </si>
  <si>
    <t xml:space="preserve">- Aerosolized virus studies
</t>
  </si>
  <si>
    <t xml:space="preserve">17 - Viruses and five bacteriophages from 16 studies
</t>
  </si>
  <si>
    <t xml:space="preserve">- Viruses and five bacteriophages from 16 studies
</t>
  </si>
  <si>
    <t xml:space="preserve">11 - Studies used the dose-response relationship of UV dose and survival fraction
</t>
  </si>
  <si>
    <t xml:space="preserve">- Studies used the dose-response relationship of UV dose and survival fraction
</t>
  </si>
  <si>
    <t xml:space="preserve">12 - Studies varied UV dose by exposure time, number of UV fixtures, and fluence rate
</t>
  </si>
  <si>
    <t xml:space="preserve">- Studies varied UV dose by exposure time, number of UV fixtures, and fluence rate
</t>
  </si>
  <si>
    <t xml:space="preserve">4 - Studies associated increasing RH with decreasing susceptibility
</t>
  </si>
  <si>
    <t xml:space="preserve">- Studies associated increasing RH with decreasing susceptibility
</t>
  </si>
  <si>
    <t xml:space="preserve">43-45 Three modelling studies used computational fluid dynamics (CFD) models (Table 4)
</t>
  </si>
  <si>
    <t>43-45</t>
  </si>
  <si>
    <t xml:space="preserve">Three modelling studies used computational fluid dynamics (CFD) models (Table 4)
</t>
  </si>
  <si>
    <t xml:space="preserve">47 Noakes et al47 found that UV dose was less affected by which one of the four UV devices was active
</t>
  </si>
  <si>
    <t xml:space="preserve">Noakes et al47 found that UV dose was less affected by which one of the four UV devices was active
</t>
  </si>
  <si>
    <t xml:space="preserve">48 Zheng et al48 found that attack rate decreased 87.8% when UVGI was modelled on a cruise ship
</t>
  </si>
  <si>
    <t xml:space="preserve">Zheng et al48 found that attack rate decreased 87.8% when UVGI was modelled on a cruise ship
</t>
  </si>
  <si>
    <t xml:space="preserve">49 (Wells, 1936) (Table 5)
</t>
  </si>
  <si>
    <t xml:space="preserve">(Wells, 1936) (Table 5)
</t>
  </si>
  <si>
    <t xml:space="preserve">52 Dee et al52 acknowledged that the lack of effect was likely due to insufficient exposure time
</t>
  </si>
  <si>
    <t xml:space="preserve">Dee et al52 acknowledged that the lack of effect was likely due to insufficient exposure time
</t>
  </si>
  <si>
    <t xml:space="preserve">53 Wheeler et al53 found that high intensity UV treatment was required to decrease transmission
</t>
  </si>
  <si>
    <t xml:space="preserve">Wheeler et al53 found that high intensity UV treatment was required to decrease transmission
</t>
  </si>
  <si>
    <t xml:space="preserve">54 UV radiation was associated with modified spread of transmission, but not prevention of transmission, of measles54
</t>
  </si>
  <si>
    <t xml:space="preserve">UV radiation was associated with modified spread of transmission, but not prevention of transmission, of measles54
</t>
  </si>
  <si>
    <t xml:space="preserve">57 UV radiation was associated with modified spread of transmission, but not prevention of transmission, of chickenpox57 and mumps57
</t>
  </si>
  <si>
    <t>57</t>
  </si>
  <si>
    <t xml:space="preserve">UV radiation was associated with modified spread of transmission, but not prevention of transmission, of chickenpox57 and mumps57
</t>
  </si>
  <si>
    <t xml:space="preserve">Four were aerosolized virus studies
</t>
  </si>
  <si>
    <t>Four</t>
  </si>
  <si>
    <t xml:space="preserve">were aerosolized virus studies
</t>
  </si>
  <si>
    <t xml:space="preserve">Two were animal studies
</t>
  </si>
  <si>
    <t xml:space="preserve">were animal studies
</t>
  </si>
  <si>
    <t xml:space="preserve">One was a human study
</t>
  </si>
  <si>
    <t>One</t>
  </si>
  <si>
    <t xml:space="preserve">was a human study
</t>
  </si>
  <si>
    <t xml:space="preserve">90% inactivation
</t>
  </si>
  <si>
    <t xml:space="preserve">inactivation
</t>
  </si>
  <si>
    <t xml:space="preserve">2 times higher
</t>
  </si>
  <si>
    <t xml:space="preserve">times higher
</t>
  </si>
  <si>
    <t xml:space="preserve">43 - Li et al
</t>
  </si>
  <si>
    <t xml:space="preserve">- Li et al
</t>
  </si>
  <si>
    <t xml:space="preserve">47 - airflow patterns
</t>
  </si>
  <si>
    <t xml:space="preserve">- airflow patterns
</t>
  </si>
  <si>
    <t xml:space="preserve">41 - First et al
</t>
  </si>
  <si>
    <t>41</t>
  </si>
  <si>
    <t xml:space="preserve">- First et al
</t>
  </si>
  <si>
    <t xml:space="preserve">60 - cost effective air disinfection
</t>
  </si>
  <si>
    <t xml:space="preserve">- cost effective air disinfection
</t>
  </si>
  <si>
    <t xml:space="preserve">50 - low outdoor air fraction
</t>
  </si>
  <si>
    <t xml:space="preserve">- low outdoor air fraction
</t>
  </si>
  <si>
    <t xml:space="preserve">43 - lamp placement
</t>
  </si>
  <si>
    <t xml:space="preserve">- lamp placement
</t>
  </si>
  <si>
    <t xml:space="preserve">41 - carefully interdependent system
</t>
  </si>
  <si>
    <t xml:space="preserve">- carefully interdependent system
</t>
  </si>
  <si>
    <t xml:space="preserve">36 - Jensen
</t>
  </si>
  <si>
    <t xml:space="preserve">- Jensen
</t>
  </si>
  <si>
    <t xml:space="preserve">10 - Walker and Ko
</t>
  </si>
  <si>
    <t xml:space="preserve">- Walker and Ko
</t>
  </si>
  <si>
    <t xml:space="preserve">39 - Attenuated strains of infectious agents
</t>
  </si>
  <si>
    <t>39</t>
  </si>
  <si>
    <t xml:space="preserve">- Attenuated strains of infectious agents
</t>
  </si>
  <si>
    <t xml:space="preserve">34 - Welch et al
</t>
  </si>
  <si>
    <t xml:space="preserve">- Welch et al
</t>
  </si>
  <si>
    <t xml:space="preserve">15 - Buonanno et al
</t>
  </si>
  <si>
    <t xml:space="preserve">- Buonanno et al
</t>
  </si>
  <si>
    <t xml:space="preserve">61 - far UVC inactivation efficiency
</t>
  </si>
  <si>
    <t>61</t>
  </si>
  <si>
    <t xml:space="preserve">- far UVC inactivation efficiency
</t>
  </si>
  <si>
    <t xml:space="preserve">56 - Langmuir et al
</t>
  </si>
  <si>
    <t>56</t>
  </si>
  <si>
    <t xml:space="preserve">- Langmuir et al
</t>
  </si>
  <si>
    <t xml:space="preserve">36 - adequate filtration and ventilation
</t>
  </si>
  <si>
    <t xml:space="preserve">- adequate filtration and ventilation
</t>
  </si>
  <si>
    <t xml:space="preserve">43 - adequate filtration and ventilation
</t>
  </si>
  <si>
    <t xml:space="preserve">44 - adequate filtration and ventilation
</t>
  </si>
  <si>
    <t>44</t>
  </si>
  <si>
    <t xml:space="preserve">47 - adequate filtration and ventilation
</t>
  </si>
  <si>
    <t xml:space="preserve">51 - adequate filtration and ventilation
</t>
  </si>
  <si>
    <t xml:space="preserve">54 - Perkins
</t>
  </si>
  <si>
    <t xml:space="preserve">- Perkins
</t>
  </si>
  <si>
    <t xml:space="preserve">57 - Bahlke
</t>
  </si>
  <si>
    <t xml:space="preserve">- Bahlke
</t>
  </si>
  <si>
    <t xml:space="preserve">17 - medRxiv preprint doi: https://doi.org/10.1101/2021.10.12.21264904
</t>
  </si>
  <si>
    <t xml:space="preserve">- medRxiv preprint doi: https://doi.org/10.1101/2021.10.12.21264904
</t>
  </si>
  <si>
    <t xml:space="preserve">18 - medRxiv preprint doi: https://doi.org/10.1101/2021.10.12.21264904
</t>
  </si>
  <si>
    <t xml:space="preserve">62(p2)
</t>
  </si>
  <si>
    <t xml:space="preserve">63
</t>
  </si>
  <si>
    <t xml:space="preserve">64
</t>
  </si>
  <si>
    <t xml:space="preserve">65
</t>
  </si>
  <si>
    <t xml:space="preserve">66
</t>
  </si>
  <si>
    <t xml:space="preserve">67
</t>
  </si>
  <si>
    <t xml:space="preserve">68
</t>
  </si>
  <si>
    <t xml:space="preserve">1. WHO Director-General's opening remarks at the media briefing on COVID-19 - 11 March 2020.
</t>
  </si>
  <si>
    <t xml:space="preserve">WHO Director-General's opening remarks at the media briefing on COVID-19 - 11 March 2020.
</t>
  </si>
  <si>
    <t xml:space="preserve">2. Leung NHL. Transmissibility and transmission of respiratory viruses. Nat Rev Microbiol. 2021. doi:10.1038/s41579-021-00535-6
</t>
  </si>
  <si>
    <t xml:space="preserve">Leung NHL. Transmissibility and transmission of respiratory viruses. Nat Rev Microbiol. 2021. doi:10.1038/s41579-021-00535-6
</t>
  </si>
  <si>
    <t xml:space="preserve">3. Noorimotlagh Z, Jaafarzadeh N, Martinez SS, Mirzaee SA. A systematic review of possible airborne transmission of the COVID-19 virus (SARS-CoV-2) in the indoor air environment. Environ Res. 2021;193:110612. doi:10.1016/j.envres.2020.110612
</t>
  </si>
  <si>
    <t xml:space="preserve">Noorimotlagh Z, Jaafarzadeh N, Martinez SS, Mirzaee SA. A systematic review of possible airborne transmission of the COVID-19 virus (SARS-CoV-2) in the indoor air environment. Environ Res. 2021;193:110612. doi:10.1016/j.envres.2020.110612
</t>
  </si>
  <si>
    <t xml:space="preserve">4. Rahimi NR, Fouladi-Fard R, Aali R, Shahryari A, Rezaali M, Ghafouri Y, Ghalhari MR, Asaadi-Ghalhari M, Farzinnia B, Gea OC, Fiore M. Bidirectional association between COVID-19 and the environment: a systematic review. Environ Res. 2021;194:110692. doi:10.1016/j.envres.2020.110692
</t>
  </si>
  <si>
    <t xml:space="preserve">Rahimi NR, Fouladi-Fard R, Aali R, Shahryari A, Rezaali M, Ghafouri Y, Ghalhari MR, Asaadi-Ghalhari M, Farzinnia B, Gea OC, Fiore M. Bidirectional association between COVID-19 and the environment: a systematic review. Environ Res. 2021;194:110692. doi:10.1016/j.envres.2020.110692
</t>
  </si>
  <si>
    <t xml:space="preserve">5. Lu
</t>
  </si>
  <si>
    <t xml:space="preserve">Lu
</t>
  </si>
  <si>
    <t xml:space="preserve">16. ASHRAE. Chapter 62. Ultraviolet Air and Surface Treatment. In: 2019 ASHRAE Handbook: HVAC Applications. Atlanta: American Society of Heating, Refrigerating and Air- Conditioning Engineers; 2019.
</t>
  </si>
  <si>
    <t xml:space="preserve">ASHRAE. Chapter 62. Ultraviolet Air and Surface Treatment. In: 2019 ASHRAE Handbook: HVAC Applications. Atlanta: American Society of Heating, Refrigerating and Air- Conditioning Engineers; 2019.
</t>
  </si>
  <si>
    <t xml:space="preserve">17. Riley RL, Knight M, Middlebrook G. Ultraviolet susceptibility of BCG and virulent tubercle bacilli. Am Rev Respir Dis. 1976;113(4):413-418.
</t>
  </si>
  <si>
    <t xml:space="preserve">Riley RL, Knight M, Middlebrook G. Ultraviolet susceptibility of BCG and virulent tubercle bacilli. Am Rev Respir Dis. 1976;113(4):413-418.
</t>
  </si>
  <si>
    <t xml:space="preserve">18. First MW, Nardell EA, Chaisson W, Riley R. Guidelines for the Application of Upper-Room Germicidal Irradiation for preventing Transmission of Airborne Contagion - Part I: Basic Principles. ASHRAE Trans. 1999;105:869-876.
</t>
  </si>
  <si>
    <t xml:space="preserve">First MW, Nardell EA, Chaisson W, Riley R. Guidelines for the Application of Upper-Room Germicidal Irradiation for preventing Transmission of Airborne Contagion - Part I: Basic Principles. ASHRAE Trans. 1999;105:869-876.
</t>
  </si>
  <si>
    <t xml:space="preserve">20. National Institute for Occupational Safety and Health (NIOSH). Environmental control for tuberculosis: Basic upper-room ultraviolet germicidal irradiation guidelines for healthcare settings. March 2009. NIOSH Publication 2009-105. https://www.cdc.gov/niosh/docs/2009- 105/ Accessed April 12, 2021
</t>
  </si>
  <si>
    <t xml:space="preserve">National Institute for Occupational Safety and Health (NIOSH). Environmental control for tuberculosis: Basic upper-room ultraviolet germicidal irradiation guidelines for healthcare settings. March 2009. NIOSH Publication 2009-105. https://www.cdc.gov/niosh/docs/2009- 105/ Accessed April 12, 2021
</t>
  </si>
  <si>
    <t xml:space="preserve">21. Thornton GM, Fleck BA, Zhong L, Hartling L. The impact of heating, ventilation and air conditioning (HV
</t>
  </si>
  <si>
    <t xml:space="preserve">Thornton GM, Fleck BA, Zhong L, Hartling L. The impact of heating, ventilation and air conditioning (HV
</t>
  </si>
  <si>
    <t xml:space="preserve">28. Higgins JPT, Thomas J, Chandler J, Cumpston M, Li T, Page MJ, Welch VA (editors). Cochrane Handbook for Systematic Reviews of Interventions version 6.2. Updated February 2021. Cochrane. Available from www.training.cochrane.org/handbook
</t>
  </si>
  <si>
    <t xml:space="preserve">Higgins JPT, Thomas J, Chandler J, Cumpston M, Li T, Page MJ, Welch VA (editors). Cochrane Handbook for Systematic Reviews of Interventions version 6.2. Updated February 2021. Cochrane. Available from www.training.cochrane.org/handbook
</t>
  </si>
  <si>
    <t xml:space="preserve">29. Samuel GO, Hoffmann S, Wright RA, et al. Guidance on assessing the methodological and reporting quality of toxicologically relevant studies: A scoping review. Environ Int. 2016;92- 93:630-646. doi:10.1016/j.envint.2016.03.010
</t>
  </si>
  <si>
    <t xml:space="preserve">Samuel GO, Hoffmann S, Wright RA, et al. Guidance on assessing the methodological and reporting quality of toxicologically relevant studies: A scoping review. Environ Int. 2016;92- 93:630-646. doi:10.1016/j.envint.2016.03.010
</t>
  </si>
  <si>
    <t xml:space="preserve">30. Mateus ALP, Otete HE, Beck CR, Dolan GP, Nguyen-Van-Tam JS. Effectiveness of travel restrictions in the rapid containment of human influenza: a systematic review. Bull World Health Organ. 2014;92(12):868-880D. doi:10.2471/BLT.14.135590
</t>
  </si>
  <si>
    <t xml:space="preserve">Mateus ALP, Otete HE, Beck CR, Dolan GP, Nguyen-Van-Tam JS. Effectiveness of travel restrictions in the rapid containment of human influenza: a systematic review. Bull World Health Organ. 2014;92(12):868-880D. doi:10.2471/BLT.14.135590
</t>
  </si>
  <si>
    <t xml:space="preserve">31. Organisation for Economic Co-operation and Development (OECD). Guidance Document on the Validation of (Quantitative) Structure-Activity Relationship [(Q)SAR] Models. OECD Series on Testing and Assessment No. 69, OECD
</t>
  </si>
  <si>
    <t xml:space="preserve">Organisation for Economic Co-operation and Development (OECD). Guidance Document on the Validation of (Quantitative) Structure-Activity Relationship [(Q)SAR] Models. OECD Series on Testing and Assessment No. 69, OECD
</t>
  </si>
  <si>
    <t xml:space="preserve">42. Rudnick SN, First MW. Fundamental factors affecting upper-room ultraviolet germicidal irradiation – part II. Predicting effectiveness. J Occup Environ Hyg. 2007;4(5):352-362. doi:10.1080/15459620701298167
</t>
  </si>
  <si>
    <t>42.</t>
  </si>
  <si>
    <t xml:space="preserve">Rudnick SN, First MW. Fundamental factors affecting upper-room ultraviolet germicidal irradiation – part II. Predicting effectiveness. J Occup Environ Hyg. 2007;4(5):352-362. doi:10.1080/15459620701298167
</t>
  </si>
  <si>
    <t xml:space="preserve">43. Li C, Deng B, Kim CN. Simulations to determine the disinfection efficiency of supplementary UV light devices in a ventilated hospital isolation room. Indoor Built Environ. 2010;19(1):48-56. doi:10.1177/1420326X09358019
</t>
  </si>
  <si>
    <t xml:space="preserve">Li C, Deng B, Kim CN. Simulations to determine the disinfection efficiency of supplementary UV light devices in a ventilated hospital isolation room. Indoor Built Environ. 2010;19(1):48-56. doi:10.1177/1420326X09358019
</t>
  </si>
  <si>
    <t xml:space="preserve">44. Buchan AG, Yang L, Atkinson KD. Predicting airborne coronavirus inactivation by far-UVC in populated rooms using a high-fidelity coupled radiation-CFD model. Sci Rep. 2020;10(1):1-7. doi:10.1038/s41598-020-76597-y
</t>
  </si>
  <si>
    <t xml:space="preserve">Buchan AG, Yang L, Atkinson KD. Predicting airborne coronavirus inactivation by far-UVC in populated rooms using a high-fidelity coupled radiation-CFD model. Sci Rep. 2020;10(1):1-7. doi:10.1038/s41598-020-76597-y
</t>
  </si>
  <si>
    <t xml:space="preserve">45. Sung M, Kato S. Estimating the germicidal effect of upper-room UVGI system on exhaled air of patients based on ventilation efficiency. Build Environ. 2011;46(11):2326-2332. doi:10.1016/j.buildenv.2011
</t>
  </si>
  <si>
    <t xml:space="preserve">Sung M, Kato S. Estimating the germicidal effect of upper-room UVGI system on exhaled air of patients based on ventilation efficiency. Build Environ. 2011;46(11):2326-2332. doi:10.1016/j.buildenv.2011
</t>
  </si>
  <si>
    <t xml:space="preserve">1 exp Aerosols/
</t>
  </si>
  <si>
    <t xml:space="preserve">exp Aerosols/
</t>
  </si>
  <si>
    <t xml:space="preserve">2 Air Microbiology/
</t>
  </si>
  <si>
    <t xml:space="preserve">Air Microbiology/
</t>
  </si>
  <si>
    <t xml:space="preserve">3 exp Viruses/
</t>
  </si>
  <si>
    <t xml:space="preserve">exp Viruses/
</t>
  </si>
  <si>
    <t xml:space="preserve">4 (aerosol or aerosols or bioaerosol or bioaerosols).mp.
</t>
  </si>
  <si>
    <t xml:space="preserve">(aerosol or aerosols or bioaerosol or bioaerosols).mp.
</t>
  </si>
  <si>
    <t xml:space="preserve">5 droplet nuclei.mp.
</t>
  </si>
  <si>
    <t xml:space="preserve">droplet nuclei.mp.
</t>
  </si>
  <si>
    <t xml:space="preserve">6 infectio*.mp.
</t>
  </si>
  <si>
    <t xml:space="preserve">infectio*.mp.
</t>
  </si>
  <si>
    <t xml:space="preserve">7 (pathogen or pathogens).mp.
</t>
  </si>
  <si>
    <t xml:space="preserve">(pathogen or pathogens).mp.
</t>
  </si>
  <si>
    <t xml:space="preserve">8 (virus or viruses or viral or virome).
</t>
  </si>
  <si>
    <t xml:space="preserve">(virus or viruses or viral or virome).
</t>
  </si>
  <si>
    <t xml:space="preserve">57. Bahlke AM. Effect of ultra-violet irradiation of classrooms on spread of mumps and chickenpox in large rural central schools - A progress report. Am J Public Health. 1949;39:1321-1331 doi:10.2105/ajph.39.10.1321
</t>
  </si>
  <si>
    <t>57.</t>
  </si>
  <si>
    <t xml:space="preserve">Bahlke AM. Effect of ultra-violet irradiation of classrooms on spread of mumps and chickenpox in large rural central schools - A progress report. Am J Public Health. 1949;39:1321-1331 doi:10.2105/ajph.39.10.1321
</t>
  </si>
  <si>
    <t xml:space="preserve">58. Su C, Lau J, Yu F. A case study of upper-room UVGI in densely-occupied elementary classrooms by real-time fluorescent bioaerosol measurements. Int J Environ Res Public Health. 2017;14(1). doi:10.3390/ijerph14010051
</t>
  </si>
  <si>
    <t>58.</t>
  </si>
  <si>
    <t xml:space="preserve">Su C, Lau J, Yu F. A case study of upper-room UVGI in densely-occupied elementary classrooms by real-time fluorescent bioaerosol measurements. Int J Environ Res Public Health. 2017;14(1). doi:10.3390/ijerph14010051
</t>
  </si>
  <si>
    <t xml:space="preserve">59. Thurston-Enriquez JA, Haas CN, Jacangelo J, Riley K, Gerba CP. Inactivation of feline calicivirus and adenovirus type 40 by UV radiation.
</t>
  </si>
  <si>
    <t>59.</t>
  </si>
  <si>
    <t xml:space="preserve">Thurston-Enriquez JA, Haas CN, Jacangelo J, Riley K, Gerba CP. Inactivation of feline calicivirus and adenovirus type 40 by UV radiation.
</t>
  </si>
  <si>
    <t xml:space="preserve">9 or/1-8 [MeSH + Keywords – Virus concept]
</t>
  </si>
  <si>
    <t xml:space="preserve">or/1-8 [MeSH + Keywords – Virus concept]
</t>
  </si>
  <si>
    <t xml:space="preserve">10 Air Conditioning/
</t>
  </si>
  <si>
    <t xml:space="preserve">Air Conditioning/
</t>
  </si>
  <si>
    <t xml:space="preserve">11 Air Filters/ or Filtration/
</t>
  </si>
  <si>
    <t xml:space="preserve">Air Filters/ or Filtration/
</t>
  </si>
  <si>
    <t xml:space="preserve">12 Humidity/
</t>
  </si>
  <si>
    <t xml:space="preserve">Humidity/
</t>
  </si>
  <si>
    <t xml:space="preserve">13 Ventilation/
</t>
  </si>
  <si>
    <t xml:space="preserve">Ventilation/
</t>
  </si>
  <si>
    <t xml:space="preserve">14 Ultraviolet Rays/
</t>
  </si>
  <si>
    <t xml:space="preserve">Ultraviolet Rays/
</t>
  </si>
  <si>
    <t xml:space="preserve">15 air condition*.
</t>
  </si>
  <si>
    <t xml:space="preserve">air condition*.
</t>
  </si>
  <si>
    <t xml:space="preserve">16 (air change rate or air change rates or air changes per hour or air exchange rate or air exchange rates or air exchanges per hour).
</t>
  </si>
  <si>
    <t xml:space="preserve">(air change rate or air change rates or air changes per hour or air exchange rate or air exchange rates or air exchanges per hour).
</t>
  </si>
  <si>
    <t xml:space="preserve">17 (airflow or air flow).
</t>
  </si>
  <si>
    <t xml:space="preserve">(airflow or air flow).
</t>
  </si>
  <si>
    <t xml:space="preserve">18 built environment.
</t>
  </si>
  <si>
    <t xml:space="preserve">built environment.
</t>
  </si>
  <si>
    <t xml:space="preserve">19 computational fluid dynamics.
</t>
  </si>
  <si>
    <t xml:space="preserve">computational fluid dynamics.
</t>
  </si>
  <si>
    <t xml:space="preserve">20 ((distance adj6 index) or long distances).
</t>
  </si>
  <si>
    <t xml:space="preserve">((distance adj6 index) or long distances).
</t>
  </si>
  <si>
    <t xml:space="preserve">21 HVAC.
</t>
  </si>
  <si>
    <t xml:space="preserve">HVAC.
</t>
  </si>
  <si>
    <t xml:space="preserve">22 (filter or filters or filtration).
</t>
  </si>
  <si>
    <t xml:space="preserve">(filter or filters or filtration).
</t>
  </si>
  <si>
    <t xml:space="preserve">23 humidity.
</t>
  </si>
  <si>
    <t xml:space="preserve">humidity.
</t>
  </si>
  <si>
    <t xml:space="preserve">24 (ultraviolet or UV).
</t>
  </si>
  <si>
    <t xml:space="preserve">(ultraviolet or UV).
</t>
  </si>
  <si>
    <t xml:space="preserve">25 ventilat*.
</t>
  </si>
  <si>
    <t xml:space="preserve">ventilat*.
</t>
  </si>
  <si>
    <t xml:space="preserve">26 or/10-25 [MeSH + Keywords – HVAC concept]
</t>
  </si>
  <si>
    <t xml:space="preserve">or/10-25 [MeSH + Keywords – HVAC concept]
</t>
  </si>
  <si>
    <t xml:space="preserve">27 Air Pollution, Indoor/
</t>
  </si>
  <si>
    <t xml:space="preserve">Air Pollution, Indoor/
</t>
  </si>
  <si>
    <t xml:space="preserve">28 exp Disease Transmission, Infectious/
</t>
  </si>
  <si>
    <t xml:space="preserve">exp Disease Transmission, Infectious/
</t>
  </si>
  <si>
    <t xml:space="preserve">29 (indoor adj1 (air quality or environment*)).
</t>
  </si>
  <si>
    <t xml:space="preserve">(indoor adj1 (air quality or environment*)).
</t>
  </si>
  <si>
    <t xml:space="preserve">30 transmission.
</t>
  </si>
  <si>
    <t xml:space="preserve">transmission.
</t>
  </si>
  <si>
    <t xml:space="preserve">31 or/27-30 [MeSH + Keywords – Transmission concept]
</t>
  </si>
  <si>
    <t xml:space="preserve">or/27-30 [MeSH + Keywords – Transmission concept]
</t>
  </si>
  <si>
    <t xml:space="preserve">32 9 and 26 and 31
</t>
  </si>
  <si>
    <t xml:space="preserve">9 and 26 and 31
</t>
  </si>
  <si>
    <t xml:space="preserve">33 remove duplicates from 32
</t>
  </si>
  <si>
    <t xml:space="preserve">remove duplicates from 32
</t>
  </si>
  <si>
    <t xml:space="preserve">30 - MERV = minimum efficiency reporting value; UVGI = ultraviolet germicidal irradiation 
</t>
  </si>
  <si>
    <t xml:space="preserve">- MERV = minimum efficiency reporting value; UVGI = ultraviolet germicidal irradiation 
</t>
  </si>
  <si>
    <t xml:space="preserve">31 - CC-BY-ND 4.0 International license 
</t>
  </si>
  <si>
    <t xml:space="preserve">- CC-BY-ND 4.0 International license 
</t>
  </si>
  <si>
    <t xml:space="preserve">32 - Tseng (2005)
</t>
  </si>
  <si>
    <t xml:space="preserve">- Tseng (2005)
</t>
  </si>
  <si>
    <t xml:space="preserve">36 - Jensen (1964)
</t>
  </si>
  <si>
    <t xml:space="preserve">- Jensen (1964)
</t>
  </si>
  <si>
    <t xml:space="preserve">10 - Walker (2007)
</t>
  </si>
  <si>
    <t xml:space="preserve">- Walker (2007)
</t>
  </si>
  <si>
    <t xml:space="preserve">16.2 s survival fraction
</t>
  </si>
  <si>
    <t xml:space="preserve">s survival fraction
</t>
  </si>
  <si>
    <t xml:space="preserve">Z = 0.048 ± 0.005 m2/J
</t>
  </si>
  <si>
    <t xml:space="preserve">32%-50%RH
</t>
  </si>
  <si>
    <t xml:space="preserve">74%-82%RH
</t>
  </si>
  <si>
    <t xml:space="preserve">27%-40%RH
</t>
  </si>
  <si>
    <t xml:space="preserve">50%-55%RH
</t>
  </si>
  <si>
    <t xml:space="preserve">76%-80%RH
</t>
  </si>
  <si>
    <t xml:space="preserve">254 nm
</t>
  </si>
  <si>
    <t xml:space="preserve">nm
</t>
  </si>
  <si>
    <t xml:space="preserve">SF = 0.329 ± 0.023
</t>
  </si>
  <si>
    <t>SF</t>
  </si>
  <si>
    <t xml:space="preserve">Z = 0.038 ± 0.003 m2/J
</t>
  </si>
  <si>
    <t xml:space="preserve">26.08 J/m2
</t>
  </si>
  <si>
    <t>26.08</t>
  </si>
  <si>
    <t xml:space="preserve">J/m2
</t>
  </si>
  <si>
    <t xml:space="preserve">SF = 0.206 ± 0.035
</t>
  </si>
  <si>
    <t xml:space="preserve">Z = 0.052 ± 0.004 m2/J
</t>
  </si>
  <si>
    <t xml:space="preserve">SF = 0.136 ± 0.005
</t>
  </si>
  <si>
    <t xml:space="preserve">Z = 0.068 ± 0.002 m2/J
</t>
  </si>
  <si>
    <t xml:space="preserve">Z = 0.6.16 (4.27-8.89) m2/J
</t>
  </si>
  <si>
    <t xml:space="preserve">3.2 J/m2
</t>
  </si>
  <si>
    <t>3.2</t>
  </si>
  <si>
    <t xml:space="preserve">Z = 1.94 (1.66-2.26) m2/J
</t>
  </si>
  <si>
    <t xml:space="preserve">Z = 9.48 (5.32-16.90) m2/J
</t>
  </si>
  <si>
    <t xml:space="preserve">Z = 2.54 (2.05-3.16) m2/J
</t>
  </si>
  <si>
    <t xml:space="preserve">Z = 1.42 (1.15-1.75) m2/J
</t>
  </si>
  <si>
    <t xml:space="preserve">0.1
</t>
  </si>
  <si>
    <t xml:space="preserve">ACHuv=150 (120-180)
</t>
  </si>
  <si>
    <t>ACHuv=150</t>
  </si>
  <si>
    <t xml:space="preserve">(120-180)
</t>
  </si>
  <si>
    <t xml:space="preserve">SF=0.006 (0.004-0.008)
</t>
  </si>
  <si>
    <t>SF=0.006</t>
  </si>
  <si>
    <t xml:space="preserve">(0.004-0.008)
</t>
  </si>
  <si>
    <t xml:space="preserve">ACHuv=1000 (740-1400)
</t>
  </si>
  <si>
    <t>ACHuv=1000</t>
  </si>
  <si>
    <t xml:space="preserve">(740-1400)
</t>
  </si>
  <si>
    <t xml:space="preserve">SF=0.087 (0.062-0.120)
</t>
  </si>
  <si>
    <t>SF=0.087</t>
  </si>
  <si>
    <t xml:space="preserve">(0.062-0.120)
</t>
  </si>
  <si>
    <t xml:space="preserve">ACHuv=18 (15-30)
</t>
  </si>
  <si>
    <t>ACHuv=18</t>
  </si>
  <si>
    <t xml:space="preserve">(15-30)
</t>
  </si>
  <si>
    <t xml:space="preserve">SF=0.061 (0.053-0.071)
</t>
  </si>
  <si>
    <t>SF=0.061</t>
  </si>
  <si>
    <t xml:space="preserve">(0.053-0.071)
</t>
  </si>
  <si>
    <t xml:space="preserve">ACHuv=31 (26-36)
</t>
  </si>
  <si>
    <t>ACHuv=31</t>
  </si>
  <si>
    <t xml:space="preserve">(26-36)
</t>
  </si>
  <si>
    <t xml:space="preserve">SF=0.140 (0.120-0.160)
</t>
  </si>
  <si>
    <t>SF=0.140</t>
  </si>
  <si>
    <t xml:space="preserve">(0.120-0.160)
</t>
  </si>
  <si>
    <t xml:space="preserve">ACHuv=38 (31-46)
</t>
  </si>
  <si>
    <t>ACHuv=38</t>
  </si>
  <si>
    <t xml:space="preserve">(31-46)
</t>
  </si>
  <si>
    <t xml:space="preserve">SF=0.078 (0.065-0.084)
</t>
  </si>
  <si>
    <t>SF=0.078</t>
  </si>
  <si>
    <t xml:space="preserve">(0.065-0.084)
</t>
  </si>
  <si>
    <t xml:space="preserve">ACHuv=71 (58-86)
</t>
  </si>
  <si>
    <t>ACHuv=71</t>
  </si>
  <si>
    <t xml:space="preserve">(58-86)
</t>
  </si>
  <si>
    <t xml:space="preserve">SF=0.0040
</t>
  </si>
  <si>
    <t xml:space="preserve">SF=0.0003
</t>
  </si>
  <si>
    <t xml:space="preserve">SF=0.0080
</t>
  </si>
  <si>
    <t xml:space="preserve">Z=0.29 (0.27-0.31)
</t>
  </si>
  <si>
    <t>Z=0.29</t>
  </si>
  <si>
    <t xml:space="preserve">(0.27-0.31)
</t>
  </si>
  <si>
    <t xml:space="preserve">Z=0.27 (0.26-0.31)
</t>
  </si>
  <si>
    <t>Z=0.27</t>
  </si>
  <si>
    <t xml:space="preserve">(0.26-0.31)
</t>
  </si>
  <si>
    <t xml:space="preserve">Z=0.22 (0.21-0.23)
</t>
  </si>
  <si>
    <t>Z=0.22</t>
  </si>
  <si>
    <t xml:space="preserve">(0.21-0.23)
</t>
  </si>
  <si>
    <t xml:space="preserve">Z=0.425 m2/J
</t>
  </si>
  <si>
    <t>Z=0.425</t>
  </si>
  <si>
    <t xml:space="preserve">m2/J
</t>
  </si>
  <si>
    <t xml:space="preserve">Z=0.587 m2/J
</t>
  </si>
  <si>
    <t>Z=0.587</t>
  </si>
  <si>
    <t xml:space="preserve">Z=0.341 m2/J
</t>
  </si>
  <si>
    <t>Z=0.341</t>
  </si>
  <si>
    <t xml:space="preserve">SF=0.035 ± 0.024
</t>
  </si>
  <si>
    <t>SF=0.035</t>
  </si>
  <si>
    <t xml:space="preserve">± 0.024
</t>
  </si>
  <si>
    <t xml:space="preserve">Z=0.24
</t>
  </si>
  <si>
    <t xml:space="preserve">14, Susceptibility (Z) dose: 14, 28
</t>
  </si>
  <si>
    <t xml:space="preserve">Susceptibility (Z) dose: 14, 28
</t>
  </si>
  <si>
    <t xml:space="preserve">43 J/m2 calculated from RH: survival fraction, 41%-58%RH not dose-
</t>
  </si>
  <si>
    <t xml:space="preserve">J/m2 calculated from RH: survival fraction, 41%-58%RH not dose-
</t>
  </si>
  <si>
    <t xml:space="preserve">1.8 m sides Dose-response Upper-room Susceptibility (Z) UVGI
</t>
  </si>
  <si>
    <t xml:space="preserve">m sides Dose-response Upper-room Susceptibility (Z) UVGI
</t>
  </si>
  <si>
    <t xml:space="preserve">34, 222 nm  associated with Susceptibility (Z) USA [A/PR/8/34 Dose: 0, 8, 13
</t>
  </si>
  <si>
    <t xml:space="preserve">222 nm  associated with Susceptibility (Z) USA [A/PR/8/34 Dose: 0, 8, 13
</t>
  </si>
  <si>
    <t xml:space="preserve">20 J/m2 survival fraction. RH: 55%RH
</t>
  </si>
  <si>
    <t xml:space="preserve">J/m2 survival fraction. RH: 55%RH
</t>
  </si>
  <si>
    <t xml:space="preserve">229E 222 nm Susceptibility (Z) Z=0.41 (0.25-0.48) m2/J associated with USA Coronavirus Dose: 0, 5, 10
</t>
  </si>
  <si>
    <t>229E</t>
  </si>
  <si>
    <t xml:space="preserve">222 nm Susceptibility (Z) Z=0.41 (0.25-0.48) m2/J associated with USA Coronavirus Dose: 0, 5, 10
</t>
  </si>
  <si>
    <t xml:space="preserve">20 J/m2 Z=0.59 (0.38-0.71) m2/J survival fraction.  RH: 66%RH
</t>
  </si>
  <si>
    <t xml:space="preserve">J/m2 Z=0.59 (0.38-0.71) m2/J survival fraction.  RH: 66%RH
</t>
  </si>
  <si>
    <t xml:space="preserve">253.7 nm (SF) from log SF=0.003 associated with (2020)39 canine 2 sets of 2 reduction CDV survival fraction. USA distemper lamps @ (For CDV, log SF&lt;0.03 virus (CDV) 0.6 W/m2 reduction RH: calculated using 12%-50%RH lower detection Chamber: limit = 3
</t>
  </si>
  <si>
    <t>253.7</t>
  </si>
  <si>
    <t xml:space="preserve">nm (SF) from log SF=0.003 associated with (2020)39 canine 2 sets of 2 reduction CDV survival fraction. USA distemper lamps @ (For CDV, log SF&lt;0.03 virus (CDV) 0.6 W/m2 reduction RH: calculated using 12%-50%RH lower detection Chamber: limit = 3
</t>
  </si>
  <si>
    <t xml:space="preserve">0.0177 W/m2; Survival fraction (SF) (2007)41
</t>
  </si>
  <si>
    <t>0.0177</t>
  </si>
  <si>
    <t xml:space="preserve">W/m2; Survival fraction (SF) (2007)41
</t>
  </si>
  <si>
    <t xml:space="preserve">0.140 W/m2; Effectiveness index (EI) (2007)42
</t>
  </si>
  <si>
    <t>0.140</t>
  </si>
  <si>
    <t xml:space="preserve">W/m2; Effectiveness index (EI) (2007)42
</t>
  </si>
  <si>
    <t xml:space="preserve">0.0177 W/m2; Effectiveness index (EI) (2007)42
</t>
  </si>
  <si>
    <t xml:space="preserve">0.140 W/m2; Survival fraction (SF) (2007)41
</t>
  </si>
  <si>
    <t xml:space="preserve">59, 118, 236 W/m2; Fluence rate (related to ventilation) (2010)43
</t>
  </si>
  <si>
    <t>59,</t>
  </si>
  <si>
    <t xml:space="preserve">118, 236 W/m2; Fluence rate (related to ventilation) (2010)43
</t>
  </si>
  <si>
    <t xml:space="preserve">0, 3, 6 ACH; Fluence rate (related to ventilation) (2010)43
</t>
  </si>
  <si>
    <t>0,</t>
  </si>
  <si>
    <t xml:space="preserve">3, 6 ACH; Fluence rate (related to ventilation) (2010)43
</t>
  </si>
  <si>
    <t xml:space="preserve">0.059 m2/J; Z (2010)43
</t>
  </si>
  <si>
    <t>0.059</t>
  </si>
  <si>
    <t xml:space="preserve">m2/J; Z (2010)43
</t>
  </si>
  <si>
    <t xml:space="preserve">0.27 m2/J; Z (2011)45
</t>
  </si>
  <si>
    <t>0.27</t>
  </si>
  <si>
    <t xml:space="preserve">m2/J; Z (2011)45
</t>
  </si>
  <si>
    <t xml:space="preserve">2 W/m2; Coil face (2018)46
</t>
  </si>
  <si>
    <t xml:space="preserve">W/m2; Coil face (2018)46
</t>
  </si>
  <si>
    <t xml:space="preserve">0.50 W/m2; Allowable minimum (2018)46
</t>
  </si>
  <si>
    <t>0.50</t>
  </si>
  <si>
    <t xml:space="preserve">W/m2; Allowable minimum (2018)46
</t>
  </si>
  <si>
    <t xml:space="preserve">0.02996 m2/J; Z (2018)46
</t>
  </si>
  <si>
    <t>0.02996</t>
  </si>
  <si>
    <t xml:space="preserve">m2/J; Z (2018)46
</t>
  </si>
  <si>
    <t xml:space="preserve">Wheeler (1945)53
</t>
  </si>
  <si>
    <t>Wheeler</t>
  </si>
  <si>
    <t xml:space="preserve">(1945)53
</t>
  </si>
  <si>
    <t xml:space="preserve">Barracks (1945)53
</t>
  </si>
  <si>
    <t>Barracks</t>
  </si>
  <si>
    <t xml:space="preserve">Perkins (1947)54
</t>
  </si>
  <si>
    <t>Perkins</t>
  </si>
  <si>
    <t xml:space="preserve">(1947)54
</t>
  </si>
  <si>
    <t xml:space="preserve">Higgons (1947)55
</t>
  </si>
  <si>
    <t>Higgons</t>
  </si>
  <si>
    <t xml:space="preserve">(1947)55
</t>
  </si>
  <si>
    <t xml:space="preserve">Langmuir (1948)56
</t>
  </si>
  <si>
    <t>Langmuir</t>
  </si>
  <si>
    <t xml:space="preserve">(1948)56
</t>
  </si>
  <si>
    <t xml:space="preserve">Bahlke (1949)57
</t>
  </si>
  <si>
    <t>Bahlke</t>
  </si>
  <si>
    <t xml:space="preserve">(1949)57
</t>
  </si>
  <si>
    <t xml:space="preserve">Jensen (1964)36
</t>
  </si>
  <si>
    <t>Jensen</t>
  </si>
  <si>
    <t xml:space="preserve">(1964)36
</t>
  </si>
  <si>
    <t xml:space="preserve">Tseng (2005)32
</t>
  </si>
  <si>
    <t>Tseng</t>
  </si>
  <si>
    <t xml:space="preserve">(2005)32
</t>
  </si>
  <si>
    <t xml:space="preserve">Walker (2007)10
</t>
  </si>
  <si>
    <t>Walker</t>
  </si>
  <si>
    <t xml:space="preserve">(2007)10
</t>
  </si>
  <si>
    <t xml:space="preserve">McDevitt (2007)11
</t>
  </si>
  <si>
    <t>McDevitt</t>
  </si>
  <si>
    <t xml:space="preserve">(2007)11
</t>
  </si>
  <si>
    <t xml:space="preserve">Su (2007)58
</t>
  </si>
  <si>
    <t>Su</t>
  </si>
  <si>
    <t xml:space="preserve">(2007)58
</t>
  </si>
  <si>
    <t xml:space="preserve">First (2007)41
</t>
  </si>
  <si>
    <t>First</t>
  </si>
  <si>
    <t xml:space="preserve">(2007)41
</t>
  </si>
  <si>
    <t xml:space="preserve">McDevitt (2008)12
</t>
  </si>
  <si>
    <t xml:space="preserve">(2008)12
</t>
  </si>
  <si>
    <t xml:space="preserve">Terrier (2009)37
</t>
  </si>
  <si>
    <t>Terrier</t>
  </si>
  <si>
    <t xml:space="preserve">(2009)37
</t>
  </si>
  <si>
    <t xml:space="preserve">McDevitt (2012)13
</t>
  </si>
  <si>
    <t xml:space="preserve">(2012)13
</t>
  </si>
  <si>
    <t xml:space="preserve">Cutler (2012)33
</t>
  </si>
  <si>
    <t>Cutler</t>
  </si>
  <si>
    <t xml:space="preserve">(2012)33
</t>
  </si>
  <si>
    <t xml:space="preserve">Verreault (2015)40
</t>
  </si>
  <si>
    <t>Verreault</t>
  </si>
  <si>
    <t xml:space="preserve">(2015)40
</t>
  </si>
  <si>
    <t xml:space="preserve">Lin (2017)35
</t>
  </si>
  <si>
    <t>Lin</t>
  </si>
  <si>
    <t xml:space="preserve">(2017)35
</t>
  </si>
  <si>
    <t xml:space="preserve">Welch (2018)34
</t>
  </si>
  <si>
    <t>Welch</t>
  </si>
  <si>
    <t xml:space="preserve">(2018)34
</t>
  </si>
  <si>
    <t xml:space="preserve">Buonanno (2020)15
</t>
  </si>
  <si>
    <t>Buonanno</t>
  </si>
  <si>
    <t xml:space="preserve">(2020)15
</t>
  </si>
  <si>
    <t xml:space="preserve">Pearce-Walker (2020)39
</t>
  </si>
  <si>
    <t>Pearce-Walker</t>
  </si>
  <si>
    <t xml:space="preserve">(2020)39
</t>
  </si>
  <si>
    <t xml:space="preserve">Qiao (2020)38
</t>
  </si>
  <si>
    <t>Qiao</t>
  </si>
  <si>
    <t xml:space="preserve">(2020)38
</t>
  </si>
  <si>
    <t xml:space="preserve">Wells (1936)49
</t>
  </si>
  <si>
    <t>Wells</t>
  </si>
  <si>
    <t xml:space="preserve">(1936)49
</t>
  </si>
  <si>
    <t xml:space="preserve">Jakab (1982)50
</t>
  </si>
  <si>
    <t>Jakab</t>
  </si>
  <si>
    <t xml:space="preserve">(1982)50
</t>
  </si>
  <si>
    <t xml:space="preserve">Dee (2006)52
</t>
  </si>
  <si>
    <t>Dee</t>
  </si>
  <si>
    <t xml:space="preserve">(2006)52
</t>
  </si>
  <si>
    <t xml:space="preserve">Jaynes (2020)51
</t>
  </si>
  <si>
    <t>Jaynes</t>
  </si>
  <si>
    <t xml:space="preserve">(2020)51
</t>
  </si>
  <si>
    <t>extractions_documents_5Feb618d540167467f726960d490--COSMOS-data.json</t>
  </si>
  <si>
    <t xml:space="preserve">USA - 3
</t>
  </si>
  <si>
    <t>USA</t>
  </si>
  <si>
    <t xml:space="preserve">- 3
</t>
  </si>
  <si>
    <t xml:space="preserve">India - wave 2
</t>
  </si>
  <si>
    <t>India</t>
  </si>
  <si>
    <t xml:space="preserve">- wave 2
</t>
  </si>
  <si>
    <t xml:space="preserve">Japan - wave 5
</t>
  </si>
  <si>
    <t>Japan</t>
  </si>
  <si>
    <t xml:space="preserve">- wave 5
</t>
  </si>
  <si>
    <t xml:space="preserve">Italy - wave 2
</t>
  </si>
  <si>
    <t>Italy</t>
  </si>
  <si>
    <t xml:space="preserve">UK
</t>
  </si>
  <si>
    <t xml:space="preserve">India
</t>
  </si>
  <si>
    <t xml:space="preserve">Brazil
</t>
  </si>
  <si>
    <t xml:space="preserve">Mexico
</t>
  </si>
  <si>
    <t xml:space="preserve">Table 1
</t>
  </si>
  <si>
    <t xml:space="preserve">1
</t>
  </si>
  <si>
    <t xml:space="preserve">19 - hyperexponential growth
</t>
  </si>
  <si>
    <t xml:space="preserve">- hyperexponential growth
</t>
  </si>
  <si>
    <t xml:space="preserve">20 - growth of human population
</t>
  </si>
  <si>
    <t xml:space="preserve">- growth of human population
</t>
  </si>
  <si>
    <t xml:space="preserve">1B - exponential
</t>
  </si>
  <si>
    <t>1B</t>
  </si>
  <si>
    <t xml:space="preserve">- exponential
</t>
  </si>
  <si>
    <t xml:space="preserve">1C - slower than exponential
</t>
  </si>
  <si>
    <t>1C</t>
  </si>
  <si>
    <t xml:space="preserve">- slower than exponential
</t>
  </si>
  <si>
    <t xml:space="preserve">2 - dI/dt ∝ I
</t>
  </si>
  <si>
    <t xml:space="preserve">- dI/dt ∝ I
</t>
  </si>
  <si>
    <t xml:space="preserve">1 - dI ∝ Im. dt
</t>
  </si>
  <si>
    <t xml:space="preserve">- dI ∝ Im. dt
</t>
  </si>
  <si>
    <t xml:space="preserve">m &gt; 1 - I = C1(tc − t)α with α ∈ (−∞,0)
</t>
  </si>
  <si>
    <t>m</t>
  </si>
  <si>
    <t xml:space="preserve">&gt; 1 - I = C1(tc − t)α with α ∈ (−∞,0)
</t>
  </si>
  <si>
    <t xml:space="preserve">m = 1 - I = eC1+C2t (exponential)
</t>
  </si>
  <si>
    <t xml:space="preserve">m &lt; 1 - I = C1 + C2(tc − t)α with α ∈ (0,∞)
</t>
  </si>
  <si>
    <t xml:space="preserve">&lt; 1 - I = C1 + C2(tc − t)α with α ∈ (0,∞)
</t>
  </si>
  <si>
    <t xml:space="preserve">α - −1/(m−1)
</t>
  </si>
  <si>
    <t xml:space="preserve">- −1/(m−1)
</t>
  </si>
  <si>
    <t xml:space="preserve">C1 &amp; C2 - empirical constants
</t>
  </si>
  <si>
    <t>C1</t>
  </si>
  <si>
    <t xml:space="preserve">&amp; C2 - empirical constants
</t>
  </si>
  <si>
    <t xml:space="preserve">tc - time at which I or any of its derivatives reach infinity
</t>
  </si>
  <si>
    <t>tc</t>
  </si>
  <si>
    <t xml:space="preserve">- time at which I or any of its derivatives reach infinity
</t>
  </si>
  <si>
    <t xml:space="preserve">2 - dI/1 = Im−1, I dt
</t>
  </si>
  <si>
    <t xml:space="preserve">- dI/1 = Im−1, I dt
</t>
  </si>
  <si>
    <t xml:space="preserve">Figure 3:
</t>
  </si>
  <si>
    <t xml:space="preserve">3:
</t>
  </si>
  <si>
    <t xml:space="preserve">A - We show log-periodicity during the initial hyperexponential growth phase of the second wave in Chennai.
</t>
  </si>
  <si>
    <t xml:space="preserve">- We show log-periodicity during the initial hyperexponential growth phase of the second wave in Chennai.
</t>
  </si>
  <si>
    <t xml:space="preserve">B - We fit the log-periodic power-law to the growth rate of daily infections (dI/dt) for the city of Chennai in India.
</t>
  </si>
  <si>
    <t xml:space="preserve">- We fit the log-periodic power-law to the growth rate of daily infections (dI/dt) for the city of Chennai in India.
</t>
  </si>
  <si>
    <t xml:space="preserve">C - Lomb periodogram shows a distinct peak corresponding to ω = 4.25.
</t>
  </si>
  <si>
    <t xml:space="preserve">- Lomb periodogram shows a distinct peak corresponding to ω = 4.25.
</t>
  </si>
  <si>
    <t xml:space="preserve">1 Walker, P. G. et al. The impact of COVID-19 and strategies for mitigation and suppression in low-and middle-income countries. Science 369, 413–422 (2020).
</t>
  </si>
  <si>
    <t xml:space="preserve">Walker, P. G. et al. The impact of COVID-19 and strategies for mitigation and suppression in low-and middle-income countries. Science 369, 413–422 (2020).
</t>
  </si>
  <si>
    <t xml:space="preserve">2 Salje, H. et al. Estimating the burden of SARS-CoV-2 in France. Science 369, 208–211 (2020).
</t>
  </si>
  <si>
    <t xml:space="preserve">Salje, H. et al. Estimating the burden of SARS-CoV-2 in France. Science 369, 208–211 (2020).
</t>
  </si>
  <si>
    <t xml:space="preserve">3 Flaxman, S. et al. Estimating the effects of non-pharmaceutical interventions on COVID-19 in Europe. Nature 584, 257–261 (2020).
</t>
  </si>
  <si>
    <t xml:space="preserve">Flaxman, S. et al. Estimating the effects of non-pharmaceutical interventions on COVID-19 in Europe. Nature 584, 257–261 (2020).
</t>
  </si>
  <si>
    <t xml:space="preserve">4 Hill, A. The math behind epidemics. Physics Today 28–34 (2020).
</t>
  </si>
  <si>
    <t xml:space="preserve">Hill, A. The math behind epidemics. Physics Today 28–34 (2020).
</t>
  </si>
  <si>
    <t xml:space="preserve">5 Livadiotis, G. Statistical analysis of the impact of environmental temperature on the exponential growth rate of cases infected by COVID-19. PLoS one 15, e0233875 (2020).
</t>
  </si>
  <si>
    <t xml:space="preserve">Livadiotis, G. Statistical analysis of the impact of environmental temperature on the exponential growth rate of cases infected by COVID-19. PLoS one 15, e0233875 (2020).
</t>
  </si>
  <si>
    <t xml:space="preserve">6 Bertozzi, A. L., Franco, E., Mohler, G., Short, M. B. &amp; Sledge, D. The challenges of modeling and forecast- ing the spread of COVID-19. Proceedings of the National Academy of Sciences 117, 16732–16738 (2020).
</t>
  </si>
  <si>
    <t xml:space="preserve">Bertozzi, A. L., Franco, E., Mohler, G., Short, M. B. &amp; Sledge, D. The challenges of modeling and forecast- ing the spread of COVID-19. Proceedings of the National Academy of Sciences 117, 16732–16738 (2020).
</t>
  </si>
  <si>
    <t xml:space="preserve">7 Du, M. Mitigating COVID-19 on a
</t>
  </si>
  <si>
    <t xml:space="preserve">Du, M. Mitigating COVID-19 on a
</t>
  </si>
  <si>
    <t>extractions_documents_5Feb618d94bf67467f726962a534--COSMOS-data.json</t>
  </si>
  <si>
    <t xml:space="preserve">3 (Billah, Miah, and Khan, 2020)
</t>
  </si>
  <si>
    <t xml:space="preserve">(Billah, Miah, and Khan, 2020)
</t>
  </si>
  <si>
    <t xml:space="preserve">6 (say 6)
</t>
  </si>
  <si>
    <t xml:space="preserve">(say 6)
</t>
  </si>
  <si>
    <t xml:space="preserve">5 and 8 (Liu and Rockl¨ov, 2021)
</t>
  </si>
  <si>
    <t xml:space="preserve">and 8 (Liu and Rockl¨ov, 2021)
</t>
  </si>
  <si>
    <t xml:space="preserve">65% to 95%
</t>
  </si>
  <si>
    <t>65%</t>
  </si>
  <si>
    <t xml:space="preserve">to 95%
</t>
  </si>
  <si>
    <t xml:space="preserve">14 and 3
</t>
  </si>
  <si>
    <t xml:space="preserve">and 3
</t>
  </si>
  <si>
    <t xml:space="preserve">90%
</t>
  </si>
  <si>
    <t xml:space="preserve">29
</t>
  </si>
  <si>
    <t xml:space="preserve">Feng, Towers, and Yang (2011)
</t>
  </si>
  <si>
    <t>Feng,</t>
  </si>
  <si>
    <t xml:space="preserve">Towers, and Yang (2011)
</t>
  </si>
  <si>
    <t xml:space="preserve">Hollingsworth, Okamoto, and Lloyd (2020)
</t>
  </si>
  <si>
    <t>Hollingsworth,</t>
  </si>
  <si>
    <t xml:space="preserve">Okamoto, and Lloyd (2020)
</t>
  </si>
  <si>
    <t xml:space="preserve">Annas et al. (2020)
</t>
  </si>
  <si>
    <t>Annas</t>
  </si>
  <si>
    <t xml:space="preserve">et al. (2020)
</t>
  </si>
  <si>
    <t xml:space="preserve">Batistela et al. (2021)
</t>
  </si>
  <si>
    <t>Batistela</t>
  </si>
  <si>
    <t xml:space="preserve">et al. (2021)
</t>
  </si>
  <si>
    <t xml:space="preserve">Giordano et al. (2021)
</t>
  </si>
  <si>
    <t>Giordano</t>
  </si>
  <si>
    <t xml:space="preserve">Xu, Wu, and Topcu (2021)
</t>
  </si>
  <si>
    <t>Xu,</t>
  </si>
  <si>
    <t xml:space="preserve">Wu, and Topcu (2021)
</t>
  </si>
  <si>
    <t xml:space="preserve">Ghostine et al. (2021)
</t>
  </si>
  <si>
    <t>Ghostine</t>
  </si>
  <si>
    <t xml:space="preserve">Wintachai and Prathom (2021)
</t>
  </si>
  <si>
    <t>Wintachai</t>
  </si>
  <si>
    <t xml:space="preserve">and Prathom (2021)
</t>
  </si>
  <si>
    <t xml:space="preserve">Antonini, Calandrini, and Bianconi (2021)
</t>
  </si>
  <si>
    <t>Antonini,</t>
  </si>
  <si>
    <t xml:space="preserve">Calandrini, and Bianconi (2021)
</t>
  </si>
  <si>
    <t xml:space="preserve">Crellen et al. (2021)
</t>
  </si>
  <si>
    <t>Crellen</t>
  </si>
  <si>
    <t xml:space="preserve">Saad-Roy et al. (2020)
</t>
  </si>
  <si>
    <t>Saad-Roy</t>
  </si>
  <si>
    <t xml:space="preserve">Moore et al. (2021)
</t>
  </si>
  <si>
    <t>Moore</t>
  </si>
  <si>
    <t xml:space="preserve">S1: Number of susceptible population who do not aspire to vaccination.
</t>
  </si>
  <si>
    <t>S1:</t>
  </si>
  <si>
    <t xml:space="preserve">Number of susceptible population who do not aspire to vaccination.
</t>
  </si>
  <si>
    <t xml:space="preserve">S2: Number of susceptible population who aspire to vaccination.
</t>
  </si>
  <si>
    <t>S2:</t>
  </si>
  <si>
    <t xml:space="preserve">Number of susceptible population who aspire to vaccination.
</t>
  </si>
  <si>
    <t xml:space="preserve">I: Number of population who are infected.
</t>
  </si>
  <si>
    <t xml:space="preserve">Number of population who are infected.
</t>
  </si>
  <si>
    <t xml:space="preserve">V: Number of population who retain immunity after vaccination.
</t>
  </si>
  <si>
    <t>V:</t>
  </si>
  <si>
    <t xml:space="preserve">Number of population who retain immunity after vaccination.
</t>
  </si>
  <si>
    <t xml:space="preserve">R: Number of living population who survived infection.
</t>
  </si>
  <si>
    <t xml:space="preserve">Number of living population who survived infection.
</t>
  </si>
  <si>
    <t xml:space="preserve">M: Cumulative number of Covid-19 deaths.
</t>
  </si>
  <si>
    <t>M:</t>
  </si>
  <si>
    <t xml:space="preserve">Cumulative number of Covid-19 deaths.
</t>
  </si>
  <si>
    <t xml:space="preserve">N: Size of living population (N = S1 + S2 + I + V + R).
</t>
  </si>
  <si>
    <t>N:</t>
  </si>
  <si>
    <t xml:space="preserve">Size of living population (N = S1 + S2 + I + V + R).
</t>
  </si>
  <si>
    <t xml:space="preserve">µ: Non-Covid death rate per head of population.
</t>
  </si>
  <si>
    <t>µ:</t>
  </si>
  <si>
    <t xml:space="preserve">Non-Covid death rate per head of population.
</t>
  </si>
  <si>
    <t xml:space="preserve">⇡: Birth rate of living population.
</t>
  </si>
  <si>
    <t>⇡:</t>
  </si>
  <si>
    <t xml:space="preserve">Birth rate of living population.
</t>
  </si>
  <si>
    <t xml:space="preserve">p: Prob(vaccination at birth).
</t>
  </si>
  <si>
    <t>p:</t>
  </si>
  <si>
    <t xml:space="preserve">Prob(vaccination at birth).
</t>
  </si>
  <si>
    <t xml:space="preserve">✓: Prob(a susceptible aspires to vaccination given not vaccinated at birth), assumed to be independent of age.
</t>
  </si>
  <si>
    <t>✓:</t>
  </si>
  <si>
    <t xml:space="preserve">Prob(a susceptible aspires to vaccination given not vaccinated at birth), assumed to be independent of age.
</t>
  </si>
  <si>
    <t xml:space="preserve">Waning rate of immunity aga: None
</t>
  </si>
  <si>
    <t>Waning</t>
  </si>
  <si>
    <t xml:space="preserve">rate of immunity aga: None
</t>
  </si>
  <si>
    <t xml:space="preserve">0.65 against infection is 0.80
</t>
  </si>
  <si>
    <t>0.65</t>
  </si>
  <si>
    <t xml:space="preserve">against infection is 0.80
</t>
  </si>
  <si>
    <t xml:space="preserve">0.65: vaccine efficacy against infection 
</t>
  </si>
  <si>
    <t>0.65:</t>
  </si>
  <si>
    <t xml:space="preserve">vaccine efficacy against infection 
</t>
  </si>
  <si>
    <t xml:space="preserve">0.80: vaccine efficacy against infection 
</t>
  </si>
  <si>
    <t>0.80:</t>
  </si>
  <si>
    <t xml:space="preserve">1.69: Rc threshold 
</t>
  </si>
  <si>
    <t>1.69:</t>
  </si>
  <si>
    <t xml:space="preserve">Rc threshold 
</t>
  </si>
  <si>
    <t xml:space="preserve">2.00: Rc threshold 
</t>
  </si>
  <si>
    <t>2.00:</t>
  </si>
  <si>
    <t xml:space="preserve">0.63: Rc threshold 
</t>
  </si>
  <si>
    <t>0.63:</t>
  </si>
  <si>
    <t xml:space="preserve">2.60: Rc threshold 
</t>
  </si>
  <si>
    <t>2.60:</t>
  </si>
  <si>
    <t xml:space="preserve">0.77: Rc threshold 
</t>
  </si>
  <si>
    <t>0.77:</t>
  </si>
  <si>
    <t xml:space="preserve">3.72: Rc threshold 
</t>
  </si>
  <si>
    <t>3.72:</t>
  </si>
  <si>
    <t xml:space="preserve">0.91: Rc threshold 
</t>
  </si>
  <si>
    <t>0.91:</t>
  </si>
  <si>
    <t xml:space="preserve">1.57: Rc threshold 
</t>
  </si>
  <si>
    <t>1.57:</t>
  </si>
  <si>
    <t xml:space="preserve">1.80: Rc threshold 
</t>
  </si>
  <si>
    <t>1.80:</t>
  </si>
  <si>
    <t xml:space="preserve">0.56: Rc threshold 
</t>
  </si>
  <si>
    <t>0.56:</t>
  </si>
  <si>
    <t xml:space="preserve">2.22: Rc threshold 
</t>
  </si>
  <si>
    <t>2.22:</t>
  </si>
  <si>
    <t xml:space="preserve">0.69: Rc threshold 
</t>
  </si>
  <si>
    <t>0.69:</t>
  </si>
  <si>
    <t xml:space="preserve">2.87: Rc threshold 
</t>
  </si>
  <si>
    <t>2.87:</t>
  </si>
  <si>
    <t xml:space="preserve">0.81: Rc threshold 
</t>
  </si>
  <si>
    <t>0.81:</t>
  </si>
  <si>
    <t xml:space="preserve">1.52: Rc threshold 
</t>
  </si>
  <si>
    <t>1.52:</t>
  </si>
  <si>
    <t xml:space="preserve">1.73: Rc threshold 
</t>
  </si>
  <si>
    <t>1.73:</t>
  </si>
  <si>
    <t xml:space="preserve">0.53: Rc threshold 
</t>
  </si>
  <si>
    <t>0.53:</t>
  </si>
  <si>
    <t xml:space="preserve">2.08: Rc threshold 
</t>
  </si>
  <si>
    <t>2.08:</t>
  </si>
  <si>
    <t xml:space="preserve">0.65: Rc threshold 
</t>
  </si>
  <si>
    <t xml:space="preserve">1.27: Rc threshold 
</t>
  </si>
  <si>
    <t>1.27:</t>
  </si>
  <si>
    <t xml:space="preserve">1.35: Rc threshold 
</t>
  </si>
  <si>
    <t>1.35:</t>
  </si>
  <si>
    <t xml:space="preserve">0.33: Rc threshold 
</t>
  </si>
  <si>
    <t>0.33:</t>
  </si>
  <si>
    <t xml:space="preserve">1.47: Rc threshold
</t>
  </si>
  <si>
    <t>1.47:</t>
  </si>
  <si>
    <t xml:space="preserve">Rc threshold
</t>
  </si>
  <si>
    <t xml:space="preserve">11-31 July 2021
</t>
  </si>
  <si>
    <t>11-31</t>
  </si>
  <si>
    <t xml:space="preserve">July 2021
</t>
  </si>
  <si>
    <t xml:space="preserve">1.6 times
</t>
  </si>
  <si>
    <t xml:space="preserve">times
</t>
  </si>
  <si>
    <t xml:space="preserve">77% to 20%
</t>
  </si>
  <si>
    <t>77%</t>
  </si>
  <si>
    <t xml:space="preserve">to 20%
</t>
  </si>
  <si>
    <t xml:space="preserve">5-7 months
</t>
  </si>
  <si>
    <t>5-7</t>
  </si>
  <si>
    <t xml:space="preserve">96%
</t>
  </si>
  <si>
    <t xml:space="preserve">67%
</t>
  </si>
  <si>
    <t xml:space="preserve">0-11
</t>
  </si>
  <si>
    <t xml:space="preserve">16.5%
</t>
  </si>
  <si>
    <t xml:space="preserve">15%
</t>
  </si>
  <si>
    <t xml:space="preserve">1.5%
</t>
  </si>
  <si>
    <t xml:space="preserve">0.65
</t>
  </si>
  <si>
    <t xml:space="preserve">0.5!2
</t>
  </si>
  <si>
    <t xml:space="preserve">30 days
</t>
  </si>
  <si>
    <t xml:space="preserve">67 million
</t>
  </si>
  <si>
    <t>67</t>
  </si>
  <si>
    <t xml:space="preserve">0.8
</t>
  </si>
  <si>
    <t xml:space="preserve">0.98
</t>
  </si>
  <si>
    <t xml:space="preserve">12 years
</t>
  </si>
  <si>
    <t xml:space="preserve">Figure 3: Changes in infection prevalence i(t) and e↵ective reproduction number Re(t) for di↵erent parameters under the Rc = 4 condition.
</t>
  </si>
  <si>
    <t xml:space="preserve">3: Changes in infection prevalence i(t) and e↵ective reproduction number Re(t) for di↵erent parameters under the Rc = 4 condition.
</t>
  </si>
  <si>
    <t xml:space="preserve">1. Rc = 1 + _x0000_ !2 
</t>
  </si>
  <si>
    <t xml:space="preserve">Rc = 1 + _x0000_ !2 
</t>
  </si>
  <si>
    <t xml:space="preserve">2. (0.65, 0.90) 
</t>
  </si>
  <si>
    <t xml:space="preserve">(0.65, 0.90) 
</t>
  </si>
  <si>
    <t xml:space="preserve">3. mean waning periods in the range (180, 770) days 
</t>
  </si>
  <si>
    <t xml:space="preserve">mean waning periods in the range (180, 770) days 
</t>
  </si>
  <si>
    <t xml:space="preserve">4. factor of around 3 
</t>
  </si>
  <si>
    <t xml:space="preserve">factor of around 3 
</t>
  </si>
  <si>
    <t xml:space="preserve">5. _x0000_ = 1/30 
</t>
  </si>
  <si>
    <t xml:space="preserve">_x0000_ = 1/30 
</t>
  </si>
  <si>
    <t xml:space="preserve">6. s2(1) = 0.053 
</t>
  </si>
  <si>
    <t xml:space="preserve">s2(1) = 0.053 
</t>
  </si>
  <si>
    <t xml:space="preserve">7. = 1.2 67 ⇥ 106 ⇥ 0.053 30 million per day 
</t>
  </si>
  <si>
    <t xml:space="preserve">8. ✓ increases from 0.65 to 0.95 
</t>
  </si>
  <si>
    <t xml:space="preserve">✓ increases from 0.65 to 0.95 
</t>
  </si>
  <si>
    <t xml:space="preserve">9. factor of around 5 
</t>
  </si>
  <si>
    <t xml:space="preserve">factor of around 5 
</t>
  </si>
  <si>
    <t xml:space="preserve">10. Rc from 4 to 3 
</t>
  </si>
  <si>
    <t xml:space="preserve">Rc from 4 to 3 
</t>
  </si>
  <si>
    <t xml:space="preserve">11. m2 = 0.1 
</t>
  </si>
  <si>
    <t xml:space="preserve">m2 = 0.1 
</t>
  </si>
  <si>
    <t xml:space="preserve">12. (1 _x0000_ _x0000_⇤) = [1_x0000_Rc(1_x0000_m2)(1_x0000_✏)v⇤] 
</t>
  </si>
  <si>
    <t xml:space="preserve">(1 _x0000_ _x0000_⇤) = [1_x0000_Rc(1_x0000_m2)(1_x0000_✏)v⇤] 
</t>
  </si>
  <si>
    <t xml:space="preserve">13. 0.41, 0.51, 0.61 for ✓ = 0.95, 0.8, 0.65 
</t>
  </si>
  <si>
    <t xml:space="preserve">0.41, 0.51, 0.61 for ✓ = 0.95, 0.8, 0.65 
</t>
  </si>
  <si>
    <t xml:space="preserve">14. 1 _x0000_ m2(1 _x0000_ ✏) = 1 _x0000_ 0.1(1 _x0000_ 0.8) = 0.98
</t>
  </si>
  <si>
    <t xml:space="preserve">1 _x0000_ m2(1 _x0000_ ✏) = 1 _x0000_ 0.1(1 _x0000_ 0.8) = 0.98
</t>
  </si>
  <si>
    <t xml:space="preserve">9(8)
</t>
  </si>
  <si>
    <t xml:space="preserve">2076-393X/9/8/915
</t>
  </si>
  <si>
    <t xml:space="preserve">385(15)
</t>
  </si>
  <si>
    <t xml:space="preserve">2104.07402
</t>
  </si>
  <si>
    <t xml:space="preserve">NEJMoa2114255
</t>
  </si>
  <si>
    <t xml:space="preserve">1393–1400
</t>
  </si>
  <si>
    <t xml:space="preserve">10.1371/journal.pone.0242128
</t>
  </si>
  <si>
    <t xml:space="preserve">10.1056/NEJMoa2114114
</t>
  </si>
  <si>
    <t xml:space="preserve">10.1056/NEJMoa
</t>
  </si>
  <si>
    <t xml:space="preserve">6 - medRxiv preprint doi: https://doi.org/10.1101/2021.11.06.21266002
</t>
  </si>
  <si>
    <t xml:space="preserve">- medRxiv preprint doi: https://doi.org/10.1101/2021.11.06.21266002
</t>
  </si>
  <si>
    <t xml:space="preserve">10 - CC-BY-NC-ND 4.0 International license
</t>
  </si>
  <si>
    <t xml:space="preserve">- CC-BY-NC-ND 4.0 International license
</t>
  </si>
  <si>
    <t xml:space="preserve">16(10) - Plos computational biology
</t>
  </si>
  <si>
    <t>16(10)</t>
  </si>
  <si>
    <t xml:space="preserve">- Plos computational biology
</t>
  </si>
  <si>
    <t xml:space="preserve">21(6) - The lancet infectious diseases
</t>
  </si>
  <si>
    <t>21(6)</t>
  </si>
  <si>
    <t xml:space="preserve">- The lancet infectious diseases
</t>
  </si>
  <si>
    <t xml:space="preserve">4(6) - Jama network open
</t>
  </si>
  <si>
    <t>4(6)</t>
  </si>
  <si>
    <t xml:space="preserve">- Jama network open
</t>
  </si>
  <si>
    <t xml:space="preserve">42 - Covid-19 vaccine surveillance report - week 42
</t>
  </si>
  <si>
    <t xml:space="preserve">- Covid-19 vaccine surveillance report - week 42
</t>
  </si>
  <si>
    <t xml:space="preserve">62(1) - British medical bulletin
</t>
  </si>
  <si>
    <t>62(1)</t>
  </si>
  <si>
    <t xml:space="preserve">- British medical bulletin
</t>
  </si>
  <si>
    <t xml:space="preserve">584 - Nature
</t>
  </si>
  <si>
    <t>584</t>
  </si>
  <si>
    <t xml:space="preserve">- Nature
</t>
  </si>
  <si>
    <t>extractions_documents_5Feb61b0140067467f72698cb274--COSMOS-data.json</t>
  </si>
  <si>
    <t xml:space="preserve">1-3. Figure 1-3
</t>
  </si>
  <si>
    <t>1-3.</t>
  </si>
  <si>
    <t xml:space="preserve">Figure 1-3
</t>
  </si>
  <si>
    <t xml:space="preserve">30%, 60%, and 90%. Vaccination coverage
</t>
  </si>
  <si>
    <t>30%,</t>
  </si>
  <si>
    <t xml:space="preserve">60%, and 90%. Vaccination coverage
</t>
  </si>
  <si>
    <t xml:space="preserve">0-60%. Damage rates
</t>
  </si>
  <si>
    <t>0-60%.</t>
  </si>
  <si>
    <t xml:space="preserve">Damage rates
</t>
  </si>
  <si>
    <t xml:space="preserve">18 days. Delta variant reaches its peak
</t>
  </si>
  <si>
    <t xml:space="preserve">days. Delta variant reaches its peak
</t>
  </si>
  <si>
    <t xml:space="preserve">200th day. Delta variant reaches its peak
</t>
  </si>
  <si>
    <t>200th</t>
  </si>
  <si>
    <t xml:space="preserve">day. Delta variant reaches its peak
</t>
  </si>
  <si>
    <t xml:space="preserve">1.8. Ro values
</t>
  </si>
  <si>
    <t>1.8.</t>
  </si>
  <si>
    <t xml:space="preserve">Ro values
</t>
  </si>
  <si>
    <t xml:space="preserve">5.0. Ro values
</t>
  </si>
  <si>
    <t>5.0.</t>
  </si>
  <si>
    <t xml:space="preserve">180 days. Omicron reaches its peak
</t>
  </si>
  <si>
    <t xml:space="preserve">days. Omicron reaches its peak
</t>
  </si>
  <si>
    <t xml:space="preserve">May 2022. Omicron totally disappears
</t>
  </si>
  <si>
    <t xml:space="preserve">2022. Omicron totally disappears
</t>
  </si>
  <si>
    <t xml:space="preserve">60% vaccination rates
</t>
  </si>
  <si>
    <t xml:space="preserve">vaccination rates
</t>
  </si>
  <si>
    <t xml:space="preserve">30% damage or reduction to healthcare facilities
</t>
  </si>
  <si>
    <t xml:space="preserve">damage or reduction to healthcare facilities
</t>
  </si>
  <si>
    <t xml:space="preserve">60% of their functionality
</t>
  </si>
  <si>
    <t xml:space="preserve">of their functionality
</t>
  </si>
  <si>
    <t xml:space="preserve">17% reduction in the total number of staffed beds
</t>
  </si>
  <si>
    <t xml:space="preserve">reduction in the total number of staffed beds
</t>
  </si>
  <si>
    <t xml:space="preserve">100 staffed beds because of damage on healthcare facilities
</t>
  </si>
  <si>
    <t xml:space="preserve">staffed beds because of damage on healthcare facilities
</t>
  </si>
  <si>
    <t xml:space="preserve">12, 1338 - Nat Commun 12, 1338. 
</t>
  </si>
  <si>
    <t xml:space="preserve">1338 - Nat Commun 12, 1338. 
</t>
  </si>
  <si>
    <t xml:space="preserve">20063412 - medRxiv . 2020.04.13.20063412.
</t>
  </si>
  <si>
    <t>20063412</t>
  </si>
  <si>
    <t xml:space="preserve">- medRxiv . 2020.04.13.20063412.
</t>
  </si>
  <si>
    <t xml:space="preserve">10.1016/S0140-6736(21)02758-6 - DOI: 10.1016/S0140-6736(21)02758-6.
</t>
  </si>
  <si>
    <t>10.1016/S0140-6736(21)02758-6</t>
  </si>
  <si>
    <t xml:space="preserve">- DOI: 10.1016/S0140-6736(21)02758-6.
</t>
  </si>
  <si>
    <t xml:space="preserve">10.14744/etd.2020.03342 - DOI: 10.14744/etd.2020.03342.
</t>
  </si>
  <si>
    <t>10.14744/etd.2020.03342</t>
  </si>
  <si>
    <t xml:space="preserve">- DOI: 10.14744/etd.2020.03342.
</t>
  </si>
  <si>
    <t xml:space="preserve">15(2) - Media Litbang Kesehatan 15(2).
</t>
  </si>
  <si>
    <t>15(2)</t>
  </si>
  <si>
    <t xml:space="preserve">- Media Litbang Kesehatan 15(2).
</t>
  </si>
  <si>
    <t xml:space="preserve">2020050176 - Preprints 2020050176.
</t>
  </si>
  <si>
    <t>2020050176</t>
  </si>
  <si>
    <t xml:space="preserve">- Preprints 2020050176.
</t>
  </si>
  <si>
    <t xml:space="preserve">2005.02353v1 - arXiv. 2005.02353v1.
</t>
  </si>
  <si>
    <t>2005.02353v1</t>
  </si>
  <si>
    <t xml:space="preserve">- arXiv. 2005.02353v1.
</t>
  </si>
  <si>
    <t xml:space="preserve">2021.12.07.21267405 - medRxiv preprint doi: https://doi.org/10.1101/2021.12.07.21267405
</t>
  </si>
  <si>
    <t>2021.12.07.21267405</t>
  </si>
  <si>
    <t xml:space="preserve">- medRxiv preprint doi: https://doi.org/10.1101/2021.12.07.21267405
</t>
  </si>
  <si>
    <t xml:space="preserve">729(10) - Science  of  The  Total Environment. 729(10).
</t>
  </si>
  <si>
    <t>729(10)</t>
  </si>
  <si>
    <t xml:space="preserve">- Science  of  The  Total Environment. 729(10).
</t>
  </si>
  <si>
    <t>extractions_documents_5Feb61b5761c67467f7269a47f70--COSMOS-data.json</t>
  </si>
  <si>
    <t xml:space="preserve">4; CC-BY-NC-ND 4.0 International license
</t>
  </si>
  <si>
    <t>4;</t>
  </si>
  <si>
    <t xml:space="preserve">CC-BY-NC-ND 4.0 International license
</t>
  </si>
  <si>
    <t xml:space="preserve">50%, 80% and 95% credible intervals
</t>
  </si>
  <si>
    <t>50%,</t>
  </si>
  <si>
    <t xml:space="preserve">80% and 95% credible intervals
</t>
  </si>
  <si>
    <t xml:space="preserve">Alpha (PANGO lineage B.1.1.7, Nextstrain clade 20I)
</t>
  </si>
  <si>
    <t>Alpha</t>
  </si>
  <si>
    <t xml:space="preserve">(PANGO lineage B.1.1.7, Nextstrain clade 20I)
</t>
  </si>
  <si>
    <t xml:space="preserve">Beta (lineage B.1.351, clade 20H)
</t>
  </si>
  <si>
    <t>Beta</t>
  </si>
  <si>
    <t xml:space="preserve">(lineage B.1.351, clade 20H)
</t>
  </si>
  <si>
    <t xml:space="preserve">Gamma (lineage P.1, clade 20J)
</t>
  </si>
  <si>
    <t>Gamma</t>
  </si>
  <si>
    <t xml:space="preserve">(lineage P.1, clade 20J)
</t>
  </si>
  <si>
    <t xml:space="preserve">Delta (lineage B.1.617.2, clade 21A)
</t>
  </si>
  <si>
    <t>Delta</t>
  </si>
  <si>
    <t xml:space="preserve">(lineage B.1.617.2, clade 21A)
</t>
  </si>
  <si>
    <t xml:space="preserve">Epsilon (lineage B.1.427/429, clade 21C)
</t>
  </si>
  <si>
    <t>Epsilon</t>
  </si>
  <si>
    <t xml:space="preserve">(lineage B.1.427/429, clade 21C)
</t>
  </si>
  <si>
    <t xml:space="preserve">Iota (lineage B.1.526, clade 21F)
</t>
  </si>
  <si>
    <t>Iota</t>
  </si>
  <si>
    <t xml:space="preserve">(lineage B.1.526, clade 21F)
</t>
  </si>
  <si>
    <t xml:space="preserve">Mu (lineage B.1.621, clade 21H)
</t>
  </si>
  <si>
    <t>Mu</t>
  </si>
  <si>
    <t xml:space="preserve">(lineage B.1.621, clade 21H)
</t>
  </si>
  <si>
    <t xml:space="preserve">Figure 4. Using ﬁxed growth advantage model, we infer growth advantages for 7 variants in 36 US states. (a) Growth advantages for variants of concern. Each point is the median growth advantage inferred from a single state. (b) Same as (a) but visualized by variant.
</t>
  </si>
  <si>
    <t xml:space="preserve">4. Using ﬁxed growth advantage model, we infer growth advantages for 7 variants in 36 US states. (a) Growth advantages for variants of concern. Each point is the median growth advantage inferred from a single state. (b) Same as (a) but visualized by variant.
</t>
  </si>
  <si>
    <t xml:space="preserve">7 variants 
</t>
  </si>
  <si>
    <t xml:space="preserve">variants 
</t>
  </si>
  <si>
    <t xml:space="preserve">36 US states 
</t>
  </si>
  <si>
    <t xml:space="preserve">US states 
</t>
  </si>
  <si>
    <t xml:space="preserve">5000 sequences 
</t>
  </si>
  <si>
    <t>5000</t>
  </si>
  <si>
    <t xml:space="preserve">sequences 
</t>
  </si>
  <si>
    <t xml:space="preserve">1 'other' category 
</t>
  </si>
  <si>
    <t xml:space="preserve">'other' category 
</t>
  </si>
  <si>
    <t xml:space="preserve">Rt - the effective reproduction number
</t>
  </si>
  <si>
    <t>Rt</t>
  </si>
  <si>
    <t xml:space="preserve">- the effective reproduction number
</t>
  </si>
  <si>
    <t xml:space="preserve">17 - SARS-CoV-2 transmission
</t>
  </si>
  <si>
    <t xml:space="preserve">- SARS-CoV-2 transmission
</t>
  </si>
  <si>
    <t xml:space="preserve">18 - misspecification of the generation time
</t>
  </si>
  <si>
    <t xml:space="preserve">- misspecification of the generation time
</t>
  </si>
  <si>
    <t xml:space="preserve">8, 19 - multiple introductions of variants
</t>
  </si>
  <si>
    <t xml:space="preserve">19 - multiple introductions of variants
</t>
  </si>
  <si>
    <t xml:space="preserve">1. Attribute these inferred advantages to biological mechanisms like immune escape and transmissibility [1]
</t>
  </si>
  <si>
    <t xml:space="preserve">Attribute these inferred advantages to biological mechanisms like immune escape and transmissibility [1]
</t>
  </si>
  <si>
    <t xml:space="preserve">2. Sharma et al. [20]
</t>
  </si>
  <si>
    <t xml:space="preserve">Sharma et al. [20]
</t>
  </si>
  <si>
    <t xml:space="preserve">3. CC-BY-NC-ND 4.0 International license
</t>
  </si>
  <si>
    <t xml:space="preserve">4. Bellman-Harris branching process [21]
</t>
  </si>
  <si>
    <t xml:space="preserve">Bellman-Harris branching process [21]
</t>
  </si>
  <si>
    <t xml:space="preserve">5. SEIR compartment model [22]
</t>
  </si>
  <si>
    <t xml:space="preserve">SEIR compartment model [22]
</t>
  </si>
  <si>
    <t xml:space="preserve">2 - t P (t) = I(τ )ot−τ dτ
</t>
  </si>
  <si>
    <t xml:space="preserve">- t P (t) = I(τ )ot−τ dτ
</t>
  </si>
  <si>
    <t xml:space="preserve">3 - I(t) = Rt I(τ )gt−τ τ &lt;t
</t>
  </si>
  <si>
    <t xml:space="preserve">- I(t) = Rt I(τ )gt−τ τ &lt;t
</t>
  </si>
  <si>
    <t xml:space="preserve">4 - P (t) = I(τ )ot−τ τ &lt;t
</t>
  </si>
  <si>
    <t xml:space="preserve">- P (t) = I(τ )ot−τ τ &lt;t
</t>
  </si>
  <si>
    <t xml:space="preserve">5 - fv(t) = (cid:80) 1≤v≤V Pv(t)
</t>
  </si>
  <si>
    <t xml:space="preserve">- fv(t) = (cid:80) 1≤v≤V Pv(t)
</t>
  </si>
  <si>
    <t xml:space="preserve">6 - Yt ∼ NegBinom(ρ[t]P (t), α), µ + αµ2
</t>
  </si>
  <si>
    <t xml:space="preserve">- Yt ∼ NegBinom(ρ[t]P (t), α), µ + αµ2
</t>
  </si>
  <si>
    <t xml:space="preserve">7: 1 − ξ
</t>
  </si>
  <si>
    <t xml:space="preserve">1 − ξ
</t>
  </si>
  <si>
    <t xml:space="preserve">8: Ct ∼ DirMultinomial Nt, f (t) · ξ
</t>
  </si>
  <si>
    <t xml:space="preserve">Ct ∼ DirMultinomial Nt, f (t) · ξ
</t>
  </si>
  <si>
    <t xml:space="preserve">10: CC-BY-NC-ND 4.0 International license
</t>
  </si>
  <si>
    <t xml:space="preserve">11: Rave Rt,vfv(t), t = 1≤v≤V
</t>
  </si>
  <si>
    <t xml:space="preserve">Rave Rt,vfv(t), t = 1≤v≤V
</t>
  </si>
  <si>
    <t xml:space="preserve">Rt,v − Rt = R0(ηT St + ηEφt).
</t>
  </si>
  <si>
    <t>Rt,v</t>
  </si>
  <si>
    <t xml:space="preserve">− Rt = R0(ηT St + ηEφt).
</t>
  </si>
  <si>
    <t xml:space="preserve">Writing St as 1 − φt, we have that Rt,v − Rt = ηT + (ηE − ηT )φt. R0
</t>
  </si>
  <si>
    <t>Writing</t>
  </si>
  <si>
    <t xml:space="preserve">St as 1 − φt, we have that Rt,v − Rt = ηT + (ηE − ηT )φt. R0
</t>
  </si>
  <si>
    <t xml:space="preserve">γ which itself has a HalfCauchy(0, 0.5) prior distribution. 
</t>
  </si>
  <si>
    <t xml:space="preserve">which itself has a HalfCauchy(0, 0.5) prior distribution. 
</t>
  </si>
  <si>
    <t xml:space="preserve">δv are given a Normal(0, 1) prior. 
</t>
  </si>
  <si>
    <t>δv</t>
  </si>
  <si>
    <t xml:space="preserve">are given a Normal(0, 1) prior. 
</t>
  </si>
  <si>
    <t xml:space="preserve">The initial infected individuals for each variant have a uniform prior between 0 and 300,000. 
</t>
  </si>
  <si>
    <t xml:space="preserve">initial infected individuals for each variant have a uniform prior between 0 and 300,000. 
</t>
  </si>
  <si>
    <t xml:space="preserve">The weekly reporting rates ρ[t] each follow a Beta(5, 5) prior, 
</t>
  </si>
  <si>
    <t xml:space="preserve">weekly reporting rates ρ[t] each follow a Beta(5, 5) prior, 
</t>
  </si>
  <si>
    <t xml:space="preserve">and the case observation over-dispersion is given a HalfNormal(0, 10) prior on α− 1 2. 
</t>
  </si>
  <si>
    <t>and</t>
  </si>
  <si>
    <t xml:space="preserve">the case observation over-dispersion is given a HalfNormal(0, 10) prior on α− 1 2. 
</t>
  </si>
  <si>
    <t xml:space="preserve">Finally, the over-dispersion parameter ξ is given a Beta(1, 99) prior.
</t>
  </si>
  <si>
    <t>Finally,</t>
  </si>
  <si>
    <t xml:space="preserve">the over-dispersion parameter ξ is given a Beta(1, 99) prior.
</t>
  </si>
  <si>
    <t xml:space="preserve">15 - Uriu K, Kimura I, Shirakawa K, Takaori-Kondo A, Nakada Ta, et al. (0) Neutralization of the sars-cov-2 mu variant by convalescent and vaccine serum. New England Journal of Medicine 0: null.
</t>
  </si>
  <si>
    <t xml:space="preserve">- Uriu K, Kimura I, Shirakawa K, Takaori-Kondo A, Nakada Ta, et al. (0) Neutralization of the sars-cov-2 mu variant by convalescent and vaccine serum. New England Journal of Medicine 0: null.
</t>
  </si>
  <si>
    <t xml:space="preserve">16 - Vohringer HS, Sanderson T, Sinnott M, De Maio N, Nguyen T, et al. (2021) Genomic reconstruction of the SARS-CoV-2 epidemic in England. Nature.
</t>
  </si>
  <si>
    <t xml:space="preserve">- Vohringer HS, Sanderson T, Sinnott M, De Maio N, Nguyen T, et al. (2021) Genomic reconstruction of the SARS-CoV-2 epidemic in England. Nature.
</t>
  </si>
  <si>
    <t xml:space="preserve">17 - Wong F, Collins JJ (2020) Evidence that coronavirus superspreading is fat-tailed. Proceedings of the National Academy of Sciences 117: 29416–29418.
</t>
  </si>
  <si>
    <t xml:space="preserve">- Wong F, Collins JJ (2020) Evidence that coronavirus superspreading is fat-tailed. Proceedings of the National Academy of Sciences 117: 29416–29418.
</t>
  </si>
  <si>
    <t xml:space="preserve">18 - Gostic KM, McGough L, Baskerville EB, Abbott S, Joshi K, et al. (2020) Practical considerations for measuring the eﬀective reproductive number, rt. PLOS Computa- tional Biology 16: 1-21.
</t>
  </si>
  <si>
    <t xml:space="preserve">- Gostic KM, McGough L, Baskerville EB, Abbott S, Joshi K, et al. (2020) Practical considerations for measuring the eﬀective reproductive number, rt. PLOS Computa- tional Biology 16: 1-21.
</t>
  </si>
  <si>
    <t xml:space="preserve">19 - Müller NF, Wagner C, Frazar CD, Roychoudhury P, Lee J, et al. (2021) Viral genomes reveal patterns of the sars-cov
</t>
  </si>
  <si>
    <t xml:space="preserve">- Müller NF, Wagner C, Frazar CD, Roychoudhury P, Lee J, et al. (2021) Viral genomes reveal patterns of the sars-cov
</t>
  </si>
  <si>
    <t>extractions_documents_5Feb61bf757e03cbbf5cb75dec89--COSMOS-data.json</t>
  </si>
  <si>
    <t xml:space="preserve">1 - Cost to the economy
</t>
  </si>
  <si>
    <t xml:space="preserve">- Cost to the economy
</t>
  </si>
  <si>
    <t xml:space="preserve">2 - Individuals' physical well-being
</t>
  </si>
  <si>
    <t xml:space="preserve">- Individuals' physical well-being
</t>
  </si>
  <si>
    <t xml:space="preserve">3 - Individuals' mental well-being
</t>
  </si>
  <si>
    <t xml:space="preserve">- Individuals' mental well-being
</t>
  </si>
  <si>
    <t xml:space="preserve">4 - Impact on COVID-19 cases
</t>
  </si>
  <si>
    <t xml:space="preserve">- Impact on COVID-19 cases
</t>
  </si>
  <si>
    <t xml:space="preserve">5 - Public health measure relaxation
</t>
  </si>
  <si>
    <t xml:space="preserve">- Public health measure relaxation
</t>
  </si>
  <si>
    <t xml:space="preserve">6 - Keeping cases under control
</t>
  </si>
  <si>
    <t xml:space="preserve">- Keeping cases under control
</t>
  </si>
  <si>
    <t xml:space="preserve">7 - Variants of concern are more transmissible
</t>
  </si>
  <si>
    <t xml:space="preserve">- Variants of concern are more transmissible
</t>
  </si>
  <si>
    <t xml:space="preserve">8 - Variants of concern may evade host immunity
</t>
  </si>
  <si>
    <t xml:space="preserve">- Variants of concern may evade host immunity
</t>
  </si>
  <si>
    <t xml:space="preserve">9 - SARS-CoV-2 may evolve further
</t>
  </si>
  <si>
    <t xml:space="preserve">- SARS-CoV-2 may evolve further
</t>
  </si>
  <si>
    <t xml:space="preserve">10 - Vaccine uptake
</t>
  </si>
  <si>
    <t xml:space="preserve">- Vaccine uptake
</t>
  </si>
  <si>
    <t xml:space="preserve">11 - Vaccination coverage
</t>
  </si>
  <si>
    <t xml:space="preserve">- Vaccination coverage
</t>
  </si>
  <si>
    <t xml:space="preserve">12 - Waning immunity
</t>
  </si>
  <si>
    <t xml:space="preserve">- Waning immunity
</t>
  </si>
  <si>
    <t xml:space="preserve">13 - Vaccine efficacy
</t>
  </si>
  <si>
    <t xml:space="preserve">- Vaccine efficacy
</t>
  </si>
  <si>
    <t xml:space="preserve">15 sub-populations: by age {0–9, 10–19, 20–29, . . . , 70–79, 80+} and work status {20 − 29e, 30 − 39e, . . . , 70 − 79e}
</t>
  </si>
  <si>
    <t xml:space="preserve">sub-populations: by age {0–9, 10–19, 20–29, . . . , 70–79, 80+} and work status {20 − 29e, 30 − 39e, . . . , 70 − 79e}
</t>
  </si>
  <si>
    <t xml:space="preserve">Estimates of the reproductive number for COVID-19 in the absence of social distancing restrictions range from 2 to 4 for non-VOC SARS-CoV-2 [15]
</t>
  </si>
  <si>
    <t>Estimates</t>
  </si>
  <si>
    <t xml:space="preserve">of the reproductive number for COVID-19 in the absence of social distancing restrictions range from 2 to 4 for non-VOC SARS-CoV-2 [15]
</t>
  </si>
  <si>
    <t xml:space="preserve">RNPI = 2.2 to RNPI = 2.5
</t>
  </si>
  <si>
    <t>RNPI</t>
  </si>
  <si>
    <t xml:space="preserve">2.4 to 5
</t>
  </si>
  <si>
    <t>2.4</t>
  </si>
  <si>
    <t xml:space="preserve">to 5
</t>
  </si>
  <si>
    <t xml:space="preserve">18, 19
</t>
  </si>
  <si>
    <t>18,</t>
  </si>
  <si>
    <t xml:space="preserve">20
</t>
  </si>
  <si>
    <t xml:space="preserve">0.2% per day in July-Aug
</t>
  </si>
  <si>
    <t>0.2%</t>
  </si>
  <si>
    <t xml:space="preserve">per day in July-Aug
</t>
  </si>
  <si>
    <t xml:space="preserve">0.22% per day from September onwards
</t>
  </si>
  <si>
    <t>0.22%</t>
  </si>
  <si>
    <t xml:space="preserve">per day from September onwards
</t>
  </si>
  <si>
    <t xml:space="preserve">July 3rd 2021
</t>
  </si>
  <si>
    <t>July</t>
  </si>
  <si>
    <t xml:space="preserve">3rd 2021
</t>
  </si>
  <si>
    <t xml:space="preserve">1/σ days
</t>
  </si>
  <si>
    <t>1/σ</t>
  </si>
  <si>
    <t xml:space="preserve">1/γ days
</t>
  </si>
  <si>
    <t>1/γ</t>
  </si>
  <si>
    <t xml:space="preserve">f susceptibles per unit time
</t>
  </si>
  <si>
    <t xml:space="preserve">susceptibles per unit time
</t>
  </si>
  <si>
    <t xml:space="preserve">90% vaccination coverage
</t>
  </si>
  <si>
    <t xml:space="preserve">vaccination coverage
</t>
  </si>
  <si>
    <t xml:space="preserve">70% vaccination coverage
</t>
  </si>
  <si>
    <t xml:space="preserve">RNPI = 2.5
</t>
  </si>
  <si>
    <t xml:space="preserve">RNPI = 3.0
</t>
  </si>
  <si>
    <t xml:space="preserve">RNPI = 4.0
</t>
  </si>
  <si>
    <t xml:space="preserve">RNPI = 5.0
</t>
  </si>
  <si>
    <t xml:space="preserve">20% of the population declines the vaccine
</t>
  </si>
  <si>
    <t>20%</t>
  </si>
  <si>
    <t xml:space="preserve">of the population declines the vaccine
</t>
  </si>
  <si>
    <t xml:space="preserve">10% are not eligible
</t>
  </si>
  <si>
    <t xml:space="preserve">are not eligible
</t>
  </si>
  <si>
    <t xml:space="preserve">80% effective against infection
</t>
  </si>
  <si>
    <t xml:space="preserve">effective against infection
</t>
  </si>
  <si>
    <t xml:space="preserve">fm = 57.6%
</t>
  </si>
  <si>
    <t>fm</t>
  </si>
  <si>
    <t xml:space="preserve">R∗ 0 = 2.35
</t>
  </si>
  <si>
    <t>R∗</t>
  </si>
  <si>
    <t xml:space="preserve">0 = 2.35
</t>
  </si>
  <si>
    <t xml:space="preserve">60%, with corresponding R∗ 0 of 2.5
</t>
  </si>
  <si>
    <t>60%,</t>
  </si>
  <si>
    <t xml:space="preserve">with corresponding R∗ 0 of 2.5
</t>
  </si>
  <si>
    <t xml:space="preserve">RNPI = 5
</t>
  </si>
  <si>
    <t xml:space="preserve">RNPI = 4
</t>
  </si>
  <si>
    <t xml:space="preserve">RNPI = 3.5
</t>
  </si>
  <si>
    <t xml:space="preserve">1 year
</t>
  </si>
  <si>
    <t xml:space="preserve">year
</t>
  </si>
  <si>
    <t xml:space="preserve">2-3 year immunity
</t>
  </si>
  <si>
    <t>2-3</t>
  </si>
  <si>
    <t xml:space="preserve">year immunity
</t>
  </si>
  <si>
    <t xml:space="preserve">f is ﬁxed at 2 cases per 100K per day
</t>
  </si>
  <si>
    <t xml:space="preserve">is ﬁxed at 2 cases per 100K per day
</t>
  </si>
  <si>
    <t xml:space="preserve">ve at 80%
</t>
  </si>
  <si>
    <t>ve</t>
  </si>
  <si>
    <t xml:space="preserve">at 80%
</t>
  </si>
  <si>
    <t xml:space="preserve">D at 2 years
</t>
  </si>
  <si>
    <t xml:space="preserve">at 2 years
</t>
  </si>
  <si>
    <t xml:space="preserve">500-day period
</t>
  </si>
  <si>
    <t>500-day</t>
  </si>
  <si>
    <t xml:space="preserve">period
</t>
  </si>
  <si>
    <t xml:space="preserve">80% to 40%
</t>
  </si>
  <si>
    <t xml:space="preserve">to 40%
</t>
  </si>
  <si>
    <t xml:space="preserve">A. The reproduction number (RNPI) and duration of immunity (D): 3 and 1.5 years
</t>
  </si>
  <si>
    <t>A.</t>
  </si>
  <si>
    <t xml:space="preserve">The reproduction number (RNPI) and duration of immunity (D): 3 and 1.5 years
</t>
  </si>
  <si>
    <t xml:space="preserve">B. RNPI and vaccine efficacy (νe): 3 and 80%
</t>
  </si>
  <si>
    <t>B.</t>
  </si>
  <si>
    <t xml:space="preserve">RNPI and vaccine efficacy (νe): 3 and 80%
</t>
  </si>
  <si>
    <t xml:space="preserve">C. Sudden shift in vaccine efficacy: 40%
</t>
  </si>
  <si>
    <t>C.</t>
  </si>
  <si>
    <t xml:space="preserve">Sudden shift in vaccine efficacy: 40%
</t>
  </si>
  <si>
    <t xml:space="preserve">D. Importation rate: 6 imported infections per 100K per day
</t>
  </si>
  <si>
    <t>D.</t>
  </si>
  <si>
    <t xml:space="preserve">Importation rate: 6 imported infections per 100K per day
</t>
  </si>
  <si>
    <t xml:space="preserve">E. Vaccine efficacy (νe): 80%
</t>
  </si>
  <si>
    <t>E.</t>
  </si>
  <si>
    <t xml:space="preserve">Vaccine efficacy (νe): 80%
</t>
  </si>
  <si>
    <t xml:space="preserve">F. Duration of immunity (D): 1.5 years
</t>
  </si>
  <si>
    <t>F.</t>
  </si>
  <si>
    <t xml:space="preserve">Duration of immunity (D): 1.5 years
</t>
  </si>
  <si>
    <t xml:space="preserve">f = 3 cases per 100K per day
</t>
  </si>
  <si>
    <t xml:space="preserve">ν = 0.7% per day
</t>
  </si>
  <si>
    <t xml:space="preserve">D = 2 years
</t>
  </si>
  <si>
    <t xml:space="preserve">ve = 80%
</t>
  </si>
  <si>
    <t xml:space="preserve">RNPI = 3
</t>
  </si>
  <si>
    <t xml:space="preserve">33 - type A influenza viruses experience both antigenic shift and drift
</t>
  </si>
  <si>
    <t xml:space="preserve">- type A influenza viruses experience both antigenic shift and drift
</t>
  </si>
  <si>
    <t xml:space="preserve">34 - Booster doses could further reduce population susceptibility
</t>
  </si>
  <si>
    <t xml:space="preserve">- Booster doses could further reduce population susceptibility
</t>
  </si>
  <si>
    <t xml:space="preserve">35 - Cross immunity and/or residual immunity from vaccination or previous exposure
</t>
  </si>
  <si>
    <t xml:space="preserve">- Cross immunity and/or residual immunity from vaccination or previous exposure
</t>
  </si>
  <si>
    <t xml:space="preserve">36 - Reported COVID-19 cases have been hospitalized at a relatively constant rate around 9%
</t>
  </si>
  <si>
    <t xml:space="preserve">- Reported COVID-19 cases have been hospitalized at a relatively constant rate around 9%
</t>
  </si>
  <si>
    <t xml:space="preserve">37 - Early observations suggest that disease-blocking immunity wanes more slowly than infection-blocking immunity
</t>
  </si>
  <si>
    <t xml:space="preserve">- Early observations suggest that disease-blocking immunity wanes more slowly than infection-blocking immunity
</t>
  </si>
  <si>
    <t xml:space="preserve">12 - Abdool Karim SS, de Oliveira T. New SARS-CoV-2 variants—clinical, public health, and vaccine implications. New England Journal of Medicine. 2021;384(19):1866– 1868.
</t>
  </si>
  <si>
    <t xml:space="preserve">- Abdool Karim SS, de Oliveira T. New SARS-CoV-2 variants—clinical, public health, and vaccine implications. New England Journal of Medicine. 2021;384(19):1866– 1868.
</t>
  </si>
  <si>
    <t xml:space="preserve">13 - Bernal JL, Andrews N, Gower C, Gallagher E, Simmons R, Thelwall S, et al. Effec- tiveness of COVID-19 vaccines against the B. 1.617. 2 variant. medRxiv. 2021.
</t>
  </si>
  <si>
    <t xml:space="preserve">- Bernal JL, Andrews N, Gower C, Gallagher E, Simmons R, Thelwall S, et al. Effec- tiveness of COVID-19 vaccines against the B. 1.617. 2 variant. medRxiv. 2021.
</t>
  </si>
  <si>
    <t xml:space="preserve">14 - Bubar KM, Reinholt K, Kissler SM, Lipsitch M, Cobey S, Grad YH, et al. Model- informed COVID-19 vaccine prioritization strategies by age and serostatus. Science. 2021;371(6532):916–921.
</t>
  </si>
  <si>
    <t xml:space="preserve">- Bubar KM, Reinholt K, Kissler SM, Lipsitch M, Cobey S, Grad YH, et al. Model- informed COVID-19 vaccine prioritization strategies by age and serostatus. Science. 2021;371(6532):916–921.
</t>
  </si>
  <si>
    <t xml:space="preserve">15 - Inglesby TV. Public health measures and the reproduction number of SARS-CoV-2. Jama. 2020;323(21):2186–2187.
</t>
  </si>
  <si>
    <t xml:space="preserve">- Inglesby TV. Public health measures and the reproduction number of SARS-CoV-2. Jama. 2020;323(21):2186–2187.
</t>
  </si>
  <si>
    <t xml:space="preserve">16 - Tupper P, Otto SP, Colijn C. Fundamental limitations of contact tracing for COVID- 19. FACETS. 2021.
</t>
  </si>
  <si>
    <t xml:space="preserve">- Tupper P, Otto SP, Colijn C. Fundamental limitations of contact tracing for COVID- 19. FACETS. 2021.
</t>
  </si>
  <si>
    <t xml:space="preserve">17 - Anderson SC, Edwards AM, Yerlanov M,
</t>
  </si>
  <si>
    <t xml:space="preserve">- Anderson SC, Edwards AM, Yerlanov M,
</t>
  </si>
  <si>
    <t xml:space="preserve">21.12.18.21268002 ; this version posted December 19, 2021
</t>
  </si>
  <si>
    <t>21.12.18.21268002</t>
  </si>
  <si>
    <t xml:space="preserve">; this version posted December 19, 2021
</t>
  </si>
  <si>
    <t xml:space="preserve">2021-01-01 ; Simulation starts
</t>
  </si>
  <si>
    <t>2021-01-01</t>
  </si>
  <si>
    <t xml:space="preserve">; Simulation starts
</t>
  </si>
  <si>
    <t xml:space="preserve">2021-02-15 ; The number of cases gradually decreased to 400
</t>
  </si>
  <si>
    <t>2021-02-15</t>
  </si>
  <si>
    <t xml:space="preserve">; The number of cases gradually decreased to 400
</t>
  </si>
  <si>
    <t xml:space="preserve">2021-03-21 ; The number of cases gradually increased to 575
</t>
  </si>
  <si>
    <t>2021-03-21</t>
  </si>
  <si>
    <t xml:space="preserve">; The number of cases gradually increased to 575
</t>
  </si>
  <si>
    <t xml:space="preserve">2021-04-15 ; The number of cases rapidly increased to 1250
</t>
  </si>
  <si>
    <t>2021-04-15</t>
  </si>
  <si>
    <t xml:space="preserve">; The number of cases rapidly increased to 1250
</t>
  </si>
  <si>
    <t xml:space="preserve">2021-07-22 ; The number of cases rapidly decreased to 45
</t>
  </si>
  <si>
    <t>2021-07-22</t>
  </si>
  <si>
    <t xml:space="preserve">; The number of cases rapidly decreased to 45
</t>
  </si>
  <si>
    <t xml:space="preserve">2021-09-01 ; The number of cases gradually increased to 500
</t>
  </si>
  <si>
    <t>2021-09-01</t>
  </si>
  <si>
    <t xml:space="preserve">; The number of cases gradually increased to 500
</t>
  </si>
  <si>
    <t>extractions_documents_5Feb61cc501c03cbbf5cb78d8044--COSMOS-data.json</t>
  </si>
  <si>
    <t xml:space="preserve">2 - The new burst quickly spread to the rest of the country
</t>
  </si>
  <si>
    <t xml:space="preserve">- The new burst quickly spread to the rest of the country
</t>
  </si>
  <si>
    <t xml:space="preserve">4 - In 2010, the SUS was able to vaccinate 89 millions of individuals
</t>
  </si>
  <si>
    <t xml:space="preserve">- In 2010, the SUS was able to vaccinate 89 millions of individuals
</t>
  </si>
  <si>
    <t xml:space="preserve">6 - Poor coordination and logistic at the federal level
</t>
  </si>
  <si>
    <t xml:space="preserve">- Poor coordination and logistic at the federal level
</t>
  </si>
  <si>
    <t xml:space="preserve">9 - Around 24 thousand hospitalizations and 11 thousand deaths averted by vaccination in São Paulo state
</t>
  </si>
  <si>
    <t xml:space="preserve">- Around 24 thousand hospitalizations and 11 thousand deaths averted by vaccination in São Paulo state
</t>
  </si>
  <si>
    <t xml:space="preserve">11 - Vaccination rollout structured considering age groups
</t>
  </si>
  <si>
    <t xml:space="preserve">- Vaccination rollout structured considering age groups
</t>
  </si>
  <si>
    <t xml:space="preserve">17 - 88.9% of the adult population and 66.7% of the total population with one and two doses
</t>
  </si>
  <si>
    <t xml:space="preserve">- 88.9% of the adult population and 66.7% of the total population with one and two doses
</t>
  </si>
  <si>
    <t xml:space="preserve">20 - Origin of VOC P.1 identified as November of 2020
</t>
  </si>
  <si>
    <t xml:space="preserve">- Origin of VOC P.1 identified as November of 2020
</t>
  </si>
  <si>
    <t xml:space="preserve">21 - Gamma found more transmissible and with potential immunity escape
</t>
  </si>
  <si>
    <t xml:space="preserve">- Gamma found more transmissible and with potential immunity escape
</t>
  </si>
  <si>
    <t xml:space="preserve">22 - Cuts in fundings to SUS and widespread misinformation
</t>
  </si>
  <si>
    <t xml:space="preserve">- Cuts in fundings to SUS and widespread misinformation
</t>
  </si>
  <si>
    <t xml:space="preserve">26 - Gamma variant eventually substituted by Delta variant in frequency
</t>
  </si>
  <si>
    <t xml:space="preserve">- Gamma variant eventually substituted by Delta variant in frequency
</t>
  </si>
  <si>
    <t xml:space="preserve">166,780 (95% CI: 157,198-176,309) hospitalizations
</t>
  </si>
  <si>
    <t>166,780</t>
  </si>
  <si>
    <t xml:space="preserve">(95% CI: 157,198-176,309) hospitalizations
</t>
  </si>
  <si>
    <t xml:space="preserve">76,503 (95% CI: 71,832-80,714) deaths
</t>
  </si>
  <si>
    <t>76,503</t>
  </si>
  <si>
    <t xml:space="preserve">(95% CI: 71,832-80,714) deaths
</t>
  </si>
  <si>
    <t xml:space="preserve">219,006 (95% CI: 205,903-232,651) hospitalizations
</t>
  </si>
  <si>
    <t>219,006</t>
  </si>
  <si>
    <t xml:space="preserve">(95% CI: 205,903-232,651) hospitalizations
</t>
  </si>
  <si>
    <t xml:space="preserve">101,416 (95% CI: 95,079-107,091) deaths
</t>
  </si>
  <si>
    <t>101,416</t>
  </si>
  <si>
    <t xml:space="preserve">(95% CI: 95,079-107,091) deaths
</t>
  </si>
  <si>
    <t xml:space="preserve">268,614 (95% CI: 248,858-289,034) hospitalizations
</t>
  </si>
  <si>
    <t>268,614</t>
  </si>
  <si>
    <t xml:space="preserve">(95% CI: 248,858-289,034) hospitalizations
</t>
  </si>
  <si>
    <t xml:space="preserve">124,962 (95% CI: 116,573-132,234) deaths
</t>
  </si>
  <si>
    <t>124,962</t>
  </si>
  <si>
    <t xml:space="preserve">(95% CI: 116,573-132,234) deaths
</t>
  </si>
  <si>
    <t xml:space="preserve">165 thousands of individuals were not hospitalized due to COVID-19
</t>
  </si>
  <si>
    <t xml:space="preserve">thousands of individuals were not hospitalized due to COVID-19
</t>
  </si>
  <si>
    <t xml:space="preserve">US$12,000.00 per admission in hospital
</t>
  </si>
  <si>
    <t>US$12,000.00</t>
  </si>
  <si>
    <t xml:space="preserve">per admission in hospital
</t>
  </si>
  <si>
    <t xml:space="preserve">More than 75 thousand lives were saved in the period analysed
</t>
  </si>
  <si>
    <t xml:space="preserve">than 75 thousand lives were saved in the period analysed
</t>
  </si>
  <si>
    <t xml:space="preserve">20% of the actual deaths in 60+ y.o. individuals during the period analysed
</t>
  </si>
  <si>
    <t xml:space="preserve">of the actual deaths in 60+ y.o. individuals during the period analysed
</t>
  </si>
  <si>
    <t xml:space="preserve">219,006 (205,903–232,651)
</t>
  </si>
  <si>
    <t xml:space="preserve">(205,903–232,651)
</t>
  </si>
  <si>
    <t xml:space="preserve">99,425 (90,605–107,850)
</t>
  </si>
  <si>
    <t>99,425</t>
  </si>
  <si>
    <t xml:space="preserve">(90,605–107,850)
</t>
  </si>
  <si>
    <t xml:space="preserve">69,774 (61,846–78,351)
</t>
  </si>
  <si>
    <t>69,774</t>
  </si>
  <si>
    <t xml:space="preserve">(61,846–78,351)
</t>
  </si>
  <si>
    <t xml:space="preserve">49,806 (43,109–56,685)
</t>
  </si>
  <si>
    <t>49,806</t>
  </si>
  <si>
    <t xml:space="preserve">(43,109–56,685)
</t>
  </si>
  <si>
    <t xml:space="preserve">101,416 (95,079–107,091)
</t>
  </si>
  <si>
    <t xml:space="preserve">(95,079–107,091)
</t>
  </si>
  <si>
    <t xml:space="preserve">31,849 (28,648–34,863)
</t>
  </si>
  <si>
    <t>31,849</t>
  </si>
  <si>
    <t xml:space="preserve">(28,648–34,863)
</t>
  </si>
  <si>
    <t xml:space="preserve">35,518 (32,511–38,783)
</t>
  </si>
  <si>
    <t>35,518</t>
  </si>
  <si>
    <t xml:space="preserve">(32,511–38,783)
</t>
  </si>
  <si>
    <t xml:space="preserve">34,049 (29,765–38,110)
</t>
  </si>
  <si>
    <t>34,049</t>
  </si>
  <si>
    <t xml:space="preserve">(29,765–38,110)
</t>
  </si>
  <si>
    <t xml:space="preserve">10 - models
</t>
  </si>
  <si>
    <t xml:space="preserve">- models
</t>
  </si>
  <si>
    <t xml:space="preserve">12 - protection of the community
</t>
  </si>
  <si>
    <t xml:space="preserve">- protection of the community
</t>
  </si>
  <si>
    <t xml:space="preserve">13 - superspreaders
</t>
  </si>
  <si>
    <t xml:space="preserve">- superspreaders
</t>
  </si>
  <si>
    <t xml:space="preserve">2 - regional wealth
</t>
  </si>
  <si>
    <t xml:space="preserve">- regional wealth
</t>
  </si>
  <si>
    <t xml:space="preserve">8 - Amazonas people
</t>
  </si>
  <si>
    <t xml:space="preserve">- Amazonas people
</t>
  </si>
  <si>
    <t xml:space="preserve">18 - priority
</t>
  </si>
  <si>
    <t xml:space="preserve">- priority
</t>
  </si>
  <si>
    <t xml:space="preserve">11 - comorbidity
</t>
  </si>
  <si>
    <t xml:space="preserve">- comorbidity
</t>
  </si>
  <si>
    <t xml:space="preserve">5 - Gamma variant
</t>
  </si>
  <si>
    <t xml:space="preserve">- Gamma variant
</t>
  </si>
  <si>
    <t xml:space="preserve">21 - emergence of Gamma variant
</t>
  </si>
  <si>
    <t xml:space="preserve">- emergence of Gamma variant
</t>
  </si>
  <si>
    <t xml:space="preserve">1 - vaccines not approved
</t>
  </si>
  <si>
    <t xml:space="preserve">- vaccines not approved
</t>
  </si>
  <si>
    <t xml:space="preserve">17 - adults below 60 y.o. started their immunization in June, 2021
</t>
  </si>
  <si>
    <t xml:space="preserve">- adults below 60 y.o. started their immunization in June, 2021
</t>
  </si>
  <si>
    <t xml:space="preserve">19 - COVID-19 was the cause of 3302 and 3317 hospitalizations in 2020 and 2021 (until November 29, 2021)
</t>
  </si>
  <si>
    <t xml:space="preserve">- COVID-19 was the cause of 3302 and 3317 hospitalizations in 2020 and 2021 (until November 29, 2021)
</t>
  </si>
  <si>
    <t xml:space="preserve">156 - 142 deaths occurred in 2020 and 2021 (until November 29, 2021)
</t>
  </si>
  <si>
    <t>156</t>
  </si>
  <si>
    <t xml:space="preserve">- 142 deaths occurred in 2020 and 2021 (until November 29, 2021)
</t>
  </si>
  <si>
    <t xml:space="preserve">450 - 292 deaths due to SARI consequences in 2020 and 2021 (until November 29, 2021)
</t>
  </si>
  <si>
    <t xml:space="preserve">- 292 deaths due to SARI consequences in 2020 and 2021 (until November 29, 2021)
</t>
  </si>
  <si>
    <t xml:space="preserve">283 - average cause of mortality between 2015 and 2019 due to all respiratory system diseases
</t>
  </si>
  <si>
    <t xml:space="preserve">- average cause of mortality between 2015 and 2019 due to all respiratory system diseases
</t>
  </si>
  <si>
    <t xml:space="preserve">8 - Instituto Brasileiro de Geograﬁa e Estat´ıstica. Proje¸c˜ao da popula¸c˜ao brasileira para 2020. 2021. 
</t>
  </si>
  <si>
    <t xml:space="preserve">- Instituto Brasileiro de Geograﬁa e Estat´ıstica. Proje¸c˜ao da popula¸c˜ao brasileira para 2020. 2021. 
</t>
  </si>
  <si>
    <t xml:space="preserve">9 - Rafael Izbicki et al. “How many hospitalizations has the COVID-19 vaccination already prevented in S˜ao Paulo?” In: Clinics 76 (2021). 
</t>
  </si>
  <si>
    <t xml:space="preserve">- Rafael Izbicki et al. “How many hospitalizations has the COVID-19 vaccination already prevented in S˜ao Paulo?” In: Clinics 76 (2021). 
</t>
  </si>
  <si>
    <t xml:space="preserve">10 - Matt J. Keeling and Pejman Rohani. Modeling Infectious Diseases in Humans and An- imals. English. Hardcover. Princeton University Press, Oct. 2007, p. 384. 
</t>
  </si>
  <si>
    <t xml:space="preserve">- Matt J. Keeling and Pejman Rohani. Modeling Infectious Diseases in Humans and An- imals. English. Hardcover. Princeton University Press, Oct. 2007, p. 384. 
</t>
  </si>
  <si>
    <t xml:space="preserve">11 - Raquel Martins Lana et al. “Identiﬁca¸c˜ao de grupos priorit´arios para a vacina¸c˜ao contra COVID-19 no Brasil”. In: Cadernos de Sa´ude P´ublica 37.10 (2021). 
</t>
  </si>
  <si>
    <t xml:space="preserve">- Raquel Martins Lana et al. “Identiﬁca¸c˜ao de grupos priorit´arios para a vacina¸c˜ao contra COVID-19 no Brasil”. In: Cadernos de Sa´ude P´ublica 37.10 (2021). 
</t>
  </si>
  <si>
    <t xml:space="preserve">12 - J. O. Lloyd-Smith et al. “Superspreading and the eﬀect of individual variation on disease emergence”. In: Nature 438.7066 (Nov. 2005
</t>
  </si>
  <si>
    <t xml:space="preserve">- J. O. Lloyd-Smith et al. “Superspreading and the eﬀect of individual variation on disease emergence”. In: Nature 438.7066 (Nov. 2005
</t>
  </si>
  <si>
    <t xml:space="preserve">[20] Felipe Naveca et al. “Phylogenetic relationship of SARS-CoV-2 sequences from Amazonas with emerging Brazilian variants harboring mutations E484K and N501Y in the Spike pro- tein”. 
</t>
  </si>
  <si>
    <t>[20]</t>
  </si>
  <si>
    <t xml:space="preserve">Felipe Naveca et al. “Phylogenetic relationship of SARS-CoV-2 sequences from Amazonas with emerging Brazilian variants harboring mutations E484K and N501Y in the Spike pro- tein”. 
</t>
  </si>
  <si>
    <t xml:space="preserve">[21] Felipe Gomes Naveca et al. “COVID-19 in Amazonas, Brazil, was driven by the persistence of endemic lineages and P.1 emergence”. 
</t>
  </si>
  <si>
    <t>[21]</t>
  </si>
  <si>
    <t xml:space="preserve">Felipe Gomes Naveca et al. “COVID-19 in Amazonas, Brazil, was driven by the persistence of endemic lineages and P.1 emergence”. 
</t>
  </si>
  <si>
    <t xml:space="preserve">[22] Fl´avia C. Pacheco et al. “Decrease in the coverage of measles-containing vaccines and the risk of reestablishing endemic transmission of measles in Brazil”. 
</t>
  </si>
  <si>
    <t>[22]</t>
  </si>
  <si>
    <t xml:space="preserve">Fl´avia C. Pacheco et al. “Decrease in the coverage of measles-containing vaccines and the risk of reestablishing endemic transmission of measles in Brazil”. 
</t>
  </si>
  <si>
    <t xml:space="preserve">[23] R Core Team. R: A Language and Environment for Statistical Computing. 
</t>
  </si>
  <si>
    <t>[23]</t>
  </si>
  <si>
    <t xml:space="preserve">R Core Team. R: A Language and Environment for Statistical Computing. 
</t>
  </si>
  <si>
    <t xml:space="preserve">[24] H˚avard Rue, Sara Martino, and Nicolas Chopin. “Approximate Bayesian inference for latent Gaussian models by using integrated nested Laplace approximations”. 
</t>
  </si>
  <si>
    <t>[24]</t>
  </si>
  <si>
    <t xml:space="preserve">H˚avard Rue, Sara Martino, and Nicolas Chopin. “Approximate Bayesian inference for latent Gaussian models by using integrated nested Laplace approximations”. 
</t>
  </si>
  <si>
    <t xml:space="preserve">[25] H˚avard Rue et al. “Bayesian Computing with INLA: A Review”. 
</t>
  </si>
  <si>
    <t>[25]</t>
  </si>
  <si>
    <t xml:space="preserve">H˚avard Rue et al. “Bayesian Computing with INLA: A Review”. 
</t>
  </si>
  <si>
    <t xml:space="preserve">[26] Ester C Sabino et al. “Resurgence of CO
</t>
  </si>
  <si>
    <t>[26]</t>
  </si>
  <si>
    <t xml:space="preserve">Ester C Sabino et al. “Resurgence of CO
</t>
  </si>
  <si>
    <t>extractions_documents_5Feb6261e44c2688b71135af64fc--COSMOS-data.json</t>
  </si>
  <si>
    <t xml:space="preserve">80.3 million confirmed cases and nearly 1 million deaths in the United States (US)
</t>
  </si>
  <si>
    <t>80.3</t>
  </si>
  <si>
    <t xml:space="preserve">million confirmed cases and nearly 1 million deaths in the United States (US)
</t>
  </si>
  <si>
    <t xml:space="preserve">500 million cases worldwide
</t>
  </si>
  <si>
    <t xml:space="preserve">million cases worldwide
</t>
  </si>
  <si>
    <t xml:space="preserve">6 million deaths worldwide
</t>
  </si>
  <si>
    <t xml:space="preserve">million deaths worldwide
</t>
  </si>
  <si>
    <t xml:space="preserve">1 - COVID-19 pandemic
</t>
  </si>
  <si>
    <t xml:space="preserve">2 - (2)
</t>
  </si>
  <si>
    <t xml:space="preserve">- (2)
</t>
  </si>
  <si>
    <t xml:space="preserve">3 - United States Centers for Disease Control and Prevention (US-CDC)
</t>
  </si>
  <si>
    <t xml:space="preserve">- United States Centers for Disease Control and Prevention (US-CDC)
</t>
  </si>
  <si>
    <t xml:space="preserve">4 - serology data
</t>
  </si>
  <si>
    <t xml:space="preserve">- serology data
</t>
  </si>
  <si>
    <t xml:space="preserve">5 - serology data
</t>
  </si>
  <si>
    <t xml:space="preserve">6 - COVID-19 case forecasting models
</t>
  </si>
  <si>
    <t xml:space="preserve">- COVID-19 case forecasting models
</t>
  </si>
  <si>
    <t xml:space="preserve">7 - COVID-19 case forecasting models
</t>
  </si>
  <si>
    <t xml:space="preserve">Wave-I to IV
</t>
  </si>
  <si>
    <t>Wave-I</t>
  </si>
  <si>
    <t xml:space="preserve">to IV
</t>
  </si>
  <si>
    <t xml:space="preserve">MAPE values:
</t>
  </si>
  <si>
    <t>MAPE</t>
  </si>
  <si>
    <t xml:space="preserve">values:
</t>
  </si>
  <si>
    <t xml:space="preserve">1. US CDC Case Prediction models: 0.22
</t>
  </si>
  <si>
    <t xml:space="preserve">US CDC Case Prediction models: 0.22
</t>
  </si>
  <si>
    <t xml:space="preserve">2. Model category: 0.20
</t>
  </si>
  <si>
    <t xml:space="preserve">Model category: 0.20
</t>
  </si>
  <si>
    <t xml:space="preserve">3. Baselines: 0.18
</t>
  </si>
  <si>
    <t xml:space="preserve">Baselines: 0.18
</t>
  </si>
  <si>
    <t xml:space="preserve">2 - Figure 2
</t>
  </si>
  <si>
    <t xml:space="preserve">- Figure 2
</t>
  </si>
  <si>
    <t xml:space="preserve">4 - baseline models
</t>
  </si>
  <si>
    <t xml:space="preserve">- baseline models
</t>
  </si>
  <si>
    <t xml:space="preserve">3 - ensemble models
</t>
  </si>
  <si>
    <t xml:space="preserve">- ensemble models
</t>
  </si>
  <si>
    <t xml:space="preserve">54 models overall
</t>
  </si>
  <si>
    <t xml:space="preserve">models overall
</t>
  </si>
  <si>
    <t xml:space="preserve">51 in the full timeline
</t>
  </si>
  <si>
    <t xml:space="preserve">in the full timeline
</t>
  </si>
  <si>
    <t xml:space="preserve">25% MAPE
</t>
  </si>
  <si>
    <t xml:space="preserve">MAPE
</t>
  </si>
  <si>
    <t xml:space="preserve">50% MAPE
</t>
  </si>
  <si>
    <t xml:space="preserve">1 standard deviation (σ)
</t>
  </si>
  <si>
    <t xml:space="preserve">standard deviation (σ)
</t>
  </si>
  <si>
    <t xml:space="preserve">31.11 (mean MAPE of epidemiological models in first wave)
</t>
  </si>
  <si>
    <t>31.11</t>
  </si>
  <si>
    <t xml:space="preserve">(mean MAPE of epidemiological models in first wave)
</t>
  </si>
  <si>
    <t xml:space="preserve">31.97 (mean MAPE of machine learning models in first wave)
</t>
  </si>
  <si>
    <t>31.97</t>
  </si>
  <si>
    <t xml:space="preserve">(mean MAPE of machine learning models in first wave)
</t>
  </si>
  <si>
    <t xml:space="preserve">44.87 (mean MAPE of epidemiological models in second wave)
</t>
  </si>
  <si>
    <t>44.87</t>
  </si>
  <si>
    <t xml:space="preserve">(mean MAPE of epidemiological models in second wave)
</t>
  </si>
  <si>
    <t xml:space="preserve">44.25 (mean MAPE of machine learning models in second wave)
</t>
  </si>
  <si>
    <t>44.25</t>
  </si>
  <si>
    <t xml:space="preserve">(mean MAPE of machine learning models in second wave)
</t>
  </si>
  <si>
    <t xml:space="preserve">62.5 (mean MAPE of epidemiological models in third wave)
</t>
  </si>
  <si>
    <t>62.5</t>
  </si>
  <si>
    <t xml:space="preserve">(mean MAPE of epidemiological models in third wave)
</t>
  </si>
  <si>
    <t xml:space="preserve">63.15 (mean MAPE of machine learning models in third wave)
</t>
  </si>
  <si>
    <t>63.15</t>
  </si>
  <si>
    <t xml:space="preserve">(mean MAPE of machine learning models in third wave)
</t>
  </si>
  <si>
    <t xml:space="preserve">91.48 (mean MAPE of epidemiological models in fourth wave)
</t>
  </si>
  <si>
    <t>91.48</t>
  </si>
  <si>
    <t xml:space="preserve">(mean MAPE of epidemiological models in fourth wave)
</t>
  </si>
  <si>
    <t xml:space="preserve">43.58 (mean MAPE of machine learning models in fourth wave)
</t>
  </si>
  <si>
    <t>43.58</t>
  </si>
  <si>
    <t xml:space="preserve">(mean MAPE of machine learning models in fourth wave)
</t>
  </si>
  <si>
    <t xml:space="preserve">48 (MAPE of baseline models over entire course of pandemic in US)
</t>
  </si>
  <si>
    <t xml:space="preserve">(MAPE of baseline models over entire course of pandemic in US)
</t>
  </si>
  <si>
    <t xml:space="preserve">54 (MAPE of baseline models over entire course of pandemic in US)
</t>
  </si>
  <si>
    <t xml:space="preserve">38 - MAPE of model
</t>
  </si>
  <si>
    <t xml:space="preserve">- MAPE of model
</t>
  </si>
  <si>
    <t xml:space="preserve">35 - MAPE of USC-SI_kJalpha_RF
</t>
  </si>
  <si>
    <t xml:space="preserve">- MAPE of USC-SI_kJalpha_RF
</t>
  </si>
  <si>
    <t xml:space="preserve">34 - MAPE of MSRA-DeepST
</t>
  </si>
  <si>
    <t xml:space="preserve">- MAPE of MSRA-DeepST
</t>
  </si>
  <si>
    <t xml:space="preserve">31 - MAPE of USACE-ERDC_SEIR
</t>
  </si>
  <si>
    <t xml:space="preserve">- MAPE of USACE-ERDC_SEIR
</t>
  </si>
  <si>
    <t xml:space="preserve">5 - MAPE of IQVIA_ACOE_STAN
</t>
  </si>
  <si>
    <t xml:space="preserve">- MAPE of IQVIA_ACOE_STAN
</t>
  </si>
  <si>
    <t xml:space="preserve">04 time segments
</t>
  </si>
  <si>
    <t>04</t>
  </si>
  <si>
    <t xml:space="preserve">time segments
</t>
  </si>
  <si>
    <t xml:space="preserve">4-week ahead forecasts
</t>
  </si>
  <si>
    <t>4-week</t>
  </si>
  <si>
    <t xml:space="preserve">ahead forecasts
</t>
  </si>
  <si>
    <t>CC-BY-NC-ND</t>
  </si>
  <si>
    <t xml:space="preserve">13 - Staffing decisions for hospitals can require a lead time of 2-4 weeks to prevent over-reliance on temporary workers, or shortages
</t>
  </si>
  <si>
    <t xml:space="preserve">- Staffing decisions for hospitals can require a lead time of 2-4 weeks to prevent over-reliance on temporary workers, or shortages
</t>
  </si>
  <si>
    <t xml:space="preserve">14 - Oxygen has become a scarce resource during the COVID-19 pandemic, and also needs lead time
</t>
  </si>
  <si>
    <t xml:space="preserve">- Oxygen has become a scarce resource during the COVID-19 pandemic, and also needs lead time
</t>
  </si>
  <si>
    <t xml:space="preserve">15 - Public officials have ordered oxygen imports well after there were needed to prevent shortages
</t>
  </si>
  <si>
    <t xml:space="preserve">- Public officials have ordered oxygen imports well after there were needed to prevent shortages
</t>
  </si>
  <si>
    <t xml:space="preserve">Figure 6. The MAPE of the top-10 best performing models in decreasing order of predictions performance over complete timeline (Wave 1-4 combined), as well as two “Baselines” that either followed a simple linear model based on the previous week’s case counts (Baseline-II), or that case counts would remain the same (Baseline-I).
</t>
  </si>
  <si>
    <t xml:space="preserve">6. The MAPE of the top-10 best performing models in decreasing order of predictions performance over complete timeline (Wave 1-4 combined), as well as two “Baselines” that either followed a simple linear model based on the previous week’s case counts (Baseline-II), or that case counts would remain the same (Baseline-I).
</t>
  </si>
  <si>
    <t xml:space="preserve">25% of the target dates
</t>
  </si>
  <si>
    <t xml:space="preserve">of the target dates
</t>
  </si>
  <si>
    <t xml:space="preserve">Wave-I: July, 6th 2020 to August 31st, 2020
</t>
  </si>
  <si>
    <t>Wave-I:</t>
  </si>
  <si>
    <t xml:space="preserve">July, 6th 2020 to August 31st, 2020
</t>
  </si>
  <si>
    <t xml:space="preserve">Wave-II: September, 1st 2020 to February, 14th 2021
</t>
  </si>
  <si>
    <t>Wave-II:</t>
  </si>
  <si>
    <t xml:space="preserve">September, 1st 2020 to February, 14th 2021
</t>
  </si>
  <si>
    <t xml:space="preserve">Wave-III: February, 15th 2021 to July, 26th 2021
</t>
  </si>
  <si>
    <t>Wave-III:</t>
  </si>
  <si>
    <t xml:space="preserve">February, 15th 2021 to July, 26th 2021
</t>
  </si>
  <si>
    <t xml:space="preserve">Wave-IV: July, 27th 2021 to January, 17th 2022
</t>
  </si>
  <si>
    <t>Wave-IV:</t>
  </si>
  <si>
    <t xml:space="preserve">July, 27th 2021 to January, 17th 2022
</t>
  </si>
  <si>
    <t xml:space="preserve">p-value less than 0.05 (typically ≤ 0.05) 
</t>
  </si>
  <si>
    <t>p-value</t>
  </si>
  <si>
    <t xml:space="preserve">less than 0.05 (typically ≤ 0.05) 
</t>
  </si>
  <si>
    <t xml:space="preserve">05% - Probability that null-hypothesis is correct
</t>
  </si>
  <si>
    <t>05%</t>
  </si>
  <si>
    <t xml:space="preserve">- Probability that null-hypothesis is correct
</t>
  </si>
  <si>
    <t xml:space="preserve">0.05 - P-value less than 0.05 (statistically significant)
</t>
  </si>
  <si>
    <t xml:space="preserve">- P-value less than 0.05 (statistically significant)
</t>
  </si>
  <si>
    <t xml:space="preserve">5 - Five number summary (“minimum”, first quartile (Q1), median, third quartile (Q3), and “maximum”)
</t>
  </si>
  <si>
    <t xml:space="preserve">- Five number summary (“minimum”, first quartile (Q1), median, third quartile (Q3), and “maximum”)
</t>
  </si>
  <si>
    <t xml:space="preserve">20 - New Engl. journal medicine DOI: https://doi.org/10.1056/NEJMoa2001017 (2020)
</t>
  </si>
  <si>
    <t xml:space="preserve">- New Engl. journal medicine DOI: https://doi.org/10.1056/NEJMoa2001017 (2020)
</t>
  </si>
  <si>
    <t xml:space="preserve">20 - The Lancet infectious diseases 20, 533–534, DOI: https://doi.org/10.1016/S1473-3099(20)30120-1 (2020)
</t>
  </si>
  <si>
    <t xml:space="preserve">- The Lancet infectious diseases 20, 533–534, DOI: https://doi.org/10.1016/S1473-3099(20)30120-1 (2020)
</t>
  </si>
  <si>
    <t xml:space="preserve">2021 - medRxiv DOI: https://doi.org/10.1186/s12879-021-06780-7 (2021)
</t>
  </si>
  <si>
    <t>2021</t>
  </si>
  <si>
    <t xml:space="preserve">- medRxiv DOI: https://doi.org/10.1186/s12879-021-06780-7 (2021)
</t>
  </si>
  <si>
    <t xml:space="preserve">2021 - Nature 590, 146–150, DOI: https://doi.org/10.1038/s41586-020-2912-6 (2021)
</t>
  </si>
  <si>
    <t xml:space="preserve">- Nature 590, 146–150, DOI: https://doi.org/10.1038/s41586-020-2912-6 (2021)
</t>
  </si>
  <si>
    <t xml:space="preserve">2020 - Chaos, Solitons &amp; Fractals 140, 110120, DOI: https://doi.org/10.1016/j.chaos.2020.110120
</t>
  </si>
  <si>
    <t>2020</t>
  </si>
  <si>
    <t xml:space="preserve">- Chaos, Solitons &amp; Fractals 140, 110120, DOI: https://doi.org/10.1016/j.chaos.2020.110120
</t>
  </si>
  <si>
    <t xml:space="preserve">14. Bonnet, L., Carle, A. &amp; Muret, J. In the light of covid-19 oxygen crisis, why should we optimise our oxygen use? Anaesthesia, Critical Care &amp; Pain Medicine DOI: https://dx.doi.org/10.1016%2Fj.accpm.2021.100932 (2021).
</t>
  </si>
  <si>
    <t xml:space="preserve">Bonnet, L., Carle, A. &amp; Muret, J. In the light of covid-19 oxygen crisis, why should we optimise our oxygen use? Anaesthesia, Critical Care &amp; Pain Medicine DOI: https://dx.doi.org/10.1016%2Fj.accpm.2021.100932 (2021).
</t>
  </si>
  <si>
    <t xml:space="preserve">15. Bhuyan, A. Experts criticise india’s complacency over covid-19. The Lancet 397, 1611–1612, DOI: https://doi.org/10.1016/S0140-6736(21)00993-4 (2021).
</t>
  </si>
  <si>
    <t xml:space="preserve">Bhuyan, A. Experts criticise india’s complacency over covid-19. The Lancet 397, 1611–1612, DOI: https://doi.org/10.1016/S0140-6736(21)00993-4 (2021).
</t>
  </si>
  <si>
    <t xml:space="preserve">16. Khan, Z. S., Bussel, F. V. &amp; Hussain, F. A predictive model for covid-19 spread applied to eight us states, DOI: https://doi.org/10.48550/arXiv.2006.05955 (2020).
</t>
  </si>
  <si>
    <t xml:space="preserve">Khan, Z. S., Bussel, F. V. &amp; Hussain, F. A predictive model for covid-19 spread applied to eight us states, DOI: https://doi.org/10.48550/arXiv.2006.05955 (2020).
</t>
  </si>
  <si>
    <t xml:space="preserve">17. Lemaitre, J. C. et al. A scenario modeling pipeline for covid-19 emergency planning. Sci. reports 11, 1–13, DOI: https://doi.org/10.1038/s41598
</t>
  </si>
  <si>
    <t xml:space="preserve">Lemaitre, J. C. et al. A scenario modeling pipeline for covid-19 emergency planning. Sci. reports 11, 1–13, DOI: https://doi.org/10.1038/s41598
</t>
  </si>
  <si>
    <t xml:space="preserve">34. Ray, E. L. &amp; Tibshirani, R. Covid-19 forecast hub - covidhub-baseline (2020).
</t>
  </si>
  <si>
    <t xml:space="preserve">Ray, E. L. &amp; Tibshirani, R. Covid-19 forecast hub - covidhub-baseline (2020).
</t>
  </si>
  <si>
    <t xml:space="preserve">35. Ray, E. L., Cramer, E., Gerding, A. &amp; Reich, N. Covid-19 forecast hub-covidhub-trained_ensemble (2021).
</t>
  </si>
  <si>
    <t xml:space="preserve">Ray, E. L., Cramer, E., Gerding, A. &amp; Reich, N. Covid-19 forecast hub-covidhub-trained_ensemble (2021).
</t>
  </si>
  <si>
    <t xml:space="preserve">36. Adiga, A. et al. University of virginia, biocomplexity covid-19 response team - uva-ensemble (2020).
</t>
  </si>
  <si>
    <t xml:space="preserve">Adiga, A. et al. University of virginia, biocomplexity covid-19 response team - uva-ensemble (2020).
</t>
  </si>
  <si>
    <t xml:space="preserve">37. Perakis, G. et al. Mit-cassandra (2021).
</t>
  </si>
  <si>
    <t xml:space="preserve">Perakis, G. et al. Mit-cassandra (2021).
</t>
  </si>
  <si>
    <t xml:space="preserve">38. Yogurtcu, O. N. et al. A quantitative evaluation of covid-19 epidemiological models. medRxiv DOI: https://doi.org/10. 1101/2021.02.06.21251276 (2021).
</t>
  </si>
  <si>
    <t xml:space="preserve">Yogurtcu, O. N. et al. A quantitative evaluation of covid-19 epidemiological models. medRxiv DOI: https://doi.org/10. 1101/2021.02.06.21251276 (2021).
</t>
  </si>
  <si>
    <t xml:space="preserve">39. Kinsey, M. et al. Johns hopkins university applied physics lab - jhuapl-bucky (2020).
</t>
  </si>
  <si>
    <t xml:space="preserve">Kinsey, M. et al. Johns hopkins university applied physics lab - jhuapl-bucky (2020).
</t>
  </si>
  <si>
    <t xml:space="preserve">40. Wilson, D. J. Weather, mobility, and covid-19: A panel local projections estimator for understanding and forecasting infectious disease spread, DOI: https://doi
</t>
  </si>
  <si>
    <t>40.</t>
  </si>
  <si>
    <t xml:space="preserve">Wilson, D. J. Weather, mobility, and covid-19: A panel local projections estimator for understanding and forecasting infectious disease spread, DOI: https://doi
</t>
  </si>
  <si>
    <t xml:space="preserve">08. Columbia_UNC- Takes into consideration transmission throughout the pre- Columbia_UNC
</t>
  </si>
  <si>
    <t>08.</t>
  </si>
  <si>
    <t xml:space="preserve">Columbia_UNC- Takes into consideration transmission throughout the pre- Columbia_UNC
</t>
  </si>
  <si>
    <t xml:space="preserve">09. CU-select (24) Produces several different intervention scenarios, each assum- Columbia Metapopulation University county-level SEIR
</t>
  </si>
  <si>
    <t>09.</t>
  </si>
  <si>
    <t xml:space="preserve">CU-select (24) Produces several different intervention scenarios, each assum- Columbia Metapopulation University county-level SEIR
</t>
  </si>
  <si>
    <t xml:space="preserve">10. CU-nochange (24) Assumes that current contact rates will remain unchanged in Columbia Metapopulation University county-level SEIR
</t>
  </si>
  <si>
    <t xml:space="preserve">CU-nochange (24) Assumes that current contact rates will remain unchanged in Columbia Metapopulation University county-level SEIR
</t>
  </si>
  <si>
    <t xml:space="preserve">11. CU-scenario_low (24) This projection assumes relatively low transmission. Columbia Metapopulation University county-level SEIR
</t>
  </si>
  <si>
    <t xml:space="preserve">CU-scenario_low (24) This projection assumes relatively low transmission. Columbia Metapopulation University county-level SEIR
</t>
  </si>
  <si>
    <t xml:space="preserve">12. CU-scenerio_mid (24) This projection assumes relatively moderate transmission. Columbia Metapopulation University county-level SEIR
</t>
  </si>
  <si>
    <t xml:space="preserve">CU-scenerio_mid (24) This projection assumes relatively moderate transmission. Columbia Metapopulation University county-level SEIR
</t>
  </si>
  <si>
    <t xml:space="preserve">13. CU-scenerio_high (24) This projection assumes relatively high transmission. Columbia Metapopulation University county-level SEIR
</t>
  </si>
  <si>
    <t xml:space="preserve">CU-scenerio_high (24) This projection assumes relatively high transmission. Columbia Metapopulation University county-level SEIR
</t>
  </si>
  <si>
    <t xml:space="preserve">14. USACE- Bayesian Inference is used to calculate model parameters from US Army Process- Assumes that current inter- ERDC_SEIR (25) observations of the total number of cases. Information from Engineer based math- ventions will not change subject matter experts is used to develop a prior probability Research ematical during the forecast period.
</t>
  </si>
  <si>
    <t xml:space="preserve">USACE- Bayesian Inference is used to calculate model parameters from US Army Process- Assumes that current inter- ERDC_SEIR (25) observations of the total number of cases. Information from Engineer based math- ventions will not change subject matter experts is used to develop a prior probability Research ematical during the forecast period.
</t>
  </si>
  <si>
    <t xml:space="preserve">distribution over the model parameters.
</t>
  </si>
  <si>
    <t>distribution</t>
  </si>
  <si>
    <t xml:space="preserve">over the model parameters.
</t>
  </si>
  <si>
    <t xml:space="preserve">15.
</t>
  </si>
  <si>
    <t xml:space="preserve">28. ML Assumes that current interventions will not change during the forecasted period.
</t>
  </si>
  <si>
    <t xml:space="preserve">ML Assumes that current interventions will not change during the forecasted period.
</t>
  </si>
  <si>
    <t xml:space="preserve">29. ML Assumes that current interventions will not change during period forecasted.
</t>
  </si>
  <si>
    <t xml:space="preserve">ML Assumes that current interventions will not change during period forecasted.
</t>
  </si>
  <si>
    <t xml:space="preserve">30. County-level Assumes that current interventions will not change during period forecasted.
</t>
  </si>
  <si>
    <t xml:space="preserve">County-level Assumes that current interventions will not change during period forecasted.
</t>
  </si>
  <si>
    <t xml:space="preserve">31. COVID-19 Forecast Hub
</t>
  </si>
  <si>
    <t xml:space="preserve">COVID-19 Forecast Hub
</t>
  </si>
  <si>
    <t xml:space="preserve">32. SEIR model Assumes that current interventions will not change during the forecasted period.
</t>
  </si>
  <si>
    <t xml:space="preserve">SEIR model Assumes that current interventions will not change during the forecasted period.
</t>
  </si>
  <si>
    <t xml:space="preserve">33. Ensemble of three different models.
</t>
  </si>
  <si>
    <t xml:space="preserve">Ensemble of three different models.
</t>
  </si>
  <si>
    <t xml:space="preserve">34. COVID-19 Forecast Hub
</t>
  </si>
  <si>
    <t xml:space="preserve">25. COVIDhub- A weighted ensemble combination of all component model COVID-19 Ensemble trained_ensemble forecasts.
</t>
  </si>
  <si>
    <t xml:space="preserve">COVIDhub- A weighted ensemble combination of all component model COVID-19 Ensemble trained_ensemble forecasts.
</t>
  </si>
  <si>
    <t xml:space="preserve">26. UVA-Ensemble (36) Combines models using Bayesian model averaging.
</t>
  </si>
  <si>
    <t xml:space="preserve">UVA-Ensemble (36) Combines models using Bayesian model averaging.
</t>
  </si>
  <si>
    <t xml:space="preserve">27. Caltech CS156 Based on the Ensemble of 14 different ML models.
</t>
  </si>
  <si>
    <t xml:space="preserve">Caltech CS156 Based on the Ensemble of 14 different ML models.
</t>
  </si>
  <si>
    <t xml:space="preserve">28. MIT-Cassandra (37) Based on the ensemble of predictions from four models.
</t>
  </si>
  <si>
    <t xml:space="preserve">MIT-Cassandra (37) Based on the ensemble of predictions from four models.
</t>
  </si>
  <si>
    <t xml:space="preserve">29. FDANIHASU- An ensemble of submitted forecasts to the COVID-19 Forecast Hub.
</t>
  </si>
  <si>
    <t xml:space="preserve">FDANIHASU- An ensemble of submitted forecasts to the COVID-19 Forecast Hub.
</t>
  </si>
  <si>
    <t xml:space="preserve">30. JHUAPL-Bucky (39) Uses public mobility data to build a Spatial compartment model.
</t>
  </si>
  <si>
    <t xml:space="preserve">JHUAPL-Bucky (39) Uses public mobility data to build a Spatial compartment model.
</t>
  </si>
  <si>
    <t xml:space="preserve">31. FRBSF_Wilson- An econometric model that connects the current transmission rate with the fraction of the population that is vulnerable to the shift in new infections.
</t>
  </si>
  <si>
    <t xml:space="preserve">FRBSF_Wilson- An econometric model that connects the current transmission rate with the fraction of the population that is vulnerable to the shift in new infections.
</t>
  </si>
  <si>
    <t xml:space="preserve">32. IEM_MED- Uses an AI model.
</t>
  </si>
  <si>
    <t xml:space="preserve">IEM_MED- Uses an AI model.
</t>
  </si>
  <si>
    <t xml:space="preserve">41 - IEM MED CovidProject
</t>
  </si>
  <si>
    <t xml:space="preserve">- IEM MED CovidProject
</t>
  </si>
  <si>
    <t xml:space="preserve">42 - GLEAM_COVID at Northeast- ern structured SLIR
</t>
  </si>
  <si>
    <t xml:space="preserve">- GLEAM_COVID at Northeast- ern structured SLIR
</t>
  </si>
  <si>
    <t xml:space="preserve">43 - DDS-NBDS
</t>
  </si>
  <si>
    <t xml:space="preserve">- DDS-NBDS
</t>
  </si>
  <si>
    <t xml:space="preserve">44 - IBF-TimeSeries
</t>
  </si>
  <si>
    <t xml:space="preserve">- IBF-TimeSeries
</t>
  </si>
  <si>
    <t xml:space="preserve">45 - Robert Walraven
</t>
  </si>
  <si>
    <t xml:space="preserve">- Robert Walraven
</t>
  </si>
  <si>
    <t xml:space="preserve">46 - UMich-RidgeTfReg
</t>
  </si>
  <si>
    <t xml:space="preserve">- UMich-RidgeTfReg
</t>
  </si>
  <si>
    <t xml:space="preserve">47 - Karlen-pypm
</t>
  </si>
  <si>
    <t xml:space="preserve">- Karlen-pypm
</t>
  </si>
  <si>
    <t xml:space="preserve">48 - LANL-GrowthRate
</t>
  </si>
  <si>
    <t xml:space="preserve">- LANL-GrowthRate
</t>
  </si>
  <si>
    <t xml:space="preserve">40. JCB-PRM (49)
</t>
  </si>
  <si>
    <t xml:space="preserve">JCB-PRM (49)
</t>
  </si>
  <si>
    <t xml:space="preserve">41. SigSci-TS (50)
</t>
  </si>
  <si>
    <t>41.</t>
  </si>
  <si>
    <t xml:space="preserve">SigSci-TS (50)
</t>
  </si>
  <si>
    <t xml:space="preserve">42. CEID-Walk (51)
</t>
  </si>
  <si>
    <t xml:space="preserve">CEID-Walk (51)
</t>
  </si>
  <si>
    <t xml:space="preserve">43. MIT_ISOLAT-Mixtures (52)
</t>
  </si>
  <si>
    <t xml:space="preserve">MIT_ISOLAT-Mixtures (52)
</t>
  </si>
  <si>
    <t>extractions_documents_5Feb626e97362688b711350f7f20--COSMOS-data.json</t>
  </si>
  <si>
    <t xml:space="preserve">153 deaths
</t>
  </si>
  <si>
    <t>153</t>
  </si>
  <si>
    <t xml:space="preserve">765,186 infections
</t>
  </si>
  <si>
    <t>765,186</t>
  </si>
  <si>
    <t xml:space="preserve">1.2288 (95% CI:(1.2287, 1.2289))
</t>
  </si>
  <si>
    <t>1.2288</t>
  </si>
  <si>
    <t xml:space="preserve">(95% CI:(1.2287, 1.2289))
</t>
  </si>
  <si>
    <t xml:space="preserve">November to March
</t>
  </si>
  <si>
    <t>November</t>
  </si>
  <si>
    <t xml:space="preserve">to March
</t>
  </si>
  <si>
    <t xml:space="preserve">30 years (Shaman et al. 2010)
</t>
  </si>
  <si>
    <t xml:space="preserve">years (Shaman et al. 2010)
</t>
  </si>
  <si>
    <t xml:space="preserve">20–35% (Lowen et al. 2007)
</t>
  </si>
  <si>
    <t>20–35%</t>
  </si>
  <si>
    <t xml:space="preserve">(Lowen et al. 2007)
</t>
  </si>
  <si>
    <t xml:space="preserve">5◦ C (Lowen et al. 2007)
</t>
  </si>
  <si>
    <t>5◦</t>
  </si>
  <si>
    <t xml:space="preserve">C (Lowen et al. 2007)
</t>
  </si>
  <si>
    <t xml:space="preserve">50% (Lowen et al. 2007)
</t>
  </si>
  <si>
    <t xml:space="preserve">80% (Lowen et al. 2007)
</t>
  </si>
  <si>
    <t xml:space="preserve">α and γ (Handel et al. 2013)
</t>
  </si>
  <si>
    <t xml:space="preserve">and γ (Handel et al. 2013)
</t>
  </si>
  <si>
    <t xml:space="preserve">1.2 Relative Humidity
</t>
  </si>
  <si>
    <t>1.2</t>
  </si>
  <si>
    <t xml:space="preserve">Relative Humidity
</t>
  </si>
  <si>
    <t xml:space="preserve">1.2 Precipitation
</t>
  </si>
  <si>
    <t xml:space="preserve">Precipitation
</t>
  </si>
  <si>
    <t xml:space="preserve">Fitting curve 1
</t>
  </si>
  <si>
    <t>Fitting</t>
  </si>
  <si>
    <t xml:space="preserve">curve 1
</t>
  </si>
  <si>
    <t xml:space="preserve">Fitting curve 2
</t>
  </si>
  <si>
    <t xml:space="preserve">curve 2
</t>
  </si>
  <si>
    <t xml:space="preserve">0.6
</t>
  </si>
  <si>
    <t xml:space="preserve">0.4
</t>
  </si>
  <si>
    <t xml:space="preserve">0.2
</t>
  </si>
  <si>
    <t xml:space="preserve">2014
</t>
  </si>
  <si>
    <t xml:space="preserve">12.08 per thousand (birth rate in Gansu Province at the end of 2011)
</t>
  </si>
  <si>
    <t>12.08</t>
  </si>
  <si>
    <t xml:space="preserve">per thousand (birth rate in Gansu Province at the end of 2011)
</t>
  </si>
  <si>
    <t xml:space="preserve">25.813 million (total population of Gansu Province at the end of 2011)
</t>
  </si>
  <si>
    <t>25.813</t>
  </si>
  <si>
    <t xml:space="preserve">million (total population of Gansu Province at the end of 2011)
</t>
  </si>
  <si>
    <t xml:space="preserve">2π /12 (period is 12 months)
</t>
  </si>
  <si>
    <t>2π</t>
  </si>
  <si>
    <t xml:space="preserve">/12 (period is 12 months)
</t>
  </si>
  <si>
    <t xml:space="preserve">β0 and β1 (coefficient of direct transmission rate between susceptible individuals and infected individuals)
</t>
  </si>
  <si>
    <t>β0</t>
  </si>
  <si>
    <t xml:space="preserve">and β1 (coefficient of direct transmission rate between susceptible individuals and infected individuals)
</t>
  </si>
  <si>
    <t xml:space="preserve">ρ0 and ρ1 (coefficient of indirect transmission rate between susceptible individuals and infected individuals)
</t>
  </si>
  <si>
    <t>ρ0</t>
  </si>
  <si>
    <t xml:space="preserve">and ρ1 (coefficient of indirect transmission rate between susceptible individuals and infected individuals)
</t>
  </si>
  <si>
    <t xml:space="preserve">α and γ (constants)
</t>
  </si>
  <si>
    <t xml:space="preserve">and γ (constants)
</t>
  </si>
  <si>
    <t xml:space="preserve">μ0 (basic clearance rate of influenza virus)
</t>
  </si>
  <si>
    <t>μ0</t>
  </si>
  <si>
    <t xml:space="preserve">(basic clearance rate of influenza virus)
</t>
  </si>
  <si>
    <t xml:space="preserve">α1, α2, and α3 (trade-off factors of temperature, relative humidity, and precipitation affecting virus clearance rate)
</t>
  </si>
  <si>
    <t>α1,</t>
  </si>
  <si>
    <t xml:space="preserve">α2, and α3 (trade-off factors of temperature, relative humidity, and precipitation affecting virus clearance rate)
</t>
  </si>
  <si>
    <t xml:space="preserve">25813 - monthly birth population of Gansu Province
</t>
  </si>
  <si>
    <t>25813</t>
  </si>
  <si>
    <t xml:space="preserve">- monthly birth population of Gansu Province
</t>
  </si>
  <si>
    <t xml:space="preserve">1/(73 x 12) - natural mortality rate of the population
</t>
  </si>
  <si>
    <t>1/(73</t>
  </si>
  <si>
    <t xml:space="preserve">x 12) - natural mortality rate of the population
</t>
  </si>
  <si>
    <t xml:space="preserve">30/7 - recovery rate of reported infected individuals
</t>
  </si>
  <si>
    <t>30/7</t>
  </si>
  <si>
    <t xml:space="preserve">- recovery rate of reported infected individuals
</t>
  </si>
  <si>
    <t xml:space="preserve">30/10 - recovery rate of unreported infected individuals
</t>
  </si>
  <si>
    <t>30/10</t>
  </si>
  <si>
    <t xml:space="preserve">- recovery rate of unreported infected individuals
</t>
  </si>
  <si>
    <t xml:space="preserve">1/4 - mean incubation period
</t>
  </si>
  <si>
    <t>1/4</t>
  </si>
  <si>
    <t xml:space="preserve">- mean incubation period
</t>
  </si>
  <si>
    <t xml:space="preserve">0.9 - q
</t>
  </si>
  <si>
    <t>0.9</t>
  </si>
  <si>
    <t xml:space="preserve">- q
</t>
  </si>
  <si>
    <t xml:space="preserve">1.7004 x 10^-7 - β0
</t>
  </si>
  <si>
    <t>1.7004</t>
  </si>
  <si>
    <t xml:space="preserve">x 10^-7 - β0
</t>
  </si>
  <si>
    <t xml:space="preserve">3.7439 x 10^-8 - β1
</t>
  </si>
  <si>
    <t>3.7439</t>
  </si>
  <si>
    <t xml:space="preserve">x 10^-8 - β1
</t>
  </si>
  <si>
    <t xml:space="preserve">9.7260 x 10^-9 - ρ0
</t>
  </si>
  <si>
    <t>9.7260</t>
  </si>
  <si>
    <t xml:space="preserve">x 10^-9 - ρ0
</t>
  </si>
  <si>
    <t xml:space="preserve">2.6882 - φ
</t>
  </si>
  <si>
    <t>2.6882</t>
  </si>
  <si>
    <t xml:space="preserve">- φ
</t>
  </si>
  <si>
    <t xml:space="preserve">0.3184 - θ
</t>
  </si>
  <si>
    <t>0.3184</t>
  </si>
  <si>
    <t xml:space="preserve">- θ
</t>
  </si>
  <si>
    <t xml:space="preserve">0.04211 - δ
</t>
  </si>
  <si>
    <t>0.04211</t>
  </si>
  <si>
    <t xml:space="preserve">- δ
</t>
  </si>
  <si>
    <t xml:space="preserve">259.4835 - α
</t>
  </si>
  <si>
    <t>259.4835</t>
  </si>
  <si>
    <t xml:space="preserve">- α
</t>
  </si>
  <si>
    <t xml:space="preserve">32.7373 - μ0
</t>
  </si>
  <si>
    <t>32.7373</t>
  </si>
  <si>
    <t xml:space="preserve">- μ0
</t>
  </si>
  <si>
    <t xml:space="preserve">4.2128 - α1
</t>
  </si>
  <si>
    <t>4.2128</t>
  </si>
  <si>
    <t xml:space="preserve">- α1
</t>
  </si>
  <si>
    <t xml:space="preserve">5.4728 - α2
</t>
  </si>
  <si>
    <t>5.4728</t>
  </si>
  <si>
    <t xml:space="preserve">- α2
</t>
  </si>
  <si>
    <t xml:space="preserve">0.09102 - κ
</t>
  </si>
  <si>
    <t>0.09102</t>
  </si>
  <si>
    <t xml:space="preserve">- κ
</t>
  </si>
  <si>
    <t xml:space="preserve">18,295,942 - S(0)
</t>
  </si>
  <si>
    <t>18,295,942</t>
  </si>
  <si>
    <t xml:space="preserve">- S(0)
</t>
  </si>
  <si>
    <t xml:space="preserve">579 - E(0)
</t>
  </si>
  <si>
    <t>579</t>
  </si>
  <si>
    <t xml:space="preserve">- E(0)
</t>
  </si>
  <si>
    <t xml:space="preserve">1083 - IN(0)
</t>
  </si>
  <si>
    <t>1083</t>
  </si>
  <si>
    <t xml:space="preserve">- IN(0)
</t>
  </si>
  <si>
    <t xml:space="preserve">562 - IC(0)
</t>
  </si>
  <si>
    <t xml:space="preserve">- IC(0)
</t>
  </si>
  <si>
    <t xml:space="preserve">2706 - R(0)
</t>
  </si>
  <si>
    <t>2706</t>
  </si>
  <si>
    <t xml:space="preserve">- R(0)
</t>
  </si>
  <si>
    <t xml:space="preserve">2,643,292 - V(0)
</t>
  </si>
  <si>
    <t>2,643,292</t>
  </si>
  <si>
    <t xml:space="preserve">- V(0)
</t>
  </si>
  <si>
    <t xml:space="preserve">1/σ: 4/30
</t>
  </si>
  <si>
    <t>1/σ:</t>
  </si>
  <si>
    <t xml:space="preserve">4/30
</t>
  </si>
  <si>
    <t xml:space="preserve">q: 0.9
</t>
  </si>
  <si>
    <t>q:</t>
  </si>
  <si>
    <t xml:space="preserve">IC (0): 562
</t>
  </si>
  <si>
    <t>IC</t>
  </si>
  <si>
    <t xml:space="preserve">(0): 562
</t>
  </si>
  <si>
    <t xml:space="preserve">10,000 iterations
</t>
  </si>
  <si>
    <t>10,000</t>
  </si>
  <si>
    <t xml:space="preserve">95% CI: (1.2287, 1.2289)
</t>
  </si>
  <si>
    <t>95%</t>
  </si>
  <si>
    <t xml:space="preserve">CI: (1.2287, 1.2289)
</t>
  </si>
  <si>
    <t xml:space="preserve">R0: 1.2288
</t>
  </si>
  <si>
    <t xml:space="preserve">1.2288
</t>
  </si>
  <si>
    <t xml:space="preserve">MAT-0.50
</t>
  </si>
  <si>
    <t xml:space="preserve">MAT-0.25
</t>
  </si>
  <si>
    <t xml:space="preserve">MAT) CM
</t>
  </si>
  <si>
    <t>MAT)</t>
  </si>
  <si>
    <t xml:space="preserve">CM
</t>
  </si>
  <si>
    <t xml:space="preserve">MAT-0.50: 105.98%
</t>
  </si>
  <si>
    <t>MAT-0.50:</t>
  </si>
  <si>
    <t xml:space="preserve">105.98%
</t>
  </si>
  <si>
    <t xml:space="preserve">MAT-0.25: 42.75%
</t>
  </si>
  <si>
    <t>MAT-0.25:</t>
  </si>
  <si>
    <t xml:space="preserve">42.75%
</t>
  </si>
  <si>
    <t xml:space="preserve">MAT: 0%
</t>
  </si>
  <si>
    <t>MAT:</t>
  </si>
  <si>
    <t xml:space="preserve">0%
</t>
  </si>
  <si>
    <t xml:space="preserve">MAT+0.25: -28.79%
</t>
  </si>
  <si>
    <t>MAT+0.25:</t>
  </si>
  <si>
    <t xml:space="preserve">-28.79%
</t>
  </si>
  <si>
    <t xml:space="preserve">MAT+0.50: -48.46%
</t>
  </si>
  <si>
    <t>MAT+0.50:</t>
  </si>
  <si>
    <t xml:space="preserve">-48.46%
</t>
  </si>
  <si>
    <t xml:space="preserve">MARH-0.50: -5.40%
</t>
  </si>
  <si>
    <t>MARH-0.50:</t>
  </si>
  <si>
    <t xml:space="preserve">-5.40%
</t>
  </si>
  <si>
    <t xml:space="preserve">MARH-0.25: -10.63%
</t>
  </si>
  <si>
    <t>MARH-0.25:</t>
  </si>
  <si>
    <t xml:space="preserve">-10.63%
</t>
  </si>
  <si>
    <t xml:space="preserve">MARH: 0%
</t>
  </si>
  <si>
    <t>MARH:</t>
  </si>
  <si>
    <t xml:space="preserve">MARH+0.25: 12.15%
</t>
  </si>
  <si>
    <t>MARH+0.25:</t>
  </si>
  <si>
    <t xml:space="preserve">12.15%
</t>
  </si>
  <si>
    <t xml:space="preserve">MARH+0.50: 5.91%
</t>
  </si>
  <si>
    <t>MARH+0.50:</t>
  </si>
  <si>
    <t xml:space="preserve">5.91%
</t>
  </si>
  <si>
    <t xml:space="preserve">1.3 MTP+Δ, MARH+Δ and MAT+Δ
</t>
  </si>
  <si>
    <t>1.3</t>
  </si>
  <si>
    <t xml:space="preserve">MTP+Δ, MARH+Δ and MAT+Δ
</t>
  </si>
  <si>
    <t xml:space="preserve">1.232
</t>
  </si>
  <si>
    <t xml:space="preserve">1.28
</t>
  </si>
  <si>
    <t xml:space="preserve">1.23
</t>
  </si>
  <si>
    <t xml:space="preserve">1.26
</t>
  </si>
  <si>
    <t xml:space="preserve">1.228
</t>
  </si>
  <si>
    <t xml:space="preserve">1.226
</t>
  </si>
  <si>
    <t xml:space="preserve">1.24
</t>
  </si>
  <si>
    <t xml:space="preserve">1.22
</t>
  </si>
  <si>
    <t xml:space="preserve">1.2
</t>
  </si>
  <si>
    <t xml:space="preserve">1.002*β(t)
</t>
  </si>
  <si>
    <t xml:space="preserve">1.001*β(t)
</t>
  </si>
  <si>
    <t xml:space="preserve">1.000*β(t)
</t>
  </si>
  <si>
    <t xml:space="preserve">0.999*β(t)
</t>
  </si>
  <si>
    <t xml:space="preserve">0.998*β(t)
</t>
  </si>
  <si>
    <t xml:space="preserve">1.08*ρ(t)
</t>
  </si>
  <si>
    <t xml:space="preserve">1.04*ρ(t)
</t>
  </si>
  <si>
    <t xml:space="preserve">1.00*ρ(t)
</t>
  </si>
  <si>
    <t xml:space="preserve">0.96*ρ(t)
</t>
  </si>
  <si>
    <t xml:space="preserve">0.92*ρ(t)
</t>
  </si>
  <si>
    <t xml:space="preserve">1.10*μ(t)
</t>
  </si>
  <si>
    <t xml:space="preserve">Δ*β(t)
</t>
  </si>
  <si>
    <t xml:space="preserve">1.05*μ(t)
</t>
  </si>
  <si>
    <t xml:space="preserve">Δ*ρ(t)
</t>
  </si>
  <si>
    <t xml:space="preserve">1.00*μ(t)
</t>
  </si>
  <si>
    <t xml:space="preserve">Δ*μ(t)
</t>
  </si>
  <si>
    <t xml:space="preserve">0.95*μ(t)
</t>
  </si>
  <si>
    <t xml:space="preserve">0.90*μ(t)
</t>
  </si>
  <si>
    <t xml:space="preserve">1.05
</t>
  </si>
  <si>
    <t xml:space="preserve">1.1
</t>
  </si>
  <si>
    <t xml:space="preserve">Δ
</t>
  </si>
  <si>
    <t xml:space="preserve">Fig. 10a: The effect of changes in direct transmission rate β(t) on the number of new cases
</t>
  </si>
  <si>
    <t xml:space="preserve">10a: The effect of changes in direct transmission rate β(t) on the number of new cases
</t>
  </si>
  <si>
    <t xml:space="preserve">Fig. 10b: The effect of changes in the indirect transmission rate ρ(t) on the number of new cases
</t>
  </si>
  <si>
    <t xml:space="preserve">10b: The effect of changes in the indirect transmission rate ρ(t) on the number of new cases
</t>
  </si>
  <si>
    <t xml:space="preserve">Fig. 10c: The effect of pathogen clearance rate μ(t) on the number of new cases
</t>
  </si>
  <si>
    <t xml:space="preserve">10c: The effect of pathogen clearance rate μ(t) on the number of new cases
</t>
  </si>
  <si>
    <t xml:space="preserve">Fig. 10d: The trend chart of basic reproduction number R0 varies with β(t), ρ(t) and μ(t)
</t>
  </si>
  <si>
    <t xml:space="preserve">10d: The trend chart of basic reproduction number R0 varies with β(t), ρ(t) and μ(t)
</t>
  </si>
  <si>
    <t xml:space="preserve">2000 - Time
</t>
  </si>
  <si>
    <t xml:space="preserve">- Time
</t>
  </si>
  <si>
    <t xml:space="preserve">4000 - Time
</t>
  </si>
  <si>
    <t>4000</t>
  </si>
  <si>
    <t xml:space="preserve">10 - t (N)
</t>
  </si>
  <si>
    <t xml:space="preserve">- t (N)
</t>
  </si>
  <si>
    <t xml:space="preserve">5 - t (I)
</t>
  </si>
  <si>
    <t xml:space="preserve">- t (I)
</t>
  </si>
  <si>
    <t xml:space="preserve">3 - ) t (E)
</t>
  </si>
  <si>
    <t xml:space="preserve">- ) t (E)
</t>
  </si>
  <si>
    <t xml:space="preserve">2 - ) t (E)
</t>
  </si>
  <si>
    <t xml:space="preserve">1 - ) t (E)
</t>
  </si>
  <si>
    <t xml:space="preserve">0.5 - ) t (E)
</t>
  </si>
  <si>
    <t xml:space="preserve">1 - ) t (C)
</t>
  </si>
  <si>
    <t xml:space="preserve">- ) t (C)
</t>
  </si>
  <si>
    <t xml:space="preserve">0.5 - ) t (C)
</t>
  </si>
  <si>
    <t xml:space="preserve">3 - ) t (V)
</t>
  </si>
  <si>
    <t xml:space="preserve">- ) t (V)
</t>
  </si>
  <si>
    <t xml:space="preserve">2 - ) t (V)
</t>
  </si>
  <si>
    <t xml:space="preserve">1 - ) t (V)
</t>
  </si>
  <si>
    <t xml:space="preserve">4 - ) t (R)
</t>
  </si>
  <si>
    <t xml:space="preserve">- ) t (R)
</t>
  </si>
  <si>
    <t xml:space="preserve">3 - ) t (R)
</t>
  </si>
  <si>
    <t xml:space="preserve">2 - ) t (R)
</t>
  </si>
  <si>
    <t xml:space="preserve">2.25 - ) t (S)
</t>
  </si>
  <si>
    <t xml:space="preserve">- ) t (S)
</t>
  </si>
  <si>
    <t xml:space="preserve">2.2 - ) t (S)
</t>
  </si>
  <si>
    <t xml:space="preserve">2.15 - ) t (S)
</t>
  </si>
  <si>
    <t>2.15</t>
  </si>
  <si>
    <t xml:space="preserve">1 - ) t (S)
</t>
  </si>
  <si>
    <t xml:space="preserve">38(1):113–122 
</t>
  </si>
  <si>
    <t>38(1):113–122</t>
  </si>
  <si>
    <t xml:space="preserve">19:253–277 
</t>
  </si>
  <si>
    <t>19:253–277</t>
  </si>
  <si>
    <t xml:space="preserve">37:243–261 
</t>
  </si>
  <si>
    <t>37:243–261</t>
  </si>
  <si>
    <t xml:space="preserve">112(3):827–832 
</t>
  </si>
  <si>
    <t>112(3):827–832</t>
  </si>
  <si>
    <t xml:space="preserve">69(3):737–765 
</t>
  </si>
  <si>
    <t>69(3):737–765</t>
  </si>
  <si>
    <t xml:space="preserve">74(7):1683–1707 
</t>
  </si>
  <si>
    <t>74(7):1683–1707</t>
  </si>
  <si>
    <t xml:space="preserve">178(5):1057–1071 
</t>
  </si>
  <si>
    <t>178(5):1057–1071</t>
  </si>
  <si>
    <t xml:space="preserve">16(3):1625–1654 
</t>
  </si>
  <si>
    <t>16(3):1625–1654</t>
  </si>
  <si>
    <t xml:space="preserve">16(4):339–354 
</t>
  </si>
  <si>
    <t>16(4):339–354</t>
  </si>
  <si>
    <t xml:space="preserve">9(3):e1002989 
</t>
  </si>
  <si>
    <t>9(3):e1002989</t>
  </si>
  <si>
    <t xml:space="preserve">16(3):423–439 
</t>
  </si>
  <si>
    <t>16(3):423–439</t>
  </si>
  <si>
    <t xml:space="preserve">16(5):3595–3622 
</t>
  </si>
  <si>
    <t>16(5):3595–3622</t>
  </si>
  <si>
    <t xml:space="preserve">356:7411–7443 
</t>
  </si>
  <si>
    <t>356:7411–7443</t>
  </si>
  <si>
    <t xml:space="preserve">116(22):10905–10910
</t>
  </si>
  <si>
    <t xml:space="preserve">Lowen AC, Steel J (2014) Roles of humidity and temperature in shaping inﬂuenza seasonality. J Virol 88(14):7692–7695
</t>
  </si>
  <si>
    <t>Lowen</t>
  </si>
  <si>
    <t xml:space="preserve">AC, Steel J (2014) Roles of humidity and temperature in shaping inﬂuenza seasonality. J Virol 88(14):7692–7695
</t>
  </si>
  <si>
    <t xml:space="preserve">Lowen AC, Mubareka S, Steel J, Palese P (2007) Inﬂuenza virus transmission is dependent on relative humidity and temperature. PLoS Pathog 3(10):e151
</t>
  </si>
  <si>
    <t xml:space="preserve">AC, Mubareka S, Steel J, Palese P (2007) Inﬂuenza virus transmission is dependent on relative humidity and temperature. PLoS Pathog 3(10):e151
</t>
  </si>
  <si>
    <t xml:space="preserve">Ma ZP (2019) Spatiotemporal dynamics of a diffusive leslie-gower prey-predator model with strong alee effect. Nonlinear Anal Real World Appl 50:651–674
</t>
  </si>
  <si>
    <t>Ma</t>
  </si>
  <si>
    <t xml:space="preserve">ZP (2019) Spatiotemporal dynamics of a diffusive leslie-gower prey-predator model with strong alee effect. Nonlinear Anal Real World Appl 50:651–674
</t>
  </si>
  <si>
    <t xml:space="preserve">Magal P, Webb G (2018) The parameter identiﬁcation problem for SIR epidemic models: identifying unreported cases. J Math Biol 77(6–7):1629–1648
</t>
  </si>
  <si>
    <t>Magal</t>
  </si>
  <si>
    <t xml:space="preserve">P, Webb G (2018) The parameter identiﬁcation problem for SIR epidemic models: identifying unreported cases. J Math Biol 77(6–7):1629–1648
</t>
  </si>
  <si>
    <t xml:space="preserve">Mäkinen TM, Juvonen R, Jokelainen J, Harju TH, Peitso A, Bloigu A, Silvennoinen-Kassinen S, Leinonen M, Hassi J (2009) Cold temperature and low humidity are associated with increased occurrence of respiratory tract infections. Respir Med 103(3):456–462
</t>
  </si>
  <si>
    <t>Mäkinen</t>
  </si>
  <si>
    <t xml:space="preserve">TM, Juvonen R, Jokelainen J, Harju TH, Peitso A, Bloigu A, Silvennoinen-Kassinen S, Leinonen M, Hassi J (2009) Cold temperature and low humidity are associated with increased occurrence of respiratory tract infections. Respir Med 103(3):456–462
</t>
  </si>
  <si>
    <t xml:space="preserve">Marino S
</t>
  </si>
  <si>
    <t>Marino</t>
  </si>
  <si>
    <t xml:space="preserve">S
</t>
  </si>
  <si>
    <t xml:space="preserve">140(1–2):1–7
</t>
  </si>
  <si>
    <t xml:space="preserve">274:615–627
</t>
  </si>
  <si>
    <t xml:space="preserve">20:243–255
</t>
  </si>
  <si>
    <t xml:space="preserve">309:192–204
</t>
  </si>
  <si>
    <t xml:space="preserve">325(1):496–516
</t>
  </si>
  <si>
    <t xml:space="preserve">16(3):1150–1170
</t>
  </si>
  <si>
    <t xml:space="preserve">23(4):951–980
</t>
  </si>
  <si>
    <t>extractions_documents_5Feb627f97852688b71135c308c1--COSMOS-data.json</t>
  </si>
  <si>
    <t xml:space="preserve">1700 - Asia - variolation
</t>
  </si>
  <si>
    <t>1700</t>
  </si>
  <si>
    <t xml:space="preserve">- Asia - variolation
</t>
  </si>
  <si>
    <t xml:space="preserve">1886 - typhoid fever
</t>
  </si>
  <si>
    <t>1886</t>
  </si>
  <si>
    <t xml:space="preserve">- typhoid fever
</t>
  </si>
  <si>
    <t xml:space="preserve">1896 - cholera
</t>
  </si>
  <si>
    <t>1896</t>
  </si>
  <si>
    <t xml:space="preserve">- cholera
</t>
  </si>
  <si>
    <t xml:space="preserve">1897 - plague
</t>
  </si>
  <si>
    <t>1897</t>
  </si>
  <si>
    <t xml:space="preserve">- plague
</t>
  </si>
  <si>
    <t xml:space="preserve">1926 - Bordetella pertussis
</t>
  </si>
  <si>
    <t>1926</t>
  </si>
  <si>
    <t xml:space="preserve">- Bordetella pertussis
</t>
  </si>
  <si>
    <t xml:space="preserve">1927 - Bacille Calmette-Guérin (BCG)
</t>
  </si>
  <si>
    <t>1927</t>
  </si>
  <si>
    <t xml:space="preserve">- Bacille Calmette-Guérin (BCG)
</t>
  </si>
  <si>
    <t xml:space="preserve">1998 - borreliosis
</t>
  </si>
  <si>
    <t xml:space="preserve">- borreliosis
</t>
  </si>
  <si>
    <t xml:space="preserve">5 - single-stranded RNA virus causing life-threatening respiratory illnesses
</t>
  </si>
  <si>
    <t xml:space="preserve">- single-stranded RNA virus causing life-threatening respiratory illnesses
</t>
  </si>
  <si>
    <t xml:space="preserve">6 - US Center for Systems Science and Engineering (CSSE) until 12 May 2020 the virus has infected approximately 4.2 million people and caused 286,000 deaths
</t>
  </si>
  <si>
    <t xml:space="preserve">- US Center for Systems Science and Engineering (CSSE) until 12 May 2020 the virus has infected approximately 4.2 million people and caused 286,000 deaths
</t>
  </si>
  <si>
    <t xml:space="preserve">7 - Immunotherapy and vaccination against infectious diseases
</t>
  </si>
  <si>
    <t xml:space="preserve">- Immunotherapy and vaccination against infectious diseases
</t>
  </si>
  <si>
    <t xml:space="preserve">8 - virus also affects pets and other animals
</t>
  </si>
  <si>
    <t xml:space="preserve">- virus also affects pets and other animals
</t>
  </si>
  <si>
    <t xml:space="preserve">9 - 199 registered trials involving malaria vaccines
</t>
  </si>
  <si>
    <t xml:space="preserve">- 199 registered trials involving malaria vaccines
</t>
  </si>
  <si>
    <t xml:space="preserve">10 - subunit vaccine induces immune response against the P. falciparum circumsporozoite protein (PfCSP)
</t>
  </si>
  <si>
    <t xml:space="preserve">- subunit vaccine induces immune response against the P. falciparum circumsporozoite protein (PfCSP)
</t>
  </si>
  <si>
    <t xml:space="preserve">11 - protective properties are only partial and decline over time
</t>
  </si>
  <si>
    <t xml:space="preserve">- protective properties are only partial and decline over time
</t>
  </si>
  <si>
    <t xml:space="preserve">12 - public health benefits, especially in children in areas with high transmission and disease activity rates
</t>
  </si>
  <si>
    <t xml:space="preserve">- public health benefits, especially in children in areas with high transmission and disease activity rates
</t>
  </si>
  <si>
    <t xml:space="preserve">13 - funding volume levels for vaccine research and development decreased from US $ 181 million in 2017 to US $ 156 million in 2018
</t>
  </si>
  <si>
    <t xml:space="preserve">- funding volume levels for vaccine research and development decreased from US $ 181 million in 2017 to US $ 156 million in 2018
</t>
  </si>
  <si>
    <t xml:space="preserve">14 - inactivated pertussis toxin is used as an antigen in the production of the acellular vaccine
</t>
  </si>
  <si>
    <t xml:space="preserve">- inactivated pertussis toxin is used as an antigen in the production of the acellular vaccine
</t>
  </si>
  <si>
    <t xml:space="preserve">15 - immunostimulatory peptides
</t>
  </si>
  <si>
    <t xml:space="preserve">- immunostimulatory peptides
</t>
  </si>
  <si>
    <t xml:space="preserve">16, 17 - vector-based vaccines
</t>
  </si>
  <si>
    <t xml:space="preserve">17 - vector-based vaccines
</t>
  </si>
  <si>
    <t xml:space="preserve">20 - serum therapy
</t>
  </si>
  <si>
    <t xml:space="preserve">- serum therapy
</t>
  </si>
  <si>
    <t xml:space="preserve">21 - immune modulators
</t>
  </si>
  <si>
    <t xml:space="preserve">- immune modulators
</t>
  </si>
  <si>
    <t xml:space="preserve">58 - oldest awardee
</t>
  </si>
  <si>
    <t xml:space="preserve">- oldest awardee
</t>
  </si>
  <si>
    <t xml:space="preserve">32 - youngest awardee
</t>
  </si>
  <si>
    <t xml:space="preserve">- youngest awardee
</t>
  </si>
  <si>
    <t xml:space="preserve">87 - oldest awardee at the time of the award ceremony
</t>
  </si>
  <si>
    <t xml:space="preserve">- oldest awardee at the time of the award ceremony
</t>
  </si>
  <si>
    <t xml:space="preserve">109 times to 219 scientists
</t>
  </si>
  <si>
    <t xml:space="preserve">times to 219 scientists
</t>
  </si>
  <si>
    <t xml:space="preserve">12 women
</t>
  </si>
  <si>
    <t xml:space="preserve">women
</t>
  </si>
  <si>
    <t xml:space="preserve">1901
</t>
  </si>
  <si>
    <t xml:space="preserve">1902
</t>
  </si>
  <si>
    <t xml:space="preserve">1905
</t>
  </si>
  <si>
    <t xml:space="preserve">1907
</t>
  </si>
  <si>
    <t xml:space="preserve">1908
</t>
  </si>
  <si>
    <t xml:space="preserve">1919
</t>
  </si>
  <si>
    <t xml:space="preserve">1926
</t>
  </si>
  <si>
    <t xml:space="preserve">1927
</t>
  </si>
  <si>
    <t xml:space="preserve">1928
</t>
  </si>
  <si>
    <t xml:space="preserve">1939
</t>
  </si>
  <si>
    <t xml:space="preserve">1945
</t>
  </si>
  <si>
    <t xml:space="preserve">1948
</t>
  </si>
  <si>
    <t xml:space="preserve">1951
</t>
  </si>
  <si>
    <t xml:space="preserve">1952
</t>
  </si>
  <si>
    <t xml:space="preserve">1954
</t>
  </si>
  <si>
    <t xml:space="preserve">1958
</t>
  </si>
  <si>
    <t xml:space="preserve">1960
</t>
  </si>
  <si>
    <t xml:space="preserve">1965
</t>
  </si>
  <si>
    <t xml:space="preserve">1966
</t>
  </si>
  <si>
    <t xml:space="preserve">1969
</t>
  </si>
  <si>
    <t xml:space="preserve">1972
</t>
  </si>
  <si>
    <t xml:space="preserve">1976
</t>
  </si>
  <si>
    <t xml:space="preserve">1980
</t>
  </si>
  <si>
    <t xml:space="preserve">1984
</t>
  </si>
  <si>
    <t xml:space="preserve">1996 Peter C. Doherty, Rolf M. Zinkernagel For their discoveries concerning the speciﬁcity of the cell-mediated immune defence
</t>
  </si>
  <si>
    <t xml:space="preserve">Peter C. Doherty, Rolf M. Zinkernagel For their discoveries concerning the speciﬁcity of the cell-mediated immune defence
</t>
  </si>
  <si>
    <t xml:space="preserve">1997 Stanley B. Prusiner For his discovery of prions—a new biological principle of infection
</t>
  </si>
  <si>
    <t xml:space="preserve">Stanley B. Prusiner For his discovery of prions—a new biological principle of infection
</t>
  </si>
  <si>
    <t xml:space="preserve">2005 Barry J. Marshall, J. Robin Warren For their discovery of the bacterium Helicobacter pylori and its role in gastritis and peptic ulcer disease
</t>
  </si>
  <si>
    <t>2005</t>
  </si>
  <si>
    <t xml:space="preserve">Barry J. Marshall, J. Robin Warren For their discovery of the bacterium Helicobacter pylori and its role in gastritis and peptic ulcer disease
</t>
  </si>
  <si>
    <t xml:space="preserve">2008 Harald zur Hausen For his discovery of human papilloma viruses causing cervical cancer
</t>
  </si>
  <si>
    <t xml:space="preserve">Harald zur Hausen For his discovery of human papilloma viruses causing cervical cancer
</t>
  </si>
  <si>
    <t xml:space="preserve">2008 Françoise Barré-Sinoussi, Luc Montagnier For their discovery of the human immunodeﬁciency virus [HIV]
</t>
  </si>
  <si>
    <t xml:space="preserve">Françoise Barré-Sinoussi, Luc Montagnier For their discovery of the human immunodeﬁciency virus [HIV]
</t>
  </si>
  <si>
    <t xml:space="preserve">2011 Bruce A. Beutler, Jules A. Hoffmann For their discoveries concerning the activation of innate immunity
</t>
  </si>
  <si>
    <t xml:space="preserve">Bruce A. Beutler, Jules A. Hoffmann For their discoveries concerning the activation of innate immunity
</t>
  </si>
  <si>
    <t xml:space="preserve">2011 Ralph M. Steinman For his discovery of the dendritic cell and its role in adaptive immunity
</t>
  </si>
  <si>
    <t xml:space="preserve">Ralph M. Steinman For his discovery of the dendritic cell and its role in adaptive immunity
</t>
  </si>
  <si>
    <t xml:space="preserve">2015 William C. Campbell, Satoshi ¯Omura For their discoveries concerning a novel therapy against infections caused by roundworm parasites
</t>
  </si>
  <si>
    <t xml:space="preserve">William C. Campbell, Satoshi ¯Omura For their discoveries concerning a novel therapy against infections caused by roundworm parasites
</t>
  </si>
  <si>
    <t xml:space="preserve">2015 Tu Youyou For her discoveries concerning a novel therapy against malaria
</t>
  </si>
  <si>
    <t xml:space="preserve">Tu Youyou For her discoveries concerning a novel therapy against malaria
</t>
  </si>
  <si>
    <t xml:space="preserve">24 - monoclonal antibodies may also be useful in eradicating the colonization of the nasopharynx with MRSA [25]
</t>
  </si>
  <si>
    <t xml:space="preserve">- monoclonal antibodies may also be useful in eradicating the colonization of the nasopharynx with MRSA [25]
</t>
  </si>
  <si>
    <t xml:space="preserve">25 - MRSA
</t>
  </si>
  <si>
    <t xml:space="preserve">- MRSA
</t>
  </si>
  <si>
    <t xml:space="preserve">26 - whey from C. difﬁcile-infected cows used in the treatment of C. difﬁcile-associated diarrhea (CDI) in humans
</t>
  </si>
  <si>
    <t xml:space="preserve">- whey from C. difﬁcile-infected cows used in the treatment of C. difﬁcile-associated diarrhea (CDI) in humans
</t>
  </si>
  <si>
    <t xml:space="preserve">27 - monoclonal antibody bezlotoxumab directed against toxin B in CDI
</t>
  </si>
  <si>
    <t xml:space="preserve">- monoclonal antibody bezlotoxumab directed against toxin B in CDI
</t>
  </si>
  <si>
    <t xml:space="preserve">28 - Sanoﬁ Pasteur MSD that uses the toxoids A and B as antigen targets
</t>
  </si>
  <si>
    <t xml:space="preserve">- Sanoﬁ Pasteur MSD that uses the toxoids A and B as antigen targets
</t>
  </si>
  <si>
    <t xml:space="preserve">29 - recombinant fusion protein from toxins A and B (IC84/VLA84) manufactured by Valneva SE
</t>
  </si>
  <si>
    <t xml:space="preserve">- recombinant fusion protein from toxins A and B (IC84/VLA84) manufactured by Valneva SE
</t>
  </si>
  <si>
    <t xml:space="preserve">30 - foreign stool transplantation or fecal microbiome transfer (FMT)
</t>
  </si>
  <si>
    <t xml:space="preserve">- foreign stool transplantation or fecal microbiome transfer (FMT)
</t>
  </si>
  <si>
    <t xml:space="preserve">31 - FMT has also been described to have positive results in the treatment of other diseases and in the eradication of colonization with antibiotic-resistant bacteria
</t>
  </si>
  <si>
    <t xml:space="preserve">- FMT has also been described to have positive results in the treatment of other diseases and in the eradication of colonization with antibiotic-resistant bacteria
</t>
  </si>
  <si>
    <t xml:space="preserve">32 - FDA recently warned against the transfer of multidrug-resistant germs in the context of FMT
</t>
  </si>
  <si>
    <t xml:space="preserve">- FDA recently warned against the transfer of multidrug-resistant germs in the context of FMT
</t>
  </si>
  <si>
    <t xml:space="preserve">1928 - penicillin was discovered by the Scotsman Alexander Fleming
</t>
  </si>
  <si>
    <t>1928</t>
  </si>
  <si>
    <t xml:space="preserve">- penicillin was discovered by the Scotsman Alexander Fleming
</t>
  </si>
  <si>
    <t xml:space="preserve">1941 - penicillin was used for the first time as an antibiotic in a policeman
</t>
  </si>
  <si>
    <t>1941</t>
  </si>
  <si>
    <t xml:space="preserve">- penicillin was used for the first time as an antibiotic in a policeman
</t>
  </si>
  <si>
    <t xml:space="preserve">1932 - sulfamidochrysoidin (Prontosil®) was developed by Gerhard Domagk
</t>
  </si>
  <si>
    <t>1932</t>
  </si>
  <si>
    <t xml:space="preserve">- sulfamidochrysoidin (Prontosil®) was developed by Gerhard Domagk
</t>
  </si>
  <si>
    <t xml:space="preserve">2019 - Phase III studies were initiated for ridinilazole
</t>
  </si>
  <si>
    <t xml:space="preserve">- Phase III studies were initiated for ridinilazole
</t>
  </si>
  <si>
    <t xml:space="preserve">1. Plotkin's Vaccines. 7th ed. Amsterdam: Elsevier; 2018
</t>
  </si>
  <si>
    <t xml:space="preserve">Plotkin's Vaccines. 7th ed. Amsterdam: Elsevier; 2018
</t>
  </si>
  <si>
    <t xml:space="preserve">2. U.S. National Library of Medicine. History of Medicine. 2019
</t>
  </si>
  <si>
    <t xml:space="preserve">U.S. National Library of Medicine. History of Medicine. 2019
</t>
  </si>
  <si>
    <t xml:space="preserve">3. Nardelli et al. Human Lyme Disease Vaccines: Past and Future Concerns. Future Microbiol. 2009
</t>
  </si>
  <si>
    <t xml:space="preserve">Nardelli et al. Human Lyme Disease Vaccines: Past and Future Concerns. Future Microbiol. 2009
</t>
  </si>
  <si>
    <t xml:space="preserve">4. Feldman et al. A Promising Bioconjugate Vaccine Against Hypervirulent Klebsiella pneumoniae. Proc Natl Acad Sci. 2019
</t>
  </si>
  <si>
    <t xml:space="preserve">Feldman et al. A Promising Bioconjugate Vaccine Against Hypervirulent Klebsiella pneumoniae. Proc Natl Acad Sci. 2019
</t>
  </si>
  <si>
    <t xml:space="preserve">5. Gorbalenya et al. The Species Severe Acute Respiratory Syndrome-Related Coronavirus: Classifying 2019-nCoV and Naming it SARS-CoV-2. Nat Microbiol. 2020
</t>
  </si>
  <si>
    <t xml:space="preserve">Gorbalenya et al. The Species Severe Acute Respiratory Syndrome-Related Coronavirus: Classifying 2019-nCoV and Naming it SARS-CoV-2. Nat Microbiol. 2020
</t>
  </si>
  <si>
    <t xml:space="preserve">6. Center for Systems Science and Engineering (CSSE) at Johns Hopkins University
</t>
  </si>
  <si>
    <t xml:space="preserve">Center for Systems Science and Engineering (CSSE) at Johns Hopkins University
</t>
  </si>
  <si>
    <t xml:space="preserve">7. The World Health Organization (WHO). Draft Landscape of COVID-19 Candidate Vaccines
</t>
  </si>
  <si>
    <t xml:space="preserve">The World Health Organization (WHO). Draft Landscape of COVID-19 Candidate Vaccines
</t>
  </si>
  <si>
    <t xml:space="preserve">8. Halfmann et al. Transmission of SARS-CoV-2 in Domestic Cats. N Engl J Med. 2020
</t>
  </si>
  <si>
    <t xml:space="preserve">Halfmann et al. Transmission of SARS-CoV-2 in Domestic Cats. N Engl J Med. 2020
</t>
  </si>
  <si>
    <t xml:space="preserve">9. United States National Library of Medicine at the National Institutes of Health
</t>
  </si>
  <si>
    <t xml:space="preserve">United States National Library of Medicine at the National Institutes of Health
</t>
  </si>
  <si>
    <t xml:space="preserve">10. Draper et al. Malaria Vaccines: Recent Advances and New Horizons. Cell Host Microbe. 2018
</t>
  </si>
  <si>
    <t xml:space="preserve">Draper et al. Malaria Vaccines: Recent Advances and New Horizons. Cell Host Microbe. 2018
</t>
  </si>
  <si>
    <t xml:space="preserve">20. Plotkin SA, Plotkin SL. The development of vaccines: how thepastledto thefuture. NatRev Microbiol. 2011;9:889–93.
</t>
  </si>
  <si>
    <t xml:space="preserve">Plotkin SA, Plotkin SL. The development of vaccines: how thepastledto thefuture. NatRev Microbiol. 2011;9:889–93.
</t>
  </si>
  <si>
    <t xml:space="preserve">21. Reisinger EC, Kern P, Dietrich M, Ernst M, Flad HD, et al. Inhibition of HIV progression by dithiocarb. Zeitschrift für Chemotherapie1/2005. ZFC. Lancet1990;335:679–82.
</t>
  </si>
  <si>
    <t xml:space="preserve">Reisinger EC, Kern P, Dietrich M, Ernst M, Flad HD, et al. Inhibition of HIV progression by dithiocarb. Zeitschrift für Chemotherapie1/2005. ZFC. Lancet1990;335:679–82.
</t>
  </si>
  <si>
    <t xml:space="preserve">22. Polonelli L, Pontón J, Elguezabal N, Moragues MD, Casoli C, Pilotti E, et al. Antibody complementarity-determining regions (CDRs) can display differential antimicrobial, an- tiviral andantitumor activities. Plos One. 2008;3:e2371.
</t>
  </si>
  <si>
    <t xml:space="preserve">Polonelli L, Pontón J, Elguezabal N, Moragues MD, Casoli C, Pilotti E, et al. Antibody complementarity-determining regions (CDRs) can display differential antimicrobial, an- tiviral andantitumor activities. Plos One. 2008;3:e2371.
</t>
  </si>
  <si>
    <t xml:space="preserve">23. Raafat D, Otto M, Reppschläger K, Iqbal J, Holtfreter S. Fighting staphylococcus aureus bioﬁlms with monoclonal antibodies. Trends Microbiol. 2019;27:303–22.
</t>
  </si>
  <si>
    <t xml:space="preserve">Raafat D, Otto M, Reppschläger K, Iqbal J, Holtfreter S. Fighting staphylococcus aureus bioﬁlms with monoclonal antibodies. Trends Microbiol. 2019;27:303–22.
</t>
  </si>
  <si>
    <t xml:space="preserve">24. VarshneyAK,KuzmichevaGA
</t>
  </si>
  <si>
    <t xml:space="preserve">VarshneyAK,KuzmichevaGA
</t>
  </si>
  <si>
    <t xml:space="preserve">38. Bassères E, Endres BT, Khaleduzzaman M, Miraftabi F, Alam MJ, Vickers RJ, et al. Impact on toxin production and cell morphology in Clostridium difﬁcile by ridinilazole (SMT19969), a novel treatment for C. difﬁcile infection. J AntimicrobChemother. 2016;71:1245–51.
</t>
  </si>
  <si>
    <t xml:space="preserve">Bassères E, Endres BT, Khaleduzzaman M, Miraftabi F, Alam MJ, Vickers RJ, et al. Impact on toxin production and cell morphology in Clostridium difﬁcile by ridinilazole (SMT19969), a novel treatment for C. difﬁcile infection. J AntimicrobChemother. 2016;71:1245–51.
</t>
  </si>
  <si>
    <t xml:space="preserve">39. Henry BD, Neill DR, Becker KA, Gore S, Bricio-Moreno L, Ziobro R, et al. Engineered liposomes sequester bacterial exotoxins and protect from severe invasive infections in mice. NatBiotechnol. 2015;33:81–8.
</t>
  </si>
  <si>
    <t xml:space="preserve">Henry BD, Neill DR, Becker KA, Gore S, Bricio-Moreno L, Ziobro R, et al. Engineered liposomes sequester bacterial exotoxins and protect from severe invasive infections in mice. NatBiotechnol. 2015;33:81–8.
</t>
  </si>
  <si>
    <t xml:space="preserve">40. BrozyJ,SchlaepferE,MuellerCKS,RochatM-A,RampiniSK, Myburgh R, et al. Antiviral activity of HIV gp120-targeting bispeciﬁc T cell engager antibody constructs. J Virol. 2018;92:1–13.
</t>
  </si>
  <si>
    <t xml:space="preserve">BrozyJ,SchlaepferE,MuellerCKS,RochatM-A,RampiniSK, Myburgh R, et al. Antiviral activity of HIV gp120-targeting bispeciﬁc T cell engager antibody constructs. J Virol. 2018;92:1–13.
</t>
  </si>
  <si>
    <t xml:space="preserve">41. Ophinni Y, Inoue M, Kotaki T,
</t>
  </si>
  <si>
    <t xml:space="preserve">Ophinni Y, Inoue M, Kotaki T,
</t>
  </si>
  <si>
    <t>extractions_documents_5Feb628bbfec7e0e8837a6dabc62--COSMOS-data.json</t>
  </si>
  <si>
    <t xml:space="preserve">1 Abstract
</t>
  </si>
  <si>
    <t xml:space="preserve">Abstract
</t>
  </si>
  <si>
    <t xml:space="preserve">2 3 4 5 6 7 8 9
</t>
  </si>
  <si>
    <t xml:space="preserve">3 4 5 6 7 8 9
</t>
  </si>
  <si>
    <t xml:space="preserve">10 11 12 13 14 15 16 17 18 19 20 21 22 23 24
</t>
  </si>
  <si>
    <t xml:space="preserve">11 12 13 14 15 16 17 18 19 20 21 22 23 24
</t>
  </si>
  <si>
    <t xml:space="preserve">25 Introduction
</t>
  </si>
  <si>
    <t xml:space="preserve">8–11: 8, 9
</t>
  </si>
  <si>
    <t>8–11:</t>
  </si>
  <si>
    <t xml:space="preserve">8, 9
</t>
  </si>
  <si>
    <t xml:space="preserve">11–15: 11, 12, 13, 14, 15
</t>
  </si>
  <si>
    <t>11–15:</t>
  </si>
  <si>
    <t xml:space="preserve">11, 12, 13, 14, 15
</t>
  </si>
  <si>
    <t xml:space="preserve">16–18: 16, 17, 18
</t>
  </si>
  <si>
    <t>16–18:</t>
  </si>
  <si>
    <t xml:space="preserve">16, 17, 18
</t>
  </si>
  <si>
    <t xml:space="preserve">19–23: 19, 20, 21, 22, 23
</t>
  </si>
  <si>
    <t>19–23:</t>
  </si>
  <si>
    <t xml:space="preserve">19, 20, 21, 22, 23
</t>
  </si>
  <si>
    <t xml:space="preserve">24–27: 24, 25, 26, 27
</t>
  </si>
  <si>
    <t>24–27:</t>
  </si>
  <si>
    <t xml:space="preserve">24, 25, 26, 27
</t>
  </si>
  <si>
    <t xml:space="preserve">28–32: 28, 29, 30, 31, 32
</t>
  </si>
  <si>
    <t>28–32:</t>
  </si>
  <si>
    <t xml:space="preserve">28, 29, 30, 31, 32
</t>
  </si>
  <si>
    <t xml:space="preserve">33–36: 33, 34, 35, 36
</t>
  </si>
  <si>
    <t>33–36:</t>
  </si>
  <si>
    <t xml:space="preserve">33, 34, 35, 36
</t>
  </si>
  <si>
    <t xml:space="preserve">37–40: 37, 38, 39, 40
</t>
  </si>
  <si>
    <t>37–40:</t>
  </si>
  <si>
    <t xml:space="preserve">37, 38, 39, 40
</t>
  </si>
  <si>
    <t xml:space="preserve">14, 41, 42 - References to disease dynamics
</t>
  </si>
  <si>
    <t xml:space="preserve">41, 42 - References to disease dynamics
</t>
  </si>
  <si>
    <t xml:space="preserve">43-48 - References to attitudes toward diseases and protective behaviors
</t>
  </si>
  <si>
    <t>43-48</t>
  </si>
  <si>
    <t xml:space="preserve">- References to attitudes toward diseases and protective behaviors
</t>
  </si>
  <si>
    <t xml:space="preserve">49 - Reference to population split into two distinct and well-defined groups
</t>
  </si>
  <si>
    <t xml:space="preserve">- Reference to population split into two distinct and well-defined groups
</t>
  </si>
  <si>
    <t xml:space="preserve">50 - Reference to reducing differences between groups in disease burden
</t>
  </si>
  <si>
    <t xml:space="preserve">- Reference to reducing differences between groups in disease burden
</t>
  </si>
  <si>
    <t xml:space="preserve">37, 39, 40, 50, 51 - References to understanding the impacts of separation with respect to mixing and awareness on disease dynamics
</t>
  </si>
  <si>
    <t xml:space="preserve">39, 40, 50, 51 - References to understanding the impacts of separation with respect to mixing and awareness on disease dynamics
</t>
  </si>
  <si>
    <t xml:space="preserve">86 - Reference to an awareness-based model for transmission of an infectious disease
</t>
  </si>
  <si>
    <t xml:space="preserve">- Reference to an awareness-based model for transmission of an infectious disease
</t>
  </si>
  <si>
    <t xml:space="preserve">88 - Reference to adoption of protective measures
</t>
  </si>
  <si>
    <t xml:space="preserve">- Reference to adoption of protective measures
</t>
  </si>
  <si>
    <t xml:space="preserve">97 - Reference to introducing the pathogen into group a alone at prevalence
</t>
  </si>
  <si>
    <t xml:space="preserve">- Reference to introducing the pathogen into group a alone at prevalence
</t>
  </si>
  <si>
    <t xml:space="preserve">0.001: reference to all other parameters being equivalent between groups
</t>
  </si>
  <si>
    <t>0.001:</t>
  </si>
  <si>
    <t xml:space="preserve">reference to all other parameters being equivalent between groups
</t>
  </si>
  <si>
    <t xml:space="preserve">0.5: reference to awareness and mixing being uniform
</t>
  </si>
  <si>
    <t>0.5:</t>
  </si>
  <si>
    <t xml:space="preserve">reference to awareness and mixing being uniform
</t>
  </si>
  <si>
    <t xml:space="preserve">0.99: reference to awareness and mixing being highly separated
</t>
  </si>
  <si>
    <t>0.99:</t>
  </si>
  <si>
    <t xml:space="preserve">reference to awareness and mixing being highly separated
</t>
  </si>
  <si>
    <t xml:space="preserve">0.2: reference to transmission coefficient
</t>
  </si>
  <si>
    <t>0.2:</t>
  </si>
  <si>
    <t xml:space="preserve">reference to transmission coefficient
</t>
  </si>
  <si>
    <t xml:space="preserve">10: reference to infectious period
</t>
  </si>
  <si>
    <t xml:space="preserve">reference to infectious period
</t>
  </si>
  <si>
    <t xml:space="preserve">0.01: reference to infection fatality rate
</t>
  </si>
  <si>
    <t>0.01:</t>
  </si>
  <si>
    <t xml:space="preserve">reference to infection fatality rate
</t>
  </si>
  <si>
    <t xml:space="preserve">0.3: reference to protective measure efficacy
</t>
  </si>
  <si>
    <t>0.3:</t>
  </si>
  <si>
    <t xml:space="preserve">reference to protective measure efficacy
</t>
  </si>
  <si>
    <t xml:space="preserve">100: reference to responsiveness
</t>
  </si>
  <si>
    <t>100:</t>
  </si>
  <si>
    <t xml:space="preserve">reference to responsiveness
</t>
  </si>
  <si>
    <t xml:space="preserve">1: reference to memory
</t>
  </si>
  <si>
    <t xml:space="preserve">reference to memory
</t>
  </si>
  <si>
    <t xml:space="preserve">0: reference to fatigue
</t>
  </si>
  <si>
    <t>0:</t>
  </si>
  <si>
    <t xml:space="preserve">reference to fatigue
</t>
  </si>
  <si>
    <t xml:space="preserve">137 Lines overlap under separated mixing (top row).
</t>
  </si>
  <si>
    <t xml:space="preserve">Lines overlap under separated mixing (top row).
</t>
  </si>
  <si>
    <t xml:space="preserve">138 medRxiv preprint doi: https://doi.org/10.1101/2022.05.20.22275407 ; this version posted May 23, 2022.
</t>
  </si>
  <si>
    <t xml:space="preserve">medRxiv preprint doi: https://doi.org/10.1101/2022.05.20.22275407 ; this version posted May 23, 2022.
</t>
  </si>
  <si>
    <t xml:space="preserve">149 We assume separated mixing (h = 0.99).
</t>
  </si>
  <si>
    <t>149</t>
  </si>
  <si>
    <t xml:space="preserve">We assume separated mixing (h = 0.99).
</t>
  </si>
  <si>
    <t xml:space="preserve">152 Figure 2. Fatigue and long-term memory produce multiple epidemic peaks, which exceed the size of the initial peak in group b when uniform awareness and separated mixing leave that group with a high proportion of susceptible people following the first wave.
</t>
  </si>
  <si>
    <t>152</t>
  </si>
  <si>
    <t xml:space="preserve">Figure 2. Fatigue and long-term memory produce multiple epidemic peaks, which exceed the size of the initial peak in group b when uniform awareness and separated mixing leave that group with a high proportion of susceptible people following the first wave.
</t>
  </si>
  <si>
    <t xml:space="preserve">164 We initialize the model with separated mixing (݄ ൌ 0.99), long-term memory (ℓ ൌ 30), and fatigue (߶ ൌ 0.02); all other parameters are the same as in Figure 1.
</t>
  </si>
  <si>
    <t>164</t>
  </si>
  <si>
    <t xml:space="preserve">We initialize the model with separated mixing (݄ ൌ 0.99), long-term memory (ℓ ൌ 30), and fatigue (߶ ൌ 0.02); all other parameters are the same as in Figure 1.
</t>
  </si>
  <si>
    <t xml:space="preserve">166 Figure 2A vs. B.
</t>
  </si>
  <si>
    <t xml:space="preserve">Figure 2A vs. B.
</t>
  </si>
  <si>
    <t xml:space="preserve">169 Equation 3, Supplementary Figure 2.
</t>
  </si>
  <si>
    <t>169</t>
  </si>
  <si>
    <t xml:space="preserve">Equation 3, Supplementary Figure 2.
</t>
  </si>
  <si>
    <t xml:space="preserve">174 prior infection as equivalent to immunity from vaccination
</t>
  </si>
  <si>
    <t xml:space="preserve">prior infection as equivalent to immunity from vaccination
</t>
  </si>
  <si>
    <t xml:space="preserve">175 Unlike in the previous analyses
</t>
  </si>
  <si>
    <t xml:space="preserve">Unlike in the previous analyses
</t>
  </si>
  <si>
    <t xml:space="preserve">176 the pathogen is now introduced at the same prevalence in both populations simultaneously
</t>
  </si>
  <si>
    <t xml:space="preserve">the pathogen is now introduced at the same prevalence in both populations simultaneously
</t>
  </si>
  <si>
    <t xml:space="preserve">177 to ensure that group a and b begin the post-vaccine period with similar levels of immunity
</t>
  </si>
  <si>
    <t>177</t>
  </si>
  <si>
    <t xml:space="preserve">to ensure that group a and b begin the post-vaccine period with similar levels of immunity
</t>
  </si>
  <si>
    <t xml:space="preserve">178 Group differences are driven by an infection fatality rate in group a that is twice that of group b
</t>
  </si>
  <si>
    <t xml:space="preserve">Group differences are driven by an infection fatality rate in group a that is twice that of group b
</t>
  </si>
  <si>
    <t xml:space="preserve">179 Again, we assume separated mixing (h = 0.99)
</t>
  </si>
  <si>
    <t xml:space="preserve">Again, we assume separated mixing (h = 0.99)
</t>
  </si>
  <si>
    <t xml:space="preserve">183 the tradeoff between the direct impacts of immune protection on preventing infections
</t>
  </si>
  <si>
    <t>183</t>
  </si>
  <si>
    <t xml:space="preserve">the tradeoff between the direct impacts of immune protection on preventing infections
</t>
  </si>
  <si>
    <t xml:space="preserve">184 and reduced uptake produces a nonlinear relationship between total infections and immune protection
</t>
  </si>
  <si>
    <t xml:space="preserve">and reduced uptake produces a nonlinear relationship between total infections and immune protection
</t>
  </si>
  <si>
    <t xml:space="preserve">194 medRxiv preprint doi: https://doi.org/10.1101/2022.05.20.22275407
</t>
  </si>
  <si>
    <t xml:space="preserve">medRxiv preprint doi: https://doi.org/10.1101/2022.05.20.22275407
</t>
  </si>
  <si>
    <t xml:space="preserve">210 Separated awareness drives greater differences between groups in vaccination behavior
</t>
  </si>
  <si>
    <t xml:space="preserve">Separated awareness drives greater differences between groups in vaccination behavior
</t>
  </si>
  <si>
    <t xml:space="preserve">211 the higher-risk group a gets vaccinated at a higher rate in
</t>
  </si>
  <si>
    <t>211</t>
  </si>
  <si>
    <t xml:space="preserve">the higher-risk group a gets vaccinated at a higher rate in
</t>
  </si>
  <si>
    <t xml:space="preserve">Figure 3: 
</t>
  </si>
  <si>
    <t xml:space="preserve">3: 
</t>
  </si>
  <si>
    <t xml:space="preserve">200: Vaccination begins at day 200
</t>
  </si>
  <si>
    <t>200:</t>
  </si>
  <si>
    <t xml:space="preserve">Vaccination begins at day 200
</t>
  </si>
  <si>
    <t xml:space="preserve">Figure 4: 
</t>
  </si>
  <si>
    <t xml:space="preserve">4: 
</t>
  </si>
  <si>
    <t xml:space="preserve">0.02: ߤ௔ ൌ 0.02 
</t>
  </si>
  <si>
    <t>0.02:</t>
  </si>
  <si>
    <t xml:space="preserve">ߤ௔ ൌ 0.02 
</t>
  </si>
  <si>
    <t xml:space="preserve">0.01: ߤ௕ ൌ 0.01 
</t>
  </si>
  <si>
    <t xml:space="preserve">ߤ௕ ൌ 0.01 
</t>
  </si>
  <si>
    <t xml:space="preserve">0.5: ߳ ൌ 0.5 
</t>
  </si>
  <si>
    <t xml:space="preserve">߳ ൌ 0.5 
</t>
  </si>
  <si>
    <t xml:space="preserve">0.99: ߳ ൌ 0.99 
</t>
  </si>
  <si>
    <t xml:space="preserve">߳ ൌ 0.99 
</t>
  </si>
  <si>
    <t xml:space="preserve">0.2: ߚ ൌ 0.2 
</t>
  </si>
  <si>
    <t xml:space="preserve">ߚ ൌ 0.2 
</t>
  </si>
  <si>
    <t xml:space="preserve">0.05: ߢ ൌ 0.05 
</t>
  </si>
  <si>
    <t>0.05:</t>
  </si>
  <si>
    <t xml:space="preserve">ߢ ൌ 0.05 
</t>
  </si>
  <si>
    <t xml:space="preserve">0.05: ߞ ൌ 0.05 
</t>
  </si>
  <si>
    <t xml:space="preserve">ߞ ൌ 0.05 
</t>
  </si>
  <si>
    <t xml:space="preserve">0.01: ߱ ൌ ߶ ൌ 0.01 
</t>
  </si>
  <si>
    <t xml:space="preserve">߱ ൌ ߶ ൌ 0.01 
</t>
  </si>
  <si>
    <t xml:space="preserve">10: ఘ  ൌ 10 
</t>
  </si>
  <si>
    <t xml:space="preserve">ఘ  ൌ 10 
</t>
  </si>
  <si>
    <t xml:space="preserve">20: ߠ ൌ 20 
</t>
  </si>
  <si>
    <t xml:space="preserve">ߠ ൌ 20 
</t>
  </si>
  <si>
    <t xml:space="preserve">30: ℓ ൌ 30 
</t>
  </si>
  <si>
    <t>30:</t>
  </si>
  <si>
    <t xml:space="preserve">ℓ ൌ 30 
</t>
  </si>
  <si>
    <t xml:space="preserve">0.99: ݄ ൌ 0.99 
</t>
  </si>
  <si>
    <t xml:space="preserve">݄ ൌ 0.99 
</t>
  </si>
  <si>
    <t xml:space="preserve">0.001: ܫ଴ ൌ 0.001
</t>
  </si>
  <si>
    <t xml:space="preserve">ܫ଴ ൌ 0.001
</t>
  </si>
  <si>
    <t xml:space="preserve">52-55 - vulnerable populations may suffer compounding costs as they balance self-protection against significant disease risk without adequate support from a broader community that does not share their risks
</t>
  </si>
  <si>
    <t>52-55</t>
  </si>
  <si>
    <t xml:space="preserve">- vulnerable populations may suffer compounding costs as they balance self-protection against significant disease risk without adequate support from a broader community that does not share their risks
</t>
  </si>
  <si>
    <t xml:space="preserve">5, 20, 46, 48, 56-60 - structural inequities often leave population subgroups that are vulnerable to larger, more severe outbreaks with reduced access to protective measures like health education, treatment, vaccination, and paid leave
</t>
  </si>
  <si>
    <t xml:space="preserve">20, 46, 48, 56-60 - structural inequities often leave population subgroups that are vulnerable to larger, more severe outbreaks with reduced access to protective measures like health education, treatment, vaccination, and paid leave
</t>
  </si>
  <si>
    <t xml:space="preserve">61, 62 - many hypotheses have been introduced to explain this phenomenon (e.g., seasonal climate factors and population density) and several factors may have contributed to this pattern
</t>
  </si>
  <si>
    <t>61,</t>
  </si>
  <si>
    <t xml:space="preserve">62 - many hypotheses have been introduced to explain this phenomenon (e.g., seasonal climate factors and population density) and several factors may have contributed to this pattern
</t>
  </si>
  <si>
    <t xml:space="preserve">Figures 3, 4: 323, 324
</t>
  </si>
  <si>
    <t xml:space="preserve">3, 4: 323, 324
</t>
  </si>
  <si>
    <t xml:space="preserve">Figures 2, 3: 325, 326
</t>
  </si>
  <si>
    <t xml:space="preserve">2, 3: 325, 326
</t>
  </si>
  <si>
    <t xml:space="preserve">Figures 1, 2: 327, 328
</t>
  </si>
  <si>
    <t xml:space="preserve">1, 2: 327, 328
</t>
  </si>
  <si>
    <t xml:space="preserve">CC-BY 4.0 International license: 329
</t>
  </si>
  <si>
    <t xml:space="preserve">4.0 International license: 329
</t>
  </si>
  <si>
    <t xml:space="preserve">63: 330
</t>
  </si>
  <si>
    <t xml:space="preserve">64–66: 331, 332, 333
</t>
  </si>
  <si>
    <t>64–66:</t>
  </si>
  <si>
    <t xml:space="preserve">331, 332, 333
</t>
  </si>
  <si>
    <t xml:space="preserve">46, 67: 334, 335
</t>
  </si>
  <si>
    <t>46,</t>
  </si>
  <si>
    <t xml:space="preserve">67: 334, 335
</t>
  </si>
  <si>
    <t xml:space="preserve">68, 69: 336, 337
</t>
  </si>
  <si>
    <t>68,</t>
  </si>
  <si>
    <t xml:space="preserve">69: 336, 337
</t>
  </si>
  <si>
    <t xml:space="preserve">70: 338
</t>
  </si>
  <si>
    <t>70:</t>
  </si>
  <si>
    <t xml:space="preserve">71: 339
</t>
  </si>
  <si>
    <t>71:</t>
  </si>
  <si>
    <t xml:space="preserve">339
</t>
  </si>
  <si>
    <t xml:space="preserve">72 - 72: Cognitive interventions that increase the accuracy of individual risk perception, especially in high-risk groups, may help to reduce between-group differences in disease burden
</t>
  </si>
  <si>
    <t xml:space="preserve">- 72: Cognitive interventions that increase the accuracy of individual risk perception, especially in high-risk groups, may help to reduce between-group differences in disease burden
</t>
  </si>
  <si>
    <t xml:space="preserve">73 - 73: To realistically capture actual behavioral responses to disease outbreaks and to understand the extent of awareness separation in real populations, our model could be parameterized using a combination of epidemiological, survey, mobility, and social media data
</t>
  </si>
  <si>
    <t xml:space="preserve">- 73: To realistically capture actual behavioral responses to disease outbreaks and to understand the extent of awareness separation in real populations, our model could be parameterized using a combination of epidemiological, survey, mobility, and social media data
</t>
  </si>
  <si>
    <t xml:space="preserve">356 - 356: medRxiv preprint doi: https://doi.org/10.1101/2022.05.20.22275407
</t>
  </si>
  <si>
    <t>356</t>
  </si>
  <si>
    <t xml:space="preserve">- 356: medRxiv preprint doi: https://doi.org/10.1101/2022.05.20.22275407
</t>
  </si>
  <si>
    <t xml:space="preserve">357 - 357: this version posted May 23, 2022
</t>
  </si>
  <si>
    <t>357</t>
  </si>
  <si>
    <t xml:space="preserve">- 357: this version posted May 23, 2022
</t>
  </si>
  <si>
    <t xml:space="preserve">358 - 358: The copyright holder for this preprint (which was not certified by peer review) is the author/funder, who has granted medRxiv a license to display the preprint in perpetuity
</t>
  </si>
  <si>
    <t>358</t>
  </si>
  <si>
    <t xml:space="preserve">- 358: The copyright holder for this preprint (which was not certified by peer review) is the author/funder, who has granted medRxiv a license to display the preprint in perpetuity
</t>
  </si>
  <si>
    <t xml:space="preserve">359 - 359: It is made available under a CC-BY 4.0 International license
</t>
  </si>
  <si>
    <t>359</t>
  </si>
  <si>
    <t xml:space="preserve">- 359: It is made available under a CC-BY 4.0 International license
</t>
  </si>
  <si>
    <t xml:space="preserve">9 - 9: To realistically capture actual behavioral responses to disease outbreaks and to understand the extent of awareness separation in real populations, our model could be parameterized using a combination of epidemiological, survey, mobility, and social media data
</t>
  </si>
  <si>
    <t xml:space="preserve">- 9: To realistically capture actual behavioral responses to disease outbreaks and to understand the extent of awareness separation in real populations, our model could be parameterized using a combination of epidemiological, survey, mobility, and social media data
</t>
  </si>
  <si>
    <t xml:space="preserve">74 - 74: To realistically capture actual behavioral responses to disease outbreaks and to understand the
</t>
  </si>
  <si>
    <t xml:space="preserve">- 74: To realistically capture actual behavioral responses to disease outbreaks and to understand the
</t>
  </si>
  <si>
    <t xml:space="preserve">395 Susceptible-Unprotective individuals in group a)
</t>
  </si>
  <si>
    <t xml:space="preserve">Susceptible-Unprotective individuals in group a)
</t>
  </si>
  <si>
    <t xml:space="preserve">396 Parameters may vary between
</t>
  </si>
  <si>
    <t xml:space="preserve">Parameters may vary between
</t>
  </si>
  <si>
    <t xml:space="preserve">397 homophily parameter ݄
</t>
  </si>
  <si>
    <t xml:space="preserve">homophily parameter ݄
</t>
  </si>
  <si>
    <t xml:space="preserve">398 proportion of contacts that are within-group
</t>
  </si>
  <si>
    <t xml:space="preserve">proportion of contacts that are within-group
</t>
  </si>
  <si>
    <t xml:space="preserve">399 awareness, ߳
</t>
  </si>
  <si>
    <t xml:space="preserve">awareness, ߳
</t>
  </si>
  <si>
    <t xml:space="preserve">400 relative weight of in-group versus out-group awareness of deaths for protective behavior
</t>
  </si>
  <si>
    <t xml:space="preserve">relative weight of in-group versus out-group awareness of deaths for protective behavior
</t>
  </si>
  <si>
    <t xml:space="preserve">401 ܷܵ௔ሶ ൌ െߚܷܵ௔൫ሺ݄ሻሺܫܷ௔ ൅ߢܫܲ௔ሻ൅ ሺ1െ ݄ሻሺܫܷ௕ ൅ ߢܫܲ௕ሻ൯െ ߠܷܵ௔ߙ௔ሺݐሻ൅߶ܵܲ௔
</t>
  </si>
  <si>
    <t xml:space="preserve">ܷܵ௔ሶ ൌ െߚܷܵ௔൫ሺ݄ሻሺܫܷ௔ ൅ߢܫܲ௔ሻ൅ ሺ1െ ݄ሻሺܫܷ௕ ൅ ߢܫܲ௕ሻ൯െ ߠܷܵ௔ߙ௔ሺݐሻ൅߶ܵܲ௔
</t>
  </si>
  <si>
    <t xml:space="preserve">402 ܵܲ௔ሶ ൌ െߚߢܵܲ௔൫ሺ݄
</t>
  </si>
  <si>
    <t xml:space="preserve">ܵܲ௔ሶ ൌ െߚߢܵܲ௔൫ሺ݄
</t>
  </si>
  <si>
    <t xml:space="preserve">431 epidemic dynamics, we incorporate waning immunity.
</t>
  </si>
  <si>
    <t xml:space="preserve">epidemic dynamics, we incorporate waning immunity.
</t>
  </si>
  <si>
    <t xml:space="preserve">432 After vaccination or infection, individuals temporarily have complete protection from infection (RT).
</t>
  </si>
  <si>
    <t xml:space="preserve">After vaccination or infection, individuals temporarily have complete protection from infection (RT).
</t>
  </si>
  <si>
    <t xml:space="preserve">433 At per capita rate ߱, they regain susceptibility to infection, this time with transmission and mortality-reducing immunity (i.e., ܵܶ).
</t>
  </si>
  <si>
    <t xml:space="preserve">At per capita rate ߱, they regain susceptibility to infection, this time with transmission and mortality-reducing immunity (i.e., ܵܶ).
</t>
  </si>
  <si>
    <t xml:space="preserve">434 As in the nonpharmaceutical intervention model, transmission-reducing protection scales transmission rates for susceptible and infected individuals by a constant.
</t>
  </si>
  <si>
    <t xml:space="preserve">As in the nonpharmaceutical intervention model, transmission-reducing protection scales transmission rates for susceptible and infected individuals by a constant.
</t>
  </si>
  <si>
    <t xml:space="preserve">435 Additionally, immunity from infection reduces disease-linked mortality by scaling factor ߞ.
</t>
  </si>
  <si>
    <t xml:space="preserve">Additionally, immunity from infection reduces disease-linked mortality by scaling factor ߞ.
</t>
  </si>
  <si>
    <t xml:space="preserve">436 Transmission-reducing immunity is lost at per capita rate ߶,
</t>
  </si>
  <si>
    <t xml:space="preserve">Transmission-reducing immunity is lost at per capita rate ߶,
</t>
  </si>
  <si>
    <t xml:space="preserve">437 while the ortality-reducing immunity is retained over the course of the simulation,
</t>
  </si>
  <si>
    <t xml:space="preserve">while the ortality-reducing immunity is retained over the course of the simulation,
</t>
  </si>
  <si>
    <t xml:space="preserve">438 reflecting how neutralizing antibody production may decay over time while cellular immune responses are more durable (76).
</t>
  </si>
  <si>
    <t xml:space="preserve">reflecting how neutralizing antibody production may decay over time while cellular immune responses are more durable (76).
</t>
  </si>
  <si>
    <t xml:space="preserve">439 Susceptible individuals with mortality-reducing immunity alone (ܵܯ)
</t>
  </si>
  <si>
    <t xml:space="preserve">Susceptible individuals with mortality-reducing immunity alone (ܵܯ)
</t>
  </si>
  <si>
    <t xml:space="preserve">440 may regain transmission- reducing immunity via vaccination,
</t>
  </si>
  <si>
    <t xml:space="preserve">may regain transmission- reducing immunity via vaccination,
</t>
  </si>
  <si>
    <t xml:space="preserve">441 which occurs based on the same awareness function as vaccination of people without immune protection.
</t>
  </si>
  <si>
    <t xml:space="preserve">which occurs based on the same awareness function as vaccination of people without immune protection.
</t>
  </si>
  <si>
    <t xml:space="preserve">Supplementary files
</t>
  </si>
  <si>
    <t>Supplementary</t>
  </si>
  <si>
    <t xml:space="preserve">files
</t>
  </si>
  <si>
    <t xml:space="preserve">Supplementary Table 1. Parameter dictionary providing parameter symbols, descriptions, and values for different scenarios. The parenthetical numbers in the values column indicate the scenario where the parameter takes the given values (1: separated mixing and awareness; 2: fatigue and awareness separation; 3: immunity and awareness separation).
</t>
  </si>
  <si>
    <t xml:space="preserve">Table 1. Parameter dictionary providing parameter symbols, descriptions, and values for different scenarios. The parenthetical numbers in the values column indicate the scenario where the parameter takes the given values (1: separated mixing and awareness; 2: fatigue and awareness separation; 3: immunity and awareness separation).
</t>
  </si>
  <si>
    <t xml:space="preserve">0.2 (1, 2, 3) 
</t>
  </si>
  <si>
    <t>0.2</t>
  </si>
  <si>
    <t xml:space="preserve">(1, 2, 3) 
</t>
  </si>
  <si>
    <t xml:space="preserve">1/ߩ Infection fatality rate 0.01 (1,2); ߤ ߤ௔ ൌ 0.01 and ߤ௕ ൌ 0.02 (3)
</t>
  </si>
  <si>
    <t>1/ߩ</t>
  </si>
  <si>
    <t xml:space="preserve">Infection fatality rate 0.01 (1,2); ߤ ߤ௔ ൌ 0.01 and ߤ௕ ൌ 0.02 (3)
</t>
  </si>
  <si>
    <t xml:space="preserve">0.3 (1, 2); 0.05 (3)
</t>
  </si>
  <si>
    <t xml:space="preserve">(1, 2); 0.05 (3)
</t>
  </si>
  <si>
    <t xml:space="preserve">Responsiveness 100 (1, 2); 20 (3)
</t>
  </si>
  <si>
    <t>Responsiveness</t>
  </si>
  <si>
    <t xml:space="preserve">100 (1, 2); 20 (3)
</t>
  </si>
  <si>
    <t xml:space="preserve">Memory 0 (1); 30 (2, 3)
</t>
  </si>
  <si>
    <t>Memory</t>
  </si>
  <si>
    <t xml:space="preserve">0 (1); 30 (2, 3)
</t>
  </si>
  <si>
    <t xml:space="preserve">ℓ 0 (1); 0.02 (2); 0.01 (3)
</t>
  </si>
  <si>
    <t>ℓ</t>
  </si>
  <si>
    <t xml:space="preserve">0 (1); 0.02 (2); 0.01 (3)
</t>
  </si>
  <si>
    <t xml:space="preserve">Fatigue (NPI model)/waning ߶ transmission-reducing immunity (vaccine model)
</t>
  </si>
  <si>
    <t>Fatigue</t>
  </si>
  <si>
    <t xml:space="preserve">(NPI model)/waning ߶ transmission-reducing immunity (vaccine model)
</t>
  </si>
  <si>
    <t xml:space="preserve">h Homophily 0.5 (uniform) or 0.99 (separated) (1); 0.99 (separated) (2, 3)
</t>
  </si>
  <si>
    <t>h</t>
  </si>
  <si>
    <t xml:space="preserve">Homophily 0.5 (uniform) or 0.99 (separated) (1); 0.99 (separated) (2, 3)
</t>
  </si>
  <si>
    <t xml:space="preserve">Assortative awareness level 0.5
</t>
  </si>
  <si>
    <t>Assortative</t>
  </si>
  <si>
    <t xml:space="preserve">awareness level 0.5
</t>
  </si>
  <si>
    <t xml:space="preserve">504 Effects of awareness separation on protective behavior and infections
</t>
  </si>
  <si>
    <t xml:space="preserve">Effects of awareness separation on protective behavior and infections
</t>
  </si>
  <si>
    <t xml:space="preserve">505 Supplementary Figure 3. Separated awareness reduces between-group differences by removing group b’s awareness of the emerging epidemic and augmenting group a’s response to the introduction of the pathogen.
</t>
  </si>
  <si>
    <t xml:space="preserve">Supplementary Figure 3. Separated awareness reduces between-group differences by removing group b’s awareness of the emerging epidemic and augmenting group a’s response to the introduction of the pathogen.
</t>
  </si>
  <si>
    <t xml:space="preserve">509 medRxiv preprint doi: https://doi.org/10.1101/2022.05.20.22275407 ; this version posted May 23, 2022.
</t>
  </si>
  <si>
    <t>509</t>
  </si>
  <si>
    <t xml:space="preserve">525 group differences
</t>
  </si>
  <si>
    <t xml:space="preserve">group differences
</t>
  </si>
  <si>
    <t xml:space="preserve">526 Supplementary Figures 4, 5, 6.
</t>
  </si>
  <si>
    <t>526</t>
  </si>
  <si>
    <t xml:space="preserve">Supplementary Figures 4, 5, 6.
</t>
  </si>
  <si>
    <t xml:space="preserve">0.22275407 ; this version posted May 23, 2022
</t>
  </si>
  <si>
    <t>0.22275407</t>
  </si>
  <si>
    <t xml:space="preserve">; this version posted May 23, 2022
</t>
  </si>
  <si>
    <t xml:space="preserve">612 13. K. T. D. Eames, Networks of influence and infection: Parental choices and 613 childhood disease
</t>
  </si>
  <si>
    <t>612</t>
  </si>
  <si>
    <t xml:space="preserve">13. K. T. D. Eames, Networks of influence and infection: Parental choices and 613 childhood disease
</t>
  </si>
  <si>
    <t xml:space="preserve">614 14. S. Funk, E. Gilad, C. Watkins, V. A. A. Jansen, The spread of awareness and its 615 impact on epidemic outbreaks
</t>
  </si>
  <si>
    <t>614</t>
  </si>
  <si>
    <t xml:space="preserve">14. S. Funk, E. Gilad, C. Watkins, V. A. A. Jansen, The spread of awareness and its 615 impact on epidemic outbreaks
</t>
  </si>
  <si>
    <t xml:space="preserve">616 6877 (2009)
</t>
  </si>
  <si>
    <t>616</t>
  </si>
  <si>
    <t xml:space="preserve">6877 (2009)
</t>
  </si>
  <si>
    <t xml:space="preserve">617 15. L. He, L. Zhu, Modeling the COVID-19 epidemic and awareness diffusion on 618 multiplex networks
</t>
  </si>
  <si>
    <t>617</t>
  </si>
  <si>
    <t xml:space="preserve">15. L. He, L. Zhu, Modeling the COVID-19 epidemic and awareness diffusion on 618 multiplex networks
</t>
  </si>
  <si>
    <t xml:space="preserve">619 16. D. Acevedo-Garcia, Residential segregation and the epidemiology of infectious 620 diseases
</t>
  </si>
  <si>
    <t>619</t>
  </si>
  <si>
    <t xml:space="preserve">16. D. Acevedo-Garcia, Residential segregation and the epidemiology of infectious 620 diseases
</t>
  </si>
  <si>
    <t xml:space="preserve">621 17. P. Farmer, Social inequalities and emerging infectious diseases
</t>
  </si>
  <si>
    <t>621</t>
  </si>
  <si>
    <t xml:space="preserve">17. P. Farmer, Social inequalities and emerging infectious diseases
</t>
  </si>
  <si>
    <t xml:space="preserve">623 18. S. N. Grief, J. P. Miller, Infectious Disease Issues in Underserved Populations
</t>
  </si>
  <si>
    <t>623</t>
  </si>
  <si>
    <t xml:space="preserve">18. S. N. Grief, J. P. Miller, Infectious Disease Issues in Underserved Populations
</t>
  </si>
  <si>
    <t xml:space="preserve">625 19. S. K. Greene, A. Levin-Rector, J. L. Hadler, A. D. Fine, Disparities in reportable 626 communicable disease incidence by census tract-level poverty, New York City, 627 20062013
</t>
  </si>
  <si>
    <t>625</t>
  </si>
  <si>
    <t xml:space="preserve">19. S. K. Greene, A. Levin-Rector, J. L. Hadler, A. D. Fine, Disparities in reportable 626 communicable disease incidence by census tract-level poverty, New York City, 627 20062013
</t>
  </si>
  <si>
    <t xml:space="preserve">628 20. T. Poteat, G. A. Millett,
</t>
  </si>
  <si>
    <t>628</t>
  </si>
  <si>
    <t xml:space="preserve">20. T. Poteat, G. A. Millett,
</t>
  </si>
  <si>
    <t xml:space="preserve">30. X. Wu, R. C. Nethery, M. B. Sabath, D. Braun, F. Dominici, Air pollution and COVID-19 mortality in the united states: Strengths and limitations of an ecological regression analysis. Science Advances 6, eabd4049 (2020).
</t>
  </si>
  <si>
    <t xml:space="preserve">X. Wu, R. C. Nethery, M. B. Sabath, D. Braun, F. Dominici, Air pollution and COVID-19 mortality in the united states: Strengths and limitations of an ecological regression analysis. Science Advances 6, eabd4049 (2020).
</t>
  </si>
  <si>
    <t xml:space="preserve">31. R. Calvin, et al., Racism and Cardiovascular Disease in African Americans. The American Journal of the Medical Sciences 325, 315–331 (2003).
</t>
  </si>
  <si>
    <t xml:space="preserve">R. Calvin, et al., Racism and Cardiovascular Disease in African Americans. The American Journal of the Medical Sciences 325, 315–331 (2003).
</t>
  </si>
  <si>
    <t xml:space="preserve">32. H. M. Lane, R. Morello-Frosch, J. D. Marshall, J. S. Apte, Historical redlining is associated with present-day air pollution disparities in U.S. cities. Environmental Science &amp; Technology Letters 2022, 345-350 (2022).
</t>
  </si>
  <si>
    <t xml:space="preserve">H. M. Lane, R. Morello-Frosch, J. D. Marshall, J. S. Apte, Historical redlining is associated with present-day air pollution disparities in U.S. cities. Environmental Science &amp; Technology Letters 2022, 345-350 (2022).
</t>
  </si>
  <si>
    <t xml:space="preserve">33. I. A. Doherty, V. J. Schoenbach, A. A. Adimora, Sexual mixing patterns and heterosexual HIV transmission among African Americans in the southeastern United States. Journal of acquired immune deficiency syndromes (1999) 52, 114–120 (2009).
</t>
  </si>
  <si>
    <t xml:space="preserve">I. A. Doherty, V. J. Schoenbach, A. A. Adimora, Sexual mixing patterns and heterosexual HIV transmission among African Americans in the southeastern United States. Journal of acquired immune deficiency syndromes (1999) 52, 114–120 (2009).
</t>
  </si>
  <si>
    <t xml:space="preserve">34. R. Rothenberg, S. Q. Muth, S. Malone, J. J. Potterat, D
</t>
  </si>
  <si>
    <t xml:space="preserve">R. Rothenberg, S. Q. Muth, S. Malone, J. J. Potterat, D
</t>
  </si>
  <si>
    <t xml:space="preserve">45. D. Holtz, et al., Interdependence and the cost of uncoordinated responses to COVID-19. Proceedings of the National Academy of Sciences of the United States of America 117, 19837–19843 (2020).
</t>
  </si>
  <si>
    <t xml:space="preserve">D. Holtz, et al., Interdependence and the cost of uncoordinated responses to COVID-19. Proceedings of the National Academy of Sciences of the United States of America 117, 19837–19843 (2020).
</t>
  </si>
  <si>
    <t xml:space="preserve">46. S. R. Christensen, et al., Political and personal reactions to COVID-19 during initial weeks of social distancing in the United States. PLOS ONE 15, e0239693 (2020).
</t>
  </si>
  <si>
    <t xml:space="preserve">S. R. Christensen, et al., Political and personal reactions to COVID-19 during initial weeks of social distancing in the United States. PLOS ONE 15, e0239693 (2020).
</t>
  </si>
  <si>
    <t xml:space="preserve">47. C. Anthonj, B. Diekkrüger, C. Borgemeister, Thomas Kistemann, Health risk perceptions and local knowledge of water-related infectious disease exposure among Kenyan wetland communities. International Journal of Hygiene and Environmental Health 222, 34–48 (2019).
</t>
  </si>
  <si>
    <t xml:space="preserve">C. Anthonj, B. Diekkrüger, C. Borgemeister, Thomas Kistemann, Health risk perceptions and local knowledge of water-related infectious disease exposure among Kenyan wetland communities. International Journal of Hygiene and Environmental Health 222, 34–48 (2019).
</t>
  </si>
  <si>
    <t xml:space="preserve">48. L. Simione, C. Gnagnarella, Differences between health workers and general population in risk perception, behaviors, and psychological distress related to COVID-19 spread in Italy. Frontiers in Psychology 11 (2020).
</t>
  </si>
  <si>
    <t xml:space="preserve">L. Simione, C. Gnagnarella, Differences between health workers and general population in risk perception, behaviors, and psychological distress related to COVID-19 spread in Italy. Frontiers in Psychology 11 (2020).
</t>
  </si>
  <si>
    <t xml:space="preserve">49. S. Funk, M. Salathé, V. A. A. Jansen, Modelling the influence of human behaviour on the spread of infectious diseases: a review. Journal of The Royal Society Interface 7, 12
</t>
  </si>
  <si>
    <t xml:space="preserve">S. Funk, M. Salathé, V. A. A. Jansen, Modelling the influence of human behaviour on the spread of infectious diseases: a review. Journal of The Royal Society Interface 7, 12
</t>
  </si>
  <si>
    <t xml:space="preserve">60. S. Dryhurst, et al., Risk perceptions of COVID-19 around the world. Journal of Risk Research 23, 994–1006 (2020).
</t>
  </si>
  <si>
    <t>60.</t>
  </si>
  <si>
    <t xml:space="preserve">S. Dryhurst, et al., Risk perceptions of COVID-19 around the world. Journal of Risk Research 23, 994–1006 (2020).
</t>
  </si>
  <si>
    <t xml:space="preserve">61. Y. Ma, S. Pei, J. Shaman, R. Dubrow, K. Chen, Role of meteorological factors in the transmission of SARS-CoV-2 in the United States. Nature Communications 12 (2021).
</t>
  </si>
  <si>
    <t>61.</t>
  </si>
  <si>
    <t xml:space="preserve">Y. Ma, S. Pei, J. Shaman, R. Dubrow, K. Chen, Role of meteorological factors in the transmission of SARS-CoV-2 in the United States. Nature Communications 12 (2021).
</t>
  </si>
  <si>
    <t xml:space="preserve">62. K. T. L. Sy, L. F. White, B. E. Nichols, Population density and basic reproductive number of COVID-19 across United States counties. PLOS ONE 16, e0249271 (2021).
</t>
  </si>
  <si>
    <t>62.</t>
  </si>
  <si>
    <t xml:space="preserve">K. T. L. Sy, L. F. White, B. E. Nichols, Population density and basic reproductive number of COVID-19 across United States counties. PLOS ONE 16, e0249271 (2021).
</t>
  </si>
  <si>
    <t xml:space="preserve">63. S. Bhattacharyya, C. T. Bauch, A game dynamic model for delayer strategies in vaccinating behaviour for pediatric infectious diseases. Journal of Theoretical Biology 267, 276–282 (2010).
</t>
  </si>
  <si>
    <t>63.</t>
  </si>
  <si>
    <t xml:space="preserve">S. Bhattacharyya, C. T. Bauch, A game dynamic model for delayer strategies in vaccinating behaviour for pediatric infectious diseases. Journal of Theoretical Biology 267, 276–282 (2010).
</t>
  </si>
  <si>
    <t xml:space="preserve">64. A. J. Schulz, et al., Moving health education and behavior upstream: lessons from COVID-19 for addressing structural drivers of health inequities. Health Education &amp; Behavior 47, 519–524 (2020).
</t>
  </si>
  <si>
    <t>64.</t>
  </si>
  <si>
    <t xml:space="preserve">A. J. Schulz, et al., Moving health education and behavior upstream: lessons from COVID-19 for addressing structural drivers of health inequities. Health Education &amp; Behavior 47, 519–524 (2020).
</t>
  </si>
  <si>
    <t xml:space="preserve">65. E. J. van Holm, C. K. Wycz
</t>
  </si>
  <si>
    <t>65.</t>
  </si>
  <si>
    <t xml:space="preserve">E. J. van Holm, C. K. Wycz
</t>
  </si>
  <si>
    <t>extractions_documents_5Feb62a8dd0e8bea6dc8235187e4--COSMOS-data.json</t>
  </si>
  <si>
    <t xml:space="preserve">1 Assessing COVID-19 vaccination strategies
</t>
  </si>
  <si>
    <t xml:space="preserve">Assessing COVID-19 vaccination strategies
</t>
  </si>
  <si>
    <t xml:space="preserve">2 in varied demographics using an individual-based model
</t>
  </si>
  <si>
    <t xml:space="preserve">in varied demographics using an individual-based model
</t>
  </si>
  <si>
    <t xml:space="preserve">3 Noam Ben-Zuk1,2, Yair Daon1,2, Amit Sasson3, Dror Ben-Adi1,2,3, Amit Huppert1,4, Daniel 5 Nevo3, Uri Obolski1,2,*
</t>
  </si>
  <si>
    <t xml:space="preserve">Noam Ben-Zuk1,2, Yair Daon1,2, Amit Sasson3, Dror Ben-Adi1,2,3, Amit Huppert1,4, Daniel 5 Nevo3, Uri Obolski1,2,*
</t>
  </si>
  <si>
    <t xml:space="preserve">6 1School of Public Health, Tel Aviv University, Tel Aviv, Israel.
</t>
  </si>
  <si>
    <t xml:space="preserve">1School of Public Health, Tel Aviv University, Tel Aviv, Israel.
</t>
  </si>
  <si>
    <t xml:space="preserve">7 2Porter School of the Environment and Earth Sciences, Tel Aviv University, Tel Aviv, Israel.
</t>
  </si>
  <si>
    <t xml:space="preserve">2Porter School of the Environment and Earth Sciences, Tel Aviv University, Tel Aviv, Israel.
</t>
  </si>
  <si>
    <t xml:space="preserve">8 3Department of Statistics and Operations Research, Tel Aviv University, Tel Aviv, Israel.
</t>
  </si>
  <si>
    <t xml:space="preserve">3Department of Statistics and Operations Research, Tel Aviv University, Tel Aviv, Israel.
</t>
  </si>
  <si>
    <t xml:space="preserve">9 4The Bio-statistical and Bio-mathematical Unit, The Gertner Institute for Epidemiology and 10 Health Policy Research, Tel Hashomer, Israel.
</t>
  </si>
  <si>
    <t xml:space="preserve">4The Bio-statistical and Bio-mathematical Unit, The Gertner Institute for Epidemiology and 10 Health Policy Research, Tel Hashomer, Israel.
</t>
  </si>
  <si>
    <t xml:space="preserve">33 - SARS-CoV-2
</t>
  </si>
  <si>
    <t xml:space="preserve">34 - WHO
</t>
  </si>
  <si>
    <t xml:space="preserve">- WHO
</t>
  </si>
  <si>
    <t xml:space="preserve">35 - COVID-19
</t>
  </si>
  <si>
    <t xml:space="preserve">- COVID-19
</t>
  </si>
  <si>
    <t xml:space="preserve">36 - NPIs
</t>
  </si>
  <si>
    <t xml:space="preserve">- NPIs
</t>
  </si>
  <si>
    <t xml:space="preserve">37 - December 2019
</t>
  </si>
  <si>
    <t xml:space="preserve">- December 2019
</t>
  </si>
  <si>
    <t xml:space="preserve">38 - Wuhan, China
</t>
  </si>
  <si>
    <t xml:space="preserve">- Wuhan, China
</t>
  </si>
  <si>
    <t xml:space="preserve">39 - January 2020
</t>
  </si>
  <si>
    <t xml:space="preserve">- January 2020
</t>
  </si>
  <si>
    <t xml:space="preserve">40 - home isolation
</t>
  </si>
  <si>
    <t xml:space="preserve">- home isolation
</t>
  </si>
  <si>
    <t xml:space="preserve">41 - workplaces
</t>
  </si>
  <si>
    <t xml:space="preserve">- workplaces
</t>
  </si>
  <si>
    <t xml:space="preserve">42 - schools
</t>
  </si>
  <si>
    <t xml:space="preserve">- schools
</t>
  </si>
  <si>
    <t xml:space="preserve">43 - kindergartens
</t>
  </si>
  <si>
    <t xml:space="preserve">- kindergartens
</t>
  </si>
  <si>
    <t xml:space="preserve">44 - Food and Drug Administration (FDA)
</t>
  </si>
  <si>
    <t xml:space="preserve">- Food and Drug Administration (FDA)
</t>
  </si>
  <si>
    <t xml:space="preserve">45 - SARS-CoV-2 vaccine
</t>
  </si>
  <si>
    <t xml:space="preserve">- SARS-CoV-2 vaccine
</t>
  </si>
  <si>
    <t xml:space="preserve">46 - 4.6 billion people
</t>
  </si>
  <si>
    <t xml:space="preserve">- 4.6 billion people
</t>
  </si>
  <si>
    <t xml:space="preserve">47 - 11.8 billion doses
</t>
  </si>
  <si>
    <t xml:space="preserve">- 11.8 billion doses
</t>
  </si>
  <si>
    <t xml:space="preserve">48 - different vaccination strategies
</t>
  </si>
  <si>
    <t xml:space="preserve">- different vaccination strategies
</t>
  </si>
  <si>
    <t xml:space="preserve">49 - rollout rates
</t>
  </si>
  <si>
    <t xml:space="preserve">- rollout rates
</t>
  </si>
  <si>
    <t xml:space="preserve">50 - prioritization of sub-groups
</t>
  </si>
  <si>
    <t xml:space="preserve">- prioritization of sub-groups
</t>
  </si>
  <si>
    <t xml:space="preserve">51 - age
</t>
  </si>
  <si>
    <t xml:space="preserve">- age
</t>
  </si>
  <si>
    <t xml:space="preserve">52 - comorbidities
</t>
  </si>
  <si>
    <t xml:space="preserve">- comorbidities
</t>
  </si>
  <si>
    <t xml:space="preserve">53 - essential workers
</t>
  </si>
  <si>
    <t xml:space="preserve">- essential workers
</t>
  </si>
  <si>
    <t xml:space="preserve">54 - Israel
</t>
  </si>
  <si>
    <t xml:space="preserve">- Israel
</t>
  </si>
  <si>
    <t xml:space="preserve">55 - 69%
</t>
  </si>
  <si>
    <t xml:space="preserve">- 69%
</t>
  </si>
  <si>
    <t xml:space="preserve">56 - 81%
</t>
  </si>
  <si>
    <t xml:space="preserve">- 81%
</t>
  </si>
  <si>
    <t xml:space="preserve">57 - new variants
</t>
  </si>
  <si>
    <t xml:space="preserve">- new variants
</t>
  </si>
  <si>
    <t xml:space="preserve">58 - SARS-CoV-2
</t>
  </si>
  <si>
    <t xml:space="preserve">59 - Delta variant
</t>
  </si>
  <si>
    <t>59</t>
  </si>
  <si>
    <t xml:space="preserve">- Delta variant
</t>
  </si>
  <si>
    <t xml:space="preserve">60 - India
</t>
  </si>
  <si>
    <t xml:space="preserve">- India
</t>
  </si>
  <si>
    <t xml:space="preserve">61 - April 2021
</t>
  </si>
  <si>
    <t xml:space="preserve">- April 2021
</t>
  </si>
  <si>
    <t xml:space="preserve">62 - Food and Drug Administration (FDA)
</t>
  </si>
  <si>
    <t>62</t>
  </si>
  <si>
    <t xml:space="preserve">63 - two doses
</t>
  </si>
  <si>
    <t xml:space="preserve">- two doses
</t>
  </si>
  <si>
    <t xml:space="preserve">64 - waning vaccine immunity
</t>
  </si>
  <si>
    <t>64</t>
  </si>
  <si>
    <t xml:space="preserve">- waning vaccine immunity
</t>
  </si>
  <si>
    <t xml:space="preserve">65 - third dose
</t>
  </si>
  <si>
    <t xml:space="preserve">- third dose
</t>
  </si>
  <si>
    <t xml:space="preserve">66 - mathematical models
</t>
  </si>
  <si>
    <t>66</t>
  </si>
  <si>
    <t xml:space="preserve">- mathematical models
</t>
  </si>
  <si>
    <t xml:space="preserve">67 - compartmental models
</t>
  </si>
  <si>
    <t xml:space="preserve">- compartmental models
</t>
  </si>
  <si>
    <t xml:space="preserve">68 - SEIR
</t>
  </si>
  <si>
    <t xml:space="preserve">- SEIR
</t>
  </si>
  <si>
    <t xml:space="preserve">69 - differential equation-based
</t>
  </si>
  <si>
    <t>69</t>
  </si>
  <si>
    <t xml:space="preserve">- differential equation-based
</t>
  </si>
  <si>
    <t xml:space="preserve">70 - Susceptible
</t>
  </si>
  <si>
    <t xml:space="preserve">- Susceptible
</t>
  </si>
  <si>
    <t xml:space="preserve">71 - Exposed
</t>
  </si>
  <si>
    <t xml:space="preserve">- Exposed
</t>
  </si>
  <si>
    <t xml:space="preserve">72 - Infected - Recovered/ Removed
</t>
  </si>
  <si>
    <t xml:space="preserve">- Infected - Recovered/ Removed
</t>
  </si>
  <si>
    <t xml:space="preserve">1. Demographics: Each individual in the simulated synthetic population is assigned a certain age, neighborhood, and household. 
</t>
  </si>
  <si>
    <t xml:space="preserve">Demographics: Each individual in the simulated synthetic population is assigned a certain age, neighborhood, and household. 
</t>
  </si>
  <si>
    <t xml:space="preserve">2. Infection dynamics: Daily contact between individuals in the described social setting is simulated (29). 
</t>
  </si>
  <si>
    <t xml:space="preserve">Infection dynamics: Daily contact between individuals in the described social setting is simulated (29). 
</t>
  </si>
  <si>
    <t xml:space="preserve">3. Disease states (figure 1): At any given time-point, each individual is classified into one of 
</t>
  </si>
  <si>
    <t xml:space="preserve">Disease states (figure 1): At any given time-point, each individual is classified into one of 
</t>
  </si>
  <si>
    <t xml:space="preserve">109 - Each susceptible individual
</t>
  </si>
  <si>
    <t xml:space="preserve">- Each susceptible individual
</t>
  </si>
  <si>
    <t xml:space="preserve">110 - Latent period (E to IP/Is; in days)
</t>
  </si>
  <si>
    <t xml:space="preserve">- Latent period (E to IP/Is; in days)
</t>
  </si>
  <si>
    <t xml:space="preserve">111 - Duration of preclinical infectiousness
</t>
  </si>
  <si>
    <t xml:space="preserve">- Duration of preclinical infectiousness
</t>
  </si>
  <si>
    <t xml:space="preserve">112 - Disease progression and immunity states
</t>
  </si>
  <si>
    <t xml:space="preserve">- Disease progression and immunity states
</t>
  </si>
  <si>
    <t xml:space="preserve">113 - Contacts between different age groups and settings
</t>
  </si>
  <si>
    <t xml:space="preserve">- Contacts between different age groups and settings
</t>
  </si>
  <si>
    <t xml:space="preserve">114 - Infectiousness probability
</t>
  </si>
  <si>
    <t xml:space="preserve">- Infectiousness probability
</t>
  </si>
  <si>
    <t xml:space="preserve">115 - Duration distribution in each state
</t>
  </si>
  <si>
    <t xml:space="preserve">- Duration distribution in each state
</t>
  </si>
  <si>
    <t xml:space="preserve">116 - Susceptibility to infection on contact
</t>
  </si>
  <si>
    <t xml:space="preserve">- Susceptibility to infection on contact
</t>
  </si>
  <si>
    <t xml:space="preserve">117 - Relative infectiousness of subclinical cases
</t>
  </si>
  <si>
    <t xml:space="preserve">- Relative infectiousness of subclinical cases
</t>
  </si>
  <si>
    <t xml:space="preserve">118 - Illustration of the IBM framework
</t>
  </si>
  <si>
    <t xml:space="preserve">- Illustration of the IBM framework
</t>
  </si>
  <si>
    <t xml:space="preserve">119 - Synthetic population
</t>
  </si>
  <si>
    <t xml:space="preserve">- Synthetic population
</t>
  </si>
  <si>
    <t xml:space="preserve">120 - Hierarchy of social circles
</t>
  </si>
  <si>
    <t xml:space="preserve">- Hierarchy of social circles
</t>
  </si>
  <si>
    <t xml:space="preserve">121 - Contact matrices
</t>
  </si>
  <si>
    <t xml:space="preserve">- Contact matrices
</t>
  </si>
  <si>
    <t xml:space="preserve">122 - Orange rectangles represent exposed and infectious states
</t>
  </si>
  <si>
    <t xml:space="preserve">- Orange rectangles represent exposed and infectious states
</t>
  </si>
  <si>
    <t xml:space="preserve">123 - Purple rectangles represent removed states
</t>
  </si>
  <si>
    <t xml:space="preserve">- Purple rectangles represent removed states
</t>
  </si>
  <si>
    <t xml:space="preserve">124 - Transition rates between the states
</t>
  </si>
  <si>
    <t xml:space="preserve">- Transition rates between the states
</t>
  </si>
  <si>
    <t xml:space="preserve">125 - Simulation parameters
</t>
  </si>
  <si>
    <t xml:space="preserve">- Simulation parameters
</t>
  </si>
  <si>
    <t xml:space="preserve">126 - Table 1
</t>
  </si>
  <si>
    <t xml:space="preserve">- Table 1
</t>
  </si>
  <si>
    <t xml:space="preserve">127 - Table S1
</t>
  </si>
  <si>
    <t xml:space="preserve">- Table S1
</t>
  </si>
  <si>
    <t xml:space="preserve">70% (40) 
</t>
  </si>
  <si>
    <t xml:space="preserve">(40) 
</t>
  </si>
  <si>
    <t xml:space="preserve">Reduction in contacts due to social distancing contacts increase (41) by 25%
</t>
  </si>
  <si>
    <t>Reduction</t>
  </si>
  <si>
    <t xml:space="preserve">in contacts due to social distancing contacts increase (41) by 25%
</t>
  </si>
  <si>
    <t xml:space="preserve">Workplace contacts reduce by 25%
</t>
  </si>
  <si>
    <t>Workplace</t>
  </si>
  <si>
    <t xml:space="preserve">contacts reduce by 25%
</t>
  </si>
  <si>
    <t xml:space="preserve">Within neighborhood contacts reduce by 25%
</t>
  </si>
  <si>
    <t>Within</t>
  </si>
  <si>
    <t xml:space="preserve">neighborhood contacts reduce by 25%
</t>
  </si>
  <si>
    <t xml:space="preserve">Vaccine efficacy (VE) of 90% in preventing infections and hospitalizations (37-39)
</t>
  </si>
  <si>
    <t xml:space="preserve">efficacy (VE) of 90% in preventing infections and hospitalizations (37-39)
</t>
  </si>
  <si>
    <t xml:space="preserve">Minimum vaccination age (set at 18)
</t>
  </si>
  <si>
    <t>Minimum</t>
  </si>
  <si>
    <t xml:space="preserve">vaccination age (set at 18)
</t>
  </si>
  <si>
    <t xml:space="preserve">N randomly chosen individuals (who meet the criteria for vaccination)
</t>
  </si>
  <si>
    <t xml:space="preserve">randomly chosen individuals (who meet the criteria for vaccination)
</t>
  </si>
  <si>
    <t xml:space="preserve">157 - Neighborhood strategy - each day, the neighborhood (defined as housing approximately
</t>
  </si>
  <si>
    <t xml:space="preserve">- Neighborhood strategy - each day, the neighborhood (defined as housing approximately
</t>
  </si>
  <si>
    <t xml:space="preserve">158 - Neighborhood strategy - each day, the neighborhood (defined as housing approximately
</t>
  </si>
  <si>
    <t>158</t>
  </si>
  <si>
    <t xml:space="preserve">159 - Neighborhood strategy - each day, the neighborhood (defined as housing approximately
</t>
  </si>
  <si>
    <t>159</t>
  </si>
  <si>
    <t xml:space="preserve">160 - Neighborhood strategy - each day, the neighborhood (defined as housing approximately
</t>
  </si>
  <si>
    <t xml:space="preserve">161 - Neighborhood strategy - each day, the neighborhood (defined as housing approximately
</t>
  </si>
  <si>
    <t xml:space="preserve">162 - Neighborhood strategy - each day, the neighborhood (defined as housing approximately
</t>
  </si>
  <si>
    <t>162</t>
  </si>
  <si>
    <t xml:space="preserve">163 - Neighborhood strategy - each day, the neighborhood (defined as housing approximately
</t>
  </si>
  <si>
    <t>163</t>
  </si>
  <si>
    <t xml:space="preserve">164 - Neighborhood strategy - each day, the neighborhood (defined as housing approximately
</t>
  </si>
  <si>
    <t xml:space="preserve">165 - Neighborhood strategy - each day, the neighborhood (defined as housing approximately
</t>
  </si>
  <si>
    <t xml:space="preserve">166 - Neighborhood strategy - each day, the neighborhood (defined as housing approximately
</t>
  </si>
  <si>
    <t xml:space="preserve">167 - Neighborhood strategy - each day, the neighborhood (defined as housing approximately
</t>
  </si>
  <si>
    <t xml:space="preserve">168 - Neighborhood strategy - each day, the neighborhood (defined as housing approximately
</t>
  </si>
  <si>
    <t xml:space="preserve">169 - Neighborhood strategy - each day, the neighborhood (defined as housing approximately
</t>
  </si>
  <si>
    <t xml:space="preserve">170 - Neighborhood strategy - each day, the neighborhood (defined as housing approximately
</t>
  </si>
  <si>
    <t xml:space="preserve">171 - Neighborhood strategy - each day, the neighborhood (defined as housing approximately
</t>
  </si>
  <si>
    <t>171</t>
  </si>
  <si>
    <t xml:space="preserve">172 - Neighborhood strategy - each day, the neighborhood (defined as housing approximately
</t>
  </si>
  <si>
    <t xml:space="preserve">197 simulations.
</t>
  </si>
  <si>
    <t>197</t>
  </si>
  <si>
    <t xml:space="preserve">simulations.
</t>
  </si>
  <si>
    <t xml:space="preserve">198 These metrics.
</t>
  </si>
  <si>
    <t xml:space="preserve">These metrics.
</t>
  </si>
  <si>
    <t xml:space="preserve">199 150 days.
</t>
  </si>
  <si>
    <t>199</t>
  </si>
  <si>
    <t xml:space="preserve">150 days.
</t>
  </si>
  <si>
    <t xml:space="preserve">200 95% confidence intervals.
</t>
  </si>
  <si>
    <t xml:space="preserve">95% confidence intervals.
</t>
  </si>
  <si>
    <t xml:space="preserve">201 Figure 2.
</t>
  </si>
  <si>
    <t xml:space="preserve">Figure 2.
</t>
  </si>
  <si>
    <t xml:space="preserve">202 The left- and right-hand columns.
</t>
  </si>
  <si>
    <t xml:space="preserve">The left- and right-hand columns.
</t>
  </si>
  <si>
    <t xml:space="preserve">203 500 simulations.
</t>
  </si>
  <si>
    <t xml:space="preserve">500 simulations.
</t>
  </si>
  <si>
    <t xml:space="preserve">204 The mean differences.
</t>
  </si>
  <si>
    <t>204</t>
  </si>
  <si>
    <t xml:space="preserve">The mean differences.
</t>
  </si>
  <si>
    <t xml:space="preserve">205 Central limit theorem.
</t>
  </si>
  <si>
    <t xml:space="preserve">Central limit theorem.
</t>
  </si>
  <si>
    <t xml:space="preserve">206 95% confidence intervals.
</t>
  </si>
  <si>
    <t xml:space="preserve">207 Results.
</t>
  </si>
  <si>
    <t>207</t>
  </si>
  <si>
    <t xml:space="preserve">Results.
</t>
  </si>
  <si>
    <t xml:space="preserve">208 Figure 2.
</t>
  </si>
  <si>
    <t xml:space="preserve">209 The cumulative number of new infections per 100k.
</t>
  </si>
  <si>
    <t xml:space="preserve">The cumulative number of new infections per 100k.
</t>
  </si>
  <si>
    <t xml:space="preserve">210 Hospitalizations per 100k.
</t>
  </si>
  <si>
    <t xml:space="preserve">Hospitalizations per 100k.
</t>
  </si>
  <si>
    <t xml:space="preserve">211 Rt.
</t>
  </si>
  <si>
    <t xml:space="preserve">Rt.
</t>
  </si>
  <si>
    <t xml:space="preserve">212 Figure 2.
</t>
  </si>
  <si>
    <t xml:space="preserve">213 The left- and right-hand columns.
</t>
  </si>
  <si>
    <t>213</t>
  </si>
  <si>
    <t xml:space="preserve">214 500 simulations.
</t>
  </si>
  <si>
    <t>214</t>
  </si>
  <si>
    <t xml:space="preserve">215 The shaded regions.
</t>
  </si>
  <si>
    <t xml:space="preserve">The shaded regions.
</t>
  </si>
  <si>
    <t xml:space="preserve">216 Neighborhood vaccination strategies.
</t>
  </si>
  <si>
    <t>216</t>
  </si>
  <si>
    <t xml:space="preserve">Neighborhood vaccination strategies.
</t>
  </si>
  <si>
    <t xml:space="preserve">217 High transmission rates.
</t>
  </si>
  <si>
    <t>217</t>
  </si>
  <si>
    <t xml:space="preserve">High transmission rates.
</t>
  </si>
  <si>
    <t xml:space="preserve">218 Neighborhood Descending strategy.
</t>
  </si>
  <si>
    <t xml:space="preserve">Neighborhood Descending strategy.
</t>
  </si>
  <si>
    <t xml:space="preserve">219 Simulating Holon’s demographics.
</t>
  </si>
  <si>
    <t xml:space="preserve">Simulating Holon’s demographics.
</t>
  </si>
  <si>
    <t xml:space="preserve">220 Neighborhood Descending strategy.
</t>
  </si>
  <si>
    <t xml:space="preserve">221 Lowest number of infections.
</t>
  </si>
  <si>
    <t xml:space="preserve">Lowest number of infections.
</t>
  </si>
  <si>
    <t xml:space="preserve">222 General Descending strategy.
</t>
  </si>
  <si>
    <t>222</t>
  </si>
  <si>
    <t xml:space="preserve">General Descending strategy.
</t>
  </si>
  <si>
    <t xml:space="preserve">223 1.6-fold infections.
</t>
  </si>
  <si>
    <t>223</t>
  </si>
  <si>
    <t xml:space="preserve">1.6-fold infections.
</t>
  </si>
  <si>
    <t xml:space="preserve">224 Bnei Brak.
</t>
  </si>
  <si>
    <t>224</t>
  </si>
  <si>
    <t xml:space="preserve">Bnei Brak.
</t>
  </si>
  <si>
    <t xml:space="preserve">225 Neighborhood Descending strategy.
</t>
  </si>
  <si>
    <t>225</t>
  </si>
  <si>
    <t xml:space="preserve">226 Reasonable trade-off.
</t>
  </si>
  <si>
    <t>226</t>
  </si>
  <si>
    <t xml:space="preserve">Reasonable trade-off.
</t>
  </si>
  <si>
    <t xml:space="preserve">227 Total infections.
</t>
  </si>
  <si>
    <t xml:space="preserve">Total infections.
</t>
  </si>
  <si>
    <t xml:space="preserve">228 Total hospitalizations.
</t>
  </si>
  <si>
    <t>228</t>
  </si>
  <si>
    <t xml:space="preserve">Total hospitalizations.
</t>
  </si>
  <si>
    <t xml:space="preserve">229 Both cities.
</t>
  </si>
  <si>
    <t>229</t>
  </si>
  <si>
    <t xml:space="preserve">Both cities.
</t>
  </si>
  <si>
    <t xml:space="preserve">figure 2 e to f: 235
</t>
  </si>
  <si>
    <t>figure</t>
  </si>
  <si>
    <t xml:space="preserve">2 e to f: 235
</t>
  </si>
  <si>
    <t xml:space="preserve">figure S5, S6: 236
</t>
  </si>
  <si>
    <t xml:space="preserve">S5, S6: 236
</t>
  </si>
  <si>
    <t xml:space="preserve">figure 3: 237
</t>
  </si>
  <si>
    <t xml:space="preserve">3: 237
</t>
  </si>
  <si>
    <t xml:space="preserve">95% CI [-74.3, -21.9]: 238
</t>
  </si>
  <si>
    <t xml:space="preserve">CI [-74.3, -21.9]: 238
</t>
  </si>
  <si>
    <t xml:space="preserve">95% CI [-64.5, -10.7]: 239
</t>
  </si>
  <si>
    <t xml:space="preserve">CI [-64.5, -10.7]: 239
</t>
  </si>
  <si>
    <t xml:space="preserve">95% CI [-221.3, -162.3]: 240
</t>
  </si>
  <si>
    <t xml:space="preserve">CI [-221.3, -162.3]: 240
</t>
  </si>
  <si>
    <t xml:space="preserve">95% CI [-35.6, 14.6]: 241
</t>
  </si>
  <si>
    <t xml:space="preserve">CI [-35.6, 14.6]: 241
</t>
  </si>
  <si>
    <t xml:space="preserve">95% CI [5.3, 14.3]: 242
</t>
  </si>
  <si>
    <t xml:space="preserve">CI [5.3, 14.3]: 242
</t>
  </si>
  <si>
    <t xml:space="preserve">95% CI [-13.6, -4.0]: 243
</t>
  </si>
  <si>
    <t xml:space="preserve">CI [-13.6, -4.0]: 243
</t>
  </si>
  <si>
    <t xml:space="preserve">95% CI [-78.8, -66.5]: 244
</t>
  </si>
  <si>
    <t xml:space="preserve">CI [-78.8, -66.5]: 244
</t>
  </si>
  <si>
    <t xml:space="preserve">95% CI [-70.5, -57.5]: 245
</t>
  </si>
  <si>
    <t xml:space="preserve">CI [-70.5, -57.5]: 245
</t>
  </si>
  <si>
    <t xml:space="preserve">95% CI [-508.8, -167.1]: 246
</t>
  </si>
  <si>
    <t xml:space="preserve">CI [-508.8, -167.1]: 246
</t>
  </si>
  <si>
    <t xml:space="preserve">95% CI [-975.3, -625.6]: 247
</t>
  </si>
  <si>
    <t xml:space="preserve">CI [-975.3, -625.6]: 247
</t>
  </si>
  <si>
    <t xml:space="preserve">95% CI [-498.4, -158.8]: 248
</t>
  </si>
  <si>
    <t xml:space="preserve">CI [-498.4, -158.8]: 248
</t>
  </si>
  <si>
    <t xml:space="preserve">95% CI [-964.9, -617.4]: 249
</t>
  </si>
  <si>
    <t xml:space="preserve">CI [-964.9, -617.4]: 249
</t>
  </si>
  <si>
    <t xml:space="preserve">-9.3, 95% CI [-185.6, 167.0] for the difference between the Neighborhood Ascending and the Neighborhood Descending strategies 
</t>
  </si>
  <si>
    <t>-9.3,</t>
  </si>
  <si>
    <t xml:space="preserve">95% CI [-185.6, 167.0] for the difference between the Neighborhood Ascending and the Neighborhood Descending strategies 
</t>
  </si>
  <si>
    <t xml:space="preserve">-93.4, 95% CI [-109.5, -77.3] for the difference between the Neighborhood Descending and Neighborhood Ascending strategies 
</t>
  </si>
  <si>
    <t>-93.4,</t>
  </si>
  <si>
    <t xml:space="preserve">95% CI [-109.5, -77.3] for the difference between the Neighborhood Descending and Neighborhood Ascending strategies 
</t>
  </si>
  <si>
    <t xml:space="preserve">-619.25, 95% CI [-641.1, -597.4] for the difference between the General strategies 
</t>
  </si>
  <si>
    <t>-619.25,</t>
  </si>
  <si>
    <t xml:space="preserve">95% CI [-641.1, -597.4] for the difference between the General strategies 
</t>
  </si>
  <si>
    <t xml:space="preserve">73.6, 95% CI [64.5, 82.8] for the difference between the Neighborhood Descending and the General Descending strategy 
</t>
  </si>
  <si>
    <t>73.6,</t>
  </si>
  <si>
    <t xml:space="preserve">95% CI [64.5, 82.8] for the difference between the Neighborhood Descending and the General Descending strategy 
</t>
  </si>
  <si>
    <t xml:space="preserve">-13.3, 95% CI [-31.3, 4.6] for the difference between the Neighborhood Ascending and the General Ascending strategies 
</t>
  </si>
  <si>
    <t>-13.3,</t>
  </si>
  <si>
    <t xml:space="preserve">95% CI [-31.3, 4.6] for the difference between the Neighborhood Ascending and the General Ascending strategies 
</t>
  </si>
  <si>
    <t xml:space="preserve">-333.9, 95% CI [-363.2, -304.5] for the difference between the Neighborhood Ascending and the General Descending strategies 
</t>
  </si>
  <si>
    <t>-333.9,</t>
  </si>
  <si>
    <t xml:space="preserve">95% CI [-363.2, -304.5] for the difference between the Neighborhood Ascending and the General Descending strategies 
</t>
  </si>
  <si>
    <t xml:space="preserve">-238.9, 95% CI [-270.6, -207.2] for the difference between the Neighborhood Descending and the General Descending strategies 
</t>
  </si>
  <si>
    <t>-238.9,</t>
  </si>
  <si>
    <t xml:space="preserve">95% CI [-270.6, -207.2] for the difference between the Neighborhood Descending and the General Descending strategies 
</t>
  </si>
  <si>
    <t xml:space="preserve">-56.0, 95% CI [-66.2, -45.8] for the difference between the Neighborhood Descending and the
</t>
  </si>
  <si>
    <t>-56.0,</t>
  </si>
  <si>
    <t xml:space="preserve">95% CI [-66.2, -45.8] for the difference between the Neighborhood Descending and the
</t>
  </si>
  <si>
    <t xml:space="preserve">336 - interventions and vaccination strategies
</t>
  </si>
  <si>
    <t>336</t>
  </si>
  <si>
    <t xml:space="preserve">- interventions and vaccination strategies
</t>
  </si>
  <si>
    <t xml:space="preserve">337 - selected population structures
</t>
  </si>
  <si>
    <t>337</t>
  </si>
  <si>
    <t xml:space="preserve">- selected population structures
</t>
  </si>
  <si>
    <t xml:space="preserve">338 - number of infections
</t>
  </si>
  <si>
    <t xml:space="preserve">- number of infections
</t>
  </si>
  <si>
    <t xml:space="preserve">339 - Rt values
</t>
  </si>
  <si>
    <t>339</t>
  </si>
  <si>
    <t xml:space="preserve">- Rt values
</t>
  </si>
  <si>
    <t xml:space="preserve">340 - NPIs
</t>
  </si>
  <si>
    <t>340</t>
  </si>
  <si>
    <t xml:space="preserve">341 - Asymptomatic Detection
</t>
  </si>
  <si>
    <t>341</t>
  </si>
  <si>
    <t xml:space="preserve">- Asymptomatic Detection
</t>
  </si>
  <si>
    <t xml:space="preserve">342 - Household Isolation
</t>
  </si>
  <si>
    <t xml:space="preserve">- Household Isolation
</t>
  </si>
  <si>
    <t xml:space="preserve">343 - younger individuals
</t>
  </si>
  <si>
    <t xml:space="preserve">- younger individuals
</t>
  </si>
  <si>
    <t xml:space="preserve">344 - more mobile
</t>
  </si>
  <si>
    <t>344</t>
  </si>
  <si>
    <t xml:space="preserve">- more mobile
</t>
  </si>
  <si>
    <t xml:space="preserve">345 - more contacts per day
</t>
  </si>
  <si>
    <t>345</t>
  </si>
  <si>
    <t xml:space="preserve">- more contacts per day
</t>
  </si>
  <si>
    <t xml:space="preserve">346 - secondary infections
</t>
  </si>
  <si>
    <t>346</t>
  </si>
  <si>
    <t xml:space="preserve">- secondary infections
</t>
  </si>
  <si>
    <t xml:space="preserve">347 - less prone to present symptoms
</t>
  </si>
  <si>
    <t>347</t>
  </si>
  <si>
    <t xml:space="preserve">- less prone to present symptoms
</t>
  </si>
  <si>
    <t xml:space="preserve">348 - NPIs targeting symptomatic cases
</t>
  </si>
  <si>
    <t>348</t>
  </si>
  <si>
    <t xml:space="preserve">- NPIs targeting symptomatic cases
</t>
  </si>
  <si>
    <t xml:space="preserve">349 - actively testing to detect asymptomatic infections
</t>
  </si>
  <si>
    <t>349</t>
  </si>
  <si>
    <t xml:space="preserve">- actively testing to detect asymptomatic infections
</t>
  </si>
  <si>
    <t xml:space="preserve">350 - compliance from parents
</t>
  </si>
  <si>
    <t>350</t>
  </si>
  <si>
    <t xml:space="preserve">- compliance from parents
</t>
  </si>
  <si>
    <t xml:space="preserve">351 - use of testing kits
</t>
  </si>
  <si>
    <t>351</t>
  </si>
  <si>
    <t xml:space="preserve">- use of testing kits
</t>
  </si>
  <si>
    <t xml:space="preserve">352 - number of infections
</t>
  </si>
  <si>
    <t>352</t>
  </si>
  <si>
    <t xml:space="preserve">353 - hospitalizations
</t>
  </si>
  <si>
    <t>353</t>
  </si>
  <si>
    <t xml:space="preserve">- hospitalizations
</t>
  </si>
  <si>
    <t xml:space="preserve">354 - Neighborhood strategies
</t>
  </si>
  <si>
    <t>354</t>
  </si>
  <si>
    <t xml:space="preserve">- Neighborhood strategies
</t>
  </si>
  <si>
    <t xml:space="preserve">355 - order of vaccination
</t>
  </si>
  <si>
    <t>355</t>
  </si>
  <si>
    <t xml:space="preserve">- order of vaccination
</t>
  </si>
  <si>
    <t xml:space="preserve">356 - single neighborhood
</t>
  </si>
  <si>
    <t xml:space="preserve">- single neighborhood
</t>
  </si>
  <si>
    <t xml:space="preserve">357 - shift from prioritized age group
</t>
  </si>
  <si>
    <t xml:space="preserve">- shift from prioritized age group
</t>
  </si>
  <si>
    <t xml:space="preserve">358 - General Descending strategy
</t>
  </si>
  <si>
    <t xml:space="preserve">- General Descending strategy
</t>
  </si>
  <si>
    <t xml:space="preserve">359 - most used vaccination strategy
</t>
  </si>
  <si>
    <t xml:space="preserve">- most used vaccination strategy
</t>
  </si>
  <si>
    <t xml:space="preserve">360 - total hospitalizations
</t>
  </si>
  <si>
    <t xml:space="preserve">- total hospitalizations
</t>
  </si>
  <si>
    <t xml:space="preserve">361 - infections
</t>
  </si>
  <si>
    <t>361</t>
  </si>
  <si>
    <t xml:space="preserve">- infections
</t>
  </si>
  <si>
    <t xml:space="preserve">362 - Neighborhood Descending strategy
</t>
  </si>
  <si>
    <t>362</t>
  </si>
  <si>
    <t xml:space="preserve">- Neighborhood Descending strategy
</t>
  </si>
  <si>
    <t xml:space="preserve">363 - General Descending strategy
</t>
  </si>
  <si>
    <t>363</t>
  </si>
  <si>
    <t xml:space="preserve">364 - reducing hospitalizations
</t>
  </si>
  <si>
    <t>364</t>
  </si>
  <si>
    <t xml:space="preserve">- reducing hospitalizations
</t>
  </si>
  <si>
    <t xml:space="preserve">365 - worst at reducing infections
</t>
  </si>
  <si>
    <t xml:space="preserve">- worst at reducing infections
</t>
  </si>
  <si>
    <t xml:space="preserve">366 - trade-off between total hospitalizations
</t>
  </si>
  <si>
    <t>366</t>
  </si>
  <si>
    <t xml:space="preserve">- trade-off between total hospitalizations
</t>
  </si>
  <si>
    <t xml:space="preserve">367 - infections
</t>
  </si>
  <si>
    <t>367</t>
  </si>
  <si>
    <t xml:space="preserve">368 - Neighborhood Descending strategy
</t>
  </si>
  <si>
    <t>368</t>
  </si>
  <si>
    <t xml:space="preserve">369 - alternative
</t>
  </si>
  <si>
    <t xml:space="preserve">- alternative
</t>
  </si>
  <si>
    <t xml:space="preserve">370 - good trade-off
</t>
  </si>
  <si>
    <t>370</t>
  </si>
  <si>
    <t xml:space="preserve">- good trade-off
</t>
  </si>
  <si>
    <t xml:space="preserve">371 - total hospitalizations
</t>
  </si>
  <si>
    <t>371</t>
  </si>
  <si>
    <t xml:space="preserve">372 - infections
</t>
  </si>
  <si>
    <t>372</t>
  </si>
  <si>
    <t xml:space="preserve">373 - General Descending strategy
</t>
  </si>
  <si>
    <t>373</t>
  </si>
  <si>
    <t xml:space="preserve">50 - infection rates
</t>
  </si>
  <si>
    <t xml:space="preserve">- infection rates
</t>
  </si>
  <si>
    <t xml:space="preserve">51 - Ebola outbreak in Chow in South Kivu
</t>
  </si>
  <si>
    <t xml:space="preserve">- Ebola outbreak in Chow in South Kivu
</t>
  </si>
  <si>
    <t xml:space="preserve">52 - mass and ring vaccination
</t>
  </si>
  <si>
    <t xml:space="preserve">- mass and ring vaccination
</t>
  </si>
  <si>
    <t xml:space="preserve">53 - side effects
</t>
  </si>
  <si>
    <t xml:space="preserve">- side effects
</t>
  </si>
  <si>
    <t xml:space="preserve">54 - discriminated against
</t>
  </si>
  <si>
    <t xml:space="preserve">- discriminated against
</t>
  </si>
  <si>
    <t xml:space="preserve">37 - SARS-CoV-2 variants
</t>
  </si>
  <si>
    <t xml:space="preserve">- SARS-CoV-2 variants
</t>
  </si>
  <si>
    <t xml:space="preserve">38 - SARS-CoV-2 variants
</t>
  </si>
  <si>
    <t xml:space="preserve">39 - SARS-CoV-2 variants
</t>
  </si>
  <si>
    <t xml:space="preserve">1. World Health Organization. Origin of SARS-CoV-2. 2020 Mar 26;
</t>
  </si>
  <si>
    <t xml:space="preserve">World Health Organization. Origin of SARS-CoV-2. 2020 Mar 26;
</t>
  </si>
  <si>
    <t xml:space="preserve">2. Daon Y, Thompson RN, Obolski U. Estimating COVID-19 outbreak risk through air travel. J Travel Med. 2020 Aug 20;27(5):taaa093.
</t>
  </si>
  <si>
    <t xml:space="preserve">Daon Y, Thompson RN, Obolski U. Estimating COVID-19 outbreak risk through air travel. J Travel Med. 2020 Aug 20;27(5):taaa093.
</t>
  </si>
  <si>
    <t xml:space="preserve">3. Perra N. Non-pharmaceutical interventions during the COVID-19 pandemic: A review. Phys Rep. 2021 May 23;913:1–52.
</t>
  </si>
  <si>
    <t xml:space="preserve">Perra N. Non-pharmaceutical interventions during the COVID-19 pandemic: A review. Phys Rep. 2021 May 23;913:1–52.
</t>
  </si>
  <si>
    <t xml:space="preserve">4. Ritchie H, Mathieu E, Rodés-Guirao L, Appel C, Giattino C, Ortiz-Ospina E, et al. Ritchie H, Mathieu E, Rodés-Guirao L, Appel C, Giattino C, Ortiz-Ospina E, Hasell J, Macdonald B, Beltekian D, Roser M. Coronavirus pandemic (COVID-19). Our world in data. 2020 Mar 5. Our World Data. 2020 Mar 5;
</t>
  </si>
  <si>
    <t xml:space="preserve">Ritchie H, Mathieu E, Rodés-Guirao L, Appel C, Giattino C, Ortiz-Ospina E, et al. Ritchie H, Mathieu E, Rodés-Guirao L, Appel C, Giattino C, Ortiz-Ospina E, Hasell J, Macdonald B, Beltekian D, Roser M. Coronavirus pandemic (COVID-19). Our world in data. 2020 Mar 5. Our World Data. 2020 Mar 5;
</t>
  </si>
  <si>
    <t xml:space="preserve">5. Rosen B, Waitzberg R, Israeli A. Israel’s rapid rollout of vaccinations for COVID-19. Isr J Health Policy Res.
</t>
  </si>
  <si>
    <t xml:space="preserve">Rosen B, Waitzberg R, Israeli A. Israel’s rapid rollout of vaccinations for COVID-19. Isr J Health Policy Res.
</t>
  </si>
  <si>
    <t xml:space="preserve">447 Science. 2021 Nov 19;374(6570):995–9.
</t>
  </si>
  <si>
    <t xml:space="preserve">Science. 2021 Nov 19;374(6570):995–9.
</t>
  </si>
  <si>
    <t xml:space="preserve">448 10. Goldberg Y, Mandel M, Bar-On YM, Bodenheimer O, Freedman L, Haas EJ, et al. Waning Immunity after the BNT162b2 Vaccine in Israel. N Engl J Med. 2021 Dec 9;385(24):e85.
</t>
  </si>
  <si>
    <t xml:space="preserve">10. Goldberg Y, Mandel M, Bar-On YM, Bodenheimer O, Freedman L, Haas EJ, et al. Waning Immunity after the BNT162b2 Vaccine in Israel. N Engl J Med. 2021 Dec 9;385(24):e85.
</t>
  </si>
  <si>
    <t xml:space="preserve">450 11. Gavish N, Yaari R, Huppert A, Katriel G. Population-level implications of the Israeli booster campaign to curtail COVID-19 resurgence. Sci Transl Med. 0(0):eabn9836.
</t>
  </si>
  <si>
    <t xml:space="preserve">11. Gavish N, Yaari R, Huppert A, Katriel G. Population-level implications of the Israeli booster campaign to curtail COVID-19 resurgence. Sci Transl Med. 0(0):eabn9836.
</t>
  </si>
  <si>
    <t xml:space="preserve">452 12. Barda N, Dagan N, Cohen C, Hernán MA, Lipsitch M, Kohane IS, et al. Effectiveness of a third dose of the BNT162b2 mRNA COVID-19 vaccine for preventing severe outcomes in Israel: an observational study. The Lancet. 2021 Dec 4;398(10316):2093–100.
</t>
  </si>
  <si>
    <t xml:space="preserve">12. Barda N, Dagan N, Cohen C, Hernán MA, Lipsitch M, Kohane IS, et al. Effectiveness of a third dose of the BNT162b2 mRNA COVID-19 vaccine for preventing severe outcomes in Israel: an observational study. The Lancet. 2021 Dec 4;398(10316):2093–100.
</t>
  </si>
  <si>
    <t xml:space="preserve">455 13. Feng A, Obolski U, Stone L, He D. Modelling COVID-19 Vaccine Breakthrough Infections in Highly Vaccinated Israel – the effects of waning immunity
</t>
  </si>
  <si>
    <t xml:space="preserve">13. Feng A, Obolski U, Stone L, He D. Modelling COVID-19 Vaccine Breakthrough Infections in Highly Vaccinated Israel – the effects of waning immunity
</t>
  </si>
  <si>
    <t xml:space="preserve">25. Aleta A, Martín-Corral D, Pastore y Piontti A, Ajelli M, Litvinova M, Chinazzi M, et al. Modelling the impact of testing, contact tracing and household quarantine on second waves of COVID-19. Nat Hum Behav. 2020 Sep;4(9):964–71.
</t>
  </si>
  <si>
    <t xml:space="preserve">Aleta A, Martín-Corral D, Pastore y Piontti A, Ajelli M, Litvinova M, Chinazzi M, et al. Modelling the impact of testing, contact tracing and household quarantine on second waves of COVID-19. Nat Hum Behav. 2020 Sep;4(9):964–71.
</t>
  </si>
  <si>
    <t xml:space="preserve">26. Català M, Li X, Prats C, Prieto-Alhambra D. The impact of prioritisation and dosing intervals on the effects of COVID-19 vaccination in Europe: an agent-based cohort model. Sci Rep. 2021 Dec;11(1):18812.
</t>
  </si>
  <si>
    <t xml:space="preserve">Català M, Li X, Prats C, Prieto-Alhambra D. The impact of prioritisation and dosing intervals on the effects of COVID-19 vaccination in Europe: an agent-based cohort model. Sci Rep. 2021 Dec;11(1):18812.
</t>
  </si>
  <si>
    <t xml:space="preserve">27. Davies NG, Klepac P, Liu Y, Prem K, Jit M, CMMID COVID-19 working group, et al. Age-dependent effects in the transmission and control of COVID-19 epidemics. Nat Med. 2020 Aug;26(8):1205–11.
</t>
  </si>
  <si>
    <t xml:space="preserve">Davies NG, Klepac P, Liu Y, Prem K, Jit M, CMMID COVID-19 working group, et al. Age-dependent effects in the transmission and control of COVID-19 epidemics. Nat Med. 2020 Aug;26(8):1205–11.
</t>
  </si>
  <si>
    <t xml:space="preserve">28. Dowd JB, Andriano L, Brazel DM, Rotondi V, Block P, Ding X, et al. Demographic science aids in understanding the spread and fatality rates of COVID-19. Proc
</t>
  </si>
  <si>
    <t xml:space="preserve">Dowd JB, Andriano L, Brazel DM, Rotondi V, Block P, Ding X, et al. Demographic science aids in understanding the spread and fatality rates of COVID-19. Proc
</t>
  </si>
  <si>
    <t xml:space="preserve">38. Katz MA, Harlev EB, Chazan B, Chowers M, Greenberg D, Peretz A, et al. Early effectiveness of BNT162b2 Covid-19 vaccine in preventing SARS-CoV-2 infection in healthcare personnel in six Israeli hospitals (CoVEHPI). Vaccine. 2022 Jan 24;40(3):512– 20.
</t>
  </si>
  <si>
    <t xml:space="preserve">Katz MA, Harlev EB, Chazan B, Chowers M, Greenberg D, Peretz A, et al. Early effectiveness of BNT162b2 Covid-19 vaccine in preventing SARS-CoV-2 infection in healthcare personnel in six Israeli hospitals (CoVEHPI). Vaccine. 2022 Jan 24;40(3):512– 20.
</t>
  </si>
  <si>
    <t xml:space="preserve">39. Dagan N, Barda N, Kepten E, Miron O, Perchik S, Katz MA, et al. BNT162b2 mRNA Covid-19 Vaccine in a Nationwide Mass Vaccination Setting. N Engl J Med. 2021 Apr 15;384(15):1412–23.
</t>
  </si>
  <si>
    <t xml:space="preserve">Dagan N, Barda N, Kepten E, Miron O, Perchik S, Katz MA, et al. BNT162b2 mRNA Covid-19 Vaccine in a Nationwide Mass Vaccination Setting. N Engl J Med. 2021 Apr 15;384(15):1412–23.
</t>
  </si>
  <si>
    <t xml:space="preserve">40. Kucirka LM, Lauer SA, Laeyendecker O, Boon D, Lessler J. Variation in False-Negative Rate of Reverse Transcriptase Polymerase Chain Reaction–Based SARS-CoV-2 Tests by Time Since Exposure. Ann Intern Med. 2020 Aug 18;173(4):262–7.
</t>
  </si>
  <si>
    <t xml:space="preserve">Kucirka LM, Lauer SA, Laeyendecker O, Boon D, Lessler J. Variation in False-Negative Rate of Reverse Transcriptase Polymerase Chain Reaction–Based SARS-CoV-2 Tests by Time Since Exposure. Ann Intern Med. 2020 Aug 18;173(4):262–7.
</t>
  </si>
  <si>
    <t xml:space="preserve">41. Ferguson N, Laydon D, Nedjati Gilani G, Imai N, Ainslie K, Baguelin M,
</t>
  </si>
  <si>
    <t xml:space="preserve">Ferguson N, Laydon D, Nedjati Gilani G, Imai N, Ainslie K, Baguelin M,
</t>
  </si>
  <si>
    <t xml:space="preserve">567 strategies and deployment plans in the EU/EEA.
</t>
  </si>
  <si>
    <t>567</t>
  </si>
  <si>
    <t xml:space="preserve">strategies and deployment plans in the EU/EEA.
</t>
  </si>
  <si>
    <t xml:space="preserve">21 April 2022.
</t>
  </si>
  <si>
    <t xml:space="preserve">April 2022.
</t>
  </si>
  <si>
    <t xml:space="preserve">568 Vaccine. 2019 Nov;37(48):7190–200.
</t>
  </si>
  <si>
    <t xml:space="preserve">Vaccine. 2019 Nov;37(48):7190–200.
</t>
  </si>
  <si>
    <t xml:space="preserve">569 World Health Organization. Second Ebola vaccine to complement “ring vaccination” given 570 green light in DRC.
</t>
  </si>
  <si>
    <t xml:space="preserve">World Health Organization. Second Ebola vaccine to complement “ring vaccination” given 570 green light in DRC.
</t>
  </si>
  <si>
    <t xml:space="preserve">571 Merler S, Ajelli M, Fumanelli L, Parlamento S, Piontti AP y, Dean NE, et al. Containing 572 Ebola at the Source with Ring Vaccination.
</t>
  </si>
  <si>
    <t xml:space="preserve">Merler S, Ajelli M, Fumanelli L, Parlamento S, Piontti AP y, Dean NE, et al. Containing 572 Ebola at the Source with Ring Vaccination.
</t>
  </si>
  <si>
    <t xml:space="preserve">573 Bullock J, Lane JE, Shults FL. What causes COVID-19 vaccine hesitancy? Ignorance and 574 the lack of bliss in the United Kingdom.
</t>
  </si>
  <si>
    <t>573</t>
  </si>
  <si>
    <t xml:space="preserve">Bullock J, Lane JE, Shults FL. What causes COVID-19 vaccine hesitancy? Ignorance and 574 the lack of bliss in the United Kingdom.
</t>
  </si>
  <si>
    <t xml:space="preserve">54 Willis DE, Andersen JA, Bryant-Moore K, Selig JP, Long CR, Felix HC, et al. COVID-19 vaccine hesitancy: Race/ethnicity, trust, and fear.
</t>
  </si>
  <si>
    <t xml:space="preserve">Willis DE, Andersen JA, Bryant-Moore K, Selig JP, Long CR, Felix HC, et al. COVID-19 vaccine hesitancy: Race/ethnicity, trust, and fear.
</t>
  </si>
  <si>
    <t xml:space="preserve">54 Willis DE, Andersen JA, Bryant-Moore K, Selig JP, Long CR, Felix HC, et al. COVID-19
</t>
  </si>
  <si>
    <t xml:space="preserve">Willis DE, Andersen JA, Bryant-Moore K, Selig JP, Long CR, Felix HC, et al. COVID-19
</t>
  </si>
  <si>
    <t>extractions_documents_5Feb62e024b82cc8300dbb04b3a2--COSMOS-data.json</t>
  </si>
  <si>
    <t xml:space="preserve">100 Chinese cities
</t>
  </si>
  <si>
    <t xml:space="preserve">Chinese cities
</t>
  </si>
  <si>
    <t xml:space="preserve">1005 US counties
</t>
  </si>
  <si>
    <t>1005</t>
  </si>
  <si>
    <t xml:space="preserve">US counties
</t>
  </si>
  <si>
    <t xml:space="preserve">3%
</t>
  </si>
  <si>
    <t xml:space="preserve">1%
</t>
  </si>
  <si>
    <t xml:space="preserve">Unit increase in temperature
</t>
  </si>
  <si>
    <t>Unit</t>
  </si>
  <si>
    <t xml:space="preserve">increase in temperature
</t>
  </si>
  <si>
    <t xml:space="preserve">Unit increase in humidity
</t>
  </si>
  <si>
    <t xml:space="preserve">increase in humidity
</t>
  </si>
  <si>
    <t xml:space="preserve">3 - Modeling is done focused on the number of cases in a larger region such as country or state with limited studies on city/district/county/province level data
</t>
  </si>
  <si>
    <t xml:space="preserve">- Modeling is done focused on the number of cases in a larger region such as country or state with limited studies on city/district/county/province level data
</t>
  </si>
  <si>
    <t xml:space="preserve">8 - A total of 8 study cities across 3 countries (India, Sweden, and the USA)
</t>
  </si>
  <si>
    <t xml:space="preserve">- A total of 8 study cities across 3 countries (India, Sweden, and the USA)
</t>
  </si>
  <si>
    <t xml:space="preserve">164 - The duration of the analysis ranged from 164 to 204 days
</t>
  </si>
  <si>
    <t xml:space="preserve">- The duration of the analysis ranged from 164 to 204 days
</t>
  </si>
  <si>
    <t xml:space="preserve">18 to 31 May 2020
</t>
  </si>
  <si>
    <t xml:space="preserve">to 31 May 2020
</t>
  </si>
  <si>
    <t xml:space="preserve">6 unlocking phases from June to November
</t>
  </si>
  <si>
    <t xml:space="preserve">unlocking phases from June to November
</t>
  </si>
  <si>
    <t xml:space="preserve">May 2020
</t>
  </si>
  <si>
    <t xml:space="preserve">October 2020
</t>
  </si>
  <si>
    <t>October</t>
  </si>
  <si>
    <t xml:space="preserve">2 environmental parameters - daily averaged T and RH
</t>
  </si>
  <si>
    <t xml:space="preserve">environmental parameters - daily averaged T and RH
</t>
  </si>
  <si>
    <t xml:space="preserve">6 days
</t>
  </si>
  <si>
    <t xml:space="preserve">5-7 days
</t>
  </si>
  <si>
    <t xml:space="preserve">80% and 20%
</t>
  </si>
  <si>
    <t xml:space="preserve">and 20%
</t>
  </si>
  <si>
    <t xml:space="preserve">24th February – 5th August _x0000_0.7 to 24.8 30 to 97 Coronalevel.com, 2021 (URL 01) (164 days) (11.1,6.3) (66.6, 13.5)
</t>
  </si>
  <si>
    <t>24th</t>
  </si>
  <si>
    <t xml:space="preserve">February – 5th August _x0000_0.7 to 24.8 30 to 97 Coronalevel.com, 2021 (URL 01) (164 days) (11.1,6.3) (66.6, 13.5)
</t>
  </si>
  <si>
    <t xml:space="preserve">28th February– 18th September (204 days) _x0000_0.6 – 22.7 49–96 Coronalevel.com (URL 01) (12, 5.8) (72.5,10.6)
</t>
  </si>
  <si>
    <t>28th</t>
  </si>
  <si>
    <t xml:space="preserve">February– 18th September (204 days) _x0000_0.6 – 22.7 49–96 Coronalevel.com (URL 01) (12, 5.8) (72.5,10.6)
</t>
  </si>
  <si>
    <t xml:space="preserve">4th March-18th September (199 days) _x0000_2.2–23.5 38–97 Coronalevel.com (URL 01) (11.2,6.4) (68.2,13.2)
</t>
  </si>
  <si>
    <t>4th</t>
  </si>
  <si>
    <t xml:space="preserve">March-18th September (199 days) _x0000_2.2–23.5 38–97 Coronalevel.com (URL 01) (11.2,6.4) (68.2,13.2)
</t>
  </si>
  <si>
    <t xml:space="preserve">28th February-17th September (203 days) _x0000_4.8–21.4 41–95 Coronalevel.com (URL 01) (10.5,5.9) (72.4,13.6)
</t>
  </si>
  <si>
    <t xml:space="preserve">February-17th September (203 days) _x0000_4.8–21.4 41–95 Coronalevel.com (URL 01) (10.5,5.9) (72.4,13.6)
</t>
  </si>
  <si>
    <t xml:space="preserve">26th April-24th October (182 days) 22.8–39.3 10.2–54.7 USA Facts (URL 03) (32.5, 3.3) (26.3, 9.
</t>
  </si>
  <si>
    <t>26th</t>
  </si>
  <si>
    <t xml:space="preserve">April-24th October (182 days) 22.8–39.3 10.2–54.7 USA Facts (URL 03) (32.5, 3.3) (26.3, 9.
</t>
  </si>
  <si>
    <t xml:space="preserve">Fig. 4A-H
</t>
  </si>
  <si>
    <t xml:space="preserve">4A-H
</t>
  </si>
  <si>
    <t xml:space="preserve">0s
</t>
  </si>
  <si>
    <t xml:space="preserve">byi
</t>
  </si>
  <si>
    <t xml:space="preserve">Fig. 2
</t>
  </si>
  <si>
    <t xml:space="preserve">0.925
</t>
  </si>
  <si>
    <t xml:space="preserve">0.995
</t>
  </si>
  <si>
    <t xml:space="preserve">Vastra Gotaland: 0.716, 0.526, 0.64, 0.925
</t>
  </si>
  <si>
    <t>Vastra</t>
  </si>
  <si>
    <t xml:space="preserve">Gotaland: 0.716, 0.526, 0.64, 0.925
</t>
  </si>
  <si>
    <t xml:space="preserve">Stockholm: 0.881, 0.553, 0.804, 0.969
</t>
  </si>
  <si>
    <t>Stockholm:</t>
  </si>
  <si>
    <t xml:space="preserve">0.881, 0.553, 0.804, 0.969
</t>
  </si>
  <si>
    <t xml:space="preserve">Skane: 0.811, 0.678, 0.673, 0.995
</t>
  </si>
  <si>
    <t>Skane:</t>
  </si>
  <si>
    <t xml:space="preserve">0.811, 0.678, 0.673, 0.995
</t>
  </si>
  <si>
    <t xml:space="preserve">Uppsala: 0.842, 0.596, 0.931, 0.993
</t>
  </si>
  <si>
    <t>Uppsala:</t>
  </si>
  <si>
    <t xml:space="preserve">0.842, 0.596, 0.931, 0.993
</t>
  </si>
  <si>
    <t xml:space="preserve">Yuma: 0.841, 0.63, 0.859, 0.99
</t>
  </si>
  <si>
    <t>Yuma:</t>
  </si>
  <si>
    <t xml:space="preserve">0.841, 0.63, 0.859, 0.99
</t>
  </si>
  <si>
    <t xml:space="preserve">Los Angeles: 0.568, 0.11, 0.336, 0.978
</t>
  </si>
  <si>
    <t>Los</t>
  </si>
  <si>
    <t xml:space="preserve">Angeles: 0.568, 0.11, 0.336, 0.978
</t>
  </si>
  <si>
    <t xml:space="preserve">New Delhi: 0.885, 0.866, 0.896, 0.794
</t>
  </si>
  <si>
    <t>New</t>
  </si>
  <si>
    <t xml:space="preserve">Delhi: 0.885, 0.866, 0.896, 0.794
</t>
  </si>
  <si>
    <t xml:space="preserve">Nagpur: 0.473, 0.29, 0.83, 0.964
</t>
  </si>
  <si>
    <t>Nagpur:</t>
  </si>
  <si>
    <t xml:space="preserve">0.473, 0.29, 0.83, 0.964
</t>
  </si>
  <si>
    <t xml:space="preserve">Average (Std Dev): 4.1 (3.3), 10.4 (5.3), 14.2 (8.6), 10.3 (5.4)
</t>
  </si>
  <si>
    <t xml:space="preserve">(Std Dev): 4.1 (3.3), 10.4 (5.3), 14.2 (8.6), 10.3 (5.4)
</t>
  </si>
  <si>
    <t xml:space="preserve">Average Improvement (%): 60.8, 71.3, 60.6
</t>
  </si>
  <si>
    <t xml:space="preserve">Improvement (%): 60.8, 71.3, 60.6
</t>
  </si>
  <si>
    <t xml:space="preserve">5 - Table 5
</t>
  </si>
  <si>
    <t xml:space="preserve">- Table 5
</t>
  </si>
  <si>
    <t xml:space="preserve">6 - lag period of 6 days
</t>
  </si>
  <si>
    <t xml:space="preserve">- lag period of 6 days
</t>
  </si>
  <si>
    <t xml:space="preserve">8 - 8 cities considered
</t>
  </si>
  <si>
    <t xml:space="preserve">- 8 cities considered
</t>
  </si>
  <si>
    <t xml:space="preserve">10.5, 5.9 - Temperature (Avg, Std)
</t>
  </si>
  <si>
    <t>10.5,</t>
  </si>
  <si>
    <t xml:space="preserve">5.9 - Temperature (Avg, Std)
</t>
  </si>
  <si>
    <t xml:space="preserve">72.4, 13.6 - RH (Avg, Std)
</t>
  </si>
  <si>
    <t>72.4,</t>
  </si>
  <si>
    <t xml:space="preserve">13.6 - RH (Avg, Std)
</t>
  </si>
  <si>
    <t xml:space="preserve">11.1, 6.3 - Temperature (Avg, Std)
</t>
  </si>
  <si>
    <t>11.1,</t>
  </si>
  <si>
    <t xml:space="preserve">6.3 - Temperature (Avg, Std)
</t>
  </si>
  <si>
    <t xml:space="preserve">66.6, 13.5 - RH (Avg, Std)
</t>
  </si>
  <si>
    <t>66.6,</t>
  </si>
  <si>
    <t xml:space="preserve">13.5 - RH (Avg, Std)
</t>
  </si>
  <si>
    <t xml:space="preserve">12, 5.8 - Temperature (Avg, Std)
</t>
  </si>
  <si>
    <t xml:space="preserve">5.8 - Temperature (Avg, Std)
</t>
  </si>
  <si>
    <t xml:space="preserve">72.5, 10.6 - RH (Avg, Std)
</t>
  </si>
  <si>
    <t>72.5,</t>
  </si>
  <si>
    <t xml:space="preserve">10.6 - RH (Avg, Std)
</t>
  </si>
  <si>
    <t xml:space="preserve">11.2, 6.4 - Temperature (Avg, Std)
</t>
  </si>
  <si>
    <t>11.2,</t>
  </si>
  <si>
    <t xml:space="preserve">6.4 - Temperature (Avg, Std)
</t>
  </si>
  <si>
    <t xml:space="preserve">68.2, 13.2 - RH (Avg, Std)
</t>
  </si>
  <si>
    <t>68.2,</t>
  </si>
  <si>
    <t xml:space="preserve">13.2 - RH (Avg, Std)
</t>
  </si>
  <si>
    <t xml:space="preserve">32.5, 3.3 - Temperature (Avg, Std)
</t>
  </si>
  <si>
    <t>32.5,</t>
  </si>
  <si>
    <t xml:space="preserve">3.3 - Temperature (Avg, Std)
</t>
  </si>
  <si>
    <t xml:space="preserve">26.3, 9.0 - RH (Avg, Std)
</t>
  </si>
  <si>
    <t>26.3,</t>
  </si>
  <si>
    <t xml:space="preserve">9.0 - RH (Avg, Std)
</t>
  </si>
  <si>
    <t xml:space="preserve">23.0, 3.6 - Temperature (Avg, Std)
</t>
  </si>
  <si>
    <t>23.0,</t>
  </si>
  <si>
    <t xml:space="preserve">3.6 - Temperature (Avg, Std)
</t>
  </si>
  <si>
    <t xml:space="preserve">53.8, 15.3 - RH (Avg, Std)
</t>
  </si>
  <si>
    <t>53.8,</t>
  </si>
  <si>
    <t xml:space="preserve">15.3 - RH (Avg, Std)
</t>
  </si>
  <si>
    <t xml:space="preserve">31.2, 2.5 - Temperature (Avg, Std)
</t>
  </si>
  <si>
    <t>31.2,</t>
  </si>
  <si>
    <t xml:space="preserve">2.5 - Temperature (Avg, Std)
</t>
  </si>
  <si>
    <t xml:space="preserve">69.2, 13.7 - RH (Avg, Std)
</t>
  </si>
  <si>
    <t>69.2,</t>
  </si>
  <si>
    <t xml:space="preserve">13.7 - RH (Avg, Std)
</t>
  </si>
  <si>
    <t xml:space="preserve">28.3, 3.0 - Temperature (Avg, Std
</t>
  </si>
  <si>
    <t>28.3,</t>
  </si>
  <si>
    <t xml:space="preserve">3.0 - Temperature (Avg, Std
</t>
  </si>
  <si>
    <t xml:space="preserve">110511. Adiga, A., Wang, L., Hurt, B., Peddireddy, A., Porebski, P., Venkatramanan, S., Lewis, B., Marathe, M., 2021. All Models Are Useful: Bayesian Ensembling for Robust High Resolution COVID-19 Forecasting. MedRxiv Prepr. Serv. Health Sci. 2021.03.12.21253495. 
</t>
  </si>
  <si>
    <t>110511.</t>
  </si>
  <si>
    <t xml:space="preserve">Adiga, A., Wang, L., Hurt, B., Peddireddy, A., Porebski, P., Venkatramanan, S., Lewis, B., Marathe, M., 2021. All Models Are Useful: Bayesian Ensembling for Robust High Resolution COVID-19 Forecasting. MedRxiv Prepr. Serv. Health Sci. 2021.03.12.21253495. 
</t>
  </si>
  <si>
    <t xml:space="preserve">100896. Arora, P., Kumar, H., Panigrahi, B.K., 2020. Prediction and analysis of COVID-19 positive cases using deep learning models: A descriptive case study of India. Chaos Solitons Fractals 139,. 
</t>
  </si>
  <si>
    <t>100896.</t>
  </si>
  <si>
    <t xml:space="preserve">Arora, P., Kumar, H., Panigrahi, B.K., 2020. Prediction and analysis of COVID-19 positive cases using deep learning models: A descriptive case study of India. Chaos Solitons Fractals 139,. 
</t>
  </si>
  <si>
    <t xml:space="preserve">110017. ArunKumar, K.E., Kalaga, D.V., Kumar, C.M.S., Kawaji, M., Brenza, T.M., 2021. Forecasting of COVID-19 using deep layer Recurrent Neural Networks (RNNs) with Gated Recurrent Units (GRUs) and Long Short-Term Memory (LSTM) cells. Chaos Solitons Fractals 146,. 
</t>
  </si>
  <si>
    <t>110017.</t>
  </si>
  <si>
    <t xml:space="preserve">ArunKumar, K.E., Kalaga, D.V., Kumar, C.M.S., Kawaji, M., Brenza, T.M., 2021. Forecasting of COVID-19 using deep layer Recurrent Neural Networks (RNNs) with Gated Recurrent Units (GRUs) and Long Short-Term Memory (LSTM) cells. Chaos Solitons Fractals 146,. 
</t>
  </si>
  <si>
    <t xml:space="preserve">105340. Benvenuto, D., Giovan
</t>
  </si>
  <si>
    <t>105340.</t>
  </si>
  <si>
    <t xml:space="preserve">Benvenuto, D., Giovan
</t>
  </si>
  <si>
    <t xml:space="preserve">53 studies
</t>
  </si>
  <si>
    <t xml:space="preserve">studies
</t>
  </si>
  <si>
    <t xml:space="preserve">11 545 patients
</t>
  </si>
  <si>
    <t xml:space="preserve">545 patients
</t>
  </si>
  <si>
    <t xml:space="preserve">109864
</t>
  </si>
  <si>
    <t xml:space="preserve">761–770
</t>
  </si>
  <si>
    <t xml:space="preserve">138474
</t>
  </si>
  <si>
    <t xml:space="preserve">110595
</t>
  </si>
  <si>
    <t xml:space="preserve">093312
</t>
  </si>
  <si>
    <t xml:space="preserve">103817
</t>
  </si>
  <si>
    <t xml:space="preserve">741–756
</t>
  </si>
  <si>
    <t xml:space="preserve">16632–16645
</t>
  </si>
  <si>
    <t xml:space="preserve">2451–2471
</t>
  </si>
  <si>
    <t xml:space="preserve">e08143
</t>
  </si>
  <si>
    <t xml:space="preserve">9, 1735–1780.
</t>
  </si>
  <si>
    <t>9,</t>
  </si>
  <si>
    <t xml:space="preserve">1735–1780.
</t>
  </si>
  <si>
    <t xml:space="preserve">110015.
</t>
  </si>
  <si>
    <t xml:space="preserve">111837–111849.
</t>
  </si>
  <si>
    <t xml:space="preserve">7534.
</t>
  </si>
  <si>
    <t xml:space="preserve">140935.
</t>
  </si>
  <si>
    <t xml:space="preserve">2459–2471.
</t>
  </si>
  <si>
    <t xml:space="preserve">126660.
</t>
  </si>
  <si>
    <t xml:space="preserve">1419–1427.
</t>
  </si>
  <si>
    <t xml:space="preserve">56043–56052.
</t>
  </si>
  <si>
    <t xml:space="preserve">110227.
</t>
  </si>
  <si>
    <t xml:space="preserve">1–11.
</t>
  </si>
  <si>
    <t xml:space="preserve">372.
</t>
  </si>
  <si>
    <t xml:space="preserve">971–976.
</t>
  </si>
  <si>
    <t xml:space="preserve">184–189.
</t>
  </si>
  <si>
    <t xml:space="preserve">728, 138762
</t>
  </si>
  <si>
    <t>728,</t>
  </si>
  <si>
    <t xml:space="preserve">138762
</t>
  </si>
  <si>
    <t xml:space="preserve">725, 138436
</t>
  </si>
  <si>
    <t>725,</t>
  </si>
  <si>
    <t xml:space="preserve">138436
</t>
  </si>
  <si>
    <t xml:space="preserve">549,733 cases
</t>
  </si>
  <si>
    <t>549,733</t>
  </si>
  <si>
    <t xml:space="preserve">101, 1–14
</t>
  </si>
  <si>
    <t>101,</t>
  </si>
  <si>
    <t xml:space="preserve">1–14
</t>
  </si>
  <si>
    <t xml:space="preserve">140, 110121
</t>
  </si>
  <si>
    <t>140,</t>
  </si>
  <si>
    <t xml:space="preserve">110121
</t>
  </si>
  <si>
    <t>extractions_documents_5Feb632b7b731683212d9e9e5062--COSMOS-data.json</t>
  </si>
  <si>
    <t xml:space="preserve">76,250,431 cumulative cases and 1,699,230 deaths globally
</t>
  </si>
  <si>
    <t>76,250,431</t>
  </si>
  <si>
    <t xml:space="preserve">cumulative cases and 1,699,230 deaths globally
</t>
  </si>
  <si>
    <t xml:space="preserve">95,916 cumulative cases and 4772 deaths in China
</t>
  </si>
  <si>
    <t>95,916</t>
  </si>
  <si>
    <t xml:space="preserve">cumulative cases and 4772 deaths in China
</t>
  </si>
  <si>
    <t xml:space="preserve">2 Department of Epidemiology, School of Public Health, China Medical University, Shenyang, Liaoning, China
</t>
  </si>
  <si>
    <t xml:space="preserve">Department of Epidemiology, School of Public Health, China Medical University, Shenyang, Liaoning, China
</t>
  </si>
  <si>
    <t xml:space="preserve">3 Liaoning Provincial Center for Disease Control and Prevention, Shenyang, Liaoning, China
</t>
  </si>
  <si>
    <t xml:space="preserve">Liaoning Provincial Center for Disease Control and Prevention, Shenyang, Liaoning, China
</t>
  </si>
  <si>
    <t xml:space="preserve">4 Department of Mathematics, School of Fundamental Sciences, China Medical University, Shenyang, Liaoning, China
</t>
  </si>
  <si>
    <t xml:space="preserve">Department of Mathematics, School of Fundamental Sciences, China Medical University, Shenyang, Liaoning, China
</t>
  </si>
  <si>
    <t xml:space="preserve">9 SaTScan
</t>
  </si>
  <si>
    <t xml:space="preserve">SaTScan
</t>
  </si>
  <si>
    <t xml:space="preserve">13386–13395 13387
</t>
  </si>
  <si>
    <t>13386–13395</t>
  </si>
  <si>
    <t xml:space="preserve">13387
</t>
  </si>
  <si>
    <t xml:space="preserve">2021
</t>
  </si>
  <si>
    <t xml:space="preserve">January 15 to February 25, 2020
</t>
  </si>
  <si>
    <t>January</t>
  </si>
  <si>
    <t xml:space="preserve">15 to February 25, 2020
</t>
  </si>
  <si>
    <t xml:space="preserve">366 cities in mainland China
</t>
  </si>
  <si>
    <t xml:space="preserve">cities in mainland China
</t>
  </si>
  <si>
    <t xml:space="preserve">96.87 (LLR = 124,907.02, P &lt; 0.001)
</t>
  </si>
  <si>
    <t>96.87</t>
  </si>
  <si>
    <t xml:space="preserve">(LLR = 124,907.02, P &lt; 0.001)
</t>
  </si>
  <si>
    <t xml:space="preserve">4.51 (LLR = 3616.12, P &lt; 0.001)
</t>
  </si>
  <si>
    <t>4.51</t>
  </si>
  <si>
    <t xml:space="preserve">(LLR = 3616.12, P &lt; 0.001)
</t>
  </si>
  <si>
    <t xml:space="preserve">2.49 (P&lt; 0.05)
</t>
  </si>
  <si>
    <t>2.49</t>
  </si>
  <si>
    <t xml:space="preserve">(P&lt; 0.05)
</t>
  </si>
  <si>
    <t xml:space="preserve">1.24 (P&lt; 0.05)
</t>
  </si>
  <si>
    <t>1.24</t>
  </si>
  <si>
    <t xml:space="preserve">2020a
</t>
  </si>
  <si>
    <t xml:space="preserve">2020b
</t>
  </si>
  <si>
    <t xml:space="preserve">3.10 (LLR = 8629.09, P &lt; 0.001)
</t>
  </si>
  <si>
    <t>3.10</t>
  </si>
  <si>
    <t xml:space="preserve">(LLR = 8629.09, P &lt; 0.001)
</t>
  </si>
  <si>
    <t xml:space="preserve">47.83% of the total cumulative disease cases during the study period (LLR = 123,564.50, RR = 125.17, P &lt; 0.001)
</t>
  </si>
  <si>
    <t>47.83%</t>
  </si>
  <si>
    <t xml:space="preserve">of the total cumulative disease cases during the study period (LLR = 123,564.50, RR = 125.17, P &lt; 0.001)
</t>
  </si>
  <si>
    <t xml:space="preserve">18.3% of the variation (pseudo-R2=0.183)
</t>
  </si>
  <si>
    <t>18.3%</t>
  </si>
  <si>
    <t xml:space="preserve">of the variation (pseudo-R2=0.183)
</t>
  </si>
  <si>
    <t xml:space="preserve">2.443; 95% CI, 2.240– 2.665.
</t>
  </si>
  <si>
    <t>2.443;</t>
  </si>
  <si>
    <t xml:space="preserve">95% CI, 2.240– 2.665.
</t>
  </si>
  <si>
    <t xml:space="preserve">1.035; 95%CI, 1.028–1.043;
</t>
  </si>
  <si>
    <t>1.035;</t>
  </si>
  <si>
    <t xml:space="preserve">95%CI, 1.028–1.043;
</t>
  </si>
  <si>
    <t xml:space="preserve">1.025; 95%CI, 1.019–1.031).
</t>
  </si>
  <si>
    <t>1.025;</t>
  </si>
  <si>
    <t xml:space="preserve">95%CI, 1.019–1.031).
</t>
  </si>
  <si>
    <t xml:space="preserve">43,503 - Cases in Wuhan City, Huanggang City, Ezhou City, Xianning City, Huangshi City, Xiantao City, Qianjiang City, Tianmen City, Xiaogan City, Suizhou City
</t>
  </si>
  <si>
    <t>43,503</t>
  </si>
  <si>
    <t xml:space="preserve">- Cases in Wuhan City, Huanggang City, Ezhou City, Xianning City, Huangshi City, Xiantao City, Qianjiang City, Tianmen City, Xiaogan City, Suizhou City
</t>
  </si>
  <si>
    <t xml:space="preserve">5158 - Cases in Shennongjia forestry district, Shiyan City, Yichang City, Xiangyang City, Jingme
</t>
  </si>
  <si>
    <t>5158</t>
  </si>
  <si>
    <t xml:space="preserve">- Cases in Shennongjia forestry district, Shiyan City, Yichang City, Xiangyang City, Jingme
</t>
  </si>
  <si>
    <t xml:space="preserve">1496.82 - Expected cases in Wuhan City, Huanggang City, Ezhou City, Xianning City, Huangshi City, Xiantao City, Qianjiang City, Tianmen City, Xiaogan City, Suizhou City
</t>
  </si>
  <si>
    <t>1496.82</t>
  </si>
  <si>
    <t xml:space="preserve">- Expected cases in Wuhan City, Huanggang City, Ezhou City, Xianning City, Huangshi City, Xiantao City, Qianjiang City, Tianmen City, Xiaogan City, Suizhou City
</t>
  </si>
  <si>
    <t xml:space="preserve">1224.16 - Expected cases in Shennongjia forestry district, Shiyan City, Yichang City, Xiangyang City, Jingme
</t>
  </si>
  <si>
    <t>1224.16</t>
  </si>
  <si>
    <t xml:space="preserve">- Expected cases in Shennongjia forestry district, Shiyan City, Yichang City, Xiangyang City, Jingme
</t>
  </si>
  <si>
    <t xml:space="preserve">96.87 - Relative risk in Wuhan City, Huanggang City, Ezhou City, Xianning City, Huangshi City, Xiantao City, Qianjiang City, Tianmen City, Xiaogan City, Suizhou City
</t>
  </si>
  <si>
    <t xml:space="preserve">- Relative risk in Wuhan City, Huanggang City, Ezhou City, Xianning City, Huangshi City, Xiantao City, Qianjiang City, Tianmen City, Xiaogan City, Suizhou City
</t>
  </si>
  <si>
    <t xml:space="preserve">4.51 - Relative risk in Shennongjia forestry district, Shiyan City, Yichang City, Xiangyang City, Jingme
</t>
  </si>
  <si>
    <t xml:space="preserve">- Relative risk in Shennongjia forestry district, Shiyan City, Yichang City, Xiangyang City, Jingme
</t>
  </si>
  <si>
    <t xml:space="preserve">0.001 - P-value in
</t>
  </si>
  <si>
    <t xml:space="preserve">- P-value in
</t>
  </si>
  <si>
    <t xml:space="preserve">2nd secondary Xinyu City 130 52.22
</t>
  </si>
  <si>
    <t>2nd</t>
  </si>
  <si>
    <t xml:space="preserve">secondary Xinyu City 130 52.22
</t>
  </si>
  <si>
    <t xml:space="preserve">3rd secondary Wenzhou City 504 407.01
</t>
  </si>
  <si>
    <t>3rd</t>
  </si>
  <si>
    <t xml:space="preserve">secondary Wenzhou City 504 407.01
</t>
  </si>
  <si>
    <t xml:space="preserve">N 0 500 1,000 2,000
</t>
  </si>
  <si>
    <t xml:space="preserve">0 500 1,000 2,000
</t>
  </si>
  <si>
    <t xml:space="preserve">Most likely 2020/2/2–2020/2/9 25,919
</t>
  </si>
  <si>
    <t>Most</t>
  </si>
  <si>
    <t xml:space="preserve">likely 2020/2/2–2020/2/9 25,919
</t>
  </si>
  <si>
    <t xml:space="preserve">Secondary - - - - -
</t>
  </si>
  <si>
    <t>Secondary</t>
  </si>
  <si>
    <t xml:space="preserve">- - - - -
</t>
  </si>
  <si>
    <t xml:space="preserve">13392
</t>
  </si>
  <si>
    <t xml:space="preserve">Environ Sci Pollut Res  (2022) 29:13386–13395
</t>
  </si>
  <si>
    <t>Environ</t>
  </si>
  <si>
    <t xml:space="preserve">Sci Pollut Res  (2022) 29:13386–13395
</t>
  </si>
  <si>
    <t xml:space="preserve">Most likely 2020/1/29–2020/2/18 (30.52 N, 114.31 E) 160.56 km 10 37309
</t>
  </si>
  <si>
    <t xml:space="preserve">likely 2020/1/29–2020/2/18 (30.52 N, 114.31 E) 160.56 km 10 37309
</t>
  </si>
  <si>
    <t xml:space="preserve">Secondary 2020/1/30–2020/2/8 (30.78 N, 106.08 E) 597.91 km 54 3957
</t>
  </si>
  <si>
    <t xml:space="preserve">2020/1/30–2020/2/8 (30.78 N, 106.08 E) 597.91 km 54 3957
</t>
  </si>
  <si>
    <t xml:space="preserve">2nd secondary 2020/1/31–2020/2/20 (35.38 N, 116.59 E) 0 km 1 201
</t>
  </si>
  <si>
    <t xml:space="preserve">secondary 2020/1/31–2020/2/20 (35.38 N, 116.59 E) 0 km 1 201
</t>
  </si>
  <si>
    <t xml:space="preserve">3rd secondary 2020/1/29–2020/2/5 (22.62 N, 114.07 E) /0 km 1 251
</t>
  </si>
  <si>
    <t xml:space="preserve">secondary 2020/1/29–2020/2/5 (22.62 N, 114.07 E) /0 km 1 251
</t>
  </si>
  <si>
    <t xml:space="preserve">4th secondary 2020/1/28–2020/1/30 (29.86 N, 121.56 E) 223.82 km 12 439
</t>
  </si>
  <si>
    <t xml:space="preserve">secondary 2020/1/28–2020/1/30 (29.86 N, 121.56 E) 223.82 km 12 439
</t>
  </si>
  <si>
    <t xml:space="preserve">5th secondary 2020/2/4–2020/2/12
</t>
  </si>
  <si>
    <t>5th</t>
  </si>
  <si>
    <t xml:space="preserve">secondary 2020/2/4–2020/2/12
</t>
  </si>
  <si>
    <t xml:space="preserve">risk 0.893 
</t>
  </si>
  <si>
    <t>risk</t>
  </si>
  <si>
    <t xml:space="preserve">0.893 
</t>
  </si>
  <si>
    <t xml:space="preserve">2.443 
</t>
  </si>
  <si>
    <t>2.443</t>
  </si>
  <si>
    <t xml:space="preserve">2.240–2.665 
</t>
  </si>
  <si>
    <t>2.240–2.665</t>
  </si>
  <si>
    <t xml:space="preserve">0.001 
</t>
  </si>
  <si>
    <t xml:space="preserve">0.183 
</t>
  </si>
  <si>
    <t>0.183</t>
  </si>
  <si>
    <t xml:space="preserve">index 0.035 
</t>
  </si>
  <si>
    <t>index</t>
  </si>
  <si>
    <t xml:space="preserve">0.035 
</t>
  </si>
  <si>
    <t xml:space="preserve">1.035 
</t>
  </si>
  <si>
    <t>1.035</t>
  </si>
  <si>
    <t xml:space="preserve">1.028–1.043 
</t>
  </si>
  <si>
    <t>1.028–1.043</t>
  </si>
  <si>
    <t xml:space="preserve">PM2.5 −0.042 
</t>
  </si>
  <si>
    <t>PM2.5</t>
  </si>
  <si>
    <t xml:space="preserve">−0.042 
</t>
  </si>
  <si>
    <t xml:space="preserve">0.959 
</t>
  </si>
  <si>
    <t>0.959</t>
  </si>
  <si>
    <t xml:space="preserve">0.952–0.965 
</t>
  </si>
  <si>
    <t>0.952–0.965</t>
  </si>
  <si>
    <t xml:space="preserve">PM10 0.025 
</t>
  </si>
  <si>
    <t>PM10</t>
  </si>
  <si>
    <t xml:space="preserve">0.025 
</t>
  </si>
  <si>
    <t xml:space="preserve">1.025 
</t>
  </si>
  <si>
    <t>1.025</t>
  </si>
  <si>
    <t xml:space="preserve">1.019–1.031 
</t>
  </si>
  <si>
    <t>1.019–1.031</t>
  </si>
  <si>
    <t xml:space="preserve">Temperature −0.013 
</t>
  </si>
  <si>
    <t>Temperature</t>
  </si>
  <si>
    <t xml:space="preserve">−0.013 
</t>
  </si>
  <si>
    <t xml:space="preserve">0.987 
</t>
  </si>
  <si>
    <t>0.987</t>
  </si>
  <si>
    <t xml:space="preserve">0.978–0.995 
</t>
  </si>
  <si>
    <t>0.978–0.995</t>
  </si>
  <si>
    <t xml:space="preserve">0.002
</t>
  </si>
  <si>
    <t xml:space="preserve">81202254  Grant Nos. 81202254 and 71974199
</t>
  </si>
  <si>
    <t>81202254</t>
  </si>
  <si>
    <t xml:space="preserve"> Grant Nos. 81202254 and 71974199
</t>
  </si>
  <si>
    <t xml:space="preserve">71974199  Grant Nos. 81202254 and 71974199
</t>
  </si>
  <si>
    <t>71974199</t>
  </si>
  <si>
    <t xml:space="preserve">95 - Wang LY, Zhang WY, Ding F, Hu WB, Soares Magalhaes RJ, Sun HL, Li YX, Zou W, Wang Y, Liu QY, Li SL, Yin WW, Huang LY, Clements ACA, Bi P, Li CY (2013)
</t>
  </si>
  <si>
    <t xml:space="preserve">- Wang LY, Zhang WY, Ding F, Hu WB, Soares Magalhaes RJ, Sun HL, Li YX, Zou W, Wang Y, Liu QY, Li SL, Yin WW, Huang LY, Clements ACA, Bi P, Li CY (2013)
</t>
  </si>
  <si>
    <t xml:space="preserve">219 - Wang WL, Wang HJ, Deng Y, Song T, Lan JM, Wu GZ, Ke CW, Tan WJ (2016)
</t>
  </si>
  <si>
    <t xml:space="preserve">- Wang WL, Wang HJ, Deng Y, Song T, Lan JM, Wu GZ, Ke CW, Tan WJ (2016)
</t>
  </si>
  <si>
    <t xml:space="preserve">689 - Wu JT, Leung K, Leung GM (2020a)
</t>
  </si>
  <si>
    <t>689</t>
  </si>
  <si>
    <t xml:space="preserve">- Wu JT, Leung K, Leung GM (2020a)
</t>
  </si>
  <si>
    <t xml:space="preserve">76 - Wu S, Ni Y, Li H, Pan L, Yang D, Baccarelli AA, Deng F, Chen Y, Shima M, Guo X (2016)
</t>
  </si>
  <si>
    <t xml:space="preserve">- Wu S, Ni Y, Li H, Pan L, Yang D, Baccarelli AA, Deng F, Chen Y, Shima M, Guo X (2016)
</t>
  </si>
  <si>
    <t xml:space="preserve">229 - Wu W, Guo J, Guan P, Sun Y, Zhou B (2011)
</t>
  </si>
  <si>
    <t xml:space="preserve">- Wu W, Guo J, Guan P, Sun Y, Zhou B (2011)
</t>
  </si>
  <si>
    <t xml:space="preserve">414 - Yan-Feng, G., Lei, L., Zhi-Hong, L., Jun, S. G., &amp; Jian-Gang, Z. (2019)
</t>
  </si>
  <si>
    <t>414</t>
  </si>
  <si>
    <t xml:space="preserve">- Yan-Feng, G., Lei, L., Zhi-Hong, L., Jun, S. G., &amp; Jian-Gang, Z. (2019)
</t>
  </si>
  <si>
    <t xml:space="preserve">2563 - Yang W, Deng M, Li C, Huang J (2020a)
</t>
  </si>
  <si>
    <t>2563</t>
  </si>
  <si>
    <t xml:space="preserve">- Yang W, Deng M, Li C, Huang J (2020a)
</t>
  </si>
  <si>
    <t xml:space="preserve">3344 - Zhang WY, Wang LY, Liu YX, Yin WW, Hu WB,
</t>
  </si>
  <si>
    <t>3344</t>
  </si>
  <si>
    <t xml:space="preserve">- Zhang WY, Wang LY, Liu YX, Yin WW, Hu WB,
</t>
  </si>
  <si>
    <t>extractions_documents_5Feb636949fd74bed2df5c06e621--COSMOS-data.json</t>
  </si>
  <si>
    <t xml:space="preserve">5, 6 - COVID-19 pandemic
</t>
  </si>
  <si>
    <t xml:space="preserve">6 - COVID-19 pandemic
</t>
  </si>
  <si>
    <t xml:space="preserve">6 - new COVID variants
</t>
  </si>
  <si>
    <t xml:space="preserve">- new COVID variants
</t>
  </si>
  <si>
    <t xml:space="preserve">7, 8 - prioritization of testing supplies
</t>
  </si>
  <si>
    <t xml:space="preserve">8 - prioritization of testing supplies
</t>
  </si>
  <si>
    <t xml:space="preserve">9 - slowing disease spread
</t>
  </si>
  <si>
    <t xml:space="preserve">- slowing disease spread
</t>
  </si>
  <si>
    <t xml:space="preserve">10, 11 - mismatched latent and incubation periods
</t>
  </si>
  <si>
    <t xml:space="preserve">11 - mismatched latent and incubation periods
</t>
  </si>
  <si>
    <t xml:space="preserve">12, 13, 14, 15 - undetected totally asymptomatic spreaders
</t>
  </si>
  <si>
    <t xml:space="preserve">13, 14, 15 - undetected totally asymptomatic spreaders
</t>
  </si>
  <si>
    <t xml:space="preserve">16, 17 - testing, contact tracing, and quarantine control strategies
</t>
  </si>
  <si>
    <t xml:space="preserve">17 - testing, contact tracing, and quarantine control strategies
</t>
  </si>
  <si>
    <t xml:space="preserve">18 - limited resource constraints
</t>
  </si>
  <si>
    <t xml:space="preserve">- limited resource constraints
</t>
  </si>
  <si>
    <t xml:space="preserve">19 - vaccination control
</t>
  </si>
  <si>
    <t xml:space="preserve">- vaccination control
</t>
  </si>
  <si>
    <t xml:space="preserve">20, 21 - masking and social distancing
</t>
  </si>
  <si>
    <t>20,</t>
  </si>
  <si>
    <t xml:space="preserve">21 - masking and social distancing
</t>
  </si>
  <si>
    <t xml:space="preserve">22, 23, 24, 25, 26, 27, 28, 29
</t>
  </si>
  <si>
    <t>22,</t>
  </si>
  <si>
    <t xml:space="preserve">23, 24, 25, 26, 27, 28, 29
</t>
  </si>
  <si>
    <t xml:space="preserve">N total susceptible, exposed, infectious, and recovered individuals
</t>
  </si>
  <si>
    <t xml:space="preserve">total susceptible, exposed, infectious, and recovered individuals
</t>
  </si>
  <si>
    <t xml:space="preserve">fA and fY
</t>
  </si>
  <si>
    <t>fA</t>
  </si>
  <si>
    <t xml:space="preserve">and fY
</t>
  </si>
  <si>
    <t xml:space="preserve">EA(t) = ∞ 0 dx eA(t, x)
</t>
  </si>
  <si>
    <t>EA(t)</t>
  </si>
  <si>
    <t xml:space="preserve">eA(t, x)dx
</t>
  </si>
  <si>
    <t>eA(t,</t>
  </si>
  <si>
    <t xml:space="preserve">x)dx
</t>
  </si>
  <si>
    <t xml:space="preserve">eY (t, x)
</t>
  </si>
  <si>
    <t>eY</t>
  </si>
  <si>
    <t xml:space="preserve">(t, x)
</t>
  </si>
  <si>
    <t xml:space="preserve">3 - fraction κ of the non-symptomatic population XN (t)
</t>
  </si>
  <si>
    <t xml:space="preserve">- fraction κ of the non-symptomatic population XN (t)
</t>
  </si>
  <si>
    <t xml:space="preserve">6 - Clinical testing rate is given by 1/τC
</t>
  </si>
  <si>
    <t xml:space="preserve">- Clinical testing rate is given by 1/τC
</t>
  </si>
  <si>
    <t xml:space="preserve">7 - κ ∈ (0, 1]
</t>
  </si>
  <si>
    <t xml:space="preserve">- κ ∈ (0, 1]
</t>
  </si>
  <si>
    <t xml:space="preserve">8 - η ∈ [0, 1)
</t>
  </si>
  <si>
    <t xml:space="preserve">- η ∈ [0, 1)
</t>
  </si>
  <si>
    <t xml:space="preserve">9 - η = 0.95
</t>
  </si>
  <si>
    <t xml:space="preserve">- η = 0.95
</t>
  </si>
  <si>
    <t xml:space="preserve">10 - τ−1 C = (cid:105)−1 (cid:104)
</t>
  </si>
  <si>
    <t xml:space="preserve">- τ−1 C = (cid:105)−1 (cid:104)
</t>
  </si>
  <si>
    <t xml:space="preserve">C: Testing capacity - Maximum number of tests able to be administered and processed per day per capita
</t>
  </si>
  <si>
    <t>C:</t>
  </si>
  <si>
    <t xml:space="preserve">Testing capacity - Maximum number of tests able to be administered and processed per day per capita
</t>
  </si>
  <si>
    <t xml:space="preserve">τ: Testing time - Average amount of time required for an individual be tested (including procrastination, travel time, processing time, etc.) absent of back- logs or delays due to other patients
</t>
  </si>
  <si>
    <t>τ:</t>
  </si>
  <si>
    <t xml:space="preserve">Testing time - Average amount of time required for an individual be tested (including procrastination, travel time, processing time, etc.) absent of back- logs or delays due to other patients
</t>
  </si>
  <si>
    <t xml:space="preserve">ρ: Strategy parameter - Fraction of tests allocated to clinical testing
</t>
  </si>
  <si>
    <t>ρ:</t>
  </si>
  <si>
    <t xml:space="preserve">Strategy parameter - Fraction of tests allocated to clinical testing
</t>
  </si>
  <si>
    <t xml:space="preserve">32, 33, 34, 35, 36, 37
</t>
  </si>
  <si>
    <t xml:space="preserve">33, 34, 35, 36, 37
</t>
  </si>
  <si>
    <t xml:space="preserve">30
</t>
  </si>
  <si>
    <t xml:space="preserve">12: βλY βλA , Run + (1 − fA) 0 = fA r r
</t>
  </si>
  <si>
    <t>12:</t>
  </si>
  <si>
    <t xml:space="preserve">βλY βλA , Run + (1 − fA) 0 = fA r r
</t>
  </si>
  <si>
    <t xml:space="preserve">15: fA = 0.75 and fY = 0.25
</t>
  </si>
  <si>
    <t>15:</t>
  </si>
  <si>
    <t xml:space="preserve">fA = 0.75 and fY = 0.25
</t>
  </si>
  <si>
    <t xml:space="preserve">16: βλY βλA , Run + (1 − fA) 0 = fA r r
</t>
  </si>
  <si>
    <t xml:space="preserve">45, 46, 47: Run 0 = 3.0
</t>
  </si>
  <si>
    <t>45,</t>
  </si>
  <si>
    <t xml:space="preserve">46, 47: Run 0 = 3.0
</t>
  </si>
  <si>
    <t xml:space="preserve">11, 48, 49: Run 0 = 6.4
</t>
  </si>
  <si>
    <t xml:space="preserve">48, 49: Run 0 = 6.4
</t>
  </si>
  <si>
    <t xml:space="preserve">49, 50: Run 0 = 9.5
</t>
  </si>
  <si>
    <t>49,</t>
  </si>
  <si>
    <t xml:space="preserve">50: Run 0 = 9.5
</t>
  </si>
  <si>
    <t xml:space="preserve">(cid:104)fε(cid:105) = 5.48, σε = 2.72
</t>
  </si>
  <si>
    <t>(cid:104)fε(cid:105)</t>
  </si>
  <si>
    <t xml:space="preserve">(cid:104)fε(cid:105) = 5.48, σε = 5.48
</t>
  </si>
  <si>
    <t xml:space="preserve">(cid:104)fr(cid:105) = 16.38, σr = 2.02
</t>
  </si>
  <si>
    <t>(cid:104)fr(cid:105)</t>
  </si>
  <si>
    <t xml:space="preserve">(cid:104)finf(cid:105) = 10.92, σinf = 3.34
</t>
  </si>
  <si>
    <t>(cid:104)finf(cid:105)</t>
  </si>
  <si>
    <t xml:space="preserve">(cid:104)finf(cid:105) = 11.26, σinf = 4.81
</t>
  </si>
  <si>
    <t xml:space="preserve">(cid:104)ftot(cid:105) = 16.40, σtot = 2.02
</t>
  </si>
  <si>
    <t>(cid:104)ftot(cid:105)</t>
  </si>
  <si>
    <t xml:space="preserve">(cid:104)ftot(cid:105) = 16.74, σtot = 2.69
</t>
  </si>
  <si>
    <t xml:space="preserve">(c
</t>
  </si>
  <si>
    <t xml:space="preserve">30, Refs. (30, 31, 11, 41)
</t>
  </si>
  <si>
    <t xml:space="preserve">Refs. (30, 31, 11, 41)
</t>
  </si>
  <si>
    <t xml:space="preserve">31, Refs. (30, 31, 11, 41)
</t>
  </si>
  <si>
    <t xml:space="preserve">11, Refs. (30, 31, 11, 41)
</t>
  </si>
  <si>
    <t xml:space="preserve">41, Refs. (30, 31, 11, 41)
</t>
  </si>
  <si>
    <t>41,</t>
  </si>
  <si>
    <t xml:space="preserve">2, Table 2
</t>
  </si>
  <si>
    <t xml:space="preserve">Table 2
</t>
  </si>
  <si>
    <t xml:space="preserve">4, Table 4
</t>
  </si>
  <si>
    <t>4,</t>
  </si>
  <si>
    <t xml:space="preserve">18, medRxiv preprint doi: https://doi.org/10.1101/2022.11.06.22281984
</t>
  </si>
  <si>
    <t xml:space="preserve">medRxiv preprint doi: https://doi.org/10.1101/2022.11.06.22281984
</t>
  </si>
  <si>
    <t xml:space="preserve">51, (51, 52, 28)
</t>
  </si>
  <si>
    <t>51,</t>
  </si>
  <si>
    <t xml:space="preserve">(51, 52, 28)
</t>
  </si>
  <si>
    <t xml:space="preserve">52, (51, 52, 28)
</t>
  </si>
  <si>
    <t>52,</t>
  </si>
  <si>
    <t xml:space="preserve">28, (51, 52, 28), (28, 29)
</t>
  </si>
  <si>
    <t xml:space="preserve">(51, 52, 28), (28, 29)
</t>
  </si>
  <si>
    <t xml:space="preserve">29, (28, 29)
</t>
  </si>
  <si>
    <t xml:space="preserve">(28, 29)
</t>
  </si>
  <si>
    <t xml:space="preserve">5, Table 5
</t>
  </si>
  <si>
    <t xml:space="preserve">Table 5
</t>
  </si>
  <si>
    <t xml:space="preserve">Run 0 = 3.0, 6.4, and 9.5 
</t>
  </si>
  <si>
    <t>Run</t>
  </si>
  <si>
    <t xml:space="preserve">0 = 3.0, 6.4, and 9.5 
</t>
  </si>
  <si>
    <t xml:space="preserve">(cid:104)fε(cid:105) = 5.48, 4.00, and 1.50 days
</t>
  </si>
  <si>
    <t xml:space="preserve">8a
</t>
  </si>
  <si>
    <t xml:space="preserve">8b
</t>
  </si>
  <si>
    <t xml:space="preserve">10: Figs. 10 
</t>
  </si>
  <si>
    <t xml:space="preserve">Figs. 10 
</t>
  </si>
  <si>
    <t xml:space="preserve">12: Figs. 12 
</t>
  </si>
  <si>
    <t xml:space="preserve">Figs. 12 
</t>
  </si>
  <si>
    <t xml:space="preserve">13: Fig. 13 
</t>
  </si>
  <si>
    <t xml:space="preserve">Fig. 13 
</t>
  </si>
  <si>
    <t xml:space="preserve">2: Tables 2 
</t>
  </si>
  <si>
    <t xml:space="preserve">Tables 2 
</t>
  </si>
  <si>
    <t xml:space="preserve">3: Tables 3 
</t>
  </si>
  <si>
    <t xml:space="preserve">Tables 3 
</t>
  </si>
  <si>
    <t xml:space="preserve">4: Tables 4 
</t>
  </si>
  <si>
    <t xml:space="preserve">Tables 4 
</t>
  </si>
  <si>
    <t xml:space="preserve">6: Tables 6 
</t>
  </si>
  <si>
    <t xml:space="preserve">Tables 6 
</t>
  </si>
  <si>
    <t xml:space="preserve">39 - medRxiv preprint doi: https://doi.org/10.1101/2022.11.06.22281984 
</t>
  </si>
  <si>
    <t xml:space="preserve">- medRxiv preprint doi: https://doi.org/10.1101/2022.11.06.22281984 
</t>
  </si>
  <si>
    <t xml:space="preserve">27 - quarantining is more effective under the exponential assumption
</t>
  </si>
  <si>
    <t xml:space="preserve">- quarantining is more effective under the exponential assumption
</t>
  </si>
  <si>
    <t xml:space="preserve">3 - ODE model can severely overestimate controllability
</t>
  </si>
  <si>
    <t xml:space="preserve">- ODE model can severely overestimate controllability
</t>
  </si>
  <si>
    <t xml:space="preserve">4.2 - Influence of model assumptions on controllability
</t>
  </si>
  <si>
    <t xml:space="preserve">- Influence of model assumptions on controllability
</t>
  </si>
  <si>
    <t xml:space="preserve">z - incubation-latent offset
</t>
  </si>
  <si>
    <t>z</t>
  </si>
  <si>
    <t xml:space="preserve">- incubation-latent offset
</t>
  </si>
  <si>
    <t xml:space="preserve">2003 SARS
</t>
  </si>
  <si>
    <t>2003</t>
  </si>
  <si>
    <t xml:space="preserve">SARS
</t>
  </si>
  <si>
    <t xml:space="preserve">11 Min Kang, Hualei Xin, Jun Yuan, Sheikh Taslim Ali, Zimian Liang, Jiayi Zhang, Ting Hu, Eric HY Lau, Yingtao Zhang, Meng Zhang, Benjamin J Cowling, Yan Li, and Peng Wu. Transmission dynamics and epidemiological characteristics of SARS-CoV-2 Delta vari- ant infections in Guangdong, China, May to June 2021. Eurosurveillance, 27, 2022. doi: 10.2807/1560-7917.ES.2022.27.10.2100815.
</t>
  </si>
  <si>
    <t xml:space="preserve">Min Kang, Hualei Xin, Jun Yuan, Sheikh Taslim Ali, Zimian Liang, Jiayi Zhang, Ting Hu, Eric HY Lau, Yingtao Zhang, Meng Zhang, Benjamin J Cowling, Yan Li, and Peng Wu. Transmission dynamics and epidemiological characteristics of SARS-CoV-2 Delta vari- ant infections in Guangdong, China, May to June 2021. Eurosurveillance, 27, 2022. doi: 10.2807/1560-7917.ES.2022.27.10.2100815.
</t>
  </si>
  <si>
    <t xml:space="preserve">12 Nathan W. Furukawa, John T. Brooks, and Jeremy Sobel. Evidence supporting transmission of severe acute respiratory syndrome coronavirus 2 while presymptomatic or asymptomatic. Emerg Infect Dis, 26:e201595, 2020. doi: 10.3201/eid2607.201595.
</t>
  </si>
  <si>
    <t xml:space="preserve">Nathan W. Furukawa, John T. Brooks, and Jeremy Sobel. Evidence supporting transmission of severe acute respiratory syndrome coronavirus 2 while presymptomatic or asymptomatic. Emerg Infect Dis, 26:e201595, 2020. doi: 10.3201/eid2607.201595.
</t>
  </si>
  <si>
    <t xml:space="preserve">45 medRxiv preprint doi: https://doi.org/10.1101/2022.11.06.22281984 ; this version posted November 7, 2022. The copyright holder for this preprint (which was not certified by peer review) is the author/funder, who
</t>
  </si>
  <si>
    <t xml:space="preserve">medRxiv preprint doi: https://doi.org/10.1101/2022.11.06.22281984 ; this version posted November 7, 2022. The copyright holder for this preprint (which was not certified by peer review) is the author/funder, who
</t>
  </si>
  <si>
    <t xml:space="preserve">[21] Kristina P. Vatcheva, Josef Sifuentes, Tamer Oraby, Jose Campo Maldonado, Timothy Huber, and Mara Cristina Villalobos. Social distancing and testing as optimal strategies against the spread of COVID-19 in the Rio Grande Valley of Texas. Infect Dis Model, 6:729–742, 2021. doi: 10.1016/j.idm.2021.04.004.
</t>
  </si>
  <si>
    <t xml:space="preserve">Kristina P. Vatcheva, Josef Sifuentes, Tamer Oraby, Jose Campo Maldonado, Timothy Huber, and Mara Cristina Villalobos. Social distancing and testing as optimal strategies against the spread of COVID-19 in the Rio Grande Valley of Texas. Infect Dis Model, 6:729–742, 2021. doi: 10.1016/j.idm.2021.04.004.
</t>
  </si>
  <si>
    <t xml:space="preserve">[22] Calistus N. Ngonghala, Enahoro A. Iboi, and Abba B. Gumel. Could masks curtail the post- lockdown resurgence of COVID-19 in the US? Mathl Biosci, 329:108452, 2020. doi: 10.1016/ j.mbs.2020.108452.
</t>
  </si>
  <si>
    <t xml:space="preserve">Calistus N. Ngonghala, Enahoro A. Iboi, and Abba B. Gumel. Could masks curtail the post- lockdown resurgence of COVID-19 in the US? Mathl Biosci, 329:108452, 2020. doi: 10.1016/ j.mbs.2020.108452.
</t>
  </si>
  <si>
    <t xml:space="preserve">[23] Colin J. Worby and Hsiao-Han Chang. Face mask use in the general population and optimal resource allocation during the COVID-19 pandemic. Nat Commun, 11:4049, 2020. doi: 10. 1038/s41467-020-17922-x.
</t>
  </si>
  <si>
    <t xml:space="preserve">Colin J. Worby and Hsiao-Han Chang. Face mask use in the general population and optimal resource allocation during the COVID-19 pandemic. Nat Commun, 11:4049, 2020. doi: 10. 1038/s41467-020-17922-x.
</t>
  </si>
  <si>
    <t xml:space="preserve">[24] Sarah F. Poole, Jessica Gronsbell,
</t>
  </si>
  <si>
    <t xml:space="preserve">Sarah F. Poole, Jessica Gronsbell,
</t>
  </si>
  <si>
    <t xml:space="preserve">[32] Jantien A Backer, Don Klinkenberg, and Jacco Wallinga. Incubation period of 2019 novel coronavirus (2019-nCoV) infections among travellers from Wuhan, China, 2028 January 2020. Eurosurveillance, 25, 2020. doi: 10.2807/1560-7917.ES.2020.25.5.2000062.
</t>
  </si>
  <si>
    <t>[32]</t>
  </si>
  <si>
    <t xml:space="preserve">Jantien A Backer, Don Klinkenberg, and Jacco Wallinga. Incubation period of 2019 novel coronavirus (2019-nCoV) infections among travellers from Wuhan, China, 2028 January 2020. Eurosurveillance, 25, 2020. doi: 10.2807/1560-7917.ES.2020.25.5.2000062.
</t>
  </si>
  <si>
    <t xml:space="preserve">[33] Stephen A. Lauer, Kyra H. Grantz, Qifang Bi, Forrest K. Jones, Qulu Zheng, Hannah R. Meredith, Andrew S. Azman, Nicholas G. Reich, and Justin Lessler. The incubation period of coronavirus disease 2019 (COVID-19) from publicly reported conﬁrmed cases: Estimation and application. Ann Intern Med, 172:577–582, 2020. doi: 10.7326/M20-0504.
</t>
  </si>
  <si>
    <t>[33]</t>
  </si>
  <si>
    <t xml:space="preserve">Stephen A. Lauer, Kyra H. Grantz, Qifang Bi, Forrest K. Jones, Qulu Zheng, Hannah R. Meredith, Andrew S. Azman, Nicholas G. Reich, and Justin Lessler. The incubation period of coronavirus disease 2019 (COVID-19) from publicly reported conﬁrmed cases: Estimation and application. Ann Intern Med, 172:577–582, 2020. doi: 10.7326/M20-0504.
</t>
  </si>
  <si>
    <t xml:space="preserve">[34] Qun Li, Xuhua Guan, Peng Wu, Xiaoye Wang, Lei Zhou, Yeqing Tong, Ruiqi Ren, Kathy S.M. Leung, Eric H.Y. Lau, Jessica Y. Wong, Xuesen X
</t>
  </si>
  <si>
    <t>[34]</t>
  </si>
  <si>
    <t xml:space="preserve">Qun Li, Xuhua Guan, Peng Wu, Xiaoye Wang, Lei Zhou, Yeqing Tong, Ruiqi Ren, Kathy S.M. Leung, Eric H.Y. Lau, Jessica Y. Wong, Xuesen X
</t>
  </si>
  <si>
    <t xml:space="preserve">[41] Mina Park, Colleen Pawliuk, Tribesty Nguyen, Amanda Griﬃtt, Linda Dix-Cooper, Nadia Fourik, and Martin Dawes. 
</t>
  </si>
  <si>
    <t xml:space="preserve">Mina Park, Colleen Pawliuk, Tribesty Nguyen, Amanda Griﬃtt, Linda Dix-Cooper, Nadia Fourik, and Martin Dawes. 
</t>
  </si>
  <si>
    <t xml:space="preserve">[42] Yang Liu, Li-Meng Yan, Lagen Wan, Tian-Xin Xiang, Aiping Le, Jia-Ming Liu, Malik Peiris, Leo L M Poon, and Wei Zhang. 
</t>
  </si>
  <si>
    <t>[42]</t>
  </si>
  <si>
    <t xml:space="preserve">Yang Liu, Li-Meng Yan, Lagen Wan, Tian-Xin Xiang, Aiping Le, Jia-Ming Liu, Malik Peiris, Leo L M Poon, and Wei Zhang. 
</t>
  </si>
  <si>
    <t xml:space="preserve">[43] A. Maisa, G. Spaccaferri, L. Fournier, J. Schaeﬀer, J. Deniau, P. Rolland, B. Coignard, A. Andrieu, O. Broustal, S. Chene, S. Chent, E. Fougre, G. Gbaguidi, M. Hamidouche, A. Lamy, Q. Mano, B. Mastrovito, A. Mercier, G. Modenesi, G. Picard, J. Prudhomme, F. Rapilly, A. Riondel, M. Rivire, B. Villegas Ramirez, A. Zhu-Soubise, M. Zurbaran
</t>
  </si>
  <si>
    <t>[43]</t>
  </si>
  <si>
    <t xml:space="preserve">A. Maisa, G. Spaccaferri, L. Fournier, J. Schaeﬀer, J. Deniau, P. Rolland, B. Coignard, A. Andrieu, O. Broustal, S. Chene, S. Chent, E. Fougre, G. Gbaguidi, M. Hamidouche, A. Lamy, Q. Mano, B. Mastrovito, A. Mercier, G. Modenesi, G. Picard, J. Prudhomme, F. Rapilly, A. Riondel, M. Rivire, B. Villegas Ramirez, A. Zhu-Soubise, M. Zurbaran
</t>
  </si>
  <si>
    <t xml:space="preserve">[46] Ral Patricio Fernndez-Naranjo, Eduardo Vsconez-Gonzlez, Katherine Simbaa-Rivera, Lenin Gmez-Barreno, Juan S. Izquierdo-Condoy, Domnica Cevallos-Robalino, and Esteban Ortiz- Prado. Statistical data driven approach of COVID-19 in Ecuador: R0 and Rt estimation via new method. Infect Dis Model, 6:232–243, 2021. doi: 10.1016/j.idm.2020.12.012.
</t>
  </si>
  <si>
    <t>[46]</t>
  </si>
  <si>
    <t xml:space="preserve">Ral Patricio Fernndez-Naranjo, Eduardo Vsconez-Gonzlez, Katherine Simbaa-Rivera, Lenin Gmez-Barreno, Juan S. Izquierdo-Condoy, Domnica Cevallos-Robalino, and Esteban Ortiz- Prado. Statistical data driven approach of COVID-19 in Ecuador: R0 and Rt estimation via new method. Infect Dis Model, 6:232–243, 2021. doi: 10.1016/j.idm.2020.12.012.
</t>
  </si>
  <si>
    <t xml:space="preserve">[47] Cheng-Jun Yu, Zi-Xiao Wang, Yue Xu, Ming-Xia Hu, Kai Chen, and Gang Qin. Assessment of basic reproductive number for COVID-19 at global level: A meta-analysis. Medicine, 100: e25837, 2021. doi: 10.1097/MD.0000000000025837.
</t>
  </si>
  <si>
    <t>[47]</t>
  </si>
  <si>
    <t xml:space="preserve">Cheng-Jun Yu, Zi-Xiao Wang, Yue Xu, Ming-Xia Hu, Kai Chen, and Gang Qin. Assessment of basic reproductive number for COVID-19 at global level: A meta-analysis. Medicine, 100: e25837, 2021. doi: 10.1097/MD.0000000000025837.
</t>
  </si>
  <si>
    <t xml:space="preserve">[48] Ying Liu and Joacim Rocklv. The reproductive number of the Delta variant of SARS-CoV-2 is far higher compared to the ancestral SARS-CoV-2 virus. J Travel Med, 28:taab124,
</t>
  </si>
  <si>
    <t>[48]</t>
  </si>
  <si>
    <t xml:space="preserve">Ying Liu and Joacim Rocklv. The reproductive number of the Delta variant of SARS-CoV-2 is far higher compared to the ancestral SARS-CoV-2 virus. J Travel Med, 28:taab124,
</t>
  </si>
  <si>
    <t>extractions_documents_5Feb63b97b0974bed2df5c41a271--COSMOS-data.json</t>
  </si>
  <si>
    <t xml:space="preserve">1 Kermack and McKendrick [1]
</t>
  </si>
  <si>
    <t xml:space="preserve">Kermack and McKendrick [1]
</t>
  </si>
  <si>
    <t xml:space="preserve">2 [2–11]
</t>
  </si>
  <si>
    <t xml:space="preserve">[2–11]
</t>
  </si>
  <si>
    <t xml:space="preserve">12 SARS [12]
</t>
  </si>
  <si>
    <t xml:space="preserve">SARS [12]
</t>
  </si>
  <si>
    <t xml:space="preserve">13 COVID-19 [13]
</t>
  </si>
  <si>
    <t xml:space="preserve">COVID-19 [13]
</t>
  </si>
  <si>
    <t xml:space="preserve">14 [12,14,15]
</t>
  </si>
  <si>
    <t xml:space="preserve">[12,14,15]
</t>
  </si>
  <si>
    <t xml:space="preserve">16 - SARS coronavirus
</t>
  </si>
  <si>
    <t xml:space="preserve">- SARS coronavirus
</t>
  </si>
  <si>
    <t xml:space="preserve">16-18 - isolation, quarantine, social distance and community containment
</t>
  </si>
  <si>
    <t>16-18</t>
  </si>
  <si>
    <t xml:space="preserve">- isolation, quarantine, social distance and community containment
</t>
  </si>
  <si>
    <t xml:space="preserve">19-24 - household quarantine, wearing masks, lockdown and strict constant tracing
</t>
  </si>
  <si>
    <t>19-24</t>
  </si>
  <si>
    <t xml:space="preserve">- household quarantine, wearing masks, lockdown and strict constant tracing
</t>
  </si>
  <si>
    <t xml:space="preserve">25 - Jiao et al.
</t>
  </si>
  <si>
    <t xml:space="preserve">- Jiao et al.
</t>
  </si>
  <si>
    <t xml:space="preserve">26-36 - researchers have included stochastic perturbations in the process of epidemic modelling
</t>
  </si>
  <si>
    <t>26-36</t>
  </si>
  <si>
    <t xml:space="preserve">- researchers have included stochastic perturbations in the process of epidemic modelling
</t>
  </si>
  <si>
    <t xml:space="preserve">37 - Shangguan and Liu et al.
</t>
  </si>
  <si>
    <t xml:space="preserve">- Shangguan and Liu et al.
</t>
  </si>
  <si>
    <t xml:space="preserve">2.8
</t>
  </si>
  <si>
    <t xml:space="preserve">2.9
</t>
  </si>
  <si>
    <t xml:space="preserve">2.11
</t>
  </si>
  <si>
    <t xml:space="preserve">2.12
</t>
  </si>
  <si>
    <t xml:space="preserve">2.13
</t>
  </si>
  <si>
    <t xml:space="preserve">2.15
</t>
  </si>
  <si>
    <t xml:space="preserve">2.16
</t>
  </si>
  <si>
    <t xml:space="preserve">2.17
</t>
  </si>
  <si>
    <t xml:space="preserve">2.18
</t>
  </si>
  <si>
    <t xml:space="preserve">Example 2: 
</t>
  </si>
  <si>
    <t>Example</t>
  </si>
  <si>
    <t xml:space="preserve">2: 
</t>
  </si>
  <si>
    <t xml:space="preserve">_x0001_(1) = 0.9
</t>
  </si>
  <si>
    <t>_x0001_(1)</t>
  </si>
  <si>
    <t xml:space="preserve">β(1) = 0.4
</t>
  </si>
  <si>
    <t>β(1)</t>
  </si>
  <si>
    <t xml:space="preserve">α(1) = 0.25
</t>
  </si>
  <si>
    <t>α(1)</t>
  </si>
  <si>
    <t xml:space="preserve">μ(1) = 0.2
</t>
  </si>
  <si>
    <t>μ(1)</t>
  </si>
  <si>
    <t xml:space="preserve">θ (1) = 0.15
</t>
  </si>
  <si>
    <t>θ</t>
  </si>
  <si>
    <t xml:space="preserve">(1) = 0.15
</t>
  </si>
  <si>
    <t xml:space="preserve">η1 = 0.2
</t>
  </si>
  <si>
    <t>η1</t>
  </si>
  <si>
    <t xml:space="preserve">η2 = 0.2
</t>
  </si>
  <si>
    <t>η2</t>
  </si>
  <si>
    <t xml:space="preserve">σ1(1) = 0.05
</t>
  </si>
  <si>
    <t>σ1(1)</t>
  </si>
  <si>
    <t xml:space="preserve">σ2(1) = 0.05
</t>
  </si>
  <si>
    <t>σ2(1)</t>
  </si>
  <si>
    <t xml:space="preserve">σ3(1) = 0.05
</t>
  </si>
  <si>
    <t>σ3(1)</t>
  </si>
  <si>
    <t xml:space="preserve">_x0001_(2) = 1
</t>
  </si>
  <si>
    <t>_x0001_(2)</t>
  </si>
  <si>
    <t xml:space="preserve">β(2) = 0.6
</t>
  </si>
  <si>
    <t>β(2)</t>
  </si>
  <si>
    <t xml:space="preserve">α(2) = 0.3
</t>
  </si>
  <si>
    <t>α(2)</t>
  </si>
  <si>
    <t xml:space="preserve">μ(2) = 0.3
</t>
  </si>
  <si>
    <t>μ(2)</t>
  </si>
  <si>
    <t xml:space="preserve">θ (2) = 0.25
</t>
  </si>
  <si>
    <t xml:space="preserve">(2) = 0.25
</t>
  </si>
  <si>
    <t xml:space="preserve">σ1(2) = 0.1
</t>
  </si>
  <si>
    <t>σ1(2)</t>
  </si>
  <si>
    <t xml:space="preserve">σ2(2) = 0.1
</t>
  </si>
  <si>
    <t>σ2(2)</t>
  </si>
  <si>
    <t xml:space="preserve">σ3(2) = 0.1
</t>
  </si>
  <si>
    <t>σ3(2)</t>
  </si>
  <si>
    <t xml:space="preserve">Rs = 1.0528286
</t>
  </si>
  <si>
    <t>Rs</t>
  </si>
  <si>
    <t xml:space="preserve">17. Hellewell, J., Abbott, S., Gimma, A., et al.: Feasibility of controlling COVID-19 outbreaks by isolation of cases and contacts. Lancet Glob. Health 8, e488–e496 (2020)
</t>
  </si>
  <si>
    <t xml:space="preserve">Hellewell, J., Abbott, S., Gimma, A., et al.: Feasibility of controlling COVID-19 outbreaks by isolation of cases and contacts. Lancet Glob. Health 8, e488–e496 (2020)
</t>
  </si>
  <si>
    <t xml:space="preserve">18. Feng, S., Shen, C., Xia, N., et al.: Rational use of face masks in the COVID-19 pandemic. Lancet Respir. Med. 8, 434–436 (2020)
</t>
  </si>
  <si>
    <t xml:space="preserve">Feng, S., Shen, C., Xia, N., et al.: Rational use of face masks in the COVID-19 pandemic. Lancet Respir. Med. 8, 434–436 (2020)
</t>
  </si>
  <si>
    <t xml:space="preserve">19. Chu, D.K., Akl, E.A., Duda, S., et al.: Physical distancing, face masks, and eye protection to prevent person-to-person transmission of SARS-CoV-2 and COVID-19: a systematic review and meta-analysis. Lancet 395, 1973–1987 (2020)
</t>
  </si>
  <si>
    <t xml:space="preserve">Chu, D.K., Akl, E.A., Duda, S., et al.: Physical distancing, face masks, and eye protection to prevent person-to-person transmission of SARS-CoV-2 and COVID-19: a systematic review and meta-analysis. Lancet 395, 1973–1987 (2020)
</t>
  </si>
  <si>
    <t xml:space="preserve">20. Prem, K., Liu, Y., Russell, T.W., et al.: The effect of control strategies to reduce social mixing on outcomes of the COVID-19 epidemic in Wuhan, China: a modelling study. Lancet Public Health 5, e261–e270 (2020)
</t>
  </si>
  <si>
    <t xml:space="preserve">Prem, K., Liu, Y., Russell, T.W., et al.: The effect of control strategies to reduce social mixing on outcomes of the COVID-19 epidemic in Wuhan, China: a modelling study. Lancet Public Health 5, e261–e270 (2020)
</t>
  </si>
  <si>
    <t xml:space="preserve">21. Maier, B.F., Brockmann, D.: Effective containment explains subexponential growth
</t>
  </si>
  <si>
    <t xml:space="preserve">Maier, B.F., Brockmann, D.: Effective containment explains subexponential growth
</t>
  </si>
  <si>
    <t xml:space="preserve">35. Zhao, X., He, X., Feng, T., Qiu, Z.P.: A stochastic switched SIRS epidemic model with nonlinear incidence and periodic coefﬁcients. Int. J. Biomath. 13, 2050019 (2020)
</t>
  </si>
  <si>
    <t xml:space="preserve">Zhao, X., He, X., Feng, T., Qiu, Z.P.: A stochastic switched SIRS epidemic model with nonlinear incidence and periodic coefﬁcients. Int. J. Biomath. 13, 2050019 (2020)
</t>
  </si>
  <si>
    <t xml:space="preserve">36. Shi, X.Y., Cao, Y.M.: Dynamics of a stochastic periodic SIRS model with time-delay. Int. J. Biomath. 13, 2050072 (2020)
</t>
  </si>
  <si>
    <t xml:space="preserve">Shi, X.Y., Cao, Y.M.: Dynamics of a stochastic periodic SIRS model with time-delay. Int. J. Biomath. 13, 2050072 (2020)
</t>
  </si>
  <si>
    <t xml:space="preserve">37. Shangguan, D.C., Liu, Z.J., Wang, L.W., Tan, R.H.: A stochastic epidemic model with infectivity in incubation period and homestead-isolation on the susceptible. J. Appl. Math. Comput. (2021). https:// doi.org/10.1007/s12190-021-01504-1
</t>
  </si>
  <si>
    <t xml:space="preserve">Shangguan, D.C., Liu, Z.J., Wang, L.W., Tan, R.H.: A stochastic epidemic model with infectivity in incubation period and homestead-isolation on the susceptible. J. Appl. Math. Comput. (2021). https:// doi.org/10.1007/s12190-021-01504-1
</t>
  </si>
  <si>
    <t xml:space="preserve">38. Cao, Z.W., Cao, W.J., Xu, X.J., Han, Q.X., Jiang, D.Q.: The threshold behavior and periodic solution of stochastic SIR epidemic model with saturated incidence. J. Nonlinear Sci. Appl. 9, 4909–
</t>
  </si>
  <si>
    <t xml:space="preserve">Cao, Z.W., Cao, W.J., Xu, X.J., Han, Q.X., Jiang, D.Q.: The threshold behavior and periodic solution of stochastic SIR epidemic model with saturated incidence. J. Nonlinear Sci. Appl. 9, 4909–
</t>
  </si>
  <si>
    <t>extractions_documents_5Feb63c9f7fd74bed2df5ca834d4--COSMOS-data.json</t>
  </si>
  <si>
    <t xml:space="preserve">10 - "natural experiment"
</t>
  </si>
  <si>
    <t xml:space="preserve">- "natural experiment"
</t>
  </si>
  <si>
    <t xml:space="preserve">11 - social distancing
</t>
  </si>
  <si>
    <t xml:space="preserve">- social distancing
</t>
  </si>
  <si>
    <t xml:space="preserve">12 - case numbers
</t>
  </si>
  <si>
    <t xml:space="preserve">- case numbers
</t>
  </si>
  <si>
    <t xml:space="preserve">15 - infections
</t>
  </si>
  <si>
    <t xml:space="preserve">16 - equilibrium setpoint
</t>
  </si>
  <si>
    <t xml:space="preserve">- equilibrium setpoint
</t>
  </si>
  <si>
    <t xml:space="preserve">17 - mathematical model
</t>
  </si>
  <si>
    <t xml:space="preserve">- mathematical model
</t>
  </si>
  <si>
    <t xml:space="preserve">18 - lockdown efficacies
</t>
  </si>
  <si>
    <t xml:space="preserve">- lockdown efficacies
</t>
  </si>
  <si>
    <t xml:space="preserve">19 - vaccination coverage
</t>
  </si>
  <si>
    <t xml:space="preserve">- vaccination coverage
</t>
  </si>
  <si>
    <t xml:space="preserve">20 - estimates
</t>
  </si>
  <si>
    <t xml:space="preserve">- estimates
</t>
  </si>
  <si>
    <t xml:space="preserve">21 - observed phenomena
</t>
  </si>
  <si>
    <t xml:space="preserve">- observed phenomena
</t>
  </si>
  <si>
    <t xml:space="preserve">22 - longitudinal analysis
</t>
  </si>
  <si>
    <t xml:space="preserve">- longitudinal analysis
</t>
  </si>
  <si>
    <t xml:space="preserve">23 - SARS-CoV-2
</t>
  </si>
  <si>
    <t xml:space="preserve">24 - lockdown and vaccine efficacy
</t>
  </si>
  <si>
    <t xml:space="preserve">- lockdown and vaccine efficacy
</t>
  </si>
  <si>
    <t xml:space="preserve">25 - Keywords
</t>
  </si>
  <si>
    <t xml:space="preserve">- Keywords
</t>
  </si>
  <si>
    <t xml:space="preserve">26 - COVID-19
</t>
  </si>
  <si>
    <t xml:space="preserve">27 - epidemiology
</t>
  </si>
  <si>
    <t xml:space="preserve">- epidemiology
</t>
  </si>
  <si>
    <t xml:space="preserve">28 - infection dynamics
</t>
  </si>
  <si>
    <t xml:space="preserve">- infection dynamics
</t>
  </si>
  <si>
    <t xml:space="preserve">38 - viral expansion
</t>
  </si>
  <si>
    <t xml:space="preserve">- viral expansion
</t>
  </si>
  <si>
    <t xml:space="preserve">39 - national vaccination
</t>
  </si>
  <si>
    <t xml:space="preserve">- national vaccination
</t>
  </si>
  <si>
    <t xml:space="preserve">41 - regions within nations
</t>
  </si>
  <si>
    <t xml:space="preserve">- regions within nations
</t>
  </si>
  <si>
    <t xml:space="preserve">42 - longitudinal modeling
</t>
  </si>
  <si>
    <t xml:space="preserve">- longitudinal modeling
</t>
  </si>
  <si>
    <t xml:space="preserve">43 - SIR model
</t>
  </si>
  <si>
    <t xml:space="preserve">- SIR model
</t>
  </si>
  <si>
    <t xml:space="preserve">44 - mathematical epidemiology
</t>
  </si>
  <si>
    <t xml:space="preserve">- mathematical epidemiology
</t>
  </si>
  <si>
    <t xml:space="preserve">45 - virus, its host
</t>
  </si>
  <si>
    <t xml:space="preserve">- virus, its host
</t>
  </si>
  <si>
    <t xml:space="preserve">46 - s-curve trajectory
</t>
  </si>
  <si>
    <t xml:space="preserve">- s-curve trajectory
</t>
  </si>
  <si>
    <t xml:space="preserve">47 - COVID-19 dynamics
</t>
  </si>
  <si>
    <t xml:space="preserve">- COVID-19 dynamics
</t>
  </si>
  <si>
    <t xml:space="preserve">48 - complexity
</t>
  </si>
  <si>
    <t xml:space="preserve">- complexity
</t>
  </si>
  <si>
    <t xml:space="preserve">49 non-trivial equilibrium setpoint.
</t>
  </si>
  <si>
    <t xml:space="preserve">non-trivial equilibrium setpoint.
</t>
  </si>
  <si>
    <t xml:space="preserve">50 A key criterion of epidemic expansion
</t>
  </si>
  <si>
    <t xml:space="preserve">A key criterion of epidemic expansion
</t>
  </si>
  <si>
    <t xml:space="preserve">51 basic reproductive number (Ro)
</t>
  </si>
  <si>
    <t xml:space="preserve">basic reproductive number (Ro)
</t>
  </si>
  <si>
    <t xml:space="preserve">52 active infectious individual
</t>
  </si>
  <si>
    <t xml:space="preserve">active infectious individual
</t>
  </si>
  <si>
    <t xml:space="preserve">53 SIR or similar models
</t>
  </si>
  <si>
    <t xml:space="preserve">SIR or similar models
</t>
  </si>
  <si>
    <t xml:space="preserve">54 Ro≥1
</t>
  </si>
  <si>
    <t xml:space="preserve">Ro≥1
</t>
  </si>
  <si>
    <t xml:space="preserve">55 Ro&lt;1
</t>
  </si>
  <si>
    <t xml:space="preserve">Ro&lt;1
</t>
  </si>
  <si>
    <t xml:space="preserve">99 - data shape
</t>
  </si>
  <si>
    <t xml:space="preserve">- data shape
</t>
  </si>
  <si>
    <t xml:space="preserve">100 - Inclusion criteria
</t>
  </si>
  <si>
    <t xml:space="preserve">- Inclusion criteria
</t>
  </si>
  <si>
    <t xml:space="preserve">101 - 10-fold mean difference between PCR tests and positive confirmed cases
</t>
  </si>
  <si>
    <t xml:space="preserve">- 10-fold mean difference between PCR tests and positive confirmed cases
</t>
  </si>
  <si>
    <t xml:space="preserve">102 - high GDP (PPP) per capita
</t>
  </si>
  <si>
    <t xml:space="preserve">- high GDP (PPP) per capita
</t>
  </si>
  <si>
    <t xml:space="preserve">103 - approximately one log decrease in infections from peak to minimum rates during lockdowns
</t>
  </si>
  <si>
    <t xml:space="preserve">- approximately one log decrease in infections from peak to minimum rates during lockdowns
</t>
  </si>
  <si>
    <t xml:space="preserve">104 - 45 units qualifying
</t>
  </si>
  <si>
    <t xml:space="preserve">- 45 units qualifying
</t>
  </si>
  <si>
    <t xml:space="preserve">105 - 24 European nations, Australia and New Zealand, the UK and the four nations constituting the UK, 10 USA states, and four Asian nations
</t>
  </si>
  <si>
    <t xml:space="preserve">- 24 European nations, Australia and New Zealand, the UK and the four nations constituting the UK, 10 USA states, and four Asian nations
</t>
  </si>
  <si>
    <t xml:space="preserve">106 - Lockdown interventions, mobility and vaccination coverage
</t>
  </si>
  <si>
    <t xml:space="preserve">- Lockdown interventions, mobility and vaccination coverage
</t>
  </si>
  <si>
    <t xml:space="preserve">107 - Dates for national policy lockdown initiation and termination
</t>
  </si>
  <si>
    <t xml:space="preserve">- Dates for national policy lockdown initiation and termination
</t>
  </si>
  <si>
    <t xml:space="preserve">108 - COVID-19 stringency index
</t>
  </si>
  <si>
    <t xml:space="preserve">- COVID-19 stringency index
</t>
  </si>
  <si>
    <t xml:space="preserve">109 - Mobility
</t>
  </si>
  <si>
    <t xml:space="preserve">- Mobility
</t>
  </si>
  <si>
    <t xml:space="preserve">110 - 4 doses of vaccine
</t>
  </si>
  <si>
    <t xml:space="preserve">- 4 doses of vaccine
</t>
  </si>
  <si>
    <t xml:space="preserve">120 - βVS
</t>
  </si>
  <si>
    <t xml:space="preserve">- βVS
</t>
  </si>
  <si>
    <t xml:space="preserve">121 - δI
</t>
  </si>
  <si>
    <t xml:space="preserve">- δI
</t>
  </si>
  <si>
    <t xml:space="preserve">122 - pI
</t>
  </si>
  <si>
    <t xml:space="preserve">- pI
</t>
  </si>
  <si>
    <t xml:space="preserve">123 - cV
</t>
  </si>
  <si>
    <t xml:space="preserve">- cV
</t>
  </si>
  <si>
    <t xml:space="preserve">128 - η(t)
</t>
  </si>
  <si>
    <t xml:space="preserve">- η(t)
</t>
  </si>
  <si>
    <t xml:space="preserve">129 - 1/δ
</t>
  </si>
  <si>
    <t xml:space="preserve">- 1/δ
</t>
  </si>
  <si>
    <t xml:space="preserve">130 - p/c
</t>
  </si>
  <si>
    <t xml:space="preserve">- p/c
</t>
  </si>
  <si>
    <t xml:space="preserve">135 - Ro=βσp/(δc)
</t>
  </si>
  <si>
    <t xml:space="preserve">- Ro=βσp/(δc)
</t>
  </si>
  <si>
    <t xml:space="preserve">136 - r2+(δ+c)r+δc(1−Ro)
</t>
  </si>
  <si>
    <t xml:space="preserve">- r2+(δ+c)r+δc(1−Ro)
</t>
  </si>
  <si>
    <t xml:space="preserve">137 - r=δ(Ro−1)
</t>
  </si>
  <si>
    <t xml:space="preserve">- r=δ(Ro−1)
</t>
  </si>
  <si>
    <t xml:space="preserve">148 - β'=βp/c
</t>
  </si>
  <si>
    <t>148</t>
  </si>
  <si>
    <t xml:space="preserve">- β'=βp/c
</t>
  </si>
  <si>
    <t xml:space="preserve">155 - r='S1−, where S1 is the level of available susceptibles at t1
</t>
  </si>
  <si>
    <t xml:space="preserve">- r='S1−, where S1 is the level of available susceptibles at t1
</t>
  </si>
  <si>
    <t xml:space="preserve">156 - r can be obtained directly from the observed slope on the semi-log graph
</t>
  </si>
  <si>
    <t xml:space="preserve">- r can be obtained directly from the observed slope on the semi-log graph
</t>
  </si>
  <si>
    <t xml:space="preserve">157 - its doubling-time is t2=ln(2)/r
</t>
  </si>
  <si>
    <t xml:space="preserve">- its doubling-time is t2=ln(2)/r
</t>
  </si>
  <si>
    <t xml:space="preserve">159 - Initially, infections rise exponentially
</t>
  </si>
  <si>
    <t xml:space="preserve">- Initially, infections rise exponentially
</t>
  </si>
  <si>
    <t xml:space="preserve">160 - During stringent lockdown and effective cessation of viral transmission, between t0 and t1
</t>
  </si>
  <si>
    <t xml:space="preserve">- During stringent lockdown and effective cessation of viral transmission, between t0 and t1
</t>
  </si>
  <si>
    <t xml:space="preserve">161 - infection decays exponentially with a half-life of t½=ln(2)/r0
</t>
  </si>
  <si>
    <t xml:space="preserve">- infection decays exponentially with a half-life of t½=ln(2)/r0
</t>
  </si>
  <si>
    <t xml:space="preserve">162 - where r0 is derived from the slope of the ln-transformed infection data
</t>
  </si>
  <si>
    <t xml:space="preserve">- where r0 is derived from the slope of the ln-transformed infection data
</t>
  </si>
  <si>
    <t xml:space="preserve">174 - Ro=1+r(r++c)/c
</t>
  </si>
  <si>
    <t xml:space="preserve">- Ro=1+r(r++c)/c
</t>
  </si>
  <si>
    <t xml:space="preserve">175 - Ro=1+r/
</t>
  </si>
  <si>
    <t xml:space="preserve">- Ro=1+r/
</t>
  </si>
  <si>
    <t xml:space="preserve">180 - n
</t>
  </si>
  <si>
    <t xml:space="preserve">- n
</t>
  </si>
  <si>
    <t xml:space="preserve">182 - Oi and Pi are the observed and expected values, for n datapoints
</t>
  </si>
  <si>
    <t xml:space="preserve">- Oi and Pi are the observed and expected values, for n datapoints
</t>
  </si>
  <si>
    <t xml:space="preserve">184 - ( ) t    0  , otherwise  for each intervention wave
</t>
  </si>
  <si>
    <t xml:space="preserve">- ( ) t    0  , otherwise  for each intervention wave
</t>
  </si>
  <si>
    <t xml:space="preserve">185 - the proportion of the population needed to be vaccinated in order to block community spread, known as "herd immunity" threshold is [47,48]:
</t>
  </si>
  <si>
    <t xml:space="preserve">- the proportion of the population needed to be vaccinated in order to block community spread, known as "herd immunity" threshold is [47,48]:
</t>
  </si>
  <si>
    <t xml:space="preserve">188 - H=1−1
</t>
  </si>
  <si>
    <t xml:space="preserve">- H=1−1
</t>
  </si>
  <si>
    <t xml:space="preserve">Figure 2. COVID-19 case levels for 10 nations with no or ineffective lockdowns
</t>
  </si>
  <si>
    <t xml:space="preserve">2. COVID-19 case levels for 10 nations with no or ineffective lockdowns
</t>
  </si>
  <si>
    <t xml:space="preserve">Table 1. COVID-19 kinetic characteristics in countries with no effective lockdowns
</t>
  </si>
  <si>
    <t xml:space="preserve">1. COVID-19 kinetic characteristics in countries with no effective lockdowns
</t>
  </si>
  <si>
    <t xml:space="preserve">growth steady state State weeks logI ± SD rate t2 Argentina 0.2 2.8 25 2.2 ± 0.3
</t>
  </si>
  <si>
    <t>growth</t>
  </si>
  <si>
    <t xml:space="preserve">steady state State weeks logI ± SD rate t2 Argentina 0.2 2.8 25 2.2 ± 0.3
</t>
  </si>
  <si>
    <t xml:space="preserve">Brazil 0.6 1.1 13 2.4 ± 0.2
</t>
  </si>
  <si>
    <t>Brazil</t>
  </si>
  <si>
    <t xml:space="preserve">0.6 1.1 13 2.4 ± 0.2
</t>
  </si>
  <si>
    <t xml:space="preserve">Chile 0.4 1.6 13 2.4 ± 0.3
</t>
  </si>
  <si>
    <t>Chile</t>
  </si>
  <si>
    <t xml:space="preserve">0.4 1.6 13 2.4 ± 0.3
</t>
  </si>
  <si>
    <t xml:space="preserve">Colombia 0.3 2.4 21 2.4 ± 0.3
</t>
  </si>
  <si>
    <t>Colombia</t>
  </si>
  <si>
    <t xml:space="preserve">0.3 2.4 21 2.4 ± 0.3
</t>
  </si>
  <si>
    <t xml:space="preserve">Costa Rica 0.5 1.3 26 2.4 ± 0.5
</t>
  </si>
  <si>
    <t>Costa</t>
  </si>
  <si>
    <t xml:space="preserve">Rica 0.5 1.3 26 2.4 ± 0.5
</t>
  </si>
  <si>
    <t xml:space="preserve">Ecuador 1.3 0.5 19 1.9 ± 0.1
</t>
  </si>
  <si>
    <t>Ecuador</t>
  </si>
  <si>
    <t xml:space="preserve">1.3 0.5 19 1.9 ± 0.1
</t>
  </si>
  <si>
    <t xml:space="preserve">El Salvador 0.4 1.7 17 1.8 ± 0.3
</t>
  </si>
  <si>
    <t>El</t>
  </si>
  <si>
    <t xml:space="preserve">Salvador 0.4 1.7 17 1.8 ± 0.3
</t>
  </si>
  <si>
    <t xml:space="preserve">India 1.1 0.6 20 3.9 ± 0.5
</t>
  </si>
  <si>
    <t xml:space="preserve">1.1 0.6 20 3.9 ± 0.5
</t>
  </si>
  <si>
    <t xml:space="preserve">Iran 0.2 4.1 45 2.3 ± 0.4
</t>
  </si>
  <si>
    <t>Iran</t>
  </si>
  <si>
    <t xml:space="preserve">0.2 4.1 45 2.3 ± 0.4
</t>
  </si>
  <si>
    <t xml:space="preserve">Figure 4. COVID-19 positive confirmed cases ten US states conforming to inclusion criteria from February 2020 to September 2021.
</t>
  </si>
  <si>
    <t xml:space="preserve">4. COVID-19 positive confirmed cases ten US states conforming to inclusion criteria from February 2020 to September 2021.
</t>
  </si>
  <si>
    <t xml:space="preserve">Australia and New Zealand: February 2020 to September 2021
</t>
  </si>
  <si>
    <t>Australia</t>
  </si>
  <si>
    <t xml:space="preserve">and New Zealand: February 2020 to September 2021
</t>
  </si>
  <si>
    <t xml:space="preserve">Israel: 1.5 weeks, 1.3, 0.3, 2.2, 33, 37, 0.7, 1.0, 2.6 ± 0.3, 93, 1.8, 0.17, 0.5, 1.3, 0.3, 2.7, 0.3, 2.2, 44, 29, 2.4 ± 0.3
</t>
  </si>
  <si>
    <t>Israel:</t>
  </si>
  <si>
    <t xml:space="preserve">1.5 weeks, 1.3, 0.3, 2.2, 33, 37, 0.7, 1.0, 2.6 ± 0.3, 93, 1.8, 0.17, 0.5, 1.3, 0.3, 2.7, 0.3, 2.2, 44, 29, 2.4 ± 0.3
</t>
  </si>
  <si>
    <t xml:space="preserve">Luxembourg: 1.9, 0.15, 0.6, 1.2, 0.4, 1.7, 0.4, 1.9, 47, 30, 2.5 ± 0.1
</t>
  </si>
  <si>
    <t>Luxembourg:</t>
  </si>
  <si>
    <t xml:space="preserve">1.9, 0.15, 0.6, 1.2, 0.4, 1.7, 0.4, 1.9, 47, 30, 2.5 ± 0.1
</t>
  </si>
  <si>
    <t xml:space="preserve">New Zealand: 1.7, 0.33, 0.6, 1.1, 1.5, 0.5, 0.2, 3.1, 40, 2.0 ± 0.3
</t>
  </si>
  <si>
    <t xml:space="preserve">Zealand: 1.7, 0.33, 0.6, 1.1, 1.5, 0.5, 0.2, 3.1, 40, 2.0 ± 0.3
</t>
  </si>
  <si>
    <t xml:space="preserve">Norway: 1.5, 0.19, 0.4, 1.8, 0.4, 1.8, 0.2, 3.3, 33, 22, 1.3 ± 0.2
</t>
  </si>
  <si>
    <t>Norway:</t>
  </si>
  <si>
    <t xml:space="preserve">1.5, 0.19, 0.4, 1.8, 0.4, 1.8, 0.2, 3.3, 33, 22, 1.3 ± 0.2
</t>
  </si>
  <si>
    <t xml:space="preserve">Slovenia: 1.4, 0.19, 0.7, 0
</t>
  </si>
  <si>
    <t>Slovenia:</t>
  </si>
  <si>
    <t xml:space="preserve">1.4, 0.19, 0.7, 0
</t>
  </si>
  <si>
    <t xml:space="preserve">281 - decay and rebound slopes among countries of similar magnitude
</t>
  </si>
  <si>
    <t xml:space="preserve">- decay and rebound slopes among countries of similar magnitude
</t>
  </si>
  <si>
    <t xml:space="preserve">282 - infection waves within countries
</t>
  </si>
  <si>
    <t xml:space="preserve">- infection waves within countries
</t>
  </si>
  <si>
    <t xml:space="preserve">285 - initial exponential growth phase
</t>
  </si>
  <si>
    <t xml:space="preserve">- initial exponential growth phase
</t>
  </si>
  <si>
    <t xml:space="preserve">286 - basic reproductive number (Ro)
</t>
  </si>
  <si>
    <t xml:space="preserve">- basic reproductive number (Ro)
</t>
  </si>
  <si>
    <t xml:space="preserve">288 - recovery/removal rate constant
</t>
  </si>
  <si>
    <t xml:space="preserve">- recovery/removal rate constant
</t>
  </si>
  <si>
    <t xml:space="preserve">290 -  (0.4-0.5)
</t>
  </si>
  <si>
    <t xml:space="preserve">-  (0.4-0.5)
</t>
  </si>
  <si>
    <t xml:space="preserve">291 - r (0.2-0.3)
</t>
  </si>
  <si>
    <t xml:space="preserve">- r (0.2-0.3)
</t>
  </si>
  <si>
    <t xml:space="preserve">293 - Herd immunity and inhibition of infection by vaccination
</t>
  </si>
  <si>
    <t xml:space="preserve">- Herd immunity and inhibition of infection by vaccination
</t>
  </si>
  <si>
    <t xml:space="preserve">305 - COVID-19 cases
</t>
  </si>
  <si>
    <t xml:space="preserve">- COVID-19 cases
</t>
  </si>
  <si>
    <t xml:space="preserve">307 - prior to vaccination deployment
</t>
  </si>
  <si>
    <t xml:space="preserve">- prior to vaccination deployment
</t>
  </si>
  <si>
    <t xml:space="preserve">313 - initial exponential phase of the pandemic
</t>
  </si>
  <si>
    <t xml:space="preserve">- initial exponential phase of the pandemic
</t>
  </si>
  <si>
    <t xml:space="preserve">316 - physical contact
</t>
  </si>
  <si>
    <t xml:space="preserve">- physical contact
</t>
  </si>
  <si>
    <t xml:space="preserve">317 - infection rates by 10-fold
</t>
  </si>
  <si>
    <t xml:space="preserve">- infection rates by 10-fold
</t>
  </si>
  <si>
    <t xml:space="preserve">319 - interventions to block COVID-19
</t>
  </si>
  <si>
    <t xml:space="preserve">- interventions to block COVID-19
</t>
  </si>
  <si>
    <t xml:space="preserve">321 - statistically significant parameters
</t>
  </si>
  <si>
    <t xml:space="preserve">- statistically significant parameters
</t>
  </si>
  <si>
    <t xml:space="preserve">2.3 - England and Wales
</t>
  </si>
  <si>
    <t>2.3</t>
  </si>
  <si>
    <t xml:space="preserve">- England and Wales
</t>
  </si>
  <si>
    <t xml:space="preserve">2.0 - England and Wales
</t>
  </si>
  <si>
    <t>2.0</t>
  </si>
  <si>
    <t xml:space="preserve">2.1 - England and Wales
</t>
  </si>
  <si>
    <t>2.1</t>
  </si>
  <si>
    <t xml:space="preserve">49 - EarlyCOVID-19 studies
</t>
  </si>
  <si>
    <t xml:space="preserve">- EarlyCOVID-19 studies
</t>
  </si>
  <si>
    <t xml:space="preserve">50 - EarlyCOVID-19 studies
</t>
  </si>
  <si>
    <t xml:space="preserve">51 - Historical influenza pandemics
</t>
  </si>
  <si>
    <t xml:space="preserve">- Historical influenza pandemics
</t>
  </si>
  <si>
    <t xml:space="preserve">52 - Seasonal influenza outbreaks
</t>
  </si>
  <si>
    <t xml:space="preserve">- Seasonal influenza outbreaks
</t>
  </si>
  <si>
    <t xml:space="preserve">53 - Some studies
</t>
  </si>
  <si>
    <t xml:space="preserve">- Some studies
</t>
  </si>
  <si>
    <t xml:space="preserve">45 - Israel
</t>
  </si>
  <si>
    <t xml:space="preserve">1.03 - Israel
</t>
  </si>
  <si>
    <t>1.03</t>
  </si>
  <si>
    <t xml:space="preserve">30 - Herd immunity threshold
</t>
  </si>
  <si>
    <t xml:space="preserve">- Herd immunity threshold
</t>
  </si>
  <si>
    <t xml:space="preserve">1.2 - Post-lockdown rebounds doubling times
</t>
  </si>
  <si>
    <t xml:space="preserve">- Post-lockdown rebounds doubling times
</t>
  </si>
  <si>
    <t xml:space="preserve">0.3 - Post-lockdown rebounds doubling times
</t>
  </si>
  <si>
    <t xml:space="preserve">4.4 - First five infection waves
</t>
  </si>
  <si>
    <t>4.4</t>
  </si>
  <si>
    <t xml:space="preserve">- First five infection waves
</t>
  </si>
  <si>
    <t xml:space="preserve">10.6 - First five infection waves
</t>
  </si>
  <si>
    <t>10.6</t>
  </si>
  <si>
    <t xml:space="preserve">450 Estimating the generation interval and inferring the latent period of COVID-19 from the contact tracing data. 
</t>
  </si>
  <si>
    <t xml:space="preserve">Estimating the generation interval and inferring the latent period of COVID-19 from the contact tracing data. 
</t>
  </si>
  <si>
    <t xml:space="preserve">451 Epidemics. 2021;36: 100482.
</t>
  </si>
  <si>
    <t xml:space="preserve">Epidemics. 2021;36: 100482.
</t>
  </si>
  <si>
    <t xml:space="preserve">452 doi:10.1016/j.epidem.2021.100482
</t>
  </si>
  <si>
    <t xml:space="preserve">doi:10.1016/j.epidem.2021.100482
</t>
  </si>
  <si>
    <t xml:space="preserve">453 Incubation Period and Other Epidemiological Characteristics of 2019 Novel Coronavirus Infections with Right Truncation: A Statistical Analysis of Publicly Available Case Data.
</t>
  </si>
  <si>
    <t xml:space="preserve">Incubation Period and Other Epidemiological Characteristics of 2019 Novel Coronavirus Infections with Right Truncation: A Statistical Analysis of Publicly Available Case Data.
</t>
  </si>
  <si>
    <t xml:space="preserve">454 J Clin Med. 2020;9: 538.
</t>
  </si>
  <si>
    <t xml:space="preserve">J Clin Med. 2020;9: 538.
</t>
  </si>
  <si>
    <t xml:space="preserve">455 doi:10.3390/jcm9020538
</t>
  </si>
  <si>
    <t xml:space="preserve">doi:10.3390/jcm9020538
</t>
  </si>
  <si>
    <t xml:space="preserve">456 The Incubation Period of Coronavirus Disease 2019 (COVID-19) From Publicly Reported Confirmed Cases: Estimation and Application.
</t>
  </si>
  <si>
    <t xml:space="preserve">The Incubation Period of Coronavirus Disease 2019 (COVID-19) From Publicly Reported Confirmed Cases: Estimation and Application.
</t>
  </si>
  <si>
    <t xml:space="preserve">457 Ann Intern Med. 2020;172: 577–582.
</t>
  </si>
  <si>
    <t xml:space="preserve">Ann Intern Med. 2020;172: 577–582.
</t>
  </si>
  <si>
    <t xml:space="preserve">458 doi:10.7326/M20-0504
</t>
  </si>
  <si>
    <t xml:space="preserve">doi:10.7326/M20-0504
</t>
  </si>
  <si>
    <t xml:space="preserve">459 World Dev Indic Database. 2021;International Comparison Program.
</t>
  </si>
  <si>
    <t xml:space="preserve">World Dev Indic Database. 2021;International Comparison Program.
</t>
  </si>
  <si>
    <t xml:space="preserve">478 SIAM J Appl Math. 2003;63: 1313–1327.
</t>
  </si>
  <si>
    <t xml:space="preserve">SIAM J Appl Math. 2003;63: 1313–1327.
</t>
  </si>
  <si>
    <t xml:space="preserve">480 Masters Thesis, Bar Ilan University. 2000.
</t>
  </si>
  <si>
    <t xml:space="preserve">Masters Thesis, Bar Ilan University. 2000.
</t>
  </si>
  <si>
    <t xml:space="preserve">481 Nat Rev Immunol. 2002;2: 28–36.
</t>
  </si>
  <si>
    <t>481</t>
  </si>
  <si>
    <t xml:space="preserve">Nat Rev Immunol. 2002;2: 28–36.
</t>
  </si>
  <si>
    <t xml:space="preserve">482 doi:10.1038/nri700
</t>
  </si>
  <si>
    <t xml:space="preserve">doi:10.1038/nri700
</t>
  </si>
  <si>
    <t xml:space="preserve">483 J
</t>
  </si>
  <si>
    <t>483</t>
  </si>
  <si>
    <t xml:space="preserve">J
</t>
  </si>
  <si>
    <t xml:space="preserve">Israel 60 0.59    Reproduction number
</t>
  </si>
  <si>
    <t>Israel</t>
  </si>
  <si>
    <t xml:space="preserve">60 0.59    Reproduction number
</t>
  </si>
  <si>
    <t xml:space="preserve">Italy 99 0.51    Reproduction number
</t>
  </si>
  <si>
    <t xml:space="preserve">99 0.51    Reproduction number
</t>
  </si>
  <si>
    <t xml:space="preserve">Netherlands 50 0.6    Reproduction number
</t>
  </si>
  <si>
    <t>Netherlands</t>
  </si>
  <si>
    <t xml:space="preserve">50 0.6    Reproduction number
</t>
  </si>
  <si>
    <t xml:space="preserve">Norway 80 0.47    Reproduction number
</t>
  </si>
  <si>
    <t>Norway</t>
  </si>
  <si>
    <t xml:space="preserve">80 0.47    Reproduction number
</t>
  </si>
  <si>
    <t xml:space="preserve">Slovenia 75 0.35    Reproduction number
</t>
  </si>
  <si>
    <t>Slovenia</t>
  </si>
  <si>
    <t xml:space="preserve">75 0.35    Reproduction number
</t>
  </si>
  <si>
    <t xml:space="preserve">Switzerland 50 0.69    Reproduction number
</t>
  </si>
  <si>
    <t>Switzerland</t>
  </si>
  <si>
    <t xml:space="preserve">50 0.69    Reproduction number
</t>
  </si>
  <si>
    <t xml:space="preserve">England 66 0.34    Reproduction number
</t>
  </si>
  <si>
    <t>England</t>
  </si>
  <si>
    <t xml:space="preserve">66 0.34    Reproduction number
</t>
  </si>
  <si>
    <t xml:space="preserve">Wales 80 0.34    Reproduction number
</t>
  </si>
  <si>
    <t>Wales</t>
  </si>
  <si>
    <t xml:space="preserve">80 0.34    Reproduction number
</t>
  </si>
  <si>
    <t xml:space="preserve">Scotland 61 0.31    Reproduction number
</t>
  </si>
  <si>
    <t>Scotland</t>
  </si>
  <si>
    <t xml:space="preserve">61 0.31    Reproduction number
</t>
  </si>
  <si>
    <t xml:space="preserve">N. Ireland 72 0.29    Reproduction number
</t>
  </si>
  <si>
    <t>N.</t>
  </si>
  <si>
    <t xml:space="preserve">Ireland 72 0.29    Reproduction number
</t>
  </si>
  <si>
    <t xml:space="preserve">Malaysia 50 0.6    Reproduction number
</t>
  </si>
  <si>
    <t>Malaysia</t>
  </si>
  <si>
    <t xml:space="preserve">Singapore 60 0.4    Reproduction number
</t>
  </si>
  <si>
    <t>Singapore</t>
  </si>
  <si>
    <t xml:space="preserve">60 0.4    Reproduction number
</t>
  </si>
  <si>
    <t xml:space="preserve">Connecticut 75 0.55    Reproduction number
</t>
  </si>
  <si>
    <t>Connecticut</t>
  </si>
  <si>
    <t xml:space="preserve">75 0.55    Reproduction number
</t>
  </si>
  <si>
    <t xml:space="preserve">Illinois 83 0.50    Reproduction number
</t>
  </si>
  <si>
    <t>Illinois</t>
  </si>
  <si>
    <t xml:space="preserve">83 0.50    Reproduction number
</t>
  </si>
  <si>
    <t xml:space="preserve">Massachusetts 99 0.49    Reproduction number
</t>
  </si>
  <si>
    <t>Massachusetts</t>
  </si>
  <si>
    <t xml:space="preserve">99 0.49    Reproduction number
</t>
  </si>
  <si>
    <t xml:space="preserve">N. Hampshire 91 0.51    Reproduction number
</t>
  </si>
  <si>
    <t xml:space="preserve">Hampshire 91 0.51    Reproduction number
</t>
  </si>
  <si>
    <t xml:space="preserve">New Jersey 44 0.80    Reproduction number
</t>
  </si>
  <si>
    <t xml:space="preserve">Jersey 44 0.80    Reproduction number
</t>
  </si>
  <si>
    <t xml:space="preserve">New York 84 0.47    Reproduction number
</t>
  </si>
  <si>
    <t xml:space="preserve">York 84 0.47    Reproduction number
</t>
  </si>
  <si>
    <t xml:space="preserve">Pennsylvania 65 0.41    Reproduction number
</t>
  </si>
  <si>
    <t>Pennsylvania</t>
  </si>
  <si>
    <t xml:space="preserve">65 0.41    Reproduction number
</t>
  </si>
  <si>
    <t xml:space="preserve">Rhode Island 98 0.61    Reproduction number
</t>
  </si>
  <si>
    <t>Rhode</t>
  </si>
  <si>
    <t xml:space="preserve">Island 98 0.61    Reproduction number
</t>
  </si>
  <si>
    <t xml:space="preserve">18 0.12    Reproduction number
</t>
  </si>
  <si>
    <t xml:space="preserve">0.12    Reproduction number
</t>
  </si>
  <si>
    <t xml:space="preserve">69 0.51    Reproduction number
</t>
  </si>
  <si>
    <t xml:space="preserve">0.51    Reproduction number
</t>
  </si>
  <si>
    <t xml:space="preserve">62-75 0.46-0.56    Reproduction number
</t>
  </si>
  <si>
    <t>62-75</t>
  </si>
  <si>
    <t xml:space="preserve">0.46-0.56    Reproduction number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</si>
</sst>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0" xfId="0" applyFont="1"/>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coronavirus/2019-ncov/variants/variant-info.html&#xA;" TargetMode="External"/><Relationship Id="rId2" Type="http://schemas.openxmlformats.org/officeDocument/2006/relationships/hyperlink" Target="https://www.thehindu.com/news/international/who-says-covid-variant-in-india-of-concern/article34529654.ece&#xA;" TargetMode="External"/><Relationship Id="rId3" Type="http://schemas.openxmlformats.org/officeDocument/2006/relationships/hyperlink" Target="https://www.hindustantimes.com/india-news/delta-plus-in-india-40-cases-1st-specimen-found-in-april-sample-what-we-know-so-far-101624448444003.html&#xA;" TargetMode="External"/><Relationship Id="rId4" Type="http://schemas.openxmlformats.org/officeDocument/2006/relationships/hyperlink" Target="https://www.hindustantimes.com/india-news/govt-&#xA;" TargetMode="External"/><Relationship Id="rId5" Type="http://schemas.openxmlformats.org/officeDocument/2006/relationships/hyperlink" Target="http://www.jiangsu.gov.cn/art/2020/2/25/art_60096_8X00000.983372.html&#xA;" TargetMode="External"/><Relationship Id="rId6" Type="http://schemas.openxmlformats.org/officeDocument/2006/relationships/hyperlink" Target="https://mjlaine.github.io/mcmcstat/&#xA;" TargetMode="External"/><Relationship Id="rId7" Type="http://schemas.openxmlformats.org/officeDocument/2006/relationships/hyperlink" Target="http://data.stats.gov.cn/&#xA;" TargetMode="External"/></Relationships>
</file>

<file path=xl/worksheets/sheet1.xml><?xml version="1.0" encoding="utf-8"?>
<worksheet xmlns="http://schemas.openxmlformats.org/spreadsheetml/2006/main" xmlns:r="http://schemas.openxmlformats.org/officeDocument/2006/relationships">
  <dimension ref="A1:L4741"/>
  <sheetViews>
    <sheetView tabSelected="1" workbookViewId="0"/>
  </sheetViews>
  <sheetFormatPr defaultRowHeight="15"/>
  <sheetData>
    <row r="1" spans="1:12">
      <c r="B1" s="1" t="s">
        <v>0</v>
      </c>
      <c r="C1" s="1" t="s">
        <v>1</v>
      </c>
      <c r="D1" s="1" t="s">
        <v>2</v>
      </c>
      <c r="E1" s="1" t="s">
        <v>3</v>
      </c>
      <c r="F1" s="1" t="s">
        <v>4</v>
      </c>
      <c r="G1" s="1" t="s">
        <v>5</v>
      </c>
      <c r="H1" s="1" t="s">
        <v>6</v>
      </c>
      <c r="I1" s="1" t="s">
        <v>7</v>
      </c>
      <c r="J1" s="1" t="s">
        <v>8</v>
      </c>
      <c r="K1" s="1" t="s">
        <v>9</v>
      </c>
      <c r="L1" s="1" t="s">
        <v>10</v>
      </c>
    </row>
    <row r="2" spans="1:12">
      <c r="A2" s="1">
        <v>0</v>
      </c>
      <c r="B2" t="s">
        <v>11</v>
      </c>
      <c r="C2" t="s">
        <v>12</v>
      </c>
      <c r="D2" t="s">
        <v>13</v>
      </c>
      <c r="E2" t="s">
        <v>14</v>
      </c>
      <c r="F2" t="s">
        <v>15</v>
      </c>
      <c r="G2" t="s">
        <v>16</v>
      </c>
      <c r="H2" t="s">
        <v>17</v>
      </c>
    </row>
    <row r="3" spans="1:12">
      <c r="A3" s="1">
        <v>1</v>
      </c>
      <c r="B3" t="s">
        <v>11</v>
      </c>
      <c r="C3" t="s">
        <v>12</v>
      </c>
      <c r="D3" t="s">
        <v>18</v>
      </c>
      <c r="E3" t="s">
        <v>14</v>
      </c>
      <c r="F3" t="s">
        <v>18</v>
      </c>
      <c r="G3" t="s">
        <v>16</v>
      </c>
    </row>
    <row r="4" spans="1:12">
      <c r="A4" s="1">
        <v>2</v>
      </c>
      <c r="B4" t="s">
        <v>11</v>
      </c>
      <c r="C4" t="s">
        <v>12</v>
      </c>
      <c r="D4" t="s">
        <v>19</v>
      </c>
      <c r="E4" t="s">
        <v>14</v>
      </c>
      <c r="F4" t="s">
        <v>19</v>
      </c>
      <c r="G4" t="s">
        <v>16</v>
      </c>
    </row>
    <row r="5" spans="1:12">
      <c r="A5" s="1">
        <v>3</v>
      </c>
      <c r="B5" t="s">
        <v>11</v>
      </c>
      <c r="C5" t="s">
        <v>12</v>
      </c>
      <c r="D5" t="s">
        <v>20</v>
      </c>
      <c r="E5" t="s">
        <v>14</v>
      </c>
      <c r="F5" t="s">
        <v>20</v>
      </c>
      <c r="G5" t="s">
        <v>16</v>
      </c>
    </row>
    <row r="6" spans="1:12">
      <c r="A6" s="1">
        <v>4</v>
      </c>
      <c r="B6" t="s">
        <v>11</v>
      </c>
      <c r="C6" t="s">
        <v>12</v>
      </c>
      <c r="D6" t="s">
        <v>21</v>
      </c>
      <c r="E6" t="s">
        <v>14</v>
      </c>
      <c r="F6" t="s">
        <v>21</v>
      </c>
      <c r="G6" t="s">
        <v>16</v>
      </c>
    </row>
    <row r="7" spans="1:12">
      <c r="A7" s="1">
        <v>5</v>
      </c>
      <c r="B7" t="s">
        <v>11</v>
      </c>
      <c r="C7" t="s">
        <v>12</v>
      </c>
      <c r="D7" t="s">
        <v>22</v>
      </c>
      <c r="E7" t="s">
        <v>14</v>
      </c>
      <c r="F7" t="s">
        <v>22</v>
      </c>
      <c r="G7" t="s">
        <v>16</v>
      </c>
    </row>
    <row r="8" spans="1:12">
      <c r="A8" s="1">
        <v>6</v>
      </c>
      <c r="B8" t="s">
        <v>11</v>
      </c>
      <c r="C8" t="s">
        <v>12</v>
      </c>
      <c r="D8" t="s">
        <v>23</v>
      </c>
      <c r="E8" t="s">
        <v>14</v>
      </c>
      <c r="F8" t="s">
        <v>23</v>
      </c>
      <c r="G8" t="s">
        <v>16</v>
      </c>
    </row>
    <row r="9" spans="1:12">
      <c r="A9" s="1">
        <v>7</v>
      </c>
      <c r="B9" t="s">
        <v>11</v>
      </c>
      <c r="C9" t="s">
        <v>12</v>
      </c>
      <c r="D9" t="s">
        <v>24</v>
      </c>
      <c r="E9" t="s">
        <v>14</v>
      </c>
      <c r="F9" t="s">
        <v>24</v>
      </c>
      <c r="G9" t="s">
        <v>16</v>
      </c>
    </row>
    <row r="10" spans="1:12">
      <c r="A10" s="1">
        <v>8</v>
      </c>
      <c r="B10" t="s">
        <v>11</v>
      </c>
      <c r="C10" t="s">
        <v>12</v>
      </c>
      <c r="D10" t="s">
        <v>25</v>
      </c>
      <c r="E10" t="s">
        <v>14</v>
      </c>
      <c r="F10" t="s">
        <v>26</v>
      </c>
      <c r="G10" t="s">
        <v>16</v>
      </c>
      <c r="H10" t="s">
        <v>27</v>
      </c>
    </row>
    <row r="11" spans="1:12">
      <c r="A11" s="1">
        <v>9</v>
      </c>
      <c r="B11" t="s">
        <v>11</v>
      </c>
      <c r="C11" t="s">
        <v>12</v>
      </c>
      <c r="D11" t="s">
        <v>28</v>
      </c>
      <c r="E11" t="s">
        <v>14</v>
      </c>
      <c r="F11" t="s">
        <v>29</v>
      </c>
      <c r="G11" t="s">
        <v>16</v>
      </c>
      <c r="H11" t="s">
        <v>30</v>
      </c>
    </row>
    <row r="12" spans="1:12">
      <c r="A12" s="1">
        <v>10</v>
      </c>
      <c r="B12" t="s">
        <v>11</v>
      </c>
      <c r="C12" t="s">
        <v>12</v>
      </c>
      <c r="D12" t="s">
        <v>31</v>
      </c>
      <c r="E12" t="s">
        <v>14</v>
      </c>
      <c r="F12" t="s">
        <v>32</v>
      </c>
      <c r="G12" t="s">
        <v>16</v>
      </c>
      <c r="H12" t="s">
        <v>33</v>
      </c>
    </row>
    <row r="13" spans="1:12">
      <c r="A13" s="1">
        <v>11</v>
      </c>
      <c r="B13" t="s">
        <v>11</v>
      </c>
      <c r="C13" t="s">
        <v>12</v>
      </c>
      <c r="D13" t="s">
        <v>34</v>
      </c>
      <c r="E13" t="s">
        <v>14</v>
      </c>
      <c r="F13" t="s">
        <v>35</v>
      </c>
      <c r="G13" t="s">
        <v>16</v>
      </c>
      <c r="H13" t="s">
        <v>33</v>
      </c>
    </row>
    <row r="14" spans="1:12">
      <c r="A14" s="1">
        <v>12</v>
      </c>
      <c r="B14" t="s">
        <v>11</v>
      </c>
      <c r="C14" t="s">
        <v>12</v>
      </c>
      <c r="D14" t="s">
        <v>36</v>
      </c>
      <c r="E14" t="s">
        <v>14</v>
      </c>
      <c r="F14" t="s">
        <v>37</v>
      </c>
      <c r="G14" t="s">
        <v>16</v>
      </c>
      <c r="H14" t="s">
        <v>38</v>
      </c>
    </row>
    <row r="15" spans="1:12">
      <c r="A15" s="1">
        <v>13</v>
      </c>
      <c r="B15" t="s">
        <v>11</v>
      </c>
      <c r="C15" t="s">
        <v>12</v>
      </c>
      <c r="D15" t="s">
        <v>39</v>
      </c>
      <c r="E15" t="s">
        <v>14</v>
      </c>
      <c r="F15" t="s">
        <v>40</v>
      </c>
      <c r="G15" t="s">
        <v>16</v>
      </c>
      <c r="H15" t="s">
        <v>41</v>
      </c>
    </row>
    <row r="16" spans="1:12">
      <c r="A16" s="1">
        <v>14</v>
      </c>
      <c r="B16" t="s">
        <v>11</v>
      </c>
      <c r="C16" t="s">
        <v>12</v>
      </c>
      <c r="D16" t="s">
        <v>42</v>
      </c>
      <c r="E16" t="s">
        <v>14</v>
      </c>
      <c r="F16" t="s">
        <v>43</v>
      </c>
      <c r="G16" t="s">
        <v>16</v>
      </c>
      <c r="H16" t="s">
        <v>44</v>
      </c>
    </row>
    <row r="17" spans="1:8">
      <c r="A17" s="1">
        <v>15</v>
      </c>
      <c r="B17" t="s">
        <v>11</v>
      </c>
      <c r="C17" t="s">
        <v>12</v>
      </c>
      <c r="D17" t="s">
        <v>45</v>
      </c>
      <c r="E17" t="s">
        <v>14</v>
      </c>
      <c r="F17" t="s">
        <v>46</v>
      </c>
      <c r="G17" t="s">
        <v>16</v>
      </c>
      <c r="H17" t="s">
        <v>47</v>
      </c>
    </row>
    <row r="18" spans="1:8">
      <c r="A18" s="1">
        <v>16</v>
      </c>
      <c r="B18" t="s">
        <v>11</v>
      </c>
      <c r="C18" t="s">
        <v>12</v>
      </c>
      <c r="D18" t="s">
        <v>48</v>
      </c>
      <c r="E18" t="s">
        <v>14</v>
      </c>
      <c r="F18" t="s">
        <v>49</v>
      </c>
      <c r="G18" t="s">
        <v>16</v>
      </c>
      <c r="H18" t="s">
        <v>50</v>
      </c>
    </row>
    <row r="19" spans="1:8">
      <c r="A19" s="1">
        <v>17</v>
      </c>
      <c r="B19" t="s">
        <v>11</v>
      </c>
      <c r="C19" t="s">
        <v>12</v>
      </c>
      <c r="D19" t="s">
        <v>51</v>
      </c>
      <c r="E19" t="s">
        <v>14</v>
      </c>
      <c r="F19" t="s">
        <v>52</v>
      </c>
      <c r="G19" t="s">
        <v>16</v>
      </c>
      <c r="H19" t="s">
        <v>53</v>
      </c>
    </row>
    <row r="20" spans="1:8">
      <c r="A20" s="1">
        <v>18</v>
      </c>
      <c r="B20" t="s">
        <v>11</v>
      </c>
      <c r="C20" t="s">
        <v>12</v>
      </c>
      <c r="D20" t="s">
        <v>54</v>
      </c>
      <c r="E20" t="s">
        <v>14</v>
      </c>
      <c r="F20" t="s">
        <v>55</v>
      </c>
      <c r="G20" t="s">
        <v>16</v>
      </c>
      <c r="H20" t="s">
        <v>56</v>
      </c>
    </row>
    <row r="21" spans="1:8">
      <c r="A21" s="1">
        <v>19</v>
      </c>
      <c r="B21" t="s">
        <v>11</v>
      </c>
      <c r="C21" t="s">
        <v>12</v>
      </c>
      <c r="D21" t="s">
        <v>57</v>
      </c>
      <c r="E21" t="s">
        <v>14</v>
      </c>
      <c r="F21" t="s">
        <v>58</v>
      </c>
      <c r="G21" t="s">
        <v>16</v>
      </c>
      <c r="H21" t="s">
        <v>59</v>
      </c>
    </row>
    <row r="22" spans="1:8">
      <c r="A22" s="1">
        <v>20</v>
      </c>
      <c r="B22" t="s">
        <v>11</v>
      </c>
      <c r="C22" t="s">
        <v>12</v>
      </c>
      <c r="D22" t="s">
        <v>60</v>
      </c>
      <c r="E22" t="s">
        <v>14</v>
      </c>
      <c r="F22" t="s">
        <v>61</v>
      </c>
      <c r="G22" t="s">
        <v>16</v>
      </c>
      <c r="H22" t="s">
        <v>62</v>
      </c>
    </row>
    <row r="23" spans="1:8">
      <c r="A23" s="1">
        <v>21</v>
      </c>
      <c r="B23" t="s">
        <v>11</v>
      </c>
      <c r="C23" t="s">
        <v>12</v>
      </c>
      <c r="D23" t="s">
        <v>63</v>
      </c>
      <c r="E23" t="s">
        <v>14</v>
      </c>
      <c r="F23" t="s">
        <v>63</v>
      </c>
      <c r="G23" t="s">
        <v>16</v>
      </c>
    </row>
    <row r="24" spans="1:8">
      <c r="A24" s="1">
        <v>22</v>
      </c>
      <c r="B24" t="s">
        <v>11</v>
      </c>
      <c r="C24" t="s">
        <v>12</v>
      </c>
      <c r="D24" t="s">
        <v>64</v>
      </c>
      <c r="E24" t="s">
        <v>14</v>
      </c>
      <c r="F24" t="s">
        <v>65</v>
      </c>
      <c r="G24" t="s">
        <v>16</v>
      </c>
      <c r="H24" t="s">
        <v>66</v>
      </c>
    </row>
    <row r="25" spans="1:8">
      <c r="A25" s="1">
        <v>23</v>
      </c>
      <c r="B25" t="s">
        <v>11</v>
      </c>
      <c r="C25" t="s">
        <v>12</v>
      </c>
      <c r="D25" t="s">
        <v>67</v>
      </c>
      <c r="E25" t="s">
        <v>14</v>
      </c>
      <c r="F25" t="s">
        <v>68</v>
      </c>
      <c r="G25" t="s">
        <v>16</v>
      </c>
      <c r="H25" t="s">
        <v>69</v>
      </c>
    </row>
    <row r="26" spans="1:8">
      <c r="A26" s="1">
        <v>24</v>
      </c>
      <c r="B26" t="s">
        <v>11</v>
      </c>
      <c r="C26" t="s">
        <v>12</v>
      </c>
      <c r="D26" t="s">
        <v>70</v>
      </c>
      <c r="E26" t="s">
        <v>14</v>
      </c>
      <c r="F26" t="s">
        <v>71</v>
      </c>
      <c r="G26" t="s">
        <v>16</v>
      </c>
      <c r="H26" t="s">
        <v>72</v>
      </c>
    </row>
    <row r="27" spans="1:8">
      <c r="A27" s="1">
        <v>25</v>
      </c>
      <c r="B27" t="s">
        <v>11</v>
      </c>
      <c r="C27" t="s">
        <v>12</v>
      </c>
      <c r="D27" t="s">
        <v>73</v>
      </c>
      <c r="E27" t="s">
        <v>14</v>
      </c>
      <c r="F27" t="s">
        <v>74</v>
      </c>
      <c r="G27" t="s">
        <v>16</v>
      </c>
      <c r="H27" t="s">
        <v>75</v>
      </c>
    </row>
    <row r="28" spans="1:8">
      <c r="A28" s="1">
        <v>26</v>
      </c>
      <c r="B28" t="s">
        <v>11</v>
      </c>
      <c r="C28" t="s">
        <v>12</v>
      </c>
      <c r="D28" t="s">
        <v>76</v>
      </c>
      <c r="E28" t="s">
        <v>14</v>
      </c>
      <c r="F28" t="s">
        <v>77</v>
      </c>
      <c r="G28" t="s">
        <v>16</v>
      </c>
      <c r="H28" t="s">
        <v>78</v>
      </c>
    </row>
    <row r="29" spans="1:8">
      <c r="A29" s="1">
        <v>27</v>
      </c>
      <c r="B29" t="s">
        <v>11</v>
      </c>
      <c r="C29" t="s">
        <v>12</v>
      </c>
      <c r="D29" t="s">
        <v>79</v>
      </c>
      <c r="E29" t="s">
        <v>14</v>
      </c>
      <c r="F29" t="s">
        <v>80</v>
      </c>
      <c r="G29" t="s">
        <v>16</v>
      </c>
      <c r="H29" t="s">
        <v>81</v>
      </c>
    </row>
    <row r="30" spans="1:8">
      <c r="A30" s="1">
        <v>28</v>
      </c>
      <c r="B30" t="s">
        <v>82</v>
      </c>
      <c r="C30" t="s">
        <v>12</v>
      </c>
      <c r="D30" t="s">
        <v>83</v>
      </c>
      <c r="E30" t="s">
        <v>14</v>
      </c>
      <c r="F30" t="s">
        <v>84</v>
      </c>
      <c r="G30" t="s">
        <v>16</v>
      </c>
      <c r="H30" t="s">
        <v>85</v>
      </c>
    </row>
    <row r="31" spans="1:8">
      <c r="A31" s="1">
        <v>29</v>
      </c>
      <c r="B31" t="s">
        <v>82</v>
      </c>
      <c r="C31" t="s">
        <v>12</v>
      </c>
      <c r="D31" t="s">
        <v>86</v>
      </c>
      <c r="E31" t="s">
        <v>14</v>
      </c>
      <c r="F31" t="s">
        <v>87</v>
      </c>
      <c r="G31" t="s">
        <v>16</v>
      </c>
      <c r="H31" t="s">
        <v>88</v>
      </c>
    </row>
    <row r="32" spans="1:8">
      <c r="A32" s="1">
        <v>30</v>
      </c>
      <c r="B32" t="s">
        <v>82</v>
      </c>
      <c r="C32" t="s">
        <v>12</v>
      </c>
      <c r="D32" t="s">
        <v>89</v>
      </c>
      <c r="E32" t="s">
        <v>14</v>
      </c>
      <c r="F32" t="s">
        <v>90</v>
      </c>
      <c r="G32" t="s">
        <v>16</v>
      </c>
      <c r="H32" t="s">
        <v>91</v>
      </c>
    </row>
    <row r="33" spans="1:8">
      <c r="A33" s="1">
        <v>31</v>
      </c>
      <c r="B33" t="s">
        <v>82</v>
      </c>
      <c r="C33" t="s">
        <v>12</v>
      </c>
      <c r="D33" t="s">
        <v>92</v>
      </c>
      <c r="E33" t="s">
        <v>14</v>
      </c>
      <c r="F33" t="s">
        <v>93</v>
      </c>
      <c r="G33" t="s">
        <v>16</v>
      </c>
      <c r="H33" t="s">
        <v>94</v>
      </c>
    </row>
    <row r="34" spans="1:8">
      <c r="A34" s="1">
        <v>32</v>
      </c>
      <c r="B34" t="s">
        <v>82</v>
      </c>
      <c r="C34" t="s">
        <v>12</v>
      </c>
      <c r="D34" t="s">
        <v>95</v>
      </c>
      <c r="E34" t="s">
        <v>14</v>
      </c>
      <c r="F34" t="s">
        <v>96</v>
      </c>
      <c r="G34" t="s">
        <v>16</v>
      </c>
      <c r="H34" t="s">
        <v>97</v>
      </c>
    </row>
    <row r="35" spans="1:8">
      <c r="A35" s="1">
        <v>33</v>
      </c>
      <c r="B35" t="s">
        <v>82</v>
      </c>
      <c r="C35" t="s">
        <v>12</v>
      </c>
      <c r="D35" t="s">
        <v>98</v>
      </c>
      <c r="E35" t="s">
        <v>14</v>
      </c>
      <c r="F35" t="s">
        <v>99</v>
      </c>
      <c r="G35" t="s">
        <v>16</v>
      </c>
      <c r="H35" t="s">
        <v>100</v>
      </c>
    </row>
    <row r="36" spans="1:8">
      <c r="A36" s="1">
        <v>34</v>
      </c>
      <c r="B36" t="s">
        <v>82</v>
      </c>
      <c r="C36" t="s">
        <v>12</v>
      </c>
      <c r="D36" t="s">
        <v>101</v>
      </c>
      <c r="E36" t="s">
        <v>14</v>
      </c>
      <c r="F36" t="s">
        <v>102</v>
      </c>
      <c r="G36" t="s">
        <v>16</v>
      </c>
      <c r="H36" t="s">
        <v>103</v>
      </c>
    </row>
    <row r="37" spans="1:8">
      <c r="A37" s="1">
        <v>35</v>
      </c>
      <c r="B37" t="s">
        <v>82</v>
      </c>
      <c r="C37" t="s">
        <v>12</v>
      </c>
      <c r="D37" t="s">
        <v>104</v>
      </c>
      <c r="E37" t="s">
        <v>14</v>
      </c>
      <c r="F37" t="s">
        <v>105</v>
      </c>
      <c r="G37" t="s">
        <v>16</v>
      </c>
      <c r="H37" t="s">
        <v>106</v>
      </c>
    </row>
    <row r="38" spans="1:8">
      <c r="A38" s="1">
        <v>36</v>
      </c>
      <c r="B38" t="s">
        <v>82</v>
      </c>
      <c r="C38" t="s">
        <v>12</v>
      </c>
      <c r="D38" t="s">
        <v>107</v>
      </c>
      <c r="E38" t="s">
        <v>14</v>
      </c>
      <c r="F38" t="s">
        <v>108</v>
      </c>
      <c r="G38" t="s">
        <v>16</v>
      </c>
      <c r="H38" t="s">
        <v>106</v>
      </c>
    </row>
    <row r="39" spans="1:8">
      <c r="A39" s="1">
        <v>37</v>
      </c>
      <c r="B39" t="s">
        <v>82</v>
      </c>
      <c r="C39" t="s">
        <v>12</v>
      </c>
      <c r="D39" t="s">
        <v>109</v>
      </c>
      <c r="E39" t="s">
        <v>14</v>
      </c>
      <c r="F39" t="s">
        <v>110</v>
      </c>
      <c r="G39" t="s">
        <v>16</v>
      </c>
      <c r="H39" t="s">
        <v>106</v>
      </c>
    </row>
    <row r="40" spans="1:8">
      <c r="A40" s="1">
        <v>38</v>
      </c>
      <c r="B40" t="s">
        <v>82</v>
      </c>
      <c r="C40" t="s">
        <v>12</v>
      </c>
      <c r="D40" t="s">
        <v>111</v>
      </c>
      <c r="E40" t="s">
        <v>14</v>
      </c>
      <c r="F40" t="s">
        <v>112</v>
      </c>
      <c r="G40" t="s">
        <v>16</v>
      </c>
      <c r="H40" t="s">
        <v>113</v>
      </c>
    </row>
    <row r="41" spans="1:8">
      <c r="A41" s="1">
        <v>39</v>
      </c>
      <c r="B41" t="s">
        <v>82</v>
      </c>
      <c r="C41" t="s">
        <v>12</v>
      </c>
      <c r="D41" t="s">
        <v>114</v>
      </c>
      <c r="E41" t="s">
        <v>14</v>
      </c>
      <c r="F41" t="s">
        <v>115</v>
      </c>
      <c r="G41" t="s">
        <v>16</v>
      </c>
      <c r="H41" t="s">
        <v>116</v>
      </c>
    </row>
    <row r="42" spans="1:8">
      <c r="A42" s="1">
        <v>40</v>
      </c>
      <c r="B42" t="s">
        <v>82</v>
      </c>
      <c r="C42" t="s">
        <v>12</v>
      </c>
      <c r="D42" t="s">
        <v>117</v>
      </c>
      <c r="E42" t="s">
        <v>14</v>
      </c>
      <c r="F42" t="s">
        <v>118</v>
      </c>
      <c r="G42" t="s">
        <v>16</v>
      </c>
      <c r="H42" t="s">
        <v>119</v>
      </c>
    </row>
    <row r="43" spans="1:8">
      <c r="A43" s="1">
        <v>41</v>
      </c>
      <c r="B43" t="s">
        <v>82</v>
      </c>
      <c r="C43" t="s">
        <v>12</v>
      </c>
      <c r="D43" t="s">
        <v>120</v>
      </c>
      <c r="E43" t="s">
        <v>14</v>
      </c>
      <c r="F43" t="s">
        <v>121</v>
      </c>
      <c r="G43" t="s">
        <v>16</v>
      </c>
      <c r="H43">
        <f> f ν
</f>
        <v>0</v>
      </c>
    </row>
    <row r="44" spans="1:8">
      <c r="A44" s="1">
        <v>42</v>
      </c>
      <c r="B44" t="s">
        <v>82</v>
      </c>
      <c r="C44" t="s">
        <v>12</v>
      </c>
      <c r="D44" t="s">
        <v>122</v>
      </c>
      <c r="E44" t="s">
        <v>14</v>
      </c>
      <c r="F44" t="s">
        <v>123</v>
      </c>
      <c r="G44" t="s">
        <v>16</v>
      </c>
      <c r="H44">
        <f> (1 − f ) ν
</f>
        <v>0</v>
      </c>
    </row>
    <row r="45" spans="1:8">
      <c r="A45" s="1">
        <v>43</v>
      </c>
      <c r="B45" t="s">
        <v>82</v>
      </c>
      <c r="C45" t="s">
        <v>12</v>
      </c>
      <c r="D45" t="s">
        <v>124</v>
      </c>
      <c r="E45" t="s">
        <v>14</v>
      </c>
      <c r="F45" t="s">
        <v>124</v>
      </c>
      <c r="G45" t="s">
        <v>16</v>
      </c>
    </row>
    <row r="46" spans="1:8">
      <c r="A46" s="1">
        <v>44</v>
      </c>
      <c r="B46" t="s">
        <v>82</v>
      </c>
      <c r="C46" t="s">
        <v>12</v>
      </c>
      <c r="D46" t="s">
        <v>125</v>
      </c>
      <c r="E46" t="s">
        <v>14</v>
      </c>
      <c r="F46" t="s">
        <v>125</v>
      </c>
      <c r="G46" t="s">
        <v>16</v>
      </c>
    </row>
    <row r="47" spans="1:8">
      <c r="A47" s="1">
        <v>45</v>
      </c>
      <c r="B47" t="s">
        <v>82</v>
      </c>
      <c r="C47" t="s">
        <v>12</v>
      </c>
      <c r="D47" t="s">
        <v>126</v>
      </c>
      <c r="E47" t="s">
        <v>14</v>
      </c>
      <c r="F47" t="s">
        <v>126</v>
      </c>
      <c r="G47" t="s">
        <v>16</v>
      </c>
    </row>
    <row r="48" spans="1:8">
      <c r="A48" s="1">
        <v>46</v>
      </c>
      <c r="B48" t="s">
        <v>82</v>
      </c>
      <c r="C48" t="s">
        <v>12</v>
      </c>
      <c r="D48" t="s">
        <v>63</v>
      </c>
      <c r="E48" t="s">
        <v>14</v>
      </c>
      <c r="F48" t="s">
        <v>63</v>
      </c>
      <c r="G48" t="s">
        <v>16</v>
      </c>
    </row>
    <row r="49" spans="1:8">
      <c r="A49" s="1">
        <v>47</v>
      </c>
      <c r="B49" t="s">
        <v>82</v>
      </c>
      <c r="C49" t="s">
        <v>12</v>
      </c>
      <c r="D49" t="s">
        <v>127</v>
      </c>
      <c r="E49" t="s">
        <v>14</v>
      </c>
      <c r="F49" t="s">
        <v>128</v>
      </c>
      <c r="G49" t="s">
        <v>16</v>
      </c>
      <c r="H49" t="s">
        <v>129</v>
      </c>
    </row>
    <row r="50" spans="1:8">
      <c r="A50" s="1">
        <v>48</v>
      </c>
      <c r="B50" t="s">
        <v>82</v>
      </c>
      <c r="C50" t="s">
        <v>12</v>
      </c>
      <c r="D50" t="s">
        <v>130</v>
      </c>
      <c r="E50" t="s">
        <v>14</v>
      </c>
      <c r="F50" t="s">
        <v>131</v>
      </c>
      <c r="G50" t="s">
        <v>16</v>
      </c>
      <c r="H50" t="s">
        <v>132</v>
      </c>
    </row>
    <row r="51" spans="1:8">
      <c r="A51" s="1">
        <v>49</v>
      </c>
      <c r="B51" t="s">
        <v>82</v>
      </c>
      <c r="C51" t="s">
        <v>12</v>
      </c>
      <c r="D51" t="s">
        <v>133</v>
      </c>
      <c r="E51" t="s">
        <v>14</v>
      </c>
      <c r="F51" t="s">
        <v>134</v>
      </c>
      <c r="G51" t="s">
        <v>16</v>
      </c>
      <c r="H51" t="s">
        <v>135</v>
      </c>
    </row>
    <row r="52" spans="1:8">
      <c r="A52" s="1">
        <v>50</v>
      </c>
      <c r="B52" t="s">
        <v>82</v>
      </c>
      <c r="C52" t="s">
        <v>12</v>
      </c>
      <c r="D52" t="s">
        <v>136</v>
      </c>
      <c r="E52" t="s">
        <v>14</v>
      </c>
      <c r="F52" t="s">
        <v>134</v>
      </c>
      <c r="G52" t="s">
        <v>16</v>
      </c>
      <c r="H52" t="s">
        <v>129</v>
      </c>
    </row>
    <row r="53" spans="1:8">
      <c r="A53" s="1">
        <v>51</v>
      </c>
      <c r="B53" t="s">
        <v>82</v>
      </c>
      <c r="C53" t="s">
        <v>12</v>
      </c>
      <c r="D53" t="s">
        <v>137</v>
      </c>
      <c r="E53" t="s">
        <v>14</v>
      </c>
      <c r="F53" t="s">
        <v>134</v>
      </c>
      <c r="G53" t="s">
        <v>16</v>
      </c>
      <c r="H53" t="s">
        <v>138</v>
      </c>
    </row>
    <row r="54" spans="1:8">
      <c r="A54" s="1">
        <v>52</v>
      </c>
      <c r="B54" t="s">
        <v>82</v>
      </c>
      <c r="C54" t="s">
        <v>12</v>
      </c>
      <c r="D54" t="s">
        <v>139</v>
      </c>
      <c r="E54" t="s">
        <v>14</v>
      </c>
      <c r="F54" t="s">
        <v>134</v>
      </c>
      <c r="G54" t="s">
        <v>16</v>
      </c>
      <c r="H54" t="s">
        <v>140</v>
      </c>
    </row>
    <row r="55" spans="1:8">
      <c r="A55" s="1">
        <v>53</v>
      </c>
      <c r="B55" t="s">
        <v>82</v>
      </c>
      <c r="C55" t="s">
        <v>12</v>
      </c>
      <c r="D55" t="s">
        <v>63</v>
      </c>
      <c r="E55" t="s">
        <v>14</v>
      </c>
      <c r="F55" t="s">
        <v>63</v>
      </c>
      <c r="G55" t="s">
        <v>16</v>
      </c>
    </row>
    <row r="56" spans="1:8">
      <c r="A56" s="1">
        <v>54</v>
      </c>
      <c r="B56" t="s">
        <v>82</v>
      </c>
      <c r="C56" t="s">
        <v>12</v>
      </c>
      <c r="D56" t="s">
        <v>141</v>
      </c>
      <c r="E56" t="s">
        <v>14</v>
      </c>
      <c r="F56" t="s">
        <v>141</v>
      </c>
      <c r="G56" t="s">
        <v>16</v>
      </c>
    </row>
    <row r="57" spans="1:8">
      <c r="A57" s="1">
        <v>55</v>
      </c>
      <c r="B57" t="s">
        <v>82</v>
      </c>
      <c r="C57" t="s">
        <v>12</v>
      </c>
      <c r="D57" t="s">
        <v>142</v>
      </c>
      <c r="E57" t="s">
        <v>14</v>
      </c>
      <c r="F57" t="s">
        <v>142</v>
      </c>
      <c r="G57" t="s">
        <v>16</v>
      </c>
    </row>
    <row r="58" spans="1:8">
      <c r="A58" s="1">
        <v>56</v>
      </c>
      <c r="B58" t="s">
        <v>82</v>
      </c>
      <c r="C58" t="s">
        <v>12</v>
      </c>
      <c r="D58" t="s">
        <v>143</v>
      </c>
      <c r="E58" t="s">
        <v>14</v>
      </c>
      <c r="F58" t="s">
        <v>143</v>
      </c>
      <c r="G58" t="s">
        <v>16</v>
      </c>
    </row>
    <row r="59" spans="1:8">
      <c r="A59" s="1">
        <v>57</v>
      </c>
      <c r="B59" t="s">
        <v>82</v>
      </c>
      <c r="C59" t="s">
        <v>12</v>
      </c>
      <c r="D59" t="s">
        <v>144</v>
      </c>
      <c r="E59" t="s">
        <v>14</v>
      </c>
      <c r="F59" t="s">
        <v>134</v>
      </c>
      <c r="G59" t="s">
        <v>16</v>
      </c>
      <c r="H59" t="s">
        <v>145</v>
      </c>
    </row>
    <row r="60" spans="1:8">
      <c r="A60" s="1">
        <v>58</v>
      </c>
      <c r="B60" t="s">
        <v>82</v>
      </c>
      <c r="C60" t="s">
        <v>12</v>
      </c>
      <c r="D60" t="s">
        <v>146</v>
      </c>
      <c r="E60" t="s">
        <v>14</v>
      </c>
      <c r="F60" t="s">
        <v>134</v>
      </c>
      <c r="G60" t="s">
        <v>16</v>
      </c>
      <c r="H60" t="s">
        <v>147</v>
      </c>
    </row>
    <row r="61" spans="1:8">
      <c r="A61" s="1">
        <v>59</v>
      </c>
      <c r="B61" t="s">
        <v>82</v>
      </c>
      <c r="C61" t="s">
        <v>12</v>
      </c>
      <c r="D61" t="s">
        <v>148</v>
      </c>
      <c r="E61" t="s">
        <v>14</v>
      </c>
      <c r="F61" t="s">
        <v>134</v>
      </c>
      <c r="G61" t="s">
        <v>16</v>
      </c>
      <c r="H61" t="s">
        <v>149</v>
      </c>
    </row>
    <row r="62" spans="1:8">
      <c r="A62" s="1">
        <v>60</v>
      </c>
      <c r="B62" t="s">
        <v>82</v>
      </c>
      <c r="C62" t="s">
        <v>12</v>
      </c>
      <c r="D62" t="s">
        <v>150</v>
      </c>
      <c r="E62" t="s">
        <v>14</v>
      </c>
      <c r="F62" t="s">
        <v>134</v>
      </c>
      <c r="G62" t="s">
        <v>16</v>
      </c>
      <c r="H62" t="s">
        <v>151</v>
      </c>
    </row>
    <row r="63" spans="1:8">
      <c r="A63" s="1">
        <v>61</v>
      </c>
      <c r="B63" t="s">
        <v>82</v>
      </c>
      <c r="C63" t="s">
        <v>12</v>
      </c>
      <c r="D63" t="s">
        <v>152</v>
      </c>
      <c r="E63" t="s">
        <v>14</v>
      </c>
      <c r="F63" t="s">
        <v>128</v>
      </c>
      <c r="G63" t="s">
        <v>16</v>
      </c>
      <c r="H63" t="s">
        <v>153</v>
      </c>
    </row>
    <row r="64" spans="1:8">
      <c r="A64" s="1">
        <v>62</v>
      </c>
      <c r="B64" t="s">
        <v>82</v>
      </c>
      <c r="C64" t="s">
        <v>12</v>
      </c>
      <c r="D64" t="s">
        <v>154</v>
      </c>
      <c r="E64" t="s">
        <v>14</v>
      </c>
      <c r="F64" t="s">
        <v>128</v>
      </c>
      <c r="G64" t="s">
        <v>16</v>
      </c>
      <c r="H64" t="s">
        <v>138</v>
      </c>
    </row>
    <row r="65" spans="1:8">
      <c r="A65" s="1">
        <v>63</v>
      </c>
      <c r="B65" t="s">
        <v>82</v>
      </c>
      <c r="C65" t="s">
        <v>12</v>
      </c>
      <c r="D65" t="s">
        <v>63</v>
      </c>
      <c r="E65" t="s">
        <v>14</v>
      </c>
      <c r="F65" t="s">
        <v>63</v>
      </c>
      <c r="G65" t="s">
        <v>16</v>
      </c>
    </row>
    <row r="66" spans="1:8">
      <c r="A66" s="1">
        <v>64</v>
      </c>
      <c r="B66" t="s">
        <v>82</v>
      </c>
      <c r="C66" t="s">
        <v>12</v>
      </c>
      <c r="D66" t="s">
        <v>155</v>
      </c>
      <c r="E66" t="s">
        <v>14</v>
      </c>
      <c r="F66" t="s">
        <v>156</v>
      </c>
      <c r="G66" t="s">
        <v>16</v>
      </c>
      <c r="H66">
        <f> 93
</f>
        <v>0</v>
      </c>
    </row>
    <row r="67" spans="1:8">
      <c r="A67" s="1">
        <v>65</v>
      </c>
      <c r="B67" t="s">
        <v>82</v>
      </c>
      <c r="C67" t="s">
        <v>12</v>
      </c>
      <c r="D67" t="s">
        <v>157</v>
      </c>
      <c r="E67" t="s">
        <v>14</v>
      </c>
      <c r="F67" t="s">
        <v>158</v>
      </c>
      <c r="G67" t="s">
        <v>16</v>
      </c>
      <c r="H67">
        <f> 5
</f>
        <v>0</v>
      </c>
    </row>
    <row r="68" spans="1:8">
      <c r="A68" s="1">
        <v>66</v>
      </c>
      <c r="B68" t="s">
        <v>82</v>
      </c>
      <c r="C68" t="s">
        <v>12</v>
      </c>
      <c r="D68" t="s">
        <v>159</v>
      </c>
      <c r="E68" t="s">
        <v>14</v>
      </c>
      <c r="F68" t="s">
        <v>160</v>
      </c>
      <c r="G68" t="s">
        <v>16</v>
      </c>
      <c r="H68">
        <f> 1.40005 x 10^9 - (I0 + U0)
</f>
        <v>0</v>
      </c>
    </row>
    <row r="69" spans="1:8">
      <c r="A69" s="1">
        <v>67</v>
      </c>
      <c r="B69" t="s">
        <v>82</v>
      </c>
      <c r="C69" t="s">
        <v>12</v>
      </c>
      <c r="D69" t="s">
        <v>140</v>
      </c>
      <c r="E69" t="s">
        <v>14</v>
      </c>
      <c r="F69" t="s">
        <v>140</v>
      </c>
      <c r="G69" t="s">
        <v>16</v>
      </c>
    </row>
    <row r="70" spans="1:8">
      <c r="A70" s="1">
        <v>68</v>
      </c>
      <c r="B70" t="s">
        <v>82</v>
      </c>
      <c r="C70" t="s">
        <v>12</v>
      </c>
      <c r="D70" t="s">
        <v>161</v>
      </c>
      <c r="E70" t="s">
        <v>14</v>
      </c>
      <c r="F70" t="s">
        <v>162</v>
      </c>
      <c r="G70" t="s">
        <v>16</v>
      </c>
      <c r="H70">
        <f> 1/7
</f>
        <v>0</v>
      </c>
    </row>
    <row r="71" spans="1:8">
      <c r="A71" s="1">
        <v>69</v>
      </c>
      <c r="B71" t="s">
        <v>82</v>
      </c>
      <c r="C71" t="s">
        <v>12</v>
      </c>
      <c r="D71" t="s">
        <v>163</v>
      </c>
      <c r="E71" t="s">
        <v>14</v>
      </c>
      <c r="F71" t="s">
        <v>164</v>
      </c>
      <c r="G71" t="s">
        <v>16</v>
      </c>
      <c r="H71">
        <f> 0
</f>
        <v>0</v>
      </c>
    </row>
    <row r="72" spans="1:8">
      <c r="A72" s="1">
        <v>70</v>
      </c>
      <c r="B72" t="s">
        <v>82</v>
      </c>
      <c r="C72" t="s">
        <v>12</v>
      </c>
      <c r="D72" t="s">
        <v>165</v>
      </c>
      <c r="E72" t="s">
        <v>14</v>
      </c>
      <c r="F72" t="s">
        <v>166</v>
      </c>
      <c r="G72" t="s">
        <v>16</v>
      </c>
      <c r="H72">
        <f> 0
</f>
        <v>0</v>
      </c>
    </row>
    <row r="73" spans="1:8">
      <c r="A73" s="1">
        <v>71</v>
      </c>
      <c r="B73" t="s">
        <v>82</v>
      </c>
      <c r="C73" t="s">
        <v>12</v>
      </c>
      <c r="D73" t="s">
        <v>167</v>
      </c>
      <c r="E73" t="s">
        <v>14</v>
      </c>
      <c r="F73" t="s">
        <v>168</v>
      </c>
      <c r="G73" t="s">
        <v>16</v>
      </c>
      <c r="H73">
        <f> 0
</f>
        <v>0</v>
      </c>
    </row>
    <row r="74" spans="1:8">
      <c r="A74" s="1">
        <v>72</v>
      </c>
      <c r="B74" t="s">
        <v>82</v>
      </c>
      <c r="C74" t="s">
        <v>12</v>
      </c>
      <c r="D74" t="s">
        <v>169</v>
      </c>
      <c r="E74" t="s">
        <v>14</v>
      </c>
      <c r="F74" t="s">
        <v>170</v>
      </c>
      <c r="G74" t="s">
        <v>16</v>
      </c>
      <c r="H74">
        <f> 0.8
</f>
        <v>0</v>
      </c>
    </row>
    <row r="75" spans="1:8">
      <c r="A75" s="1">
        <v>73</v>
      </c>
      <c r="B75" t="s">
        <v>82</v>
      </c>
      <c r="C75" t="s">
        <v>12</v>
      </c>
      <c r="D75" t="s">
        <v>171</v>
      </c>
      <c r="E75" t="s">
        <v>14</v>
      </c>
      <c r="F75" t="s">
        <v>172</v>
      </c>
      <c r="G75" t="s">
        <v>16</v>
      </c>
      <c r="H75">
        <f> 3.3655 x 10^-10
</f>
        <v>0</v>
      </c>
    </row>
    <row r="76" spans="1:8">
      <c r="A76" s="1">
        <v>74</v>
      </c>
      <c r="B76" t="s">
        <v>82</v>
      </c>
      <c r="C76" t="s">
        <v>12</v>
      </c>
      <c r="D76" t="s">
        <v>173</v>
      </c>
      <c r="E76" t="s">
        <v>14</v>
      </c>
      <c r="F76" t="s">
        <v>174</v>
      </c>
      <c r="G76" t="s">
        <v>16</v>
      </c>
      <c r="H76">
        <f> 26
</f>
        <v>0</v>
      </c>
    </row>
    <row r="77" spans="1:8">
      <c r="A77" s="1">
        <v>75</v>
      </c>
      <c r="B77" t="s">
        <v>82</v>
      </c>
      <c r="C77" t="s">
        <v>12</v>
      </c>
      <c r="D77" t="s">
        <v>175</v>
      </c>
      <c r="E77" t="s">
        <v>14</v>
      </c>
      <c r="F77" t="s">
        <v>176</v>
      </c>
      <c r="G77" t="s">
        <v>16</v>
      </c>
      <c r="H77">
        <f> 0.148
</f>
        <v>0</v>
      </c>
    </row>
    <row r="78" spans="1:8">
      <c r="A78" s="1">
        <v>76</v>
      </c>
      <c r="B78" t="s">
        <v>82</v>
      </c>
      <c r="C78" t="s">
        <v>12</v>
      </c>
      <c r="D78" t="s">
        <v>177</v>
      </c>
      <c r="E78" t="s">
        <v>14</v>
      </c>
      <c r="F78" t="s">
        <v>178</v>
      </c>
      <c r="G78" t="s">
        <v>16</v>
      </c>
      <c r="H78">
        <f> 1
</f>
        <v>0</v>
      </c>
    </row>
    <row r="79" spans="1:8">
      <c r="A79" s="1">
        <v>77</v>
      </c>
      <c r="B79" t="s">
        <v>82</v>
      </c>
      <c r="C79" t="s">
        <v>12</v>
      </c>
      <c r="D79" t="s">
        <v>179</v>
      </c>
      <c r="E79" t="s">
        <v>14</v>
      </c>
      <c r="F79" t="s">
        <v>180</v>
      </c>
      <c r="G79" t="s">
        <v>16</v>
      </c>
      <c r="H79">
        <f> 13.3617
</f>
        <v>0</v>
      </c>
    </row>
    <row r="80" spans="1:8">
      <c r="A80" s="1">
        <v>78</v>
      </c>
      <c r="B80" t="s">
        <v>181</v>
      </c>
      <c r="C80" t="s">
        <v>12</v>
      </c>
      <c r="D80" t="s">
        <v>182</v>
      </c>
      <c r="E80" t="s">
        <v>14</v>
      </c>
      <c r="F80" t="s">
        <v>29</v>
      </c>
      <c r="G80" t="s">
        <v>16</v>
      </c>
      <c r="H80" t="s">
        <v>183</v>
      </c>
    </row>
    <row r="81" spans="1:8">
      <c r="A81" s="1">
        <v>79</v>
      </c>
      <c r="B81" t="s">
        <v>181</v>
      </c>
      <c r="C81" t="s">
        <v>12</v>
      </c>
      <c r="D81" t="s">
        <v>184</v>
      </c>
      <c r="E81" t="s">
        <v>14</v>
      </c>
      <c r="F81" t="s">
        <v>185</v>
      </c>
      <c r="G81" t="s">
        <v>16</v>
      </c>
      <c r="H81" t="s">
        <v>186</v>
      </c>
    </row>
    <row r="82" spans="1:8">
      <c r="A82" s="1">
        <v>80</v>
      </c>
      <c r="B82" t="s">
        <v>181</v>
      </c>
      <c r="C82" t="s">
        <v>12</v>
      </c>
      <c r="D82" t="s">
        <v>187</v>
      </c>
      <c r="E82" t="s">
        <v>14</v>
      </c>
      <c r="F82" t="s">
        <v>185</v>
      </c>
      <c r="G82" t="s">
        <v>16</v>
      </c>
      <c r="H82" t="s">
        <v>188</v>
      </c>
    </row>
    <row r="83" spans="1:8">
      <c r="A83" s="1">
        <v>81</v>
      </c>
      <c r="B83" t="s">
        <v>181</v>
      </c>
      <c r="C83" t="s">
        <v>12</v>
      </c>
      <c r="D83" t="s">
        <v>189</v>
      </c>
      <c r="E83" t="s">
        <v>14</v>
      </c>
      <c r="F83" t="s">
        <v>190</v>
      </c>
      <c r="G83" t="s">
        <v>16</v>
      </c>
      <c r="H83" t="s">
        <v>191</v>
      </c>
    </row>
    <row r="84" spans="1:8">
      <c r="A84" s="1">
        <v>82</v>
      </c>
      <c r="B84" t="s">
        <v>181</v>
      </c>
      <c r="C84" t="s">
        <v>12</v>
      </c>
      <c r="D84" t="s">
        <v>192</v>
      </c>
      <c r="E84" t="s">
        <v>14</v>
      </c>
      <c r="F84" t="s">
        <v>193</v>
      </c>
      <c r="G84" t="s">
        <v>16</v>
      </c>
      <c r="H84" t="s">
        <v>194</v>
      </c>
    </row>
    <row r="85" spans="1:8">
      <c r="A85" s="1">
        <v>83</v>
      </c>
      <c r="B85" t="s">
        <v>181</v>
      </c>
      <c r="C85" t="s">
        <v>12</v>
      </c>
      <c r="D85" t="s">
        <v>195</v>
      </c>
      <c r="E85" t="s">
        <v>14</v>
      </c>
      <c r="F85" t="s">
        <v>196</v>
      </c>
      <c r="G85" t="s">
        <v>16</v>
      </c>
      <c r="H85" t="s">
        <v>197</v>
      </c>
    </row>
    <row r="86" spans="1:8">
      <c r="A86" s="1">
        <v>84</v>
      </c>
      <c r="B86" t="s">
        <v>181</v>
      </c>
      <c r="C86" t="s">
        <v>12</v>
      </c>
      <c r="D86" t="s">
        <v>198</v>
      </c>
      <c r="E86" t="s">
        <v>14</v>
      </c>
      <c r="F86" t="s">
        <v>87</v>
      </c>
      <c r="G86" t="s">
        <v>16</v>
      </c>
      <c r="H86" t="s">
        <v>199</v>
      </c>
    </row>
    <row r="87" spans="1:8">
      <c r="A87" s="1">
        <v>85</v>
      </c>
      <c r="B87" t="s">
        <v>181</v>
      </c>
      <c r="C87" t="s">
        <v>12</v>
      </c>
      <c r="D87" t="s">
        <v>200</v>
      </c>
      <c r="E87" t="s">
        <v>14</v>
      </c>
      <c r="F87" t="s">
        <v>99</v>
      </c>
      <c r="G87" t="s">
        <v>16</v>
      </c>
      <c r="H87" t="s">
        <v>201</v>
      </c>
    </row>
    <row r="88" spans="1:8">
      <c r="A88" s="1">
        <v>86</v>
      </c>
      <c r="B88" t="s">
        <v>181</v>
      </c>
      <c r="C88" t="s">
        <v>12</v>
      </c>
      <c r="D88" t="s">
        <v>202</v>
      </c>
      <c r="E88" t="s">
        <v>14</v>
      </c>
      <c r="F88" t="s">
        <v>203</v>
      </c>
      <c r="G88" t="s">
        <v>16</v>
      </c>
      <c r="H88" t="s">
        <v>204</v>
      </c>
    </row>
    <row r="89" spans="1:8">
      <c r="A89" s="1">
        <v>87</v>
      </c>
      <c r="B89" t="s">
        <v>181</v>
      </c>
      <c r="C89" t="s">
        <v>12</v>
      </c>
      <c r="D89" t="s">
        <v>205</v>
      </c>
      <c r="E89" t="s">
        <v>14</v>
      </c>
      <c r="F89" t="s">
        <v>115</v>
      </c>
      <c r="G89" t="s">
        <v>16</v>
      </c>
      <c r="H89" t="s">
        <v>206</v>
      </c>
    </row>
    <row r="90" spans="1:8">
      <c r="A90" s="1">
        <v>88</v>
      </c>
      <c r="B90" t="s">
        <v>181</v>
      </c>
      <c r="C90" t="s">
        <v>12</v>
      </c>
      <c r="D90" t="s">
        <v>207</v>
      </c>
      <c r="E90" t="s">
        <v>14</v>
      </c>
      <c r="F90" t="s">
        <v>208</v>
      </c>
      <c r="G90" t="s">
        <v>16</v>
      </c>
      <c r="H90" t="s">
        <v>209</v>
      </c>
    </row>
    <row r="91" spans="1:8">
      <c r="A91" s="1">
        <v>89</v>
      </c>
      <c r="B91" t="s">
        <v>181</v>
      </c>
      <c r="C91" t="s">
        <v>12</v>
      </c>
      <c r="D91" t="s">
        <v>210</v>
      </c>
      <c r="E91" t="s">
        <v>14</v>
      </c>
      <c r="F91" t="s">
        <v>211</v>
      </c>
      <c r="G91" t="s">
        <v>16</v>
      </c>
      <c r="H91" t="s">
        <v>212</v>
      </c>
    </row>
    <row r="92" spans="1:8">
      <c r="A92" s="1">
        <v>90</v>
      </c>
      <c r="B92" t="s">
        <v>181</v>
      </c>
      <c r="C92" t="s">
        <v>12</v>
      </c>
      <c r="D92" t="s">
        <v>213</v>
      </c>
      <c r="E92" t="s">
        <v>14</v>
      </c>
      <c r="F92" t="s">
        <v>214</v>
      </c>
      <c r="G92" t="s">
        <v>16</v>
      </c>
      <c r="H92" t="s">
        <v>215</v>
      </c>
    </row>
    <row r="93" spans="1:8">
      <c r="A93" s="1">
        <v>91</v>
      </c>
      <c r="B93" t="s">
        <v>181</v>
      </c>
      <c r="C93" t="s">
        <v>12</v>
      </c>
      <c r="D93" t="s">
        <v>216</v>
      </c>
      <c r="E93" t="s">
        <v>14</v>
      </c>
      <c r="F93" t="s">
        <v>217</v>
      </c>
      <c r="G93" t="s">
        <v>16</v>
      </c>
      <c r="H93" t="s">
        <v>218</v>
      </c>
    </row>
    <row r="94" spans="1:8">
      <c r="A94" s="1">
        <v>92</v>
      </c>
      <c r="B94" t="s">
        <v>181</v>
      </c>
      <c r="C94" t="s">
        <v>12</v>
      </c>
      <c r="D94" t="s">
        <v>219</v>
      </c>
      <c r="E94" t="s">
        <v>14</v>
      </c>
      <c r="F94" t="s">
        <v>220</v>
      </c>
      <c r="G94" t="s">
        <v>16</v>
      </c>
      <c r="H94" t="s">
        <v>221</v>
      </c>
    </row>
    <row r="95" spans="1:8">
      <c r="A95" s="1">
        <v>93</v>
      </c>
      <c r="B95" t="s">
        <v>181</v>
      </c>
      <c r="C95" t="s">
        <v>12</v>
      </c>
      <c r="D95" t="s">
        <v>63</v>
      </c>
      <c r="E95" t="s">
        <v>14</v>
      </c>
      <c r="F95" t="s">
        <v>63</v>
      </c>
      <c r="G95" t="s">
        <v>16</v>
      </c>
    </row>
    <row r="96" spans="1:8">
      <c r="A96" s="1">
        <v>94</v>
      </c>
      <c r="B96" t="s">
        <v>181</v>
      </c>
      <c r="C96" t="s">
        <v>12</v>
      </c>
      <c r="D96" t="s">
        <v>222</v>
      </c>
      <c r="E96" t="s">
        <v>14</v>
      </c>
      <c r="F96" t="s">
        <v>223</v>
      </c>
      <c r="G96" t="s">
        <v>16</v>
      </c>
      <c r="H96" t="s">
        <v>224</v>
      </c>
    </row>
    <row r="97" spans="1:8">
      <c r="A97" s="1">
        <v>95</v>
      </c>
      <c r="B97" t="s">
        <v>181</v>
      </c>
      <c r="C97" t="s">
        <v>12</v>
      </c>
      <c r="D97" t="s">
        <v>225</v>
      </c>
      <c r="E97" t="s">
        <v>14</v>
      </c>
      <c r="F97" t="s">
        <v>93</v>
      </c>
      <c r="G97" t="s">
        <v>16</v>
      </c>
      <c r="H97" t="s">
        <v>226</v>
      </c>
    </row>
    <row r="98" spans="1:8">
      <c r="A98" s="1">
        <v>96</v>
      </c>
      <c r="B98" t="s">
        <v>181</v>
      </c>
      <c r="C98" t="s">
        <v>12</v>
      </c>
      <c r="D98" t="s">
        <v>227</v>
      </c>
      <c r="E98" t="s">
        <v>14</v>
      </c>
      <c r="F98" t="s">
        <v>164</v>
      </c>
      <c r="G98" t="s">
        <v>16</v>
      </c>
      <c r="H98">
        <f> 2.2 and recovery rate γ = 1/6 
</f>
        <v>0</v>
      </c>
    </row>
    <row r="99" spans="1:8">
      <c r="A99" s="1">
        <v>97</v>
      </c>
      <c r="B99" t="s">
        <v>181</v>
      </c>
      <c r="C99" t="s">
        <v>12</v>
      </c>
      <c r="D99" t="s">
        <v>228</v>
      </c>
      <c r="E99" t="s">
        <v>14</v>
      </c>
      <c r="F99" t="s">
        <v>229</v>
      </c>
      <c r="G99" t="s">
        <v>16</v>
      </c>
      <c r="H99">
        <f> 20 days 
</f>
        <v>0</v>
      </c>
    </row>
    <row r="100" spans="1:8">
      <c r="A100" s="1">
        <v>98</v>
      </c>
      <c r="B100" t="s">
        <v>181</v>
      </c>
      <c r="C100" t="s">
        <v>12</v>
      </c>
      <c r="D100" t="s">
        <v>230</v>
      </c>
      <c r="E100" t="s">
        <v>14</v>
      </c>
      <c r="F100" t="s">
        <v>164</v>
      </c>
      <c r="G100" t="s">
        <v>16</v>
      </c>
      <c r="H100">
        <f> 1.7 
</f>
        <v>0</v>
      </c>
    </row>
    <row r="101" spans="1:8">
      <c r="A101" s="1">
        <v>99</v>
      </c>
      <c r="B101" t="s">
        <v>181</v>
      </c>
      <c r="C101" t="s">
        <v>12</v>
      </c>
      <c r="D101" t="s">
        <v>231</v>
      </c>
      <c r="E101" t="s">
        <v>14</v>
      </c>
      <c r="F101" t="s">
        <v>229</v>
      </c>
      <c r="G101" t="s">
        <v>16</v>
      </c>
      <c r="H101">
        <f> 0 
</f>
        <v>0</v>
      </c>
    </row>
    <row r="102" spans="1:8">
      <c r="A102" s="1">
        <v>100</v>
      </c>
      <c r="B102" t="s">
        <v>181</v>
      </c>
      <c r="C102" t="s">
        <v>12</v>
      </c>
      <c r="D102" t="s">
        <v>232</v>
      </c>
      <c r="E102" t="s">
        <v>14</v>
      </c>
      <c r="F102" t="s">
        <v>233</v>
      </c>
      <c r="G102" t="s">
        <v>16</v>
      </c>
      <c r="H102" t="s">
        <v>234</v>
      </c>
    </row>
    <row r="103" spans="1:8">
      <c r="A103" s="1">
        <v>101</v>
      </c>
      <c r="B103" t="s">
        <v>181</v>
      </c>
      <c r="C103" t="s">
        <v>12</v>
      </c>
      <c r="D103" t="s">
        <v>63</v>
      </c>
      <c r="E103" t="s">
        <v>14</v>
      </c>
      <c r="F103" t="s">
        <v>63</v>
      </c>
      <c r="G103" t="s">
        <v>16</v>
      </c>
    </row>
    <row r="104" spans="1:8">
      <c r="A104" s="1">
        <v>102</v>
      </c>
      <c r="B104" t="s">
        <v>181</v>
      </c>
      <c r="C104" t="s">
        <v>12</v>
      </c>
      <c r="D104" t="s">
        <v>235</v>
      </c>
      <c r="E104" t="s">
        <v>14</v>
      </c>
      <c r="F104" t="s">
        <v>236</v>
      </c>
      <c r="G104" t="s">
        <v>16</v>
      </c>
      <c r="H104" t="s">
        <v>237</v>
      </c>
    </row>
    <row r="105" spans="1:8">
      <c r="A105" s="1">
        <v>103</v>
      </c>
      <c r="B105" t="s">
        <v>181</v>
      </c>
      <c r="C105" t="s">
        <v>12</v>
      </c>
      <c r="D105" t="s">
        <v>238</v>
      </c>
      <c r="E105" t="s">
        <v>14</v>
      </c>
      <c r="F105" t="s">
        <v>164</v>
      </c>
      <c r="G105" t="s">
        <v>16</v>
      </c>
      <c r="H105" t="s">
        <v>239</v>
      </c>
    </row>
    <row r="106" spans="1:8">
      <c r="A106" s="1">
        <v>104</v>
      </c>
      <c r="B106" t="s">
        <v>181</v>
      </c>
      <c r="C106" t="s">
        <v>12</v>
      </c>
      <c r="D106" t="s">
        <v>240</v>
      </c>
      <c r="E106" t="s">
        <v>14</v>
      </c>
      <c r="F106" t="s">
        <v>240</v>
      </c>
      <c r="G106" t="s">
        <v>16</v>
      </c>
    </row>
    <row r="107" spans="1:8">
      <c r="A107" s="1">
        <v>105</v>
      </c>
      <c r="B107" t="s">
        <v>181</v>
      </c>
      <c r="C107" t="s">
        <v>12</v>
      </c>
      <c r="D107" t="s">
        <v>63</v>
      </c>
      <c r="E107" t="s">
        <v>14</v>
      </c>
      <c r="F107" t="s">
        <v>63</v>
      </c>
      <c r="G107" t="s">
        <v>16</v>
      </c>
    </row>
    <row r="108" spans="1:8">
      <c r="A108" s="1">
        <v>106</v>
      </c>
      <c r="B108" t="s">
        <v>181</v>
      </c>
      <c r="C108" t="s">
        <v>12</v>
      </c>
      <c r="D108" t="s">
        <v>241</v>
      </c>
      <c r="E108" t="s">
        <v>14</v>
      </c>
      <c r="F108" t="s">
        <v>203</v>
      </c>
      <c r="G108" t="s">
        <v>16</v>
      </c>
      <c r="H108" t="s">
        <v>242</v>
      </c>
    </row>
    <row r="109" spans="1:8">
      <c r="A109" s="1">
        <v>107</v>
      </c>
      <c r="B109" t="s">
        <v>181</v>
      </c>
      <c r="C109" t="s">
        <v>12</v>
      </c>
      <c r="D109" t="s">
        <v>243</v>
      </c>
      <c r="E109" t="s">
        <v>14</v>
      </c>
      <c r="F109" t="s">
        <v>244</v>
      </c>
      <c r="G109" t="s">
        <v>16</v>
      </c>
      <c r="H109" t="s">
        <v>245</v>
      </c>
    </row>
    <row r="110" spans="1:8">
      <c r="A110" s="1">
        <v>108</v>
      </c>
      <c r="B110" t="s">
        <v>181</v>
      </c>
      <c r="C110" t="s">
        <v>12</v>
      </c>
      <c r="D110" t="s">
        <v>246</v>
      </c>
      <c r="E110" t="s">
        <v>14</v>
      </c>
      <c r="F110" t="s">
        <v>247</v>
      </c>
      <c r="G110" t="s">
        <v>16</v>
      </c>
      <c r="H110" t="s">
        <v>248</v>
      </c>
    </row>
    <row r="111" spans="1:8">
      <c r="A111" s="1">
        <v>109</v>
      </c>
      <c r="B111" t="s">
        <v>181</v>
      </c>
      <c r="C111" t="s">
        <v>12</v>
      </c>
      <c r="D111" t="s">
        <v>249</v>
      </c>
      <c r="E111" t="s">
        <v>14</v>
      </c>
      <c r="F111" t="s">
        <v>250</v>
      </c>
      <c r="G111" t="s">
        <v>16</v>
      </c>
      <c r="H111" t="s">
        <v>251</v>
      </c>
    </row>
    <row r="112" spans="1:8">
      <c r="A112" s="1">
        <v>110</v>
      </c>
      <c r="B112" t="s">
        <v>181</v>
      </c>
      <c r="C112" t="s">
        <v>12</v>
      </c>
      <c r="D112" t="s">
        <v>252</v>
      </c>
      <c r="E112" t="s">
        <v>14</v>
      </c>
      <c r="F112" t="s">
        <v>253</v>
      </c>
      <c r="G112" t="s">
        <v>16</v>
      </c>
      <c r="H112" t="s">
        <v>254</v>
      </c>
    </row>
    <row r="113" spans="1:8">
      <c r="A113" s="1">
        <v>111</v>
      </c>
      <c r="B113" t="s">
        <v>181</v>
      </c>
      <c r="C113" t="s">
        <v>12</v>
      </c>
      <c r="D113" t="s">
        <v>243</v>
      </c>
      <c r="E113" t="s">
        <v>14</v>
      </c>
      <c r="F113" t="s">
        <v>244</v>
      </c>
      <c r="G113" t="s">
        <v>16</v>
      </c>
      <c r="H113" t="s">
        <v>245</v>
      </c>
    </row>
    <row r="114" spans="1:8">
      <c r="A114" s="1">
        <v>112</v>
      </c>
      <c r="B114" t="s">
        <v>181</v>
      </c>
      <c r="C114" t="s">
        <v>12</v>
      </c>
      <c r="D114" t="s">
        <v>255</v>
      </c>
      <c r="E114" t="s">
        <v>14</v>
      </c>
      <c r="F114" t="s">
        <v>256</v>
      </c>
      <c r="G114" t="s">
        <v>16</v>
      </c>
      <c r="H114" t="s">
        <v>257</v>
      </c>
    </row>
    <row r="115" spans="1:8">
      <c r="A115" s="1">
        <v>113</v>
      </c>
      <c r="B115" t="s">
        <v>181</v>
      </c>
      <c r="C115" t="s">
        <v>12</v>
      </c>
      <c r="D115" t="s">
        <v>258</v>
      </c>
      <c r="E115" t="s">
        <v>14</v>
      </c>
      <c r="F115" t="s">
        <v>259</v>
      </c>
      <c r="G115" t="s">
        <v>16</v>
      </c>
      <c r="H115" t="s">
        <v>260</v>
      </c>
    </row>
    <row r="116" spans="1:8">
      <c r="A116" s="1">
        <v>114</v>
      </c>
      <c r="B116" t="s">
        <v>181</v>
      </c>
      <c r="C116" t="s">
        <v>12</v>
      </c>
      <c r="D116" t="s">
        <v>261</v>
      </c>
      <c r="E116" t="s">
        <v>14</v>
      </c>
      <c r="F116" t="s">
        <v>193</v>
      </c>
      <c r="G116" t="s">
        <v>16</v>
      </c>
      <c r="H116" t="s">
        <v>262</v>
      </c>
    </row>
    <row r="117" spans="1:8">
      <c r="A117" s="1">
        <v>115</v>
      </c>
      <c r="B117" t="s">
        <v>181</v>
      </c>
      <c r="C117" t="s">
        <v>12</v>
      </c>
      <c r="D117" t="s">
        <v>263</v>
      </c>
      <c r="E117" t="s">
        <v>14</v>
      </c>
      <c r="F117" t="s">
        <v>264</v>
      </c>
      <c r="G117" t="s">
        <v>16</v>
      </c>
      <c r="H117" t="s">
        <v>265</v>
      </c>
    </row>
    <row r="118" spans="1:8">
      <c r="A118" s="1">
        <v>116</v>
      </c>
      <c r="B118" t="s">
        <v>181</v>
      </c>
      <c r="C118" t="s">
        <v>12</v>
      </c>
      <c r="D118" t="s">
        <v>266</v>
      </c>
      <c r="E118" t="s">
        <v>14</v>
      </c>
      <c r="F118" t="s">
        <v>267</v>
      </c>
      <c r="G118" t="s">
        <v>16</v>
      </c>
      <c r="H118" t="s">
        <v>268</v>
      </c>
    </row>
    <row r="119" spans="1:8">
      <c r="A119" s="1">
        <v>117</v>
      </c>
      <c r="B119" t="s">
        <v>181</v>
      </c>
      <c r="C119" t="s">
        <v>12</v>
      </c>
      <c r="D119" t="s">
        <v>269</v>
      </c>
      <c r="E119" t="s">
        <v>14</v>
      </c>
      <c r="F119" t="s">
        <v>270</v>
      </c>
      <c r="G119" t="s">
        <v>16</v>
      </c>
      <c r="H119" t="s">
        <v>271</v>
      </c>
    </row>
    <row r="120" spans="1:8">
      <c r="A120" s="1">
        <v>118</v>
      </c>
      <c r="B120" t="s">
        <v>181</v>
      </c>
      <c r="C120" t="s">
        <v>12</v>
      </c>
      <c r="D120" t="s">
        <v>272</v>
      </c>
      <c r="E120" t="s">
        <v>14</v>
      </c>
      <c r="F120" t="s">
        <v>273</v>
      </c>
      <c r="G120" t="s">
        <v>16</v>
      </c>
      <c r="H120" t="s">
        <v>274</v>
      </c>
    </row>
    <row r="121" spans="1:8">
      <c r="A121" s="1">
        <v>119</v>
      </c>
      <c r="B121" t="s">
        <v>181</v>
      </c>
      <c r="C121" t="s">
        <v>12</v>
      </c>
      <c r="D121" t="s">
        <v>275</v>
      </c>
      <c r="E121" t="s">
        <v>14</v>
      </c>
      <c r="F121" t="s">
        <v>276</v>
      </c>
      <c r="G121" t="s">
        <v>16</v>
      </c>
      <c r="H121" t="s">
        <v>277</v>
      </c>
    </row>
    <row r="122" spans="1:8">
      <c r="A122" s="1">
        <v>120</v>
      </c>
      <c r="B122" t="s">
        <v>181</v>
      </c>
      <c r="C122" t="s">
        <v>12</v>
      </c>
      <c r="D122" t="s">
        <v>151</v>
      </c>
      <c r="E122" t="s">
        <v>14</v>
      </c>
      <c r="F122" t="s">
        <v>151</v>
      </c>
      <c r="G122" t="s">
        <v>16</v>
      </c>
    </row>
    <row r="123" spans="1:8">
      <c r="A123" s="1">
        <v>121</v>
      </c>
      <c r="B123" t="s">
        <v>181</v>
      </c>
      <c r="C123" t="s">
        <v>12</v>
      </c>
      <c r="D123" t="s">
        <v>278</v>
      </c>
      <c r="E123" t="s">
        <v>14</v>
      </c>
      <c r="F123" t="s">
        <v>236</v>
      </c>
      <c r="G123" t="s">
        <v>16</v>
      </c>
      <c r="H123" t="s">
        <v>279</v>
      </c>
    </row>
    <row r="124" spans="1:8">
      <c r="A124" s="1">
        <v>122</v>
      </c>
      <c r="B124" t="s">
        <v>181</v>
      </c>
      <c r="C124" t="s">
        <v>12</v>
      </c>
      <c r="D124" t="s">
        <v>280</v>
      </c>
      <c r="E124" t="s">
        <v>14</v>
      </c>
      <c r="F124" t="s">
        <v>43</v>
      </c>
      <c r="G124" t="s">
        <v>16</v>
      </c>
      <c r="H124" t="s">
        <v>281</v>
      </c>
    </row>
    <row r="125" spans="1:8">
      <c r="A125" s="1">
        <v>123</v>
      </c>
      <c r="B125" t="s">
        <v>181</v>
      </c>
      <c r="C125" t="s">
        <v>12</v>
      </c>
      <c r="D125" t="s">
        <v>282</v>
      </c>
      <c r="E125" t="s">
        <v>14</v>
      </c>
      <c r="F125" t="s">
        <v>283</v>
      </c>
      <c r="G125" t="s">
        <v>16</v>
      </c>
      <c r="H125" t="s">
        <v>284</v>
      </c>
    </row>
    <row r="126" spans="1:8">
      <c r="A126" s="1">
        <v>124</v>
      </c>
      <c r="B126" t="s">
        <v>181</v>
      </c>
      <c r="C126" t="s">
        <v>12</v>
      </c>
      <c r="D126" t="s">
        <v>285</v>
      </c>
      <c r="E126" t="s">
        <v>14</v>
      </c>
      <c r="F126" t="s">
        <v>286</v>
      </c>
      <c r="G126" t="s">
        <v>16</v>
      </c>
      <c r="H126" t="s">
        <v>287</v>
      </c>
    </row>
    <row r="127" spans="1:8">
      <c r="A127" s="1">
        <v>125</v>
      </c>
      <c r="B127" t="s">
        <v>181</v>
      </c>
      <c r="C127" t="s">
        <v>12</v>
      </c>
      <c r="D127" t="s">
        <v>288</v>
      </c>
      <c r="E127" t="s">
        <v>14</v>
      </c>
      <c r="F127" t="s">
        <v>289</v>
      </c>
      <c r="G127" t="s">
        <v>16</v>
      </c>
      <c r="H127" t="s">
        <v>287</v>
      </c>
    </row>
    <row r="128" spans="1:8">
      <c r="A128" s="1">
        <v>126</v>
      </c>
      <c r="B128" t="s">
        <v>181</v>
      </c>
      <c r="C128" t="s">
        <v>12</v>
      </c>
      <c r="D128" t="s">
        <v>290</v>
      </c>
      <c r="E128" t="s">
        <v>14</v>
      </c>
      <c r="F128" t="s">
        <v>291</v>
      </c>
      <c r="G128" t="s">
        <v>16</v>
      </c>
      <c r="H128" t="s">
        <v>292</v>
      </c>
    </row>
    <row r="129" spans="1:8">
      <c r="A129" s="1">
        <v>127</v>
      </c>
      <c r="B129" t="s">
        <v>181</v>
      </c>
      <c r="C129" t="s">
        <v>12</v>
      </c>
      <c r="D129" t="s">
        <v>293</v>
      </c>
      <c r="E129" t="s">
        <v>14</v>
      </c>
      <c r="F129" t="s">
        <v>294</v>
      </c>
      <c r="G129" t="s">
        <v>16</v>
      </c>
      <c r="H129" t="s">
        <v>295</v>
      </c>
    </row>
    <row r="130" spans="1:8">
      <c r="A130" s="1">
        <v>128</v>
      </c>
      <c r="B130" t="s">
        <v>181</v>
      </c>
      <c r="C130" t="s">
        <v>12</v>
      </c>
      <c r="D130" t="s">
        <v>296</v>
      </c>
      <c r="E130" t="s">
        <v>14</v>
      </c>
      <c r="F130" t="s">
        <v>297</v>
      </c>
      <c r="G130" t="s">
        <v>16</v>
      </c>
      <c r="H130" t="s">
        <v>298</v>
      </c>
    </row>
    <row r="131" spans="1:8">
      <c r="A131" s="1">
        <v>129</v>
      </c>
      <c r="B131" t="s">
        <v>181</v>
      </c>
      <c r="C131" t="s">
        <v>12</v>
      </c>
      <c r="D131" t="s">
        <v>299</v>
      </c>
      <c r="E131" t="s">
        <v>14</v>
      </c>
      <c r="F131" t="s">
        <v>300</v>
      </c>
      <c r="G131" t="s">
        <v>16</v>
      </c>
      <c r="H131" t="s">
        <v>287</v>
      </c>
    </row>
    <row r="132" spans="1:8">
      <c r="A132" s="1">
        <v>130</v>
      </c>
      <c r="B132" t="s">
        <v>181</v>
      </c>
      <c r="C132" t="s">
        <v>12</v>
      </c>
      <c r="D132" t="s">
        <v>301</v>
      </c>
      <c r="E132" t="s">
        <v>14</v>
      </c>
      <c r="F132" t="s">
        <v>302</v>
      </c>
      <c r="G132" t="s">
        <v>16</v>
      </c>
      <c r="H132" t="s">
        <v>287</v>
      </c>
    </row>
    <row r="133" spans="1:8">
      <c r="A133" s="1">
        <v>131</v>
      </c>
      <c r="B133" t="s">
        <v>181</v>
      </c>
      <c r="C133" t="s">
        <v>12</v>
      </c>
      <c r="D133" t="s">
        <v>303</v>
      </c>
      <c r="E133" t="s">
        <v>14</v>
      </c>
      <c r="F133" t="s">
        <v>304</v>
      </c>
      <c r="G133" t="s">
        <v>16</v>
      </c>
      <c r="H133" t="s">
        <v>277</v>
      </c>
    </row>
    <row r="134" spans="1:8">
      <c r="A134" s="1">
        <v>132</v>
      </c>
      <c r="B134" t="s">
        <v>181</v>
      </c>
      <c r="C134" t="s">
        <v>12</v>
      </c>
      <c r="D134" t="s">
        <v>305</v>
      </c>
      <c r="E134" t="s">
        <v>14</v>
      </c>
      <c r="F134" t="s">
        <v>306</v>
      </c>
      <c r="G134" t="s">
        <v>16</v>
      </c>
      <c r="H134" t="s">
        <v>307</v>
      </c>
    </row>
    <row r="135" spans="1:8">
      <c r="A135" s="1">
        <v>133</v>
      </c>
      <c r="B135" t="s">
        <v>181</v>
      </c>
      <c r="C135" t="s">
        <v>12</v>
      </c>
      <c r="D135" t="s">
        <v>308</v>
      </c>
      <c r="E135" t="s">
        <v>14</v>
      </c>
      <c r="F135" t="s">
        <v>309</v>
      </c>
      <c r="G135" t="s">
        <v>16</v>
      </c>
      <c r="H135" t="s">
        <v>284</v>
      </c>
    </row>
    <row r="136" spans="1:8">
      <c r="A136" s="1">
        <v>134</v>
      </c>
      <c r="B136" t="s">
        <v>181</v>
      </c>
      <c r="C136" t="s">
        <v>12</v>
      </c>
      <c r="D136" t="s">
        <v>310</v>
      </c>
      <c r="E136" t="s">
        <v>14</v>
      </c>
      <c r="F136" t="s">
        <v>311</v>
      </c>
      <c r="G136" t="s">
        <v>16</v>
      </c>
      <c r="H136" t="s">
        <v>307</v>
      </c>
    </row>
    <row r="137" spans="1:8">
      <c r="A137" s="1">
        <v>135</v>
      </c>
      <c r="B137" t="s">
        <v>181</v>
      </c>
      <c r="C137" t="s">
        <v>12</v>
      </c>
      <c r="D137" t="s">
        <v>312</v>
      </c>
      <c r="E137" t="s">
        <v>14</v>
      </c>
      <c r="F137" t="s">
        <v>313</v>
      </c>
      <c r="G137" t="s">
        <v>16</v>
      </c>
      <c r="H137" t="s">
        <v>287</v>
      </c>
    </row>
    <row r="138" spans="1:8">
      <c r="A138" s="1">
        <v>136</v>
      </c>
      <c r="B138" t="s">
        <v>181</v>
      </c>
      <c r="C138" t="s">
        <v>12</v>
      </c>
      <c r="D138" t="s">
        <v>314</v>
      </c>
      <c r="E138" t="s">
        <v>14</v>
      </c>
      <c r="F138" t="s">
        <v>315</v>
      </c>
      <c r="G138" t="s">
        <v>16</v>
      </c>
      <c r="H138" t="s">
        <v>287</v>
      </c>
    </row>
    <row r="139" spans="1:8">
      <c r="A139" s="1">
        <v>137</v>
      </c>
      <c r="B139" t="s">
        <v>181</v>
      </c>
      <c r="C139" t="s">
        <v>12</v>
      </c>
      <c r="D139" t="s">
        <v>316</v>
      </c>
      <c r="E139" t="s">
        <v>14</v>
      </c>
      <c r="F139" t="s">
        <v>317</v>
      </c>
      <c r="G139" t="s">
        <v>16</v>
      </c>
      <c r="H139" t="s">
        <v>318</v>
      </c>
    </row>
    <row r="140" spans="1:8">
      <c r="A140" s="1">
        <v>138</v>
      </c>
      <c r="B140" t="s">
        <v>181</v>
      </c>
      <c r="C140" t="s">
        <v>12</v>
      </c>
      <c r="D140" t="s">
        <v>319</v>
      </c>
      <c r="E140" t="s">
        <v>14</v>
      </c>
      <c r="F140" t="s">
        <v>320</v>
      </c>
      <c r="G140" t="s">
        <v>16</v>
      </c>
      <c r="H140" t="s">
        <v>321</v>
      </c>
    </row>
    <row r="141" spans="1:8">
      <c r="A141" s="1">
        <v>139</v>
      </c>
      <c r="B141" t="s">
        <v>181</v>
      </c>
      <c r="C141" t="s">
        <v>12</v>
      </c>
      <c r="D141" t="s">
        <v>322</v>
      </c>
      <c r="E141" t="s">
        <v>14</v>
      </c>
      <c r="F141" t="s">
        <v>43</v>
      </c>
      <c r="G141" t="s">
        <v>16</v>
      </c>
      <c r="H141" t="s">
        <v>321</v>
      </c>
    </row>
    <row r="142" spans="1:8">
      <c r="A142" s="1">
        <v>140</v>
      </c>
      <c r="B142" t="s">
        <v>181</v>
      </c>
      <c r="C142" t="s">
        <v>12</v>
      </c>
      <c r="D142" t="s">
        <v>323</v>
      </c>
      <c r="E142" t="s">
        <v>14</v>
      </c>
      <c r="F142" t="s">
        <v>324</v>
      </c>
      <c r="G142" t="s">
        <v>16</v>
      </c>
      <c r="H142" t="s">
        <v>321</v>
      </c>
    </row>
    <row r="143" spans="1:8">
      <c r="A143" s="1">
        <v>141</v>
      </c>
      <c r="B143" t="s">
        <v>181</v>
      </c>
      <c r="C143" t="s">
        <v>12</v>
      </c>
      <c r="D143" t="s">
        <v>325</v>
      </c>
      <c r="E143" t="s">
        <v>14</v>
      </c>
      <c r="F143" t="s">
        <v>326</v>
      </c>
      <c r="G143" t="s">
        <v>16</v>
      </c>
      <c r="H143" t="s">
        <v>321</v>
      </c>
    </row>
    <row r="144" spans="1:8">
      <c r="A144" s="1">
        <v>142</v>
      </c>
      <c r="B144" t="s">
        <v>181</v>
      </c>
      <c r="C144" t="s">
        <v>12</v>
      </c>
      <c r="D144" t="s">
        <v>327</v>
      </c>
      <c r="E144" t="s">
        <v>14</v>
      </c>
      <c r="F144" t="s">
        <v>328</v>
      </c>
      <c r="G144" t="s">
        <v>16</v>
      </c>
      <c r="H144" t="s">
        <v>321</v>
      </c>
    </row>
    <row r="145" spans="1:8">
      <c r="A145" s="1">
        <v>143</v>
      </c>
      <c r="B145" t="s">
        <v>181</v>
      </c>
      <c r="C145" t="s">
        <v>12</v>
      </c>
      <c r="D145" t="s">
        <v>329</v>
      </c>
      <c r="E145" t="s">
        <v>14</v>
      </c>
      <c r="F145" t="s">
        <v>330</v>
      </c>
      <c r="G145" t="s">
        <v>16</v>
      </c>
      <c r="H145" t="s">
        <v>321</v>
      </c>
    </row>
    <row r="146" spans="1:8">
      <c r="A146" s="1">
        <v>144</v>
      </c>
      <c r="B146" t="s">
        <v>181</v>
      </c>
      <c r="C146" t="s">
        <v>12</v>
      </c>
      <c r="D146" t="s">
        <v>331</v>
      </c>
      <c r="E146" t="s">
        <v>14</v>
      </c>
      <c r="F146" t="s">
        <v>332</v>
      </c>
      <c r="G146" t="s">
        <v>16</v>
      </c>
      <c r="H146" t="s">
        <v>321</v>
      </c>
    </row>
    <row r="147" spans="1:8">
      <c r="A147" s="1">
        <v>145</v>
      </c>
      <c r="B147" t="s">
        <v>181</v>
      </c>
      <c r="C147" t="s">
        <v>12</v>
      </c>
      <c r="D147" t="s">
        <v>333</v>
      </c>
      <c r="E147" t="s">
        <v>14</v>
      </c>
      <c r="F147" t="s">
        <v>334</v>
      </c>
      <c r="G147" t="s">
        <v>16</v>
      </c>
      <c r="H147" t="s">
        <v>321</v>
      </c>
    </row>
    <row r="148" spans="1:8">
      <c r="A148" s="1">
        <v>146</v>
      </c>
      <c r="B148" t="s">
        <v>181</v>
      </c>
      <c r="C148" t="s">
        <v>12</v>
      </c>
      <c r="D148" t="s">
        <v>335</v>
      </c>
      <c r="E148" t="s">
        <v>14</v>
      </c>
      <c r="F148" t="s">
        <v>336</v>
      </c>
      <c r="G148" t="s">
        <v>16</v>
      </c>
      <c r="H148" t="s">
        <v>321</v>
      </c>
    </row>
    <row r="149" spans="1:8">
      <c r="A149" s="1">
        <v>147</v>
      </c>
      <c r="B149" t="s">
        <v>181</v>
      </c>
      <c r="C149" t="s">
        <v>12</v>
      </c>
      <c r="D149" t="s">
        <v>337</v>
      </c>
      <c r="E149" t="s">
        <v>14</v>
      </c>
      <c r="F149" t="s">
        <v>289</v>
      </c>
      <c r="G149" t="s">
        <v>16</v>
      </c>
      <c r="H149" t="s">
        <v>321</v>
      </c>
    </row>
    <row r="150" spans="1:8">
      <c r="A150" s="1">
        <v>148</v>
      </c>
      <c r="B150" t="s">
        <v>181</v>
      </c>
      <c r="C150" t="s">
        <v>12</v>
      </c>
      <c r="D150" t="s">
        <v>338</v>
      </c>
      <c r="E150" t="s">
        <v>14</v>
      </c>
      <c r="F150" t="s">
        <v>339</v>
      </c>
      <c r="G150" t="s">
        <v>16</v>
      </c>
      <c r="H150" t="s">
        <v>321</v>
      </c>
    </row>
    <row r="151" spans="1:8">
      <c r="A151" s="1">
        <v>149</v>
      </c>
      <c r="B151" t="s">
        <v>181</v>
      </c>
      <c r="C151" t="s">
        <v>12</v>
      </c>
      <c r="D151" t="s">
        <v>340</v>
      </c>
      <c r="E151" t="s">
        <v>14</v>
      </c>
      <c r="F151" t="s">
        <v>341</v>
      </c>
      <c r="G151" t="s">
        <v>16</v>
      </c>
      <c r="H151" t="s">
        <v>321</v>
      </c>
    </row>
    <row r="152" spans="1:8">
      <c r="A152" s="1">
        <v>150</v>
      </c>
      <c r="B152" t="s">
        <v>181</v>
      </c>
      <c r="C152" t="s">
        <v>12</v>
      </c>
      <c r="D152" t="s">
        <v>342</v>
      </c>
      <c r="E152" t="s">
        <v>14</v>
      </c>
      <c r="F152" t="s">
        <v>343</v>
      </c>
      <c r="G152" t="s">
        <v>16</v>
      </c>
      <c r="H152" t="s">
        <v>321</v>
      </c>
    </row>
    <row r="153" spans="1:8">
      <c r="A153" s="1">
        <v>151</v>
      </c>
      <c r="B153" t="s">
        <v>181</v>
      </c>
      <c r="C153" t="s">
        <v>12</v>
      </c>
      <c r="D153" t="s">
        <v>344</v>
      </c>
      <c r="E153" t="s">
        <v>14</v>
      </c>
      <c r="F153" t="s">
        <v>345</v>
      </c>
      <c r="G153" t="s">
        <v>16</v>
      </c>
      <c r="H153" t="s">
        <v>321</v>
      </c>
    </row>
    <row r="154" spans="1:8">
      <c r="A154" s="1">
        <v>152</v>
      </c>
      <c r="B154" t="s">
        <v>181</v>
      </c>
      <c r="C154" t="s">
        <v>12</v>
      </c>
      <c r="D154" t="s">
        <v>346</v>
      </c>
      <c r="E154" t="s">
        <v>14</v>
      </c>
      <c r="F154" t="s">
        <v>347</v>
      </c>
      <c r="G154" t="s">
        <v>16</v>
      </c>
      <c r="H154" t="s">
        <v>321</v>
      </c>
    </row>
    <row r="155" spans="1:8">
      <c r="A155" s="1">
        <v>153</v>
      </c>
      <c r="B155" t="s">
        <v>181</v>
      </c>
      <c r="C155" t="s">
        <v>12</v>
      </c>
      <c r="D155" t="s">
        <v>348</v>
      </c>
      <c r="E155" t="s">
        <v>14</v>
      </c>
      <c r="F155" t="s">
        <v>349</v>
      </c>
      <c r="G155" t="s">
        <v>16</v>
      </c>
      <c r="H155" t="s">
        <v>350</v>
      </c>
    </row>
    <row r="156" spans="1:8">
      <c r="A156" s="1">
        <v>154</v>
      </c>
      <c r="B156" t="s">
        <v>181</v>
      </c>
      <c r="C156" t="s">
        <v>12</v>
      </c>
      <c r="D156" t="s">
        <v>351</v>
      </c>
      <c r="E156" t="s">
        <v>14</v>
      </c>
      <c r="F156" t="s">
        <v>302</v>
      </c>
      <c r="G156" t="s">
        <v>16</v>
      </c>
      <c r="H156" t="s">
        <v>352</v>
      </c>
    </row>
    <row r="157" spans="1:8">
      <c r="A157" s="1">
        <v>155</v>
      </c>
      <c r="B157" t="s">
        <v>181</v>
      </c>
      <c r="C157" t="s">
        <v>12</v>
      </c>
      <c r="D157" t="s">
        <v>353</v>
      </c>
      <c r="E157" t="s">
        <v>14</v>
      </c>
      <c r="F157" t="s">
        <v>300</v>
      </c>
      <c r="G157" t="s">
        <v>16</v>
      </c>
      <c r="H157" t="s">
        <v>354</v>
      </c>
    </row>
    <row r="158" spans="1:8">
      <c r="A158" s="1">
        <v>156</v>
      </c>
      <c r="B158" t="s">
        <v>181</v>
      </c>
      <c r="C158" t="s">
        <v>12</v>
      </c>
      <c r="D158" t="s">
        <v>355</v>
      </c>
      <c r="E158" t="s">
        <v>14</v>
      </c>
      <c r="F158" t="s">
        <v>90</v>
      </c>
      <c r="G158" t="s">
        <v>16</v>
      </c>
      <c r="H158" t="s">
        <v>356</v>
      </c>
    </row>
    <row r="159" spans="1:8">
      <c r="A159" s="1">
        <v>157</v>
      </c>
      <c r="B159" t="s">
        <v>357</v>
      </c>
      <c r="C159" t="s">
        <v>12</v>
      </c>
      <c r="D159" t="s">
        <v>358</v>
      </c>
      <c r="E159" t="s">
        <v>14</v>
      </c>
      <c r="F159" t="s">
        <v>359</v>
      </c>
      <c r="G159" t="s">
        <v>16</v>
      </c>
      <c r="H159" t="s">
        <v>360</v>
      </c>
    </row>
    <row r="160" spans="1:8">
      <c r="A160" s="1">
        <v>158</v>
      </c>
      <c r="B160" t="s">
        <v>357</v>
      </c>
      <c r="C160" t="s">
        <v>12</v>
      </c>
      <c r="D160" t="s">
        <v>361</v>
      </c>
      <c r="E160" t="s">
        <v>14</v>
      </c>
      <c r="F160" t="s">
        <v>362</v>
      </c>
      <c r="G160" t="s">
        <v>16</v>
      </c>
      <c r="H160" t="s">
        <v>363</v>
      </c>
    </row>
    <row r="161" spans="1:8">
      <c r="A161" s="1">
        <v>159</v>
      </c>
      <c r="B161" t="s">
        <v>357</v>
      </c>
      <c r="C161" t="s">
        <v>12</v>
      </c>
      <c r="D161" t="s">
        <v>364</v>
      </c>
      <c r="E161" t="s">
        <v>14</v>
      </c>
      <c r="F161" t="s">
        <v>365</v>
      </c>
      <c r="G161" t="s">
        <v>16</v>
      </c>
      <c r="H161" t="s">
        <v>366</v>
      </c>
    </row>
    <row r="162" spans="1:8">
      <c r="A162" s="1">
        <v>160</v>
      </c>
      <c r="B162" t="s">
        <v>357</v>
      </c>
      <c r="C162" t="s">
        <v>12</v>
      </c>
      <c r="D162" t="s">
        <v>367</v>
      </c>
      <c r="E162" t="s">
        <v>14</v>
      </c>
      <c r="F162" t="s">
        <v>368</v>
      </c>
      <c r="G162" t="s">
        <v>16</v>
      </c>
      <c r="H162" t="s">
        <v>369</v>
      </c>
    </row>
    <row r="163" spans="1:8">
      <c r="A163" s="1">
        <v>161</v>
      </c>
      <c r="B163" t="s">
        <v>357</v>
      </c>
      <c r="C163" t="s">
        <v>12</v>
      </c>
      <c r="D163" t="s">
        <v>370</v>
      </c>
      <c r="E163" t="s">
        <v>14</v>
      </c>
      <c r="F163" t="s">
        <v>371</v>
      </c>
      <c r="G163" t="s">
        <v>16</v>
      </c>
      <c r="H163" t="s">
        <v>372</v>
      </c>
    </row>
    <row r="164" spans="1:8">
      <c r="A164" s="1">
        <v>162</v>
      </c>
      <c r="B164" t="s">
        <v>357</v>
      </c>
      <c r="C164" t="s">
        <v>12</v>
      </c>
      <c r="D164" t="s">
        <v>373</v>
      </c>
      <c r="E164" t="s">
        <v>14</v>
      </c>
      <c r="F164" t="s">
        <v>374</v>
      </c>
      <c r="G164" t="s">
        <v>16</v>
      </c>
      <c r="H164" t="s">
        <v>375</v>
      </c>
    </row>
    <row r="165" spans="1:8">
      <c r="A165" s="1">
        <v>163</v>
      </c>
      <c r="B165" t="s">
        <v>357</v>
      </c>
      <c r="C165" t="s">
        <v>12</v>
      </c>
      <c r="D165" t="s">
        <v>376</v>
      </c>
      <c r="E165" t="s">
        <v>14</v>
      </c>
      <c r="F165" t="s">
        <v>377</v>
      </c>
      <c r="G165" t="s">
        <v>16</v>
      </c>
      <c r="H165" t="s">
        <v>378</v>
      </c>
    </row>
    <row r="166" spans="1:8">
      <c r="A166" s="1">
        <v>164</v>
      </c>
      <c r="B166" t="s">
        <v>357</v>
      </c>
      <c r="C166" t="s">
        <v>12</v>
      </c>
      <c r="D166" t="s">
        <v>379</v>
      </c>
      <c r="E166" t="s">
        <v>14</v>
      </c>
      <c r="F166" t="s">
        <v>380</v>
      </c>
      <c r="G166" t="s">
        <v>16</v>
      </c>
      <c r="H166" t="s">
        <v>381</v>
      </c>
    </row>
    <row r="167" spans="1:8">
      <c r="A167" s="1">
        <v>165</v>
      </c>
      <c r="B167" t="s">
        <v>357</v>
      </c>
      <c r="C167" t="s">
        <v>12</v>
      </c>
      <c r="D167" t="s">
        <v>382</v>
      </c>
      <c r="E167" t="s">
        <v>14</v>
      </c>
      <c r="F167" t="s">
        <v>383</v>
      </c>
      <c r="G167" t="s">
        <v>16</v>
      </c>
      <c r="H167" t="s">
        <v>384</v>
      </c>
    </row>
    <row r="168" spans="1:8">
      <c r="A168" s="1">
        <v>166</v>
      </c>
      <c r="B168" t="s">
        <v>357</v>
      </c>
      <c r="C168" t="s">
        <v>12</v>
      </c>
      <c r="D168" t="s">
        <v>385</v>
      </c>
      <c r="E168" t="s">
        <v>14</v>
      </c>
      <c r="F168" t="s">
        <v>386</v>
      </c>
      <c r="G168" t="s">
        <v>16</v>
      </c>
      <c r="H168" t="s">
        <v>387</v>
      </c>
    </row>
    <row r="169" spans="1:8">
      <c r="A169" s="1">
        <v>167</v>
      </c>
      <c r="B169" t="s">
        <v>357</v>
      </c>
      <c r="C169" t="s">
        <v>12</v>
      </c>
      <c r="D169" t="s">
        <v>388</v>
      </c>
      <c r="E169" t="s">
        <v>14</v>
      </c>
      <c r="F169" t="s">
        <v>389</v>
      </c>
      <c r="G169" t="s">
        <v>16</v>
      </c>
      <c r="H169" t="s">
        <v>390</v>
      </c>
    </row>
    <row r="170" spans="1:8">
      <c r="A170" s="1">
        <v>168</v>
      </c>
      <c r="B170" t="s">
        <v>357</v>
      </c>
      <c r="C170" t="s">
        <v>12</v>
      </c>
      <c r="D170" t="s">
        <v>391</v>
      </c>
      <c r="E170" t="s">
        <v>14</v>
      </c>
      <c r="F170" t="s">
        <v>392</v>
      </c>
      <c r="G170" t="s">
        <v>16</v>
      </c>
      <c r="H170" t="s">
        <v>393</v>
      </c>
    </row>
    <row r="171" spans="1:8">
      <c r="A171" s="1">
        <v>169</v>
      </c>
      <c r="B171" t="s">
        <v>357</v>
      </c>
      <c r="C171" t="s">
        <v>12</v>
      </c>
      <c r="D171" t="s">
        <v>394</v>
      </c>
      <c r="E171" t="s">
        <v>14</v>
      </c>
      <c r="F171" t="s">
        <v>395</v>
      </c>
      <c r="G171" t="s">
        <v>16</v>
      </c>
      <c r="H171" t="s">
        <v>396</v>
      </c>
    </row>
    <row r="172" spans="1:8">
      <c r="A172" s="1">
        <v>170</v>
      </c>
      <c r="B172" t="s">
        <v>357</v>
      </c>
      <c r="C172" t="s">
        <v>12</v>
      </c>
      <c r="D172" t="s">
        <v>397</v>
      </c>
      <c r="E172" t="s">
        <v>14</v>
      </c>
      <c r="F172" t="s">
        <v>398</v>
      </c>
      <c r="G172" t="s">
        <v>16</v>
      </c>
      <c r="H172" t="s">
        <v>399</v>
      </c>
    </row>
    <row r="173" spans="1:8">
      <c r="A173" s="1">
        <v>171</v>
      </c>
      <c r="B173" t="s">
        <v>357</v>
      </c>
      <c r="C173" t="s">
        <v>12</v>
      </c>
      <c r="D173" t="s">
        <v>400</v>
      </c>
      <c r="E173" t="s">
        <v>14</v>
      </c>
      <c r="F173" t="s">
        <v>401</v>
      </c>
      <c r="G173" t="s">
        <v>16</v>
      </c>
      <c r="H173" t="s">
        <v>402</v>
      </c>
    </row>
    <row r="174" spans="1:8">
      <c r="A174" s="1">
        <v>172</v>
      </c>
      <c r="B174" t="s">
        <v>357</v>
      </c>
      <c r="C174" t="s">
        <v>12</v>
      </c>
      <c r="D174" t="s">
        <v>403</v>
      </c>
      <c r="E174" t="s">
        <v>14</v>
      </c>
      <c r="F174" t="s">
        <v>404</v>
      </c>
      <c r="G174" t="s">
        <v>16</v>
      </c>
      <c r="H174" t="s">
        <v>405</v>
      </c>
    </row>
    <row r="175" spans="1:8">
      <c r="A175" s="1">
        <v>173</v>
      </c>
      <c r="B175" t="s">
        <v>357</v>
      </c>
      <c r="C175" t="s">
        <v>12</v>
      </c>
      <c r="D175" t="s">
        <v>406</v>
      </c>
      <c r="E175" t="s">
        <v>14</v>
      </c>
      <c r="F175" t="s">
        <v>407</v>
      </c>
      <c r="G175" t="s">
        <v>16</v>
      </c>
      <c r="H175" t="s">
        <v>408</v>
      </c>
    </row>
    <row r="176" spans="1:8">
      <c r="A176" s="1">
        <v>174</v>
      </c>
      <c r="B176" t="s">
        <v>357</v>
      </c>
      <c r="C176" t="s">
        <v>12</v>
      </c>
      <c r="D176" t="s">
        <v>409</v>
      </c>
      <c r="E176" t="s">
        <v>14</v>
      </c>
      <c r="F176" t="s">
        <v>410</v>
      </c>
      <c r="G176" t="s">
        <v>16</v>
      </c>
      <c r="H176" t="s">
        <v>411</v>
      </c>
    </row>
    <row r="177" spans="1:8">
      <c r="A177" s="1">
        <v>175</v>
      </c>
      <c r="B177" t="s">
        <v>357</v>
      </c>
      <c r="C177" t="s">
        <v>12</v>
      </c>
      <c r="D177" t="s">
        <v>412</v>
      </c>
      <c r="E177" t="s">
        <v>14</v>
      </c>
      <c r="F177" t="s">
        <v>413</v>
      </c>
      <c r="G177" t="s">
        <v>16</v>
      </c>
      <c r="H177" t="s">
        <v>414</v>
      </c>
    </row>
    <row r="178" spans="1:8">
      <c r="A178" s="1">
        <v>176</v>
      </c>
      <c r="B178" t="s">
        <v>357</v>
      </c>
      <c r="C178" t="s">
        <v>12</v>
      </c>
      <c r="D178" t="s">
        <v>415</v>
      </c>
      <c r="E178" t="s">
        <v>14</v>
      </c>
      <c r="F178" t="s">
        <v>416</v>
      </c>
      <c r="G178" t="s">
        <v>16</v>
      </c>
      <c r="H178" t="s">
        <v>417</v>
      </c>
    </row>
    <row r="179" spans="1:8">
      <c r="A179" s="1">
        <v>177</v>
      </c>
      <c r="B179" t="s">
        <v>357</v>
      </c>
      <c r="C179" t="s">
        <v>12</v>
      </c>
      <c r="D179" t="s">
        <v>418</v>
      </c>
      <c r="E179" t="s">
        <v>14</v>
      </c>
      <c r="F179" t="s">
        <v>419</v>
      </c>
      <c r="G179" t="s">
        <v>16</v>
      </c>
      <c r="H179" t="s">
        <v>420</v>
      </c>
    </row>
    <row r="180" spans="1:8">
      <c r="A180" s="1">
        <v>178</v>
      </c>
      <c r="B180" t="s">
        <v>357</v>
      </c>
      <c r="C180" t="s">
        <v>12</v>
      </c>
      <c r="D180" t="s">
        <v>421</v>
      </c>
      <c r="E180" t="s">
        <v>14</v>
      </c>
      <c r="F180" t="s">
        <v>422</v>
      </c>
      <c r="G180" t="s">
        <v>16</v>
      </c>
      <c r="H180" t="s">
        <v>423</v>
      </c>
    </row>
    <row r="181" spans="1:8">
      <c r="A181" s="1">
        <v>179</v>
      </c>
      <c r="B181" t="s">
        <v>357</v>
      </c>
      <c r="C181" t="s">
        <v>12</v>
      </c>
      <c r="D181" t="s">
        <v>424</v>
      </c>
      <c r="E181" t="s">
        <v>14</v>
      </c>
      <c r="F181" t="s">
        <v>404</v>
      </c>
      <c r="G181" t="s">
        <v>16</v>
      </c>
      <c r="H181" t="s">
        <v>425</v>
      </c>
    </row>
    <row r="182" spans="1:8">
      <c r="A182" s="1">
        <v>180</v>
      </c>
      <c r="B182" t="s">
        <v>357</v>
      </c>
      <c r="C182" t="s">
        <v>12</v>
      </c>
      <c r="D182" t="s">
        <v>426</v>
      </c>
      <c r="E182" t="s">
        <v>14</v>
      </c>
      <c r="F182" t="s">
        <v>427</v>
      </c>
      <c r="G182" t="s">
        <v>16</v>
      </c>
      <c r="H182" t="s">
        <v>428</v>
      </c>
    </row>
    <row r="183" spans="1:8">
      <c r="A183" s="1">
        <v>181</v>
      </c>
      <c r="B183" t="s">
        <v>357</v>
      </c>
      <c r="C183" t="s">
        <v>12</v>
      </c>
      <c r="D183" t="s">
        <v>429</v>
      </c>
      <c r="E183" t="s">
        <v>14</v>
      </c>
      <c r="F183" t="s">
        <v>102</v>
      </c>
      <c r="G183" t="s">
        <v>16</v>
      </c>
      <c r="H183" t="s">
        <v>430</v>
      </c>
    </row>
    <row r="184" spans="1:8">
      <c r="A184" s="1">
        <v>182</v>
      </c>
      <c r="B184" t="s">
        <v>357</v>
      </c>
      <c r="C184" t="s">
        <v>12</v>
      </c>
      <c r="D184" t="s">
        <v>431</v>
      </c>
      <c r="E184" t="s">
        <v>14</v>
      </c>
      <c r="F184" t="s">
        <v>105</v>
      </c>
      <c r="G184" t="s">
        <v>16</v>
      </c>
      <c r="H184" t="s">
        <v>432</v>
      </c>
    </row>
    <row r="185" spans="1:8">
      <c r="A185" s="1">
        <v>183</v>
      </c>
      <c r="B185" t="s">
        <v>357</v>
      </c>
      <c r="C185" t="s">
        <v>12</v>
      </c>
      <c r="D185" t="s">
        <v>433</v>
      </c>
      <c r="E185" t="s">
        <v>14</v>
      </c>
      <c r="F185" t="s">
        <v>108</v>
      </c>
      <c r="G185" t="s">
        <v>16</v>
      </c>
      <c r="H185" t="s">
        <v>434</v>
      </c>
    </row>
    <row r="186" spans="1:8">
      <c r="A186" s="1">
        <v>184</v>
      </c>
      <c r="B186" t="s">
        <v>357</v>
      </c>
      <c r="C186" t="s">
        <v>12</v>
      </c>
      <c r="D186" t="s">
        <v>435</v>
      </c>
      <c r="E186" t="s">
        <v>14</v>
      </c>
      <c r="F186" t="s">
        <v>110</v>
      </c>
      <c r="G186" t="s">
        <v>16</v>
      </c>
      <c r="H186" t="s">
        <v>436</v>
      </c>
    </row>
    <row r="187" spans="1:8">
      <c r="A187" s="1">
        <v>185</v>
      </c>
      <c r="B187" t="s">
        <v>357</v>
      </c>
      <c r="C187" t="s">
        <v>12</v>
      </c>
      <c r="D187" t="s">
        <v>63</v>
      </c>
      <c r="E187" t="s">
        <v>14</v>
      </c>
      <c r="F187" t="s">
        <v>63</v>
      </c>
      <c r="G187" t="s">
        <v>16</v>
      </c>
    </row>
    <row r="188" spans="1:8">
      <c r="A188" s="1">
        <v>186</v>
      </c>
      <c r="B188" t="s">
        <v>357</v>
      </c>
      <c r="C188" t="s">
        <v>12</v>
      </c>
      <c r="D188" t="s">
        <v>437</v>
      </c>
      <c r="E188" t="s">
        <v>14</v>
      </c>
      <c r="F188" t="s">
        <v>398</v>
      </c>
      <c r="G188" t="s">
        <v>16</v>
      </c>
      <c r="H188" t="s">
        <v>438</v>
      </c>
    </row>
    <row r="189" spans="1:8">
      <c r="A189" s="1">
        <v>187</v>
      </c>
      <c r="B189" t="s">
        <v>357</v>
      </c>
      <c r="C189" t="s">
        <v>12</v>
      </c>
      <c r="D189" t="s">
        <v>439</v>
      </c>
      <c r="E189" t="s">
        <v>14</v>
      </c>
      <c r="F189" t="s">
        <v>440</v>
      </c>
      <c r="G189" t="s">
        <v>16</v>
      </c>
      <c r="H189" t="s">
        <v>441</v>
      </c>
    </row>
    <row r="190" spans="1:8">
      <c r="A190" s="1">
        <v>188</v>
      </c>
      <c r="B190" t="s">
        <v>357</v>
      </c>
      <c r="C190" t="s">
        <v>12</v>
      </c>
      <c r="D190" t="s">
        <v>442</v>
      </c>
      <c r="E190" t="s">
        <v>14</v>
      </c>
      <c r="F190" t="s">
        <v>443</v>
      </c>
      <c r="G190" t="s">
        <v>16</v>
      </c>
      <c r="H190" t="s">
        <v>444</v>
      </c>
    </row>
    <row r="191" spans="1:8">
      <c r="A191" s="1">
        <v>189</v>
      </c>
      <c r="B191" t="s">
        <v>357</v>
      </c>
      <c r="C191" t="s">
        <v>12</v>
      </c>
      <c r="D191" t="s">
        <v>445</v>
      </c>
      <c r="E191" t="s">
        <v>14</v>
      </c>
      <c r="F191" t="s">
        <v>398</v>
      </c>
      <c r="G191" t="s">
        <v>16</v>
      </c>
      <c r="H191" t="s">
        <v>446</v>
      </c>
    </row>
    <row r="192" spans="1:8">
      <c r="A192" s="1">
        <v>190</v>
      </c>
      <c r="B192" t="s">
        <v>357</v>
      </c>
      <c r="C192" t="s">
        <v>12</v>
      </c>
      <c r="D192" t="s">
        <v>447</v>
      </c>
      <c r="E192" t="s">
        <v>14</v>
      </c>
      <c r="F192" t="s">
        <v>448</v>
      </c>
      <c r="G192" t="s">
        <v>16</v>
      </c>
      <c r="H192" t="s">
        <v>449</v>
      </c>
    </row>
    <row r="193" spans="1:8">
      <c r="A193" s="1">
        <v>191</v>
      </c>
      <c r="B193" t="s">
        <v>357</v>
      </c>
      <c r="C193" t="s">
        <v>12</v>
      </c>
      <c r="D193" t="s">
        <v>450</v>
      </c>
      <c r="E193" t="s">
        <v>14</v>
      </c>
      <c r="F193" t="s">
        <v>448</v>
      </c>
      <c r="G193" t="s">
        <v>16</v>
      </c>
      <c r="H193" t="s">
        <v>451</v>
      </c>
    </row>
    <row r="194" spans="1:8">
      <c r="A194" s="1">
        <v>192</v>
      </c>
      <c r="B194" t="s">
        <v>357</v>
      </c>
      <c r="C194" t="s">
        <v>12</v>
      </c>
      <c r="D194" t="s">
        <v>452</v>
      </c>
      <c r="E194" t="s">
        <v>14</v>
      </c>
      <c r="F194" t="s">
        <v>453</v>
      </c>
      <c r="G194" t="s">
        <v>16</v>
      </c>
      <c r="H194" t="s">
        <v>454</v>
      </c>
    </row>
    <row r="195" spans="1:8">
      <c r="A195" s="1">
        <v>193</v>
      </c>
      <c r="B195" t="s">
        <v>357</v>
      </c>
      <c r="C195" t="s">
        <v>12</v>
      </c>
      <c r="D195" t="s">
        <v>455</v>
      </c>
      <c r="E195" t="s">
        <v>14</v>
      </c>
      <c r="F195" t="s">
        <v>456</v>
      </c>
      <c r="G195" t="s">
        <v>16</v>
      </c>
      <c r="H195" t="s">
        <v>457</v>
      </c>
    </row>
    <row r="196" spans="1:8">
      <c r="A196" s="1">
        <v>194</v>
      </c>
      <c r="B196" t="s">
        <v>357</v>
      </c>
      <c r="C196" t="s">
        <v>12</v>
      </c>
      <c r="D196" t="s">
        <v>63</v>
      </c>
      <c r="E196" t="s">
        <v>14</v>
      </c>
      <c r="F196" t="s">
        <v>63</v>
      </c>
      <c r="G196" t="s">
        <v>16</v>
      </c>
    </row>
    <row r="197" spans="1:8">
      <c r="A197" s="1">
        <v>195</v>
      </c>
      <c r="B197" t="s">
        <v>357</v>
      </c>
      <c r="C197" t="s">
        <v>12</v>
      </c>
      <c r="D197" t="s">
        <v>458</v>
      </c>
      <c r="E197" t="s">
        <v>14</v>
      </c>
      <c r="F197" t="s">
        <v>374</v>
      </c>
      <c r="G197" t="s">
        <v>16</v>
      </c>
      <c r="H197" t="s">
        <v>459</v>
      </c>
    </row>
    <row r="198" spans="1:8">
      <c r="A198" s="1">
        <v>196</v>
      </c>
      <c r="B198" t="s">
        <v>357</v>
      </c>
      <c r="C198" t="s">
        <v>12</v>
      </c>
      <c r="D198" t="s">
        <v>460</v>
      </c>
      <c r="E198" t="s">
        <v>14</v>
      </c>
      <c r="F198" t="s">
        <v>461</v>
      </c>
      <c r="G198" t="s">
        <v>16</v>
      </c>
      <c r="H198" t="s">
        <v>462</v>
      </c>
    </row>
    <row r="199" spans="1:8">
      <c r="A199" s="1">
        <v>197</v>
      </c>
      <c r="B199" t="s">
        <v>357</v>
      </c>
      <c r="C199" t="s">
        <v>12</v>
      </c>
      <c r="D199" t="s">
        <v>463</v>
      </c>
      <c r="E199" t="s">
        <v>14</v>
      </c>
      <c r="F199" t="s">
        <v>464</v>
      </c>
      <c r="G199" t="s">
        <v>16</v>
      </c>
      <c r="H199" t="s">
        <v>465</v>
      </c>
    </row>
    <row r="200" spans="1:8">
      <c r="A200" s="1">
        <v>198</v>
      </c>
      <c r="B200" t="s">
        <v>357</v>
      </c>
      <c r="C200" t="s">
        <v>12</v>
      </c>
      <c r="D200" t="s">
        <v>466</v>
      </c>
      <c r="E200" t="s">
        <v>14</v>
      </c>
      <c r="F200" t="s">
        <v>467</v>
      </c>
      <c r="G200" t="s">
        <v>16</v>
      </c>
      <c r="H200" t="s">
        <v>468</v>
      </c>
    </row>
    <row r="201" spans="1:8">
      <c r="A201" s="1">
        <v>199</v>
      </c>
      <c r="B201" t="s">
        <v>357</v>
      </c>
      <c r="C201" t="s">
        <v>12</v>
      </c>
      <c r="D201" t="s">
        <v>469</v>
      </c>
      <c r="E201" t="s">
        <v>14</v>
      </c>
      <c r="F201" t="s">
        <v>470</v>
      </c>
      <c r="G201" t="s">
        <v>16</v>
      </c>
      <c r="H201" t="s">
        <v>471</v>
      </c>
    </row>
    <row r="202" spans="1:8">
      <c r="A202" s="1">
        <v>200</v>
      </c>
      <c r="B202" t="s">
        <v>357</v>
      </c>
      <c r="C202" t="s">
        <v>12</v>
      </c>
      <c r="D202" t="s">
        <v>472</v>
      </c>
      <c r="E202" t="s">
        <v>14</v>
      </c>
      <c r="F202" t="s">
        <v>473</v>
      </c>
      <c r="G202" t="s">
        <v>16</v>
      </c>
      <c r="H202" t="s">
        <v>474</v>
      </c>
    </row>
    <row r="203" spans="1:8">
      <c r="A203" s="1">
        <v>201</v>
      </c>
      <c r="B203" t="s">
        <v>357</v>
      </c>
      <c r="C203" t="s">
        <v>12</v>
      </c>
      <c r="D203" t="s">
        <v>475</v>
      </c>
      <c r="E203" t="s">
        <v>14</v>
      </c>
      <c r="F203" t="s">
        <v>476</v>
      </c>
      <c r="G203" t="s">
        <v>16</v>
      </c>
      <c r="H203" t="s">
        <v>477</v>
      </c>
    </row>
    <row r="204" spans="1:8">
      <c r="A204" s="1">
        <v>202</v>
      </c>
      <c r="B204" t="s">
        <v>357</v>
      </c>
      <c r="C204" t="s">
        <v>12</v>
      </c>
      <c r="D204" t="s">
        <v>478</v>
      </c>
      <c r="E204" t="s">
        <v>14</v>
      </c>
      <c r="F204" t="s">
        <v>398</v>
      </c>
      <c r="G204" t="s">
        <v>16</v>
      </c>
      <c r="H204" t="s">
        <v>479</v>
      </c>
    </row>
    <row r="205" spans="1:8">
      <c r="A205" s="1">
        <v>203</v>
      </c>
      <c r="B205" t="s">
        <v>357</v>
      </c>
      <c r="C205" t="s">
        <v>12</v>
      </c>
      <c r="D205" t="s">
        <v>480</v>
      </c>
      <c r="E205" t="s">
        <v>14</v>
      </c>
      <c r="F205" t="s">
        <v>134</v>
      </c>
      <c r="G205" t="s">
        <v>16</v>
      </c>
      <c r="H205" t="s">
        <v>481</v>
      </c>
    </row>
    <row r="206" spans="1:8">
      <c r="A206" s="1">
        <v>204</v>
      </c>
      <c r="B206" t="s">
        <v>357</v>
      </c>
      <c r="C206" t="s">
        <v>12</v>
      </c>
      <c r="D206" t="s">
        <v>482</v>
      </c>
      <c r="E206" t="s">
        <v>14</v>
      </c>
      <c r="F206" t="s">
        <v>134</v>
      </c>
      <c r="G206" t="s">
        <v>16</v>
      </c>
      <c r="H206" t="s">
        <v>483</v>
      </c>
    </row>
    <row r="207" spans="1:8">
      <c r="A207" s="1">
        <v>205</v>
      </c>
      <c r="B207" t="s">
        <v>357</v>
      </c>
      <c r="C207" t="s">
        <v>12</v>
      </c>
      <c r="D207" t="s">
        <v>484</v>
      </c>
      <c r="E207" t="s">
        <v>14</v>
      </c>
      <c r="F207" t="s">
        <v>134</v>
      </c>
      <c r="G207" t="s">
        <v>16</v>
      </c>
      <c r="H207" t="s">
        <v>485</v>
      </c>
    </row>
    <row r="208" spans="1:8">
      <c r="A208" s="1">
        <v>206</v>
      </c>
      <c r="B208" t="s">
        <v>357</v>
      </c>
      <c r="C208" t="s">
        <v>12</v>
      </c>
      <c r="D208" t="s">
        <v>486</v>
      </c>
      <c r="E208" t="s">
        <v>14</v>
      </c>
      <c r="F208" t="s">
        <v>134</v>
      </c>
      <c r="G208" t="s">
        <v>16</v>
      </c>
      <c r="H208" t="s">
        <v>487</v>
      </c>
    </row>
    <row r="209" spans="1:8">
      <c r="A209" s="1">
        <v>207</v>
      </c>
      <c r="B209" t="s">
        <v>357</v>
      </c>
      <c r="C209" t="s">
        <v>12</v>
      </c>
      <c r="D209" t="s">
        <v>488</v>
      </c>
      <c r="E209" t="s">
        <v>14</v>
      </c>
      <c r="F209" t="s">
        <v>134</v>
      </c>
      <c r="G209" t="s">
        <v>16</v>
      </c>
      <c r="H209" t="s">
        <v>489</v>
      </c>
    </row>
    <row r="210" spans="1:8">
      <c r="A210" s="1">
        <v>208</v>
      </c>
      <c r="B210" t="s">
        <v>357</v>
      </c>
      <c r="C210" t="s">
        <v>12</v>
      </c>
      <c r="D210" t="s">
        <v>63</v>
      </c>
      <c r="E210" t="s">
        <v>14</v>
      </c>
      <c r="F210" t="s">
        <v>63</v>
      </c>
      <c r="G210" t="s">
        <v>16</v>
      </c>
    </row>
    <row r="211" spans="1:8">
      <c r="A211" s="1">
        <v>209</v>
      </c>
      <c r="B211" t="s">
        <v>357</v>
      </c>
      <c r="C211" t="s">
        <v>12</v>
      </c>
      <c r="D211" t="s">
        <v>490</v>
      </c>
      <c r="E211" t="s">
        <v>14</v>
      </c>
      <c r="F211" t="s">
        <v>80</v>
      </c>
      <c r="G211" t="s">
        <v>16</v>
      </c>
      <c r="H211" t="s">
        <v>491</v>
      </c>
    </row>
    <row r="212" spans="1:8">
      <c r="A212" s="1">
        <v>210</v>
      </c>
      <c r="B212" t="s">
        <v>357</v>
      </c>
      <c r="C212" t="s">
        <v>12</v>
      </c>
      <c r="D212" t="s">
        <v>492</v>
      </c>
      <c r="E212" t="s">
        <v>14</v>
      </c>
      <c r="F212" t="s">
        <v>493</v>
      </c>
      <c r="G212" t="s">
        <v>16</v>
      </c>
      <c r="H212" t="s">
        <v>494</v>
      </c>
    </row>
    <row r="213" spans="1:8">
      <c r="A213" s="1">
        <v>211</v>
      </c>
      <c r="B213" t="s">
        <v>357</v>
      </c>
      <c r="C213" t="s">
        <v>12</v>
      </c>
      <c r="D213" t="s">
        <v>495</v>
      </c>
      <c r="E213" t="s">
        <v>14</v>
      </c>
      <c r="F213" t="s">
        <v>496</v>
      </c>
      <c r="G213" t="s">
        <v>16</v>
      </c>
      <c r="H213" t="s">
        <v>497</v>
      </c>
    </row>
    <row r="214" spans="1:8">
      <c r="A214" s="1">
        <v>212</v>
      </c>
      <c r="B214" t="s">
        <v>357</v>
      </c>
      <c r="C214" t="s">
        <v>12</v>
      </c>
      <c r="D214" t="s">
        <v>498</v>
      </c>
      <c r="E214" t="s">
        <v>14</v>
      </c>
      <c r="F214" t="s">
        <v>499</v>
      </c>
      <c r="G214" t="s">
        <v>16</v>
      </c>
      <c r="H214" t="s">
        <v>500</v>
      </c>
    </row>
    <row r="215" spans="1:8">
      <c r="A215" s="1">
        <v>213</v>
      </c>
      <c r="B215" t="s">
        <v>357</v>
      </c>
      <c r="C215" t="s">
        <v>12</v>
      </c>
      <c r="D215" t="s">
        <v>501</v>
      </c>
      <c r="E215" t="s">
        <v>14</v>
      </c>
      <c r="F215" t="s">
        <v>502</v>
      </c>
      <c r="G215" t="s">
        <v>16</v>
      </c>
      <c r="H215" t="s">
        <v>503</v>
      </c>
    </row>
    <row r="216" spans="1:8">
      <c r="A216" s="1">
        <v>214</v>
      </c>
      <c r="B216" t="s">
        <v>357</v>
      </c>
      <c r="C216" t="s">
        <v>12</v>
      </c>
      <c r="D216" t="s">
        <v>504</v>
      </c>
      <c r="E216" t="s">
        <v>14</v>
      </c>
      <c r="F216" t="s">
        <v>505</v>
      </c>
      <c r="G216" t="s">
        <v>16</v>
      </c>
      <c r="H216" t="s">
        <v>506</v>
      </c>
    </row>
    <row r="217" spans="1:8">
      <c r="A217" s="1">
        <v>215</v>
      </c>
      <c r="B217" t="s">
        <v>357</v>
      </c>
      <c r="C217" t="s">
        <v>12</v>
      </c>
      <c r="D217" t="s">
        <v>507</v>
      </c>
      <c r="E217" t="s">
        <v>14</v>
      </c>
      <c r="F217" t="s">
        <v>508</v>
      </c>
      <c r="G217" t="s">
        <v>16</v>
      </c>
      <c r="H217" t="s">
        <v>509</v>
      </c>
    </row>
    <row r="218" spans="1:8">
      <c r="A218" s="1">
        <v>216</v>
      </c>
      <c r="B218" t="s">
        <v>510</v>
      </c>
      <c r="C218" t="s">
        <v>12</v>
      </c>
      <c r="D218" t="s">
        <v>511</v>
      </c>
      <c r="E218" t="s">
        <v>14</v>
      </c>
      <c r="F218" t="s">
        <v>90</v>
      </c>
      <c r="G218" t="s">
        <v>16</v>
      </c>
      <c r="H218" t="s">
        <v>512</v>
      </c>
    </row>
    <row r="219" spans="1:8">
      <c r="A219" s="1">
        <v>217</v>
      </c>
      <c r="B219" t="s">
        <v>510</v>
      </c>
      <c r="C219" t="s">
        <v>12</v>
      </c>
      <c r="D219" t="s">
        <v>513</v>
      </c>
      <c r="E219" t="s">
        <v>14</v>
      </c>
      <c r="F219" t="s">
        <v>236</v>
      </c>
      <c r="G219" t="s">
        <v>16</v>
      </c>
      <c r="H219" t="s">
        <v>514</v>
      </c>
    </row>
    <row r="220" spans="1:8">
      <c r="A220" s="1">
        <v>218</v>
      </c>
      <c r="B220" t="s">
        <v>510</v>
      </c>
      <c r="C220" t="s">
        <v>12</v>
      </c>
      <c r="D220" t="s">
        <v>515</v>
      </c>
      <c r="E220" t="s">
        <v>14</v>
      </c>
      <c r="F220" t="s">
        <v>112</v>
      </c>
      <c r="G220" t="s">
        <v>16</v>
      </c>
      <c r="H220" t="s">
        <v>516</v>
      </c>
    </row>
    <row r="221" spans="1:8">
      <c r="A221" s="1">
        <v>219</v>
      </c>
      <c r="B221" t="s">
        <v>510</v>
      </c>
      <c r="C221" t="s">
        <v>12</v>
      </c>
      <c r="D221" t="s">
        <v>517</v>
      </c>
      <c r="E221" t="s">
        <v>14</v>
      </c>
      <c r="F221" t="s">
        <v>115</v>
      </c>
      <c r="G221" t="s">
        <v>16</v>
      </c>
      <c r="H221" t="s">
        <v>518</v>
      </c>
    </row>
    <row r="222" spans="1:8">
      <c r="A222" s="1">
        <v>220</v>
      </c>
      <c r="B222" t="s">
        <v>510</v>
      </c>
      <c r="C222" t="s">
        <v>12</v>
      </c>
      <c r="D222" t="s">
        <v>519</v>
      </c>
      <c r="E222" t="s">
        <v>14</v>
      </c>
      <c r="F222" t="s">
        <v>286</v>
      </c>
      <c r="G222" t="s">
        <v>16</v>
      </c>
      <c r="H222" t="s">
        <v>520</v>
      </c>
    </row>
    <row r="223" spans="1:8">
      <c r="A223" s="1">
        <v>221</v>
      </c>
      <c r="B223" t="s">
        <v>510</v>
      </c>
      <c r="C223" t="s">
        <v>12</v>
      </c>
      <c r="D223" t="s">
        <v>521</v>
      </c>
      <c r="E223" t="s">
        <v>14</v>
      </c>
      <c r="F223" t="s">
        <v>522</v>
      </c>
      <c r="G223" t="s">
        <v>16</v>
      </c>
      <c r="H223" t="s">
        <v>523</v>
      </c>
    </row>
    <row r="224" spans="1:8">
      <c r="A224" s="1">
        <v>222</v>
      </c>
      <c r="B224" t="s">
        <v>510</v>
      </c>
      <c r="C224" t="s">
        <v>12</v>
      </c>
      <c r="D224" t="s">
        <v>524</v>
      </c>
      <c r="E224" t="s">
        <v>14</v>
      </c>
      <c r="F224" t="s">
        <v>525</v>
      </c>
      <c r="G224" t="s">
        <v>16</v>
      </c>
      <c r="H224" t="s">
        <v>526</v>
      </c>
    </row>
    <row r="225" spans="1:8">
      <c r="A225" s="1">
        <v>223</v>
      </c>
      <c r="B225" t="s">
        <v>510</v>
      </c>
      <c r="C225" t="s">
        <v>12</v>
      </c>
      <c r="D225" t="s">
        <v>63</v>
      </c>
      <c r="E225" t="s">
        <v>14</v>
      </c>
      <c r="F225" t="s">
        <v>63</v>
      </c>
      <c r="G225" t="s">
        <v>16</v>
      </c>
    </row>
    <row r="226" spans="1:8">
      <c r="A226" s="1">
        <v>224</v>
      </c>
      <c r="B226" t="s">
        <v>510</v>
      </c>
      <c r="C226" t="s">
        <v>12</v>
      </c>
      <c r="D226" t="s">
        <v>527</v>
      </c>
      <c r="E226" t="s">
        <v>14</v>
      </c>
      <c r="F226" t="s">
        <v>528</v>
      </c>
      <c r="G226" t="s">
        <v>16</v>
      </c>
      <c r="H226" t="s">
        <v>529</v>
      </c>
    </row>
    <row r="227" spans="1:8">
      <c r="A227" s="1">
        <v>225</v>
      </c>
      <c r="B227" t="s">
        <v>510</v>
      </c>
      <c r="C227" t="s">
        <v>12</v>
      </c>
      <c r="D227" t="s">
        <v>530</v>
      </c>
      <c r="E227" t="s">
        <v>14</v>
      </c>
      <c r="F227" t="s">
        <v>108</v>
      </c>
      <c r="G227" t="s">
        <v>16</v>
      </c>
      <c r="H227" t="s">
        <v>531</v>
      </c>
    </row>
    <row r="228" spans="1:8">
      <c r="A228" s="1">
        <v>226</v>
      </c>
      <c r="B228" t="s">
        <v>510</v>
      </c>
      <c r="C228" t="s">
        <v>12</v>
      </c>
      <c r="D228" t="s">
        <v>532</v>
      </c>
      <c r="E228" t="s">
        <v>14</v>
      </c>
      <c r="F228" t="s">
        <v>533</v>
      </c>
      <c r="G228" t="s">
        <v>16</v>
      </c>
      <c r="H228" t="s">
        <v>534</v>
      </c>
    </row>
    <row r="229" spans="1:8">
      <c r="A229" s="1">
        <v>227</v>
      </c>
      <c r="B229" t="s">
        <v>510</v>
      </c>
      <c r="C229" t="s">
        <v>12</v>
      </c>
      <c r="D229" t="s">
        <v>535</v>
      </c>
      <c r="E229" t="s">
        <v>14</v>
      </c>
      <c r="F229" t="s">
        <v>536</v>
      </c>
      <c r="G229" t="s">
        <v>16</v>
      </c>
      <c r="H229" t="s">
        <v>537</v>
      </c>
    </row>
    <row r="230" spans="1:8">
      <c r="A230" s="1">
        <v>228</v>
      </c>
      <c r="B230" t="s">
        <v>510</v>
      </c>
      <c r="C230" t="s">
        <v>12</v>
      </c>
      <c r="D230" t="s">
        <v>538</v>
      </c>
      <c r="E230" t="s">
        <v>14</v>
      </c>
      <c r="F230" t="s">
        <v>539</v>
      </c>
      <c r="G230" t="s">
        <v>16</v>
      </c>
      <c r="H230" t="s">
        <v>540</v>
      </c>
    </row>
    <row r="231" spans="1:8">
      <c r="A231" s="1">
        <v>229</v>
      </c>
      <c r="B231" t="s">
        <v>510</v>
      </c>
      <c r="C231" t="s">
        <v>12</v>
      </c>
      <c r="D231" t="s">
        <v>541</v>
      </c>
      <c r="E231" t="s">
        <v>14</v>
      </c>
      <c r="F231" t="s">
        <v>93</v>
      </c>
      <c r="G231" t="s">
        <v>16</v>
      </c>
      <c r="H231" t="s">
        <v>542</v>
      </c>
    </row>
    <row r="232" spans="1:8">
      <c r="A232" s="1">
        <v>230</v>
      </c>
      <c r="B232" t="s">
        <v>510</v>
      </c>
      <c r="C232" t="s">
        <v>12</v>
      </c>
      <c r="D232" t="s">
        <v>543</v>
      </c>
      <c r="E232" t="s">
        <v>14</v>
      </c>
      <c r="F232" t="s">
        <v>84</v>
      </c>
      <c r="G232" t="s">
        <v>16</v>
      </c>
      <c r="H232" t="s">
        <v>544</v>
      </c>
    </row>
    <row r="233" spans="1:8">
      <c r="A233" s="1">
        <v>231</v>
      </c>
      <c r="B233" t="s">
        <v>510</v>
      </c>
      <c r="C233" t="s">
        <v>12</v>
      </c>
      <c r="D233" t="s">
        <v>545</v>
      </c>
      <c r="E233" t="s">
        <v>14</v>
      </c>
      <c r="F233" t="s">
        <v>546</v>
      </c>
      <c r="G233" t="s">
        <v>16</v>
      </c>
      <c r="H233" t="s">
        <v>547</v>
      </c>
    </row>
    <row r="234" spans="1:8">
      <c r="A234" s="1">
        <v>232</v>
      </c>
      <c r="B234" t="s">
        <v>510</v>
      </c>
      <c r="C234" t="s">
        <v>12</v>
      </c>
      <c r="D234" t="s">
        <v>548</v>
      </c>
      <c r="E234" t="s">
        <v>14</v>
      </c>
      <c r="F234" t="s">
        <v>549</v>
      </c>
      <c r="G234" t="s">
        <v>16</v>
      </c>
      <c r="H234" t="s">
        <v>550</v>
      </c>
    </row>
    <row r="235" spans="1:8">
      <c r="A235" s="1">
        <v>233</v>
      </c>
      <c r="B235" t="s">
        <v>510</v>
      </c>
      <c r="C235" t="s">
        <v>12</v>
      </c>
      <c r="D235" t="s">
        <v>551</v>
      </c>
      <c r="E235" t="s">
        <v>14</v>
      </c>
      <c r="F235" t="s">
        <v>552</v>
      </c>
      <c r="G235" t="s">
        <v>16</v>
      </c>
      <c r="H235" t="s">
        <v>553</v>
      </c>
    </row>
    <row r="236" spans="1:8">
      <c r="A236" s="1">
        <v>234</v>
      </c>
      <c r="B236" t="s">
        <v>510</v>
      </c>
      <c r="C236" t="s">
        <v>12</v>
      </c>
      <c r="D236" t="s">
        <v>554</v>
      </c>
      <c r="E236" t="s">
        <v>14</v>
      </c>
      <c r="F236" t="s">
        <v>555</v>
      </c>
      <c r="G236" t="s">
        <v>16</v>
      </c>
      <c r="H236" t="s">
        <v>556</v>
      </c>
    </row>
    <row r="237" spans="1:8">
      <c r="A237" s="1">
        <v>235</v>
      </c>
      <c r="B237" t="s">
        <v>510</v>
      </c>
      <c r="C237" t="s">
        <v>12</v>
      </c>
      <c r="D237" t="s">
        <v>557</v>
      </c>
      <c r="E237" t="s">
        <v>14</v>
      </c>
      <c r="F237" t="s">
        <v>558</v>
      </c>
      <c r="G237" t="s">
        <v>16</v>
      </c>
      <c r="H237" t="s">
        <v>559</v>
      </c>
    </row>
    <row r="238" spans="1:8">
      <c r="A238" s="1">
        <v>236</v>
      </c>
      <c r="B238" t="s">
        <v>510</v>
      </c>
      <c r="C238" t="s">
        <v>12</v>
      </c>
      <c r="D238" t="s">
        <v>560</v>
      </c>
      <c r="E238" t="s">
        <v>14</v>
      </c>
      <c r="F238" t="s">
        <v>561</v>
      </c>
      <c r="G238" t="s">
        <v>16</v>
      </c>
      <c r="H238" t="s">
        <v>562</v>
      </c>
    </row>
    <row r="239" spans="1:8">
      <c r="A239" s="1">
        <v>237</v>
      </c>
      <c r="B239" t="s">
        <v>510</v>
      </c>
      <c r="C239" t="s">
        <v>12</v>
      </c>
      <c r="D239" t="s">
        <v>563</v>
      </c>
      <c r="E239" t="s">
        <v>14</v>
      </c>
      <c r="F239" t="s">
        <v>564</v>
      </c>
      <c r="G239" t="s">
        <v>16</v>
      </c>
      <c r="H239" t="s">
        <v>565</v>
      </c>
    </row>
    <row r="240" spans="1:8">
      <c r="A240" s="1">
        <v>238</v>
      </c>
      <c r="B240" t="s">
        <v>510</v>
      </c>
      <c r="C240" t="s">
        <v>12</v>
      </c>
      <c r="D240" t="s">
        <v>63</v>
      </c>
      <c r="E240" t="s">
        <v>14</v>
      </c>
      <c r="F240" t="s">
        <v>63</v>
      </c>
      <c r="G240" t="s">
        <v>16</v>
      </c>
    </row>
    <row r="241" spans="1:8">
      <c r="A241" s="1">
        <v>239</v>
      </c>
      <c r="B241" t="s">
        <v>510</v>
      </c>
      <c r="C241" t="s">
        <v>12</v>
      </c>
      <c r="D241" t="s">
        <v>566</v>
      </c>
      <c r="E241" t="s">
        <v>14</v>
      </c>
      <c r="F241" t="s">
        <v>567</v>
      </c>
      <c r="G241" t="s">
        <v>16</v>
      </c>
      <c r="H241" t="s">
        <v>568</v>
      </c>
    </row>
    <row r="242" spans="1:8">
      <c r="A242" s="1">
        <v>240</v>
      </c>
      <c r="B242" t="s">
        <v>510</v>
      </c>
      <c r="C242" t="s">
        <v>12</v>
      </c>
      <c r="D242" t="s">
        <v>569</v>
      </c>
      <c r="E242" t="s">
        <v>14</v>
      </c>
      <c r="F242" t="s">
        <v>570</v>
      </c>
      <c r="G242" t="s">
        <v>16</v>
      </c>
      <c r="H242" t="s">
        <v>571</v>
      </c>
    </row>
    <row r="243" spans="1:8">
      <c r="A243" s="1">
        <v>241</v>
      </c>
      <c r="B243" t="s">
        <v>510</v>
      </c>
      <c r="C243" t="s">
        <v>12</v>
      </c>
      <c r="D243" t="s">
        <v>572</v>
      </c>
      <c r="E243" t="s">
        <v>14</v>
      </c>
      <c r="F243" t="s">
        <v>573</v>
      </c>
      <c r="G243" t="s">
        <v>16</v>
      </c>
      <c r="H243" t="s">
        <v>574</v>
      </c>
    </row>
    <row r="244" spans="1:8">
      <c r="A244" s="1">
        <v>242</v>
      </c>
      <c r="B244" t="s">
        <v>510</v>
      </c>
      <c r="C244" t="s">
        <v>12</v>
      </c>
      <c r="D244" t="s">
        <v>575</v>
      </c>
      <c r="E244" t="s">
        <v>14</v>
      </c>
      <c r="F244" t="s">
        <v>576</v>
      </c>
      <c r="G244" t="s">
        <v>16</v>
      </c>
      <c r="H244" t="s">
        <v>577</v>
      </c>
    </row>
    <row r="245" spans="1:8">
      <c r="A245" s="1">
        <v>243</v>
      </c>
      <c r="B245" t="s">
        <v>510</v>
      </c>
      <c r="C245" t="s">
        <v>12</v>
      </c>
      <c r="D245" t="s">
        <v>578</v>
      </c>
      <c r="E245" t="s">
        <v>14</v>
      </c>
      <c r="F245" t="s">
        <v>579</v>
      </c>
      <c r="G245" t="s">
        <v>16</v>
      </c>
      <c r="H245" t="s">
        <v>580</v>
      </c>
    </row>
    <row r="246" spans="1:8">
      <c r="A246" s="1">
        <v>244</v>
      </c>
      <c r="B246" t="s">
        <v>510</v>
      </c>
      <c r="C246" t="s">
        <v>12</v>
      </c>
      <c r="D246" t="s">
        <v>581</v>
      </c>
      <c r="E246" t="s">
        <v>14</v>
      </c>
      <c r="F246" t="s">
        <v>582</v>
      </c>
      <c r="G246" t="s">
        <v>16</v>
      </c>
      <c r="H246" t="s">
        <v>583</v>
      </c>
    </row>
    <row r="247" spans="1:8">
      <c r="A247" s="1">
        <v>245</v>
      </c>
      <c r="B247" t="s">
        <v>510</v>
      </c>
      <c r="C247" t="s">
        <v>12</v>
      </c>
      <c r="D247" t="s">
        <v>584</v>
      </c>
      <c r="E247" t="s">
        <v>14</v>
      </c>
      <c r="F247" t="s">
        <v>585</v>
      </c>
      <c r="G247" t="s">
        <v>16</v>
      </c>
      <c r="H247" t="s">
        <v>586</v>
      </c>
    </row>
    <row r="248" spans="1:8">
      <c r="A248" s="1">
        <v>246</v>
      </c>
      <c r="B248" t="s">
        <v>510</v>
      </c>
      <c r="C248" t="s">
        <v>12</v>
      </c>
      <c r="D248" t="s">
        <v>587</v>
      </c>
      <c r="E248" t="s">
        <v>14</v>
      </c>
      <c r="F248" t="s">
        <v>588</v>
      </c>
      <c r="G248" t="s">
        <v>16</v>
      </c>
      <c r="H248" t="s">
        <v>589</v>
      </c>
    </row>
    <row r="249" spans="1:8">
      <c r="A249" s="1">
        <v>247</v>
      </c>
      <c r="B249" t="s">
        <v>510</v>
      </c>
      <c r="C249" t="s">
        <v>12</v>
      </c>
      <c r="D249" t="s">
        <v>590</v>
      </c>
      <c r="E249" t="s">
        <v>14</v>
      </c>
      <c r="F249" t="s">
        <v>591</v>
      </c>
      <c r="G249" t="s">
        <v>16</v>
      </c>
      <c r="H249" t="s">
        <v>592</v>
      </c>
    </row>
    <row r="250" spans="1:8">
      <c r="A250" s="1">
        <v>248</v>
      </c>
      <c r="B250" t="s">
        <v>510</v>
      </c>
      <c r="C250" t="s">
        <v>12</v>
      </c>
      <c r="D250" t="s">
        <v>593</v>
      </c>
      <c r="E250" t="s">
        <v>14</v>
      </c>
      <c r="F250" t="s">
        <v>594</v>
      </c>
      <c r="G250" t="s">
        <v>16</v>
      </c>
      <c r="H250" t="s">
        <v>595</v>
      </c>
    </row>
    <row r="251" spans="1:8">
      <c r="A251" s="1">
        <v>249</v>
      </c>
      <c r="B251" t="s">
        <v>510</v>
      </c>
      <c r="C251" t="s">
        <v>12</v>
      </c>
      <c r="D251" t="s">
        <v>596</v>
      </c>
      <c r="E251" t="s">
        <v>14</v>
      </c>
      <c r="F251" t="s">
        <v>597</v>
      </c>
      <c r="G251" t="s">
        <v>16</v>
      </c>
      <c r="H251" t="s">
        <v>598</v>
      </c>
    </row>
    <row r="252" spans="1:8">
      <c r="A252" s="1">
        <v>250</v>
      </c>
      <c r="B252" t="s">
        <v>510</v>
      </c>
      <c r="C252" t="s">
        <v>12</v>
      </c>
      <c r="D252" t="s">
        <v>599</v>
      </c>
      <c r="E252" t="s">
        <v>14</v>
      </c>
      <c r="F252" t="s">
        <v>600</v>
      </c>
      <c r="G252" t="s">
        <v>16</v>
      </c>
      <c r="H252" t="s">
        <v>601</v>
      </c>
    </row>
    <row r="253" spans="1:8">
      <c r="A253" s="1">
        <v>251</v>
      </c>
      <c r="B253" t="s">
        <v>510</v>
      </c>
      <c r="C253" t="s">
        <v>12</v>
      </c>
      <c r="D253" t="s">
        <v>602</v>
      </c>
      <c r="E253" t="s">
        <v>14</v>
      </c>
      <c r="F253" t="s">
        <v>603</v>
      </c>
      <c r="G253" t="s">
        <v>16</v>
      </c>
      <c r="H253" t="s">
        <v>604</v>
      </c>
    </row>
    <row r="254" spans="1:8">
      <c r="A254" s="1">
        <v>252</v>
      </c>
      <c r="B254" t="s">
        <v>510</v>
      </c>
      <c r="C254" t="s">
        <v>12</v>
      </c>
      <c r="D254" t="s">
        <v>605</v>
      </c>
      <c r="E254" t="s">
        <v>14</v>
      </c>
      <c r="F254" t="s">
        <v>606</v>
      </c>
      <c r="G254" t="s">
        <v>16</v>
      </c>
      <c r="H254" t="s">
        <v>607</v>
      </c>
    </row>
    <row r="255" spans="1:8">
      <c r="A255" s="1">
        <v>253</v>
      </c>
      <c r="B255" t="s">
        <v>510</v>
      </c>
      <c r="C255" t="s">
        <v>12</v>
      </c>
      <c r="D255" t="s">
        <v>63</v>
      </c>
      <c r="E255" t="s">
        <v>14</v>
      </c>
      <c r="F255" t="s">
        <v>63</v>
      </c>
      <c r="G255" t="s">
        <v>16</v>
      </c>
    </row>
    <row r="256" spans="1:8">
      <c r="A256" s="1">
        <v>254</v>
      </c>
      <c r="B256" t="s">
        <v>510</v>
      </c>
      <c r="C256" t="s">
        <v>12</v>
      </c>
      <c r="D256" t="s">
        <v>608</v>
      </c>
      <c r="E256" t="s">
        <v>14</v>
      </c>
      <c r="F256" t="s">
        <v>609</v>
      </c>
      <c r="G256" t="s">
        <v>16</v>
      </c>
      <c r="H256" t="s">
        <v>610</v>
      </c>
    </row>
    <row r="257" spans="1:8">
      <c r="A257" s="1">
        <v>255</v>
      </c>
      <c r="B257" t="s">
        <v>510</v>
      </c>
      <c r="C257" t="s">
        <v>12</v>
      </c>
      <c r="D257" t="s">
        <v>611</v>
      </c>
      <c r="E257" t="s">
        <v>14</v>
      </c>
      <c r="F257" t="s">
        <v>404</v>
      </c>
      <c r="G257" t="s">
        <v>16</v>
      </c>
      <c r="H257" t="s">
        <v>612</v>
      </c>
    </row>
    <row r="258" spans="1:8">
      <c r="A258" s="1">
        <v>256</v>
      </c>
      <c r="B258" t="s">
        <v>510</v>
      </c>
      <c r="C258" t="s">
        <v>12</v>
      </c>
      <c r="D258" t="s">
        <v>613</v>
      </c>
      <c r="E258" t="s">
        <v>14</v>
      </c>
      <c r="F258" t="s">
        <v>614</v>
      </c>
      <c r="G258" t="s">
        <v>16</v>
      </c>
      <c r="H258" t="s">
        <v>615</v>
      </c>
    </row>
    <row r="259" spans="1:8">
      <c r="A259" s="1">
        <v>257</v>
      </c>
      <c r="B259" t="s">
        <v>510</v>
      </c>
      <c r="C259" t="s">
        <v>12</v>
      </c>
      <c r="D259" t="s">
        <v>616</v>
      </c>
      <c r="E259" t="s">
        <v>14</v>
      </c>
      <c r="F259" t="s">
        <v>614</v>
      </c>
      <c r="G259" t="s">
        <v>16</v>
      </c>
      <c r="H259" t="s">
        <v>617</v>
      </c>
    </row>
    <row r="260" spans="1:8">
      <c r="A260" s="1">
        <v>258</v>
      </c>
      <c r="B260" t="s">
        <v>510</v>
      </c>
      <c r="C260" t="s">
        <v>12</v>
      </c>
      <c r="D260" t="s">
        <v>618</v>
      </c>
      <c r="E260" t="s">
        <v>14</v>
      </c>
      <c r="F260" t="s">
        <v>619</v>
      </c>
      <c r="G260" t="s">
        <v>16</v>
      </c>
      <c r="H260" t="s">
        <v>620</v>
      </c>
    </row>
    <row r="261" spans="1:8">
      <c r="A261" s="1">
        <v>259</v>
      </c>
      <c r="B261" t="s">
        <v>510</v>
      </c>
      <c r="C261" t="s">
        <v>12</v>
      </c>
      <c r="D261" t="s">
        <v>621</v>
      </c>
      <c r="E261" t="s">
        <v>14</v>
      </c>
      <c r="F261" t="s">
        <v>622</v>
      </c>
      <c r="G261" t="s">
        <v>16</v>
      </c>
      <c r="H261" t="s">
        <v>623</v>
      </c>
    </row>
    <row r="262" spans="1:8">
      <c r="A262" s="1">
        <v>260</v>
      </c>
      <c r="B262" t="s">
        <v>510</v>
      </c>
      <c r="C262" t="s">
        <v>12</v>
      </c>
      <c r="D262" t="s">
        <v>624</v>
      </c>
      <c r="E262" t="s">
        <v>14</v>
      </c>
      <c r="F262" t="s">
        <v>614</v>
      </c>
      <c r="G262" t="s">
        <v>16</v>
      </c>
      <c r="H262" t="s">
        <v>625</v>
      </c>
    </row>
    <row r="263" spans="1:8">
      <c r="A263" s="1">
        <v>261</v>
      </c>
      <c r="B263" t="s">
        <v>510</v>
      </c>
      <c r="C263" t="s">
        <v>12</v>
      </c>
      <c r="D263" t="s">
        <v>626</v>
      </c>
      <c r="E263" t="s">
        <v>14</v>
      </c>
      <c r="F263" t="s">
        <v>627</v>
      </c>
      <c r="G263" t="s">
        <v>16</v>
      </c>
      <c r="H263" t="s">
        <v>628</v>
      </c>
    </row>
    <row r="264" spans="1:8">
      <c r="A264" s="1">
        <v>262</v>
      </c>
      <c r="B264" t="s">
        <v>510</v>
      </c>
      <c r="C264" t="s">
        <v>12</v>
      </c>
      <c r="D264" t="s">
        <v>629</v>
      </c>
      <c r="E264" t="s">
        <v>14</v>
      </c>
      <c r="F264" t="s">
        <v>627</v>
      </c>
      <c r="G264" t="s">
        <v>16</v>
      </c>
      <c r="H264" t="s">
        <v>630</v>
      </c>
    </row>
    <row r="265" spans="1:8">
      <c r="A265" s="1">
        <v>263</v>
      </c>
      <c r="B265" t="s">
        <v>510</v>
      </c>
      <c r="C265" t="s">
        <v>12</v>
      </c>
      <c r="D265" t="s">
        <v>631</v>
      </c>
      <c r="E265" t="s">
        <v>14</v>
      </c>
      <c r="F265" t="s">
        <v>404</v>
      </c>
      <c r="G265" t="s">
        <v>16</v>
      </c>
      <c r="H265" t="s">
        <v>632</v>
      </c>
    </row>
    <row r="266" spans="1:8">
      <c r="A266" s="1">
        <v>264</v>
      </c>
      <c r="B266" t="s">
        <v>510</v>
      </c>
      <c r="C266" t="s">
        <v>12</v>
      </c>
      <c r="D266" t="s">
        <v>633</v>
      </c>
      <c r="E266" t="s">
        <v>14</v>
      </c>
      <c r="F266" t="s">
        <v>627</v>
      </c>
      <c r="G266" t="s">
        <v>16</v>
      </c>
      <c r="H266" t="s">
        <v>634</v>
      </c>
    </row>
    <row r="267" spans="1:8">
      <c r="A267" s="1">
        <v>265</v>
      </c>
      <c r="B267" t="s">
        <v>510</v>
      </c>
      <c r="C267" t="s">
        <v>12</v>
      </c>
      <c r="D267" t="s">
        <v>635</v>
      </c>
      <c r="E267" t="s">
        <v>14</v>
      </c>
      <c r="F267" t="s">
        <v>627</v>
      </c>
      <c r="G267" t="s">
        <v>16</v>
      </c>
      <c r="H267" t="s">
        <v>636</v>
      </c>
    </row>
    <row r="268" spans="1:8">
      <c r="A268" s="1">
        <v>266</v>
      </c>
      <c r="B268" t="s">
        <v>510</v>
      </c>
      <c r="C268" t="s">
        <v>12</v>
      </c>
      <c r="D268" t="s">
        <v>637</v>
      </c>
      <c r="E268" t="s">
        <v>14</v>
      </c>
      <c r="F268" t="s">
        <v>638</v>
      </c>
      <c r="G268" t="s">
        <v>16</v>
      </c>
      <c r="H268" t="s">
        <v>639</v>
      </c>
    </row>
    <row r="269" spans="1:8">
      <c r="A269" s="1">
        <v>267</v>
      </c>
      <c r="B269" t="s">
        <v>510</v>
      </c>
      <c r="C269" t="s">
        <v>12</v>
      </c>
      <c r="D269" t="s">
        <v>640</v>
      </c>
      <c r="E269" t="s">
        <v>14</v>
      </c>
      <c r="F269" t="s">
        <v>236</v>
      </c>
      <c r="G269" t="s">
        <v>16</v>
      </c>
      <c r="H269" t="s">
        <v>641</v>
      </c>
    </row>
    <row r="270" spans="1:8">
      <c r="A270" s="1">
        <v>268</v>
      </c>
      <c r="B270" t="s">
        <v>510</v>
      </c>
      <c r="C270" t="s">
        <v>12</v>
      </c>
      <c r="D270" t="s">
        <v>642</v>
      </c>
      <c r="E270" t="s">
        <v>14</v>
      </c>
      <c r="F270" t="s">
        <v>112</v>
      </c>
      <c r="G270" t="s">
        <v>16</v>
      </c>
      <c r="H270" t="s">
        <v>643</v>
      </c>
    </row>
    <row r="271" spans="1:8">
      <c r="A271" s="1">
        <v>269</v>
      </c>
      <c r="B271" t="s">
        <v>510</v>
      </c>
      <c r="C271" t="s">
        <v>12</v>
      </c>
      <c r="D271" t="s">
        <v>644</v>
      </c>
      <c r="E271" t="s">
        <v>14</v>
      </c>
      <c r="F271" t="s">
        <v>61</v>
      </c>
      <c r="G271" t="s">
        <v>16</v>
      </c>
      <c r="H271" t="s">
        <v>645</v>
      </c>
    </row>
    <row r="272" spans="1:8">
      <c r="A272" s="1">
        <v>270</v>
      </c>
      <c r="B272" t="s">
        <v>510</v>
      </c>
      <c r="C272" t="s">
        <v>12</v>
      </c>
      <c r="D272" t="s">
        <v>646</v>
      </c>
      <c r="E272" t="s">
        <v>14</v>
      </c>
      <c r="F272" t="s">
        <v>647</v>
      </c>
      <c r="G272" t="s">
        <v>16</v>
      </c>
      <c r="H272" t="s">
        <v>648</v>
      </c>
    </row>
    <row r="273" spans="1:8">
      <c r="A273" s="1">
        <v>271</v>
      </c>
      <c r="B273" t="s">
        <v>510</v>
      </c>
      <c r="C273" t="s">
        <v>12</v>
      </c>
      <c r="D273" t="s">
        <v>649</v>
      </c>
      <c r="E273" t="s">
        <v>14</v>
      </c>
      <c r="F273" t="s">
        <v>650</v>
      </c>
      <c r="G273" t="s">
        <v>16</v>
      </c>
      <c r="H273" t="s">
        <v>651</v>
      </c>
    </row>
    <row r="274" spans="1:8">
      <c r="A274" s="1">
        <v>272</v>
      </c>
      <c r="B274" t="s">
        <v>510</v>
      </c>
      <c r="C274" t="s">
        <v>12</v>
      </c>
      <c r="D274" t="s">
        <v>652</v>
      </c>
      <c r="E274" t="s">
        <v>14</v>
      </c>
      <c r="F274" t="s">
        <v>58</v>
      </c>
      <c r="G274" t="s">
        <v>16</v>
      </c>
      <c r="H274" t="s">
        <v>653</v>
      </c>
    </row>
    <row r="275" spans="1:8">
      <c r="A275" s="1">
        <v>273</v>
      </c>
      <c r="B275" t="s">
        <v>510</v>
      </c>
      <c r="C275" t="s">
        <v>12</v>
      </c>
      <c r="D275" t="s">
        <v>654</v>
      </c>
      <c r="E275" t="s">
        <v>14</v>
      </c>
      <c r="F275" t="s">
        <v>655</v>
      </c>
      <c r="G275" t="s">
        <v>16</v>
      </c>
      <c r="H275" t="s">
        <v>656</v>
      </c>
    </row>
    <row r="276" spans="1:8">
      <c r="A276" s="1">
        <v>274</v>
      </c>
      <c r="B276" t="s">
        <v>510</v>
      </c>
      <c r="C276" t="s">
        <v>12</v>
      </c>
      <c r="D276" t="s">
        <v>129</v>
      </c>
      <c r="E276" t="s">
        <v>14</v>
      </c>
      <c r="F276" t="s">
        <v>129</v>
      </c>
      <c r="G276" t="s">
        <v>16</v>
      </c>
    </row>
    <row r="277" spans="1:8">
      <c r="A277" s="1">
        <v>275</v>
      </c>
      <c r="B277" t="s">
        <v>510</v>
      </c>
      <c r="C277" t="s">
        <v>12</v>
      </c>
      <c r="D277" t="s">
        <v>657</v>
      </c>
      <c r="E277" t="s">
        <v>14</v>
      </c>
      <c r="F277" t="s">
        <v>658</v>
      </c>
      <c r="G277" t="s">
        <v>16</v>
      </c>
      <c r="H277" t="s">
        <v>659</v>
      </c>
    </row>
    <row r="278" spans="1:8">
      <c r="A278" s="1">
        <v>276</v>
      </c>
      <c r="B278" t="s">
        <v>510</v>
      </c>
      <c r="C278" t="s">
        <v>12</v>
      </c>
      <c r="D278" t="s">
        <v>660</v>
      </c>
      <c r="E278" t="s">
        <v>14</v>
      </c>
      <c r="F278" t="s">
        <v>661</v>
      </c>
      <c r="G278" t="s">
        <v>16</v>
      </c>
      <c r="H278" t="s">
        <v>659</v>
      </c>
    </row>
    <row r="279" spans="1:8">
      <c r="A279" s="1">
        <v>277</v>
      </c>
      <c r="B279" t="s">
        <v>510</v>
      </c>
      <c r="C279" t="s">
        <v>12</v>
      </c>
      <c r="D279" t="s">
        <v>662</v>
      </c>
      <c r="E279" t="s">
        <v>14</v>
      </c>
      <c r="F279" t="s">
        <v>663</v>
      </c>
      <c r="G279" t="s">
        <v>16</v>
      </c>
      <c r="H279" t="s">
        <v>659</v>
      </c>
    </row>
    <row r="280" spans="1:8">
      <c r="A280" s="1">
        <v>278</v>
      </c>
      <c r="B280" t="s">
        <v>510</v>
      </c>
      <c r="C280" t="s">
        <v>12</v>
      </c>
      <c r="D280" t="s">
        <v>664</v>
      </c>
      <c r="E280" t="s">
        <v>14</v>
      </c>
      <c r="F280" t="s">
        <v>665</v>
      </c>
      <c r="G280" t="s">
        <v>16</v>
      </c>
      <c r="H280" t="s">
        <v>659</v>
      </c>
    </row>
    <row r="281" spans="1:8">
      <c r="A281" s="1">
        <v>279</v>
      </c>
      <c r="B281" t="s">
        <v>510</v>
      </c>
      <c r="C281" t="s">
        <v>12</v>
      </c>
      <c r="D281" t="s">
        <v>666</v>
      </c>
      <c r="E281" t="s">
        <v>14</v>
      </c>
      <c r="F281" t="s">
        <v>667</v>
      </c>
      <c r="G281" t="s">
        <v>16</v>
      </c>
      <c r="H281" t="s">
        <v>668</v>
      </c>
    </row>
    <row r="282" spans="1:8">
      <c r="A282" s="1">
        <v>280</v>
      </c>
      <c r="B282" t="s">
        <v>510</v>
      </c>
      <c r="C282" t="s">
        <v>12</v>
      </c>
      <c r="D282" t="s">
        <v>669</v>
      </c>
      <c r="E282" t="s">
        <v>14</v>
      </c>
      <c r="F282" t="s">
        <v>670</v>
      </c>
      <c r="G282" t="s">
        <v>16</v>
      </c>
      <c r="H282" t="s">
        <v>668</v>
      </c>
    </row>
    <row r="283" spans="1:8">
      <c r="A283" s="1">
        <v>281</v>
      </c>
      <c r="B283" t="s">
        <v>510</v>
      </c>
      <c r="C283" t="s">
        <v>12</v>
      </c>
      <c r="D283" t="s">
        <v>671</v>
      </c>
      <c r="E283" t="s">
        <v>14</v>
      </c>
      <c r="F283" t="s">
        <v>58</v>
      </c>
      <c r="G283" t="s">
        <v>16</v>
      </c>
      <c r="H283" t="s">
        <v>668</v>
      </c>
    </row>
    <row r="284" spans="1:8">
      <c r="A284" s="1">
        <v>282</v>
      </c>
      <c r="B284" t="s">
        <v>510</v>
      </c>
      <c r="C284" t="s">
        <v>12</v>
      </c>
      <c r="D284" t="s">
        <v>672</v>
      </c>
      <c r="E284" t="s">
        <v>14</v>
      </c>
      <c r="F284" t="s">
        <v>673</v>
      </c>
      <c r="G284" t="s">
        <v>16</v>
      </c>
      <c r="H284" t="s">
        <v>668</v>
      </c>
    </row>
    <row r="285" spans="1:8">
      <c r="A285" s="1">
        <v>283</v>
      </c>
      <c r="B285" t="s">
        <v>510</v>
      </c>
      <c r="C285" t="s">
        <v>12</v>
      </c>
      <c r="D285" t="s">
        <v>674</v>
      </c>
      <c r="E285" t="s">
        <v>14</v>
      </c>
      <c r="F285" t="s">
        <v>655</v>
      </c>
      <c r="G285" t="s">
        <v>16</v>
      </c>
      <c r="H285" t="s">
        <v>675</v>
      </c>
    </row>
    <row r="286" spans="1:8">
      <c r="A286" s="1">
        <v>284</v>
      </c>
      <c r="B286" t="s">
        <v>510</v>
      </c>
      <c r="C286" t="s">
        <v>12</v>
      </c>
      <c r="D286" t="s">
        <v>676</v>
      </c>
      <c r="E286" t="s">
        <v>14</v>
      </c>
      <c r="F286" t="s">
        <v>677</v>
      </c>
      <c r="G286" t="s">
        <v>16</v>
      </c>
      <c r="H286" t="s">
        <v>675</v>
      </c>
    </row>
    <row r="287" spans="1:8">
      <c r="A287" s="1">
        <v>285</v>
      </c>
      <c r="B287" t="s">
        <v>510</v>
      </c>
      <c r="C287" t="s">
        <v>12</v>
      </c>
      <c r="D287" t="s">
        <v>678</v>
      </c>
      <c r="E287" t="s">
        <v>14</v>
      </c>
      <c r="F287" t="s">
        <v>679</v>
      </c>
      <c r="G287" t="s">
        <v>16</v>
      </c>
      <c r="H287" t="s">
        <v>675</v>
      </c>
    </row>
    <row r="288" spans="1:8">
      <c r="A288" s="1">
        <v>286</v>
      </c>
      <c r="B288" t="s">
        <v>510</v>
      </c>
      <c r="C288" t="s">
        <v>12</v>
      </c>
      <c r="D288" t="s">
        <v>680</v>
      </c>
      <c r="E288" t="s">
        <v>14</v>
      </c>
      <c r="F288" t="s">
        <v>681</v>
      </c>
      <c r="G288" t="s">
        <v>16</v>
      </c>
      <c r="H288" t="s">
        <v>675</v>
      </c>
    </row>
    <row r="289" spans="1:8">
      <c r="A289" s="1">
        <v>287</v>
      </c>
      <c r="B289" t="s">
        <v>510</v>
      </c>
      <c r="C289" t="s">
        <v>12</v>
      </c>
      <c r="D289" t="s">
        <v>682</v>
      </c>
      <c r="E289" t="s">
        <v>14</v>
      </c>
      <c r="F289" t="s">
        <v>683</v>
      </c>
      <c r="G289" t="s">
        <v>16</v>
      </c>
      <c r="H289" t="s">
        <v>684</v>
      </c>
    </row>
    <row r="290" spans="1:8">
      <c r="A290" s="1">
        <v>288</v>
      </c>
      <c r="B290" t="s">
        <v>510</v>
      </c>
      <c r="C290" t="s">
        <v>12</v>
      </c>
      <c r="D290" t="s">
        <v>685</v>
      </c>
      <c r="E290" t="s">
        <v>14</v>
      </c>
      <c r="F290" t="s">
        <v>661</v>
      </c>
      <c r="G290" t="s">
        <v>16</v>
      </c>
      <c r="H290" t="s">
        <v>684</v>
      </c>
    </row>
    <row r="291" spans="1:8">
      <c r="A291" s="1">
        <v>289</v>
      </c>
      <c r="B291" t="s">
        <v>510</v>
      </c>
      <c r="C291" t="s">
        <v>12</v>
      </c>
      <c r="D291" t="s">
        <v>686</v>
      </c>
      <c r="E291" t="s">
        <v>14</v>
      </c>
      <c r="F291" t="s">
        <v>670</v>
      </c>
      <c r="G291" t="s">
        <v>16</v>
      </c>
      <c r="H291" t="s">
        <v>684</v>
      </c>
    </row>
    <row r="292" spans="1:8">
      <c r="A292" s="1">
        <v>290</v>
      </c>
      <c r="B292" t="s">
        <v>510</v>
      </c>
      <c r="C292" t="s">
        <v>12</v>
      </c>
      <c r="D292" t="s">
        <v>687</v>
      </c>
      <c r="E292" t="s">
        <v>14</v>
      </c>
      <c r="F292" t="s">
        <v>688</v>
      </c>
      <c r="G292" t="s">
        <v>16</v>
      </c>
      <c r="H292" t="s">
        <v>684</v>
      </c>
    </row>
    <row r="293" spans="1:8">
      <c r="A293" s="1">
        <v>291</v>
      </c>
      <c r="B293" t="s">
        <v>510</v>
      </c>
      <c r="C293" t="s">
        <v>12</v>
      </c>
      <c r="D293" t="s">
        <v>689</v>
      </c>
      <c r="E293" t="s">
        <v>14</v>
      </c>
      <c r="F293" t="s">
        <v>670</v>
      </c>
      <c r="G293" t="s">
        <v>16</v>
      </c>
      <c r="H293" t="s">
        <v>690</v>
      </c>
    </row>
    <row r="294" spans="1:8">
      <c r="A294" s="1">
        <v>292</v>
      </c>
      <c r="B294" t="s">
        <v>510</v>
      </c>
      <c r="C294" t="s">
        <v>12</v>
      </c>
      <c r="D294" t="s">
        <v>691</v>
      </c>
      <c r="E294" t="s">
        <v>14</v>
      </c>
      <c r="F294" t="s">
        <v>427</v>
      </c>
      <c r="G294" t="s">
        <v>16</v>
      </c>
      <c r="H294" t="s">
        <v>692</v>
      </c>
    </row>
    <row r="295" spans="1:8">
      <c r="A295" s="1">
        <v>293</v>
      </c>
      <c r="B295" t="s">
        <v>510</v>
      </c>
      <c r="C295" t="s">
        <v>12</v>
      </c>
      <c r="D295" t="s">
        <v>693</v>
      </c>
      <c r="E295" t="s">
        <v>14</v>
      </c>
      <c r="F295" t="s">
        <v>96</v>
      </c>
      <c r="G295" t="s">
        <v>16</v>
      </c>
      <c r="H295" t="s">
        <v>692</v>
      </c>
    </row>
    <row r="296" spans="1:8">
      <c r="A296" s="1">
        <v>294</v>
      </c>
      <c r="B296" t="s">
        <v>510</v>
      </c>
      <c r="C296" t="s">
        <v>12</v>
      </c>
      <c r="D296" t="s">
        <v>694</v>
      </c>
      <c r="E296" t="s">
        <v>14</v>
      </c>
      <c r="F296" t="s">
        <v>90</v>
      </c>
      <c r="G296" t="s">
        <v>16</v>
      </c>
      <c r="H296" t="s">
        <v>692</v>
      </c>
    </row>
    <row r="297" spans="1:8">
      <c r="A297" s="1">
        <v>295</v>
      </c>
      <c r="B297" t="s">
        <v>510</v>
      </c>
      <c r="C297" t="s">
        <v>12</v>
      </c>
      <c r="D297" t="s">
        <v>693</v>
      </c>
      <c r="E297" t="s">
        <v>14</v>
      </c>
      <c r="F297" t="s">
        <v>96</v>
      </c>
      <c r="G297" t="s">
        <v>16</v>
      </c>
      <c r="H297" t="s">
        <v>692</v>
      </c>
    </row>
    <row r="298" spans="1:8">
      <c r="A298" s="1">
        <v>296</v>
      </c>
      <c r="B298" t="s">
        <v>510</v>
      </c>
      <c r="C298" t="s">
        <v>12</v>
      </c>
      <c r="D298" t="s">
        <v>695</v>
      </c>
      <c r="E298" t="s">
        <v>14</v>
      </c>
      <c r="F298" t="s">
        <v>650</v>
      </c>
      <c r="G298" t="s">
        <v>16</v>
      </c>
      <c r="H298" t="s">
        <v>692</v>
      </c>
    </row>
    <row r="299" spans="1:8">
      <c r="A299" s="1">
        <v>297</v>
      </c>
      <c r="B299" t="s">
        <v>510</v>
      </c>
      <c r="C299" t="s">
        <v>12</v>
      </c>
      <c r="D299" t="s">
        <v>691</v>
      </c>
      <c r="E299" t="s">
        <v>14</v>
      </c>
      <c r="F299" t="s">
        <v>427</v>
      </c>
      <c r="G299" t="s">
        <v>16</v>
      </c>
      <c r="H299" t="s">
        <v>692</v>
      </c>
    </row>
    <row r="300" spans="1:8">
      <c r="A300" s="1">
        <v>298</v>
      </c>
      <c r="B300" t="s">
        <v>510</v>
      </c>
      <c r="C300" t="s">
        <v>12</v>
      </c>
      <c r="D300" t="s">
        <v>693</v>
      </c>
      <c r="E300" t="s">
        <v>14</v>
      </c>
      <c r="F300" t="s">
        <v>96</v>
      </c>
      <c r="G300" t="s">
        <v>16</v>
      </c>
      <c r="H300" t="s">
        <v>692</v>
      </c>
    </row>
    <row r="301" spans="1:8">
      <c r="A301" s="1">
        <v>299</v>
      </c>
      <c r="B301" t="s">
        <v>510</v>
      </c>
      <c r="C301" t="s">
        <v>12</v>
      </c>
      <c r="D301" t="s">
        <v>694</v>
      </c>
      <c r="E301" t="s">
        <v>14</v>
      </c>
      <c r="F301" t="s">
        <v>90</v>
      </c>
      <c r="G301" t="s">
        <v>16</v>
      </c>
      <c r="H301" t="s">
        <v>692</v>
      </c>
    </row>
    <row r="302" spans="1:8">
      <c r="A302" s="1">
        <v>300</v>
      </c>
      <c r="B302" t="s">
        <v>510</v>
      </c>
      <c r="C302" t="s">
        <v>12</v>
      </c>
      <c r="D302" t="s">
        <v>696</v>
      </c>
      <c r="E302" t="s">
        <v>14</v>
      </c>
      <c r="F302" t="s">
        <v>102</v>
      </c>
      <c r="G302" t="s">
        <v>16</v>
      </c>
      <c r="H302" t="s">
        <v>692</v>
      </c>
    </row>
    <row r="303" spans="1:8">
      <c r="A303" s="1">
        <v>301</v>
      </c>
      <c r="B303" t="s">
        <v>510</v>
      </c>
      <c r="C303" t="s">
        <v>12</v>
      </c>
      <c r="D303" t="s">
        <v>694</v>
      </c>
      <c r="E303" t="s">
        <v>14</v>
      </c>
      <c r="F303" t="s">
        <v>90</v>
      </c>
      <c r="G303" t="s">
        <v>16</v>
      </c>
      <c r="H303" t="s">
        <v>692</v>
      </c>
    </row>
    <row r="304" spans="1:8">
      <c r="A304" s="1">
        <v>302</v>
      </c>
      <c r="B304" t="s">
        <v>510</v>
      </c>
      <c r="C304" t="s">
        <v>12</v>
      </c>
      <c r="D304" t="s">
        <v>695</v>
      </c>
      <c r="E304" t="s">
        <v>14</v>
      </c>
      <c r="F304" t="s">
        <v>650</v>
      </c>
      <c r="G304" t="s">
        <v>16</v>
      </c>
      <c r="H304" t="s">
        <v>692</v>
      </c>
    </row>
    <row r="305" spans="1:8">
      <c r="A305" s="1">
        <v>303</v>
      </c>
      <c r="B305" t="s">
        <v>510</v>
      </c>
      <c r="C305" t="s">
        <v>12</v>
      </c>
      <c r="D305" t="s">
        <v>691</v>
      </c>
      <c r="E305" t="s">
        <v>14</v>
      </c>
      <c r="F305" t="s">
        <v>427</v>
      </c>
      <c r="G305" t="s">
        <v>16</v>
      </c>
      <c r="H305" t="s">
        <v>692</v>
      </c>
    </row>
    <row r="306" spans="1:8">
      <c r="A306" s="1">
        <v>304</v>
      </c>
      <c r="B306" t="s">
        <v>510</v>
      </c>
      <c r="C306" t="s">
        <v>12</v>
      </c>
      <c r="D306" t="s">
        <v>694</v>
      </c>
      <c r="E306" t="s">
        <v>14</v>
      </c>
      <c r="F306" t="s">
        <v>90</v>
      </c>
      <c r="G306" t="s">
        <v>16</v>
      </c>
      <c r="H306" t="s">
        <v>692</v>
      </c>
    </row>
    <row r="307" spans="1:8">
      <c r="A307" s="1">
        <v>305</v>
      </c>
      <c r="B307" t="s">
        <v>510</v>
      </c>
      <c r="C307" t="s">
        <v>12</v>
      </c>
      <c r="D307" t="s">
        <v>696</v>
      </c>
      <c r="E307" t="s">
        <v>14</v>
      </c>
      <c r="F307" t="s">
        <v>102</v>
      </c>
      <c r="G307" t="s">
        <v>16</v>
      </c>
      <c r="H307" t="s">
        <v>692</v>
      </c>
    </row>
    <row r="308" spans="1:8">
      <c r="A308" s="1">
        <v>306</v>
      </c>
      <c r="B308" t="s">
        <v>510</v>
      </c>
      <c r="C308" t="s">
        <v>12</v>
      </c>
      <c r="D308" t="s">
        <v>697</v>
      </c>
      <c r="E308" t="s">
        <v>14</v>
      </c>
      <c r="F308" t="s">
        <v>105</v>
      </c>
      <c r="G308" t="s">
        <v>16</v>
      </c>
      <c r="H308" t="s">
        <v>692</v>
      </c>
    </row>
    <row r="309" spans="1:8">
      <c r="A309" s="1">
        <v>307</v>
      </c>
      <c r="B309" t="s">
        <v>510</v>
      </c>
      <c r="C309" t="s">
        <v>12</v>
      </c>
      <c r="D309" t="s">
        <v>696</v>
      </c>
      <c r="E309" t="s">
        <v>14</v>
      </c>
      <c r="F309" t="s">
        <v>102</v>
      </c>
      <c r="G309" t="s">
        <v>16</v>
      </c>
      <c r="H309" t="s">
        <v>692</v>
      </c>
    </row>
    <row r="310" spans="1:8">
      <c r="A310" s="1">
        <v>308</v>
      </c>
      <c r="B310" t="s">
        <v>510</v>
      </c>
      <c r="C310" t="s">
        <v>12</v>
      </c>
      <c r="D310" t="s">
        <v>695</v>
      </c>
      <c r="E310" t="s">
        <v>14</v>
      </c>
      <c r="F310" t="s">
        <v>650</v>
      </c>
      <c r="G310" t="s">
        <v>16</v>
      </c>
      <c r="H310" t="s">
        <v>692</v>
      </c>
    </row>
    <row r="311" spans="1:8">
      <c r="A311" s="1">
        <v>309</v>
      </c>
      <c r="B311" t="s">
        <v>510</v>
      </c>
      <c r="C311" t="s">
        <v>12</v>
      </c>
      <c r="D311" t="s">
        <v>691</v>
      </c>
      <c r="E311" t="s">
        <v>14</v>
      </c>
      <c r="F311" t="s">
        <v>427</v>
      </c>
      <c r="G311" t="s">
        <v>16</v>
      </c>
      <c r="H311" t="s">
        <v>692</v>
      </c>
    </row>
    <row r="312" spans="1:8">
      <c r="A312" s="1">
        <v>310</v>
      </c>
      <c r="B312" t="s">
        <v>510</v>
      </c>
      <c r="C312" t="s">
        <v>12</v>
      </c>
      <c r="D312" t="s">
        <v>698</v>
      </c>
      <c r="E312" t="s">
        <v>14</v>
      </c>
      <c r="F312" t="s">
        <v>699</v>
      </c>
      <c r="G312" t="s">
        <v>16</v>
      </c>
      <c r="H312" t="s">
        <v>700</v>
      </c>
    </row>
    <row r="313" spans="1:8">
      <c r="A313" s="1">
        <v>311</v>
      </c>
      <c r="B313" t="s">
        <v>510</v>
      </c>
      <c r="C313" t="s">
        <v>12</v>
      </c>
      <c r="D313" t="s">
        <v>701</v>
      </c>
      <c r="E313" t="s">
        <v>14</v>
      </c>
      <c r="F313" t="s">
        <v>702</v>
      </c>
      <c r="G313" t="s">
        <v>16</v>
      </c>
      <c r="H313" t="s">
        <v>703</v>
      </c>
    </row>
    <row r="314" spans="1:8">
      <c r="A314" s="1">
        <v>312</v>
      </c>
      <c r="B314" t="s">
        <v>510</v>
      </c>
      <c r="C314" t="s">
        <v>12</v>
      </c>
      <c r="D314" t="s">
        <v>704</v>
      </c>
      <c r="E314" t="s">
        <v>14</v>
      </c>
      <c r="F314" t="s">
        <v>705</v>
      </c>
      <c r="G314" t="s">
        <v>16</v>
      </c>
      <c r="H314" t="s">
        <v>706</v>
      </c>
    </row>
    <row r="315" spans="1:8">
      <c r="A315" s="1">
        <v>313</v>
      </c>
      <c r="B315" t="s">
        <v>510</v>
      </c>
      <c r="C315" t="s">
        <v>12</v>
      </c>
      <c r="D315" t="s">
        <v>707</v>
      </c>
      <c r="E315" t="s">
        <v>14</v>
      </c>
      <c r="F315" t="s">
        <v>708</v>
      </c>
      <c r="G315" t="s">
        <v>16</v>
      </c>
      <c r="H315" t="s">
        <v>709</v>
      </c>
    </row>
    <row r="316" spans="1:8">
      <c r="A316" s="1">
        <v>314</v>
      </c>
      <c r="B316" t="s">
        <v>510</v>
      </c>
      <c r="C316" t="s">
        <v>12</v>
      </c>
      <c r="D316" t="s">
        <v>710</v>
      </c>
      <c r="E316" t="s">
        <v>14</v>
      </c>
      <c r="F316" t="s">
        <v>711</v>
      </c>
      <c r="G316" t="s">
        <v>16</v>
      </c>
      <c r="H316" t="s">
        <v>709</v>
      </c>
    </row>
    <row r="317" spans="1:8">
      <c r="A317" s="1">
        <v>315</v>
      </c>
      <c r="B317" t="s">
        <v>510</v>
      </c>
      <c r="C317" t="s">
        <v>12</v>
      </c>
      <c r="D317" t="s">
        <v>712</v>
      </c>
      <c r="E317" t="s">
        <v>14</v>
      </c>
      <c r="F317" t="s">
        <v>713</v>
      </c>
      <c r="G317" t="s">
        <v>16</v>
      </c>
      <c r="H317" t="s">
        <v>714</v>
      </c>
    </row>
    <row r="318" spans="1:8">
      <c r="A318" s="1">
        <v>316</v>
      </c>
      <c r="B318" t="s">
        <v>510</v>
      </c>
      <c r="C318" t="s">
        <v>12</v>
      </c>
      <c r="D318" t="s">
        <v>715</v>
      </c>
      <c r="E318" t="s">
        <v>14</v>
      </c>
      <c r="F318" t="s">
        <v>716</v>
      </c>
      <c r="G318" t="s">
        <v>16</v>
      </c>
      <c r="H318" t="s">
        <v>714</v>
      </c>
    </row>
    <row r="319" spans="1:8">
      <c r="A319" s="1">
        <v>317</v>
      </c>
      <c r="B319" t="s">
        <v>510</v>
      </c>
      <c r="C319" t="s">
        <v>12</v>
      </c>
      <c r="D319" t="s">
        <v>717</v>
      </c>
      <c r="E319" t="s">
        <v>14</v>
      </c>
      <c r="F319" t="s">
        <v>718</v>
      </c>
      <c r="G319" t="s">
        <v>16</v>
      </c>
      <c r="H319" t="s">
        <v>714</v>
      </c>
    </row>
    <row r="320" spans="1:8">
      <c r="A320" s="1">
        <v>318</v>
      </c>
      <c r="B320" t="s">
        <v>510</v>
      </c>
      <c r="C320" t="s">
        <v>12</v>
      </c>
      <c r="D320" t="s">
        <v>719</v>
      </c>
      <c r="E320" t="s">
        <v>14</v>
      </c>
      <c r="F320" t="s">
        <v>720</v>
      </c>
      <c r="G320" t="s">
        <v>16</v>
      </c>
      <c r="H320" t="s">
        <v>721</v>
      </c>
    </row>
    <row r="321" spans="1:8">
      <c r="A321" s="1">
        <v>319</v>
      </c>
      <c r="B321" t="s">
        <v>510</v>
      </c>
      <c r="C321" t="s">
        <v>12</v>
      </c>
      <c r="D321" t="s">
        <v>722</v>
      </c>
      <c r="E321" t="s">
        <v>14</v>
      </c>
      <c r="F321" t="s">
        <v>723</v>
      </c>
      <c r="G321" t="s">
        <v>16</v>
      </c>
      <c r="H321" t="s">
        <v>724</v>
      </c>
    </row>
    <row r="322" spans="1:8">
      <c r="A322" s="1">
        <v>320</v>
      </c>
      <c r="B322" t="s">
        <v>510</v>
      </c>
      <c r="C322" t="s">
        <v>12</v>
      </c>
      <c r="D322" t="s">
        <v>725</v>
      </c>
      <c r="E322" t="s">
        <v>14</v>
      </c>
      <c r="F322" t="s">
        <v>726</v>
      </c>
      <c r="G322" t="s">
        <v>16</v>
      </c>
      <c r="H322" t="s">
        <v>727</v>
      </c>
    </row>
    <row r="323" spans="1:8">
      <c r="A323" s="1">
        <v>321</v>
      </c>
      <c r="B323" t="s">
        <v>510</v>
      </c>
      <c r="C323" t="s">
        <v>12</v>
      </c>
      <c r="D323" t="s">
        <v>728</v>
      </c>
      <c r="E323" t="s">
        <v>14</v>
      </c>
      <c r="F323" t="s">
        <v>729</v>
      </c>
      <c r="G323" t="s">
        <v>16</v>
      </c>
      <c r="H323" t="s">
        <v>730</v>
      </c>
    </row>
    <row r="324" spans="1:8">
      <c r="A324" s="1">
        <v>322</v>
      </c>
      <c r="B324" t="s">
        <v>510</v>
      </c>
      <c r="C324" t="s">
        <v>12</v>
      </c>
      <c r="D324" t="s">
        <v>731</v>
      </c>
      <c r="E324" t="s">
        <v>14</v>
      </c>
      <c r="F324" t="s">
        <v>732</v>
      </c>
      <c r="G324" t="s">
        <v>16</v>
      </c>
      <c r="H324" t="s">
        <v>733</v>
      </c>
    </row>
    <row r="325" spans="1:8">
      <c r="A325" s="1">
        <v>323</v>
      </c>
      <c r="B325" t="s">
        <v>510</v>
      </c>
      <c r="C325" t="s">
        <v>12</v>
      </c>
      <c r="D325" t="s">
        <v>734</v>
      </c>
      <c r="E325" t="s">
        <v>14</v>
      </c>
      <c r="F325" t="s">
        <v>650</v>
      </c>
      <c r="G325" t="s">
        <v>16</v>
      </c>
      <c r="H325" t="s">
        <v>735</v>
      </c>
    </row>
    <row r="326" spans="1:8">
      <c r="A326" s="1">
        <v>324</v>
      </c>
      <c r="B326" t="s">
        <v>510</v>
      </c>
      <c r="C326" t="s">
        <v>12</v>
      </c>
      <c r="D326" t="s">
        <v>736</v>
      </c>
      <c r="E326" t="s">
        <v>14</v>
      </c>
      <c r="F326" t="s">
        <v>737</v>
      </c>
      <c r="G326" t="s">
        <v>16</v>
      </c>
      <c r="H326" t="s">
        <v>727</v>
      </c>
    </row>
    <row r="327" spans="1:8">
      <c r="A327" s="1">
        <v>325</v>
      </c>
      <c r="B327" t="s">
        <v>510</v>
      </c>
      <c r="C327" t="s">
        <v>12</v>
      </c>
      <c r="D327" t="s">
        <v>738</v>
      </c>
      <c r="E327" t="s">
        <v>14</v>
      </c>
      <c r="F327" t="s">
        <v>739</v>
      </c>
      <c r="G327" t="s">
        <v>16</v>
      </c>
      <c r="H327" t="s">
        <v>740</v>
      </c>
    </row>
    <row r="328" spans="1:8">
      <c r="A328" s="1">
        <v>326</v>
      </c>
      <c r="B328" t="s">
        <v>510</v>
      </c>
      <c r="C328" t="s">
        <v>12</v>
      </c>
      <c r="D328" t="s">
        <v>741</v>
      </c>
      <c r="E328" t="s">
        <v>14</v>
      </c>
      <c r="F328" t="s">
        <v>742</v>
      </c>
      <c r="G328" t="s">
        <v>16</v>
      </c>
      <c r="H328" t="s">
        <v>703</v>
      </c>
    </row>
    <row r="329" spans="1:8">
      <c r="A329" s="1">
        <v>327</v>
      </c>
      <c r="B329" t="s">
        <v>510</v>
      </c>
      <c r="C329" t="s">
        <v>12</v>
      </c>
      <c r="D329" t="s">
        <v>63</v>
      </c>
      <c r="E329" t="s">
        <v>14</v>
      </c>
      <c r="F329" t="s">
        <v>63</v>
      </c>
      <c r="G329" t="s">
        <v>16</v>
      </c>
    </row>
    <row r="330" spans="1:8">
      <c r="A330" s="1">
        <v>328</v>
      </c>
      <c r="B330" t="s">
        <v>510</v>
      </c>
      <c r="C330" t="s">
        <v>12</v>
      </c>
      <c r="D330" t="s">
        <v>743</v>
      </c>
      <c r="E330" t="s">
        <v>14</v>
      </c>
      <c r="F330" t="s">
        <v>699</v>
      </c>
      <c r="G330" t="s">
        <v>16</v>
      </c>
      <c r="H330" t="s">
        <v>744</v>
      </c>
    </row>
    <row r="331" spans="1:8">
      <c r="A331" s="1">
        <v>329</v>
      </c>
      <c r="B331" t="s">
        <v>510</v>
      </c>
      <c r="C331" t="s">
        <v>12</v>
      </c>
      <c r="D331" t="s">
        <v>745</v>
      </c>
      <c r="E331" t="s">
        <v>14</v>
      </c>
      <c r="F331" t="s">
        <v>702</v>
      </c>
      <c r="G331" t="s">
        <v>16</v>
      </c>
      <c r="H331" t="s">
        <v>746</v>
      </c>
    </row>
    <row r="332" spans="1:8">
      <c r="A332" s="1">
        <v>330</v>
      </c>
      <c r="B332" t="s">
        <v>510</v>
      </c>
      <c r="C332" t="s">
        <v>12</v>
      </c>
      <c r="D332" t="s">
        <v>747</v>
      </c>
      <c r="E332" t="s">
        <v>14</v>
      </c>
      <c r="F332" t="s">
        <v>705</v>
      </c>
      <c r="G332" t="s">
        <v>16</v>
      </c>
      <c r="H332" t="s">
        <v>748</v>
      </c>
    </row>
    <row r="333" spans="1:8">
      <c r="A333" s="1">
        <v>331</v>
      </c>
      <c r="B333" t="s">
        <v>510</v>
      </c>
      <c r="C333" t="s">
        <v>12</v>
      </c>
      <c r="D333" t="s">
        <v>749</v>
      </c>
      <c r="E333" t="s">
        <v>14</v>
      </c>
      <c r="F333" t="s">
        <v>750</v>
      </c>
      <c r="G333" t="s">
        <v>16</v>
      </c>
      <c r="H333" t="s">
        <v>744</v>
      </c>
    </row>
    <row r="334" spans="1:8">
      <c r="A334" s="1">
        <v>332</v>
      </c>
      <c r="B334" t="s">
        <v>510</v>
      </c>
      <c r="C334" t="s">
        <v>12</v>
      </c>
      <c r="D334" t="s">
        <v>751</v>
      </c>
      <c r="E334" t="s">
        <v>14</v>
      </c>
      <c r="F334" t="s">
        <v>720</v>
      </c>
      <c r="G334" t="s">
        <v>16</v>
      </c>
      <c r="H334" t="s">
        <v>746</v>
      </c>
    </row>
    <row r="335" spans="1:8">
      <c r="A335" s="1">
        <v>333</v>
      </c>
      <c r="B335" t="s">
        <v>510</v>
      </c>
      <c r="C335" t="s">
        <v>12</v>
      </c>
      <c r="D335" t="s">
        <v>752</v>
      </c>
      <c r="E335" t="s">
        <v>14</v>
      </c>
      <c r="F335" t="s">
        <v>753</v>
      </c>
      <c r="G335" t="s">
        <v>16</v>
      </c>
      <c r="H335" t="s">
        <v>748</v>
      </c>
    </row>
    <row r="336" spans="1:8">
      <c r="A336" s="1">
        <v>334</v>
      </c>
      <c r="B336" t="s">
        <v>510</v>
      </c>
      <c r="C336" t="s">
        <v>12</v>
      </c>
      <c r="D336" t="s">
        <v>754</v>
      </c>
      <c r="E336" t="s">
        <v>14</v>
      </c>
      <c r="F336" t="s">
        <v>755</v>
      </c>
      <c r="G336" t="s">
        <v>16</v>
      </c>
      <c r="H336" t="s">
        <v>744</v>
      </c>
    </row>
    <row r="337" spans="1:8">
      <c r="A337" s="1">
        <v>335</v>
      </c>
      <c r="B337" t="s">
        <v>510</v>
      </c>
      <c r="C337" t="s">
        <v>12</v>
      </c>
      <c r="D337" t="s">
        <v>756</v>
      </c>
      <c r="E337" t="s">
        <v>14</v>
      </c>
      <c r="F337" t="s">
        <v>757</v>
      </c>
      <c r="G337" t="s">
        <v>16</v>
      </c>
      <c r="H337" t="s">
        <v>746</v>
      </c>
    </row>
    <row r="338" spans="1:8">
      <c r="A338" s="1">
        <v>336</v>
      </c>
      <c r="B338" t="s">
        <v>510</v>
      </c>
      <c r="C338" t="s">
        <v>12</v>
      </c>
      <c r="D338" t="s">
        <v>758</v>
      </c>
      <c r="E338" t="s">
        <v>14</v>
      </c>
      <c r="F338" t="s">
        <v>759</v>
      </c>
      <c r="G338" t="s">
        <v>16</v>
      </c>
      <c r="H338" t="s">
        <v>748</v>
      </c>
    </row>
    <row r="339" spans="1:8">
      <c r="A339" s="1">
        <v>337</v>
      </c>
      <c r="B339" t="s">
        <v>510</v>
      </c>
      <c r="C339" t="s">
        <v>12</v>
      </c>
      <c r="D339" t="s">
        <v>760</v>
      </c>
      <c r="E339" t="s">
        <v>14</v>
      </c>
      <c r="F339" t="s">
        <v>761</v>
      </c>
      <c r="G339" t="s">
        <v>16</v>
      </c>
      <c r="H339" t="s">
        <v>744</v>
      </c>
    </row>
    <row r="340" spans="1:8">
      <c r="A340" s="1">
        <v>338</v>
      </c>
      <c r="B340" t="s">
        <v>510</v>
      </c>
      <c r="C340" t="s">
        <v>12</v>
      </c>
      <c r="D340" t="s">
        <v>762</v>
      </c>
      <c r="E340" t="s">
        <v>14</v>
      </c>
      <c r="F340" t="s">
        <v>763</v>
      </c>
      <c r="G340" t="s">
        <v>16</v>
      </c>
      <c r="H340" t="s">
        <v>746</v>
      </c>
    </row>
    <row r="341" spans="1:8">
      <c r="A341" s="1">
        <v>339</v>
      </c>
      <c r="B341" t="s">
        <v>510</v>
      </c>
      <c r="C341" t="s">
        <v>12</v>
      </c>
      <c r="D341" t="s">
        <v>764</v>
      </c>
      <c r="E341" t="s">
        <v>14</v>
      </c>
      <c r="F341" t="s">
        <v>765</v>
      </c>
      <c r="G341" t="s">
        <v>16</v>
      </c>
      <c r="H341" t="s">
        <v>748</v>
      </c>
    </row>
    <row r="342" spans="1:8">
      <c r="A342" s="1">
        <v>340</v>
      </c>
      <c r="B342" t="s">
        <v>510</v>
      </c>
      <c r="C342" t="s">
        <v>12</v>
      </c>
      <c r="D342" t="s">
        <v>766</v>
      </c>
      <c r="E342" t="s">
        <v>14</v>
      </c>
      <c r="F342" t="s">
        <v>767</v>
      </c>
      <c r="G342" t="s">
        <v>16</v>
      </c>
      <c r="H342" t="s">
        <v>744</v>
      </c>
    </row>
    <row r="343" spans="1:8">
      <c r="A343" s="1">
        <v>341</v>
      </c>
      <c r="B343" t="s">
        <v>510</v>
      </c>
      <c r="C343" t="s">
        <v>12</v>
      </c>
      <c r="D343" t="s">
        <v>768</v>
      </c>
      <c r="E343" t="s">
        <v>14</v>
      </c>
      <c r="F343" t="s">
        <v>729</v>
      </c>
      <c r="G343" t="s">
        <v>16</v>
      </c>
      <c r="H343" t="s">
        <v>746</v>
      </c>
    </row>
    <row r="344" spans="1:8">
      <c r="A344" s="1">
        <v>342</v>
      </c>
      <c r="B344" t="s">
        <v>510</v>
      </c>
      <c r="C344" t="s">
        <v>12</v>
      </c>
      <c r="D344" t="s">
        <v>769</v>
      </c>
      <c r="E344" t="s">
        <v>14</v>
      </c>
      <c r="F344" t="s">
        <v>770</v>
      </c>
      <c r="G344" t="s">
        <v>16</v>
      </c>
      <c r="H344" t="s">
        <v>748</v>
      </c>
    </row>
    <row r="345" spans="1:8">
      <c r="A345" s="1">
        <v>343</v>
      </c>
      <c r="B345" t="s">
        <v>510</v>
      </c>
      <c r="C345" t="s">
        <v>12</v>
      </c>
      <c r="D345" t="s">
        <v>771</v>
      </c>
      <c r="E345" t="s">
        <v>14</v>
      </c>
      <c r="F345" t="s">
        <v>772</v>
      </c>
      <c r="G345" t="s">
        <v>16</v>
      </c>
      <c r="H345" t="s">
        <v>744</v>
      </c>
    </row>
    <row r="346" spans="1:8">
      <c r="A346" s="1">
        <v>344</v>
      </c>
      <c r="B346" t="s">
        <v>510</v>
      </c>
      <c r="C346" t="s">
        <v>12</v>
      </c>
      <c r="D346" t="s">
        <v>773</v>
      </c>
      <c r="E346" t="s">
        <v>14</v>
      </c>
      <c r="F346" t="s">
        <v>774</v>
      </c>
      <c r="G346" t="s">
        <v>16</v>
      </c>
      <c r="H346" t="s">
        <v>746</v>
      </c>
    </row>
    <row r="347" spans="1:8">
      <c r="A347" s="1">
        <v>345</v>
      </c>
      <c r="B347" t="s">
        <v>510</v>
      </c>
      <c r="C347" t="s">
        <v>12</v>
      </c>
      <c r="D347" t="s">
        <v>775</v>
      </c>
      <c r="E347" t="s">
        <v>14</v>
      </c>
      <c r="F347" t="s">
        <v>776</v>
      </c>
      <c r="G347" t="s">
        <v>16</v>
      </c>
      <c r="H347" t="s">
        <v>748</v>
      </c>
    </row>
    <row r="348" spans="1:8">
      <c r="A348" s="1">
        <v>346</v>
      </c>
      <c r="B348" t="s">
        <v>510</v>
      </c>
      <c r="C348" t="s">
        <v>12</v>
      </c>
      <c r="D348" t="s">
        <v>777</v>
      </c>
      <c r="E348" t="s">
        <v>14</v>
      </c>
      <c r="F348" t="s">
        <v>778</v>
      </c>
      <c r="G348" t="s">
        <v>16</v>
      </c>
      <c r="H348" t="s">
        <v>744</v>
      </c>
    </row>
    <row r="349" spans="1:8">
      <c r="A349" s="1">
        <v>347</v>
      </c>
      <c r="B349" t="s">
        <v>510</v>
      </c>
      <c r="C349" t="s">
        <v>12</v>
      </c>
      <c r="D349" t="s">
        <v>779</v>
      </c>
      <c r="E349" t="s">
        <v>14</v>
      </c>
      <c r="F349" t="s">
        <v>780</v>
      </c>
      <c r="G349" t="s">
        <v>16</v>
      </c>
      <c r="H349" t="s">
        <v>746</v>
      </c>
    </row>
    <row r="350" spans="1:8">
      <c r="A350" s="1">
        <v>348</v>
      </c>
      <c r="B350" t="s">
        <v>510</v>
      </c>
      <c r="C350" t="s">
        <v>12</v>
      </c>
      <c r="D350" t="s">
        <v>781</v>
      </c>
      <c r="E350" t="s">
        <v>14</v>
      </c>
      <c r="F350" t="s">
        <v>782</v>
      </c>
      <c r="G350" t="s">
        <v>16</v>
      </c>
      <c r="H350" t="s">
        <v>748</v>
      </c>
    </row>
    <row r="351" spans="1:8">
      <c r="A351" s="1">
        <v>349</v>
      </c>
      <c r="B351" t="s">
        <v>510</v>
      </c>
      <c r="C351" t="s">
        <v>12</v>
      </c>
      <c r="D351" t="s">
        <v>783</v>
      </c>
      <c r="E351" t="s">
        <v>14</v>
      </c>
      <c r="F351" t="s">
        <v>784</v>
      </c>
      <c r="G351" t="s">
        <v>16</v>
      </c>
      <c r="H351" t="s">
        <v>744</v>
      </c>
    </row>
    <row r="352" spans="1:8">
      <c r="A352" s="1">
        <v>350</v>
      </c>
      <c r="B352" t="s">
        <v>510</v>
      </c>
      <c r="C352" t="s">
        <v>12</v>
      </c>
      <c r="D352" t="s">
        <v>785</v>
      </c>
      <c r="E352" t="s">
        <v>14</v>
      </c>
      <c r="F352" t="s">
        <v>742</v>
      </c>
      <c r="G352" t="s">
        <v>16</v>
      </c>
      <c r="H352" t="s">
        <v>746</v>
      </c>
    </row>
    <row r="353" spans="1:8">
      <c r="A353" s="1">
        <v>351</v>
      </c>
      <c r="B353" t="s">
        <v>510</v>
      </c>
      <c r="C353" t="s">
        <v>12</v>
      </c>
      <c r="D353" t="s">
        <v>786</v>
      </c>
      <c r="E353" t="s">
        <v>14</v>
      </c>
      <c r="F353" t="s">
        <v>787</v>
      </c>
      <c r="G353" t="s">
        <v>16</v>
      </c>
      <c r="H353" t="s">
        <v>748</v>
      </c>
    </row>
    <row r="354" spans="1:8">
      <c r="A354" s="1">
        <v>352</v>
      </c>
      <c r="B354" t="s">
        <v>510</v>
      </c>
      <c r="C354" t="s">
        <v>12</v>
      </c>
      <c r="D354" t="s">
        <v>788</v>
      </c>
      <c r="E354" t="s">
        <v>14</v>
      </c>
      <c r="F354" t="s">
        <v>789</v>
      </c>
      <c r="G354" t="s">
        <v>16</v>
      </c>
      <c r="H354" t="s">
        <v>744</v>
      </c>
    </row>
    <row r="355" spans="1:8">
      <c r="A355" s="1">
        <v>353</v>
      </c>
      <c r="B355" t="s">
        <v>510</v>
      </c>
      <c r="C355" t="s">
        <v>12</v>
      </c>
      <c r="D355" t="s">
        <v>790</v>
      </c>
      <c r="E355" t="s">
        <v>14</v>
      </c>
      <c r="F355" t="s">
        <v>791</v>
      </c>
      <c r="G355" t="s">
        <v>16</v>
      </c>
      <c r="H355" t="s">
        <v>746</v>
      </c>
    </row>
    <row r="356" spans="1:8">
      <c r="A356" s="1">
        <v>354</v>
      </c>
      <c r="B356" t="s">
        <v>510</v>
      </c>
      <c r="C356" t="s">
        <v>12</v>
      </c>
      <c r="D356" t="s">
        <v>792</v>
      </c>
      <c r="E356" t="s">
        <v>14</v>
      </c>
      <c r="F356" t="s">
        <v>793</v>
      </c>
      <c r="G356" t="s">
        <v>16</v>
      </c>
      <c r="H356" t="s">
        <v>748</v>
      </c>
    </row>
    <row r="357" spans="1:8">
      <c r="A357" s="1">
        <v>355</v>
      </c>
      <c r="B357" t="s">
        <v>510</v>
      </c>
      <c r="C357" t="s">
        <v>12</v>
      </c>
      <c r="D357" t="s">
        <v>794</v>
      </c>
      <c r="E357" t="s">
        <v>14</v>
      </c>
      <c r="F357" t="s">
        <v>795</v>
      </c>
      <c r="G357" t="s">
        <v>16</v>
      </c>
      <c r="H357" t="s">
        <v>744</v>
      </c>
    </row>
    <row r="358" spans="1:8">
      <c r="A358" s="1">
        <v>356</v>
      </c>
      <c r="B358" t="s">
        <v>510</v>
      </c>
      <c r="C358" t="s">
        <v>12</v>
      </c>
      <c r="D358" t="s">
        <v>796</v>
      </c>
      <c r="E358" t="s">
        <v>14</v>
      </c>
      <c r="F358" t="s">
        <v>797</v>
      </c>
      <c r="G358" t="s">
        <v>16</v>
      </c>
      <c r="H358" t="s">
        <v>746</v>
      </c>
    </row>
    <row r="359" spans="1:8">
      <c r="A359" s="1">
        <v>357</v>
      </c>
      <c r="B359" t="s">
        <v>510</v>
      </c>
      <c r="C359" t="s">
        <v>12</v>
      </c>
      <c r="D359" t="s">
        <v>798</v>
      </c>
      <c r="E359" t="s">
        <v>14</v>
      </c>
      <c r="F359" t="s">
        <v>798</v>
      </c>
      <c r="G359" t="s">
        <v>16</v>
      </c>
    </row>
    <row r="360" spans="1:8">
      <c r="A360" s="1">
        <v>358</v>
      </c>
      <c r="B360" t="s">
        <v>510</v>
      </c>
      <c r="C360" t="s">
        <v>12</v>
      </c>
      <c r="D360" t="s">
        <v>799</v>
      </c>
      <c r="E360" t="s">
        <v>14</v>
      </c>
      <c r="F360" t="s">
        <v>800</v>
      </c>
      <c r="G360" t="s">
        <v>16</v>
      </c>
      <c r="H360" t="s">
        <v>801</v>
      </c>
    </row>
    <row r="361" spans="1:8">
      <c r="A361" s="1">
        <v>359</v>
      </c>
      <c r="B361" t="s">
        <v>510</v>
      </c>
      <c r="C361" t="s">
        <v>12</v>
      </c>
      <c r="D361" t="s">
        <v>802</v>
      </c>
      <c r="E361" t="s">
        <v>14</v>
      </c>
      <c r="F361" t="s">
        <v>803</v>
      </c>
      <c r="G361" t="s">
        <v>16</v>
      </c>
      <c r="H361" t="s">
        <v>804</v>
      </c>
    </row>
    <row r="362" spans="1:8">
      <c r="A362" s="1">
        <v>360</v>
      </c>
      <c r="B362" t="s">
        <v>510</v>
      </c>
      <c r="C362" t="s">
        <v>12</v>
      </c>
      <c r="D362" t="s">
        <v>805</v>
      </c>
      <c r="E362" t="s">
        <v>14</v>
      </c>
      <c r="F362" t="s">
        <v>805</v>
      </c>
      <c r="G362" t="s">
        <v>16</v>
      </c>
    </row>
    <row r="363" spans="1:8">
      <c r="A363" s="1">
        <v>361</v>
      </c>
      <c r="B363" t="s">
        <v>510</v>
      </c>
      <c r="C363" t="s">
        <v>12</v>
      </c>
      <c r="D363" t="s">
        <v>806</v>
      </c>
      <c r="E363" t="s">
        <v>14</v>
      </c>
      <c r="F363" t="s">
        <v>806</v>
      </c>
      <c r="G363" t="s">
        <v>16</v>
      </c>
    </row>
    <row r="364" spans="1:8">
      <c r="A364" s="1">
        <v>362</v>
      </c>
      <c r="B364" t="s">
        <v>510</v>
      </c>
      <c r="C364" t="s">
        <v>12</v>
      </c>
      <c r="D364" t="s">
        <v>807</v>
      </c>
      <c r="E364" t="s">
        <v>14</v>
      </c>
      <c r="F364" t="s">
        <v>807</v>
      </c>
      <c r="G364" t="s">
        <v>16</v>
      </c>
    </row>
    <row r="365" spans="1:8">
      <c r="A365" s="1">
        <v>363</v>
      </c>
      <c r="B365" t="s">
        <v>510</v>
      </c>
      <c r="C365" t="s">
        <v>12</v>
      </c>
      <c r="D365" t="s">
        <v>138</v>
      </c>
      <c r="E365" t="s">
        <v>14</v>
      </c>
      <c r="F365" t="s">
        <v>138</v>
      </c>
      <c r="G365" t="s">
        <v>16</v>
      </c>
    </row>
    <row r="366" spans="1:8">
      <c r="A366" s="1">
        <v>364</v>
      </c>
      <c r="B366" t="s">
        <v>510</v>
      </c>
      <c r="C366" t="s">
        <v>12</v>
      </c>
      <c r="D366" t="s">
        <v>808</v>
      </c>
      <c r="E366" t="s">
        <v>14</v>
      </c>
      <c r="F366" t="s">
        <v>808</v>
      </c>
      <c r="G366" t="s">
        <v>16</v>
      </c>
    </row>
    <row r="367" spans="1:8">
      <c r="A367" s="1">
        <v>365</v>
      </c>
      <c r="B367" t="s">
        <v>510</v>
      </c>
      <c r="C367" t="s">
        <v>12</v>
      </c>
      <c r="D367" t="s">
        <v>809</v>
      </c>
      <c r="E367" t="s">
        <v>14</v>
      </c>
      <c r="F367" t="s">
        <v>809</v>
      </c>
      <c r="G367" t="s">
        <v>16</v>
      </c>
    </row>
    <row r="368" spans="1:8">
      <c r="A368" s="1">
        <v>366</v>
      </c>
      <c r="B368" t="s">
        <v>510</v>
      </c>
      <c r="C368" t="s">
        <v>12</v>
      </c>
      <c r="D368" t="s">
        <v>810</v>
      </c>
      <c r="E368" t="s">
        <v>14</v>
      </c>
      <c r="F368" t="s">
        <v>810</v>
      </c>
      <c r="G368" t="s">
        <v>16</v>
      </c>
    </row>
    <row r="369" spans="1:8">
      <c r="A369" s="1">
        <v>367</v>
      </c>
      <c r="B369" t="s">
        <v>510</v>
      </c>
      <c r="C369" t="s">
        <v>12</v>
      </c>
      <c r="D369" t="s">
        <v>811</v>
      </c>
      <c r="E369" t="s">
        <v>14</v>
      </c>
      <c r="F369" t="s">
        <v>811</v>
      </c>
      <c r="G369" t="s">
        <v>16</v>
      </c>
    </row>
    <row r="370" spans="1:8">
      <c r="A370" s="1">
        <v>368</v>
      </c>
      <c r="B370" t="s">
        <v>510</v>
      </c>
      <c r="C370" t="s">
        <v>12</v>
      </c>
      <c r="D370" t="s">
        <v>812</v>
      </c>
      <c r="E370" t="s">
        <v>14</v>
      </c>
      <c r="F370" t="s">
        <v>812</v>
      </c>
      <c r="G370" t="s">
        <v>16</v>
      </c>
    </row>
    <row r="371" spans="1:8">
      <c r="A371" s="1">
        <v>369</v>
      </c>
      <c r="B371" t="s">
        <v>510</v>
      </c>
      <c r="C371" t="s">
        <v>12</v>
      </c>
      <c r="D371" t="s">
        <v>813</v>
      </c>
      <c r="E371" t="s">
        <v>14</v>
      </c>
      <c r="F371" t="s">
        <v>813</v>
      </c>
      <c r="G371" t="s">
        <v>16</v>
      </c>
    </row>
    <row r="372" spans="1:8">
      <c r="A372" s="1">
        <v>370</v>
      </c>
      <c r="B372" t="s">
        <v>510</v>
      </c>
      <c r="C372" t="s">
        <v>12</v>
      </c>
      <c r="D372" t="s">
        <v>814</v>
      </c>
      <c r="E372" t="s">
        <v>14</v>
      </c>
      <c r="F372" t="s">
        <v>814</v>
      </c>
      <c r="G372" t="s">
        <v>16</v>
      </c>
    </row>
    <row r="373" spans="1:8">
      <c r="A373" s="1">
        <v>371</v>
      </c>
      <c r="B373" t="s">
        <v>510</v>
      </c>
      <c r="C373" t="s">
        <v>12</v>
      </c>
      <c r="D373" t="s">
        <v>815</v>
      </c>
      <c r="E373" t="s">
        <v>14</v>
      </c>
      <c r="F373" t="s">
        <v>815</v>
      </c>
      <c r="G373" t="s">
        <v>16</v>
      </c>
    </row>
    <row r="374" spans="1:8">
      <c r="A374" s="1">
        <v>372</v>
      </c>
      <c r="B374" t="s">
        <v>510</v>
      </c>
      <c r="C374" t="s">
        <v>12</v>
      </c>
      <c r="D374" t="s">
        <v>816</v>
      </c>
      <c r="E374" t="s">
        <v>14</v>
      </c>
      <c r="F374" t="s">
        <v>816</v>
      </c>
      <c r="G374" t="s">
        <v>16</v>
      </c>
    </row>
    <row r="375" spans="1:8">
      <c r="A375" s="1">
        <v>373</v>
      </c>
      <c r="B375" t="s">
        <v>510</v>
      </c>
      <c r="C375" t="s">
        <v>12</v>
      </c>
      <c r="D375" t="s">
        <v>817</v>
      </c>
      <c r="E375" t="s">
        <v>14</v>
      </c>
      <c r="F375" t="s">
        <v>817</v>
      </c>
      <c r="G375" t="s">
        <v>16</v>
      </c>
    </row>
    <row r="376" spans="1:8">
      <c r="A376" s="1">
        <v>374</v>
      </c>
      <c r="B376" t="s">
        <v>510</v>
      </c>
      <c r="C376" t="s">
        <v>12</v>
      </c>
      <c r="D376" t="s">
        <v>818</v>
      </c>
      <c r="E376" t="s">
        <v>14</v>
      </c>
      <c r="F376" t="s">
        <v>115</v>
      </c>
      <c r="G376" t="s">
        <v>16</v>
      </c>
      <c r="H376" t="s">
        <v>819</v>
      </c>
    </row>
    <row r="377" spans="1:8">
      <c r="A377" s="1">
        <v>375</v>
      </c>
      <c r="B377" t="s">
        <v>510</v>
      </c>
      <c r="C377" t="s">
        <v>12</v>
      </c>
      <c r="D377" t="s">
        <v>820</v>
      </c>
      <c r="E377" t="s">
        <v>14</v>
      </c>
      <c r="F377" t="s">
        <v>84</v>
      </c>
      <c r="G377" t="s">
        <v>16</v>
      </c>
      <c r="H377" t="s">
        <v>821</v>
      </c>
    </row>
    <row r="378" spans="1:8">
      <c r="A378" s="1">
        <v>376</v>
      </c>
      <c r="B378" t="s">
        <v>822</v>
      </c>
      <c r="C378" t="s">
        <v>12</v>
      </c>
      <c r="D378" t="s">
        <v>823</v>
      </c>
      <c r="E378" t="s">
        <v>14</v>
      </c>
      <c r="F378" t="s">
        <v>824</v>
      </c>
      <c r="G378" t="s">
        <v>16</v>
      </c>
      <c r="H378" t="s">
        <v>825</v>
      </c>
    </row>
    <row r="379" spans="1:8">
      <c r="A379" s="1">
        <v>377</v>
      </c>
      <c r="B379" t="s">
        <v>822</v>
      </c>
      <c r="C379" t="s">
        <v>12</v>
      </c>
      <c r="D379" t="s">
        <v>826</v>
      </c>
      <c r="E379" t="s">
        <v>14</v>
      </c>
      <c r="F379" t="s">
        <v>826</v>
      </c>
      <c r="G379" t="s">
        <v>16</v>
      </c>
    </row>
    <row r="380" spans="1:8">
      <c r="A380" s="1">
        <v>378</v>
      </c>
      <c r="B380" t="s">
        <v>822</v>
      </c>
      <c r="C380" t="s">
        <v>12</v>
      </c>
      <c r="D380" t="s">
        <v>827</v>
      </c>
      <c r="E380" t="s">
        <v>14</v>
      </c>
      <c r="F380" t="s">
        <v>404</v>
      </c>
      <c r="G380" t="s">
        <v>16</v>
      </c>
      <c r="H380" t="s">
        <v>828</v>
      </c>
    </row>
    <row r="381" spans="1:8">
      <c r="A381" s="1">
        <v>379</v>
      </c>
      <c r="B381" t="s">
        <v>822</v>
      </c>
      <c r="C381" t="s">
        <v>12</v>
      </c>
      <c r="D381" t="s">
        <v>829</v>
      </c>
      <c r="E381" t="s">
        <v>14</v>
      </c>
      <c r="F381" t="s">
        <v>90</v>
      </c>
      <c r="G381" t="s">
        <v>16</v>
      </c>
      <c r="H381" t="s">
        <v>830</v>
      </c>
    </row>
    <row r="382" spans="1:8">
      <c r="A382" s="1">
        <v>380</v>
      </c>
      <c r="B382" t="s">
        <v>822</v>
      </c>
      <c r="C382" t="s">
        <v>12</v>
      </c>
      <c r="D382" t="s">
        <v>831</v>
      </c>
      <c r="E382" t="s">
        <v>14</v>
      </c>
      <c r="F382" t="s">
        <v>102</v>
      </c>
      <c r="G382" t="s">
        <v>16</v>
      </c>
      <c r="H382" t="s">
        <v>262</v>
      </c>
    </row>
    <row r="383" spans="1:8">
      <c r="A383" s="1">
        <v>381</v>
      </c>
      <c r="B383" t="s">
        <v>822</v>
      </c>
      <c r="C383" t="s">
        <v>12</v>
      </c>
      <c r="D383" t="s">
        <v>832</v>
      </c>
      <c r="E383" t="s">
        <v>14</v>
      </c>
      <c r="F383" t="s">
        <v>105</v>
      </c>
      <c r="G383" t="s">
        <v>16</v>
      </c>
      <c r="H383" t="s">
        <v>833</v>
      </c>
    </row>
    <row r="384" spans="1:8">
      <c r="A384" s="1">
        <v>382</v>
      </c>
      <c r="B384" t="s">
        <v>822</v>
      </c>
      <c r="C384" t="s">
        <v>12</v>
      </c>
      <c r="D384" t="s">
        <v>834</v>
      </c>
      <c r="E384" t="s">
        <v>14</v>
      </c>
      <c r="F384" t="s">
        <v>835</v>
      </c>
      <c r="G384" t="s">
        <v>16</v>
      </c>
      <c r="H384" t="s">
        <v>836</v>
      </c>
    </row>
    <row r="385" spans="1:8">
      <c r="A385" s="1">
        <v>383</v>
      </c>
      <c r="B385" t="s">
        <v>822</v>
      </c>
      <c r="C385" t="s">
        <v>12</v>
      </c>
      <c r="D385" t="s">
        <v>837</v>
      </c>
      <c r="E385" t="s">
        <v>14</v>
      </c>
      <c r="F385" t="s">
        <v>93</v>
      </c>
      <c r="G385" t="s">
        <v>16</v>
      </c>
      <c r="H385" t="s">
        <v>838</v>
      </c>
    </row>
    <row r="386" spans="1:8">
      <c r="A386" s="1">
        <v>384</v>
      </c>
      <c r="B386" t="s">
        <v>822</v>
      </c>
      <c r="C386" t="s">
        <v>12</v>
      </c>
      <c r="D386" t="s">
        <v>839</v>
      </c>
      <c r="E386" t="s">
        <v>14</v>
      </c>
      <c r="F386" t="s">
        <v>84</v>
      </c>
      <c r="G386" t="s">
        <v>16</v>
      </c>
      <c r="H386" t="s">
        <v>840</v>
      </c>
    </row>
    <row r="387" spans="1:8">
      <c r="A387" s="1">
        <v>385</v>
      </c>
      <c r="B387" t="s">
        <v>822</v>
      </c>
      <c r="C387" t="s">
        <v>12</v>
      </c>
      <c r="D387" t="s">
        <v>841</v>
      </c>
      <c r="E387" t="s">
        <v>14</v>
      </c>
      <c r="F387" t="s">
        <v>87</v>
      </c>
      <c r="G387" t="s">
        <v>16</v>
      </c>
      <c r="H387" t="s">
        <v>842</v>
      </c>
    </row>
    <row r="388" spans="1:8">
      <c r="A388" s="1">
        <v>386</v>
      </c>
      <c r="B388" t="s">
        <v>822</v>
      </c>
      <c r="C388" t="s">
        <v>12</v>
      </c>
      <c r="D388" t="s">
        <v>843</v>
      </c>
      <c r="E388" t="s">
        <v>14</v>
      </c>
      <c r="F388" t="s">
        <v>99</v>
      </c>
      <c r="G388" t="s">
        <v>16</v>
      </c>
      <c r="H388" t="s">
        <v>844</v>
      </c>
    </row>
    <row r="389" spans="1:8">
      <c r="A389" s="1">
        <v>387</v>
      </c>
      <c r="B389" t="s">
        <v>822</v>
      </c>
      <c r="C389" t="s">
        <v>12</v>
      </c>
      <c r="D389" t="s">
        <v>845</v>
      </c>
      <c r="E389" t="s">
        <v>14</v>
      </c>
      <c r="F389" t="s">
        <v>46</v>
      </c>
      <c r="G389" t="s">
        <v>16</v>
      </c>
      <c r="H389" t="s">
        <v>846</v>
      </c>
    </row>
    <row r="390" spans="1:8">
      <c r="A390" s="1">
        <v>388</v>
      </c>
      <c r="B390" t="s">
        <v>822</v>
      </c>
      <c r="C390" t="s">
        <v>12</v>
      </c>
      <c r="D390" t="s">
        <v>847</v>
      </c>
      <c r="E390" t="s">
        <v>14</v>
      </c>
      <c r="F390" t="s">
        <v>93</v>
      </c>
      <c r="G390" t="s">
        <v>16</v>
      </c>
      <c r="H390" t="s">
        <v>848</v>
      </c>
    </row>
    <row r="391" spans="1:8">
      <c r="A391" s="1">
        <v>389</v>
      </c>
      <c r="B391" t="s">
        <v>822</v>
      </c>
      <c r="C391" t="s">
        <v>12</v>
      </c>
      <c r="D391" t="s">
        <v>849</v>
      </c>
      <c r="E391" t="s">
        <v>14</v>
      </c>
      <c r="F391" t="s">
        <v>112</v>
      </c>
      <c r="G391" t="s">
        <v>16</v>
      </c>
      <c r="H391" t="s">
        <v>848</v>
      </c>
    </row>
    <row r="392" spans="1:8">
      <c r="A392" s="1">
        <v>390</v>
      </c>
      <c r="B392" t="s">
        <v>822</v>
      </c>
      <c r="C392" t="s">
        <v>12</v>
      </c>
      <c r="D392" t="s">
        <v>850</v>
      </c>
      <c r="E392" t="s">
        <v>14</v>
      </c>
      <c r="F392" t="s">
        <v>115</v>
      </c>
      <c r="G392" t="s">
        <v>16</v>
      </c>
      <c r="H392" t="s">
        <v>851</v>
      </c>
    </row>
    <row r="393" spans="1:8">
      <c r="A393" s="1">
        <v>391</v>
      </c>
      <c r="B393" t="s">
        <v>822</v>
      </c>
      <c r="C393" t="s">
        <v>12</v>
      </c>
      <c r="D393" t="s">
        <v>852</v>
      </c>
      <c r="E393" t="s">
        <v>14</v>
      </c>
      <c r="F393" t="s">
        <v>853</v>
      </c>
      <c r="G393" t="s">
        <v>16</v>
      </c>
      <c r="H393" t="s">
        <v>851</v>
      </c>
    </row>
    <row r="394" spans="1:8">
      <c r="A394" s="1">
        <v>392</v>
      </c>
      <c r="B394" t="s">
        <v>822</v>
      </c>
      <c r="C394" t="s">
        <v>12</v>
      </c>
      <c r="D394" t="s">
        <v>854</v>
      </c>
      <c r="E394" t="s">
        <v>14</v>
      </c>
      <c r="F394" t="s">
        <v>609</v>
      </c>
      <c r="G394" t="s">
        <v>16</v>
      </c>
      <c r="H394" t="s">
        <v>855</v>
      </c>
    </row>
    <row r="395" spans="1:8">
      <c r="A395" s="1">
        <v>393</v>
      </c>
      <c r="B395" t="s">
        <v>822</v>
      </c>
      <c r="C395" t="s">
        <v>12</v>
      </c>
      <c r="D395" t="s">
        <v>856</v>
      </c>
      <c r="E395" t="s">
        <v>14</v>
      </c>
      <c r="F395" t="s">
        <v>857</v>
      </c>
      <c r="G395" t="s">
        <v>16</v>
      </c>
      <c r="H395" t="s">
        <v>858</v>
      </c>
    </row>
    <row r="396" spans="1:8">
      <c r="A396" s="1">
        <v>394</v>
      </c>
      <c r="B396" t="s">
        <v>822</v>
      </c>
      <c r="C396" t="s">
        <v>12</v>
      </c>
      <c r="D396" t="s">
        <v>859</v>
      </c>
      <c r="E396" t="s">
        <v>14</v>
      </c>
      <c r="F396" t="s">
        <v>860</v>
      </c>
      <c r="G396" t="s">
        <v>16</v>
      </c>
      <c r="H396" t="s">
        <v>861</v>
      </c>
    </row>
    <row r="397" spans="1:8">
      <c r="A397" s="1">
        <v>395</v>
      </c>
      <c r="B397" t="s">
        <v>822</v>
      </c>
      <c r="C397" t="s">
        <v>12</v>
      </c>
      <c r="D397" t="s">
        <v>862</v>
      </c>
      <c r="E397" t="s">
        <v>14</v>
      </c>
      <c r="F397" t="s">
        <v>863</v>
      </c>
      <c r="G397" t="s">
        <v>16</v>
      </c>
      <c r="H397" t="s">
        <v>864</v>
      </c>
    </row>
    <row r="398" spans="1:8">
      <c r="A398" s="1">
        <v>396</v>
      </c>
      <c r="B398" t="s">
        <v>822</v>
      </c>
      <c r="C398" t="s">
        <v>12</v>
      </c>
      <c r="D398" t="s">
        <v>865</v>
      </c>
      <c r="E398" t="s">
        <v>14</v>
      </c>
      <c r="F398" t="s">
        <v>866</v>
      </c>
      <c r="G398" t="s">
        <v>16</v>
      </c>
      <c r="H398" t="s">
        <v>867</v>
      </c>
    </row>
    <row r="399" spans="1:8">
      <c r="A399" s="1">
        <v>397</v>
      </c>
      <c r="B399" t="s">
        <v>822</v>
      </c>
      <c r="C399" t="s">
        <v>12</v>
      </c>
      <c r="D399" t="s">
        <v>868</v>
      </c>
      <c r="E399" t="s">
        <v>14</v>
      </c>
      <c r="F399" t="s">
        <v>869</v>
      </c>
      <c r="G399" t="s">
        <v>16</v>
      </c>
      <c r="H399" t="s">
        <v>870</v>
      </c>
    </row>
    <row r="400" spans="1:8">
      <c r="A400" s="1">
        <v>398</v>
      </c>
      <c r="B400" t="s">
        <v>822</v>
      </c>
      <c r="C400" t="s">
        <v>12</v>
      </c>
      <c r="D400" t="s">
        <v>871</v>
      </c>
      <c r="E400" t="s">
        <v>14</v>
      </c>
      <c r="F400" t="s">
        <v>872</v>
      </c>
      <c r="G400" t="s">
        <v>16</v>
      </c>
      <c r="H400" t="s">
        <v>873</v>
      </c>
    </row>
    <row r="401" spans="1:8">
      <c r="A401" s="1">
        <v>399</v>
      </c>
      <c r="B401" t="s">
        <v>822</v>
      </c>
      <c r="C401" t="s">
        <v>12</v>
      </c>
      <c r="D401" t="s">
        <v>874</v>
      </c>
      <c r="E401" t="s">
        <v>14</v>
      </c>
      <c r="F401" t="s">
        <v>875</v>
      </c>
      <c r="G401" t="s">
        <v>16</v>
      </c>
      <c r="H401" t="s">
        <v>876</v>
      </c>
    </row>
    <row r="402" spans="1:8">
      <c r="A402" s="1">
        <v>400</v>
      </c>
      <c r="B402" t="s">
        <v>822</v>
      </c>
      <c r="C402" t="s">
        <v>12</v>
      </c>
      <c r="D402" t="s">
        <v>63</v>
      </c>
      <c r="E402" t="s">
        <v>14</v>
      </c>
      <c r="F402" t="s">
        <v>63</v>
      </c>
      <c r="G402" t="s">
        <v>16</v>
      </c>
    </row>
    <row r="403" spans="1:8">
      <c r="A403" s="1">
        <v>401</v>
      </c>
      <c r="B403" t="s">
        <v>822</v>
      </c>
      <c r="C403" t="s">
        <v>12</v>
      </c>
      <c r="D403" t="s">
        <v>877</v>
      </c>
      <c r="E403" t="s">
        <v>14</v>
      </c>
      <c r="F403" t="s">
        <v>878</v>
      </c>
      <c r="G403" t="s">
        <v>16</v>
      </c>
      <c r="H403" t="s">
        <v>879</v>
      </c>
    </row>
    <row r="404" spans="1:8">
      <c r="A404" s="1">
        <v>402</v>
      </c>
      <c r="B404" t="s">
        <v>822</v>
      </c>
      <c r="C404" t="s">
        <v>12</v>
      </c>
      <c r="D404" t="s">
        <v>880</v>
      </c>
      <c r="E404" t="s">
        <v>14</v>
      </c>
      <c r="F404" t="s">
        <v>881</v>
      </c>
      <c r="G404" t="s">
        <v>16</v>
      </c>
      <c r="H404" t="s">
        <v>882</v>
      </c>
    </row>
    <row r="405" spans="1:8">
      <c r="A405" s="1">
        <v>403</v>
      </c>
      <c r="B405" t="s">
        <v>822</v>
      </c>
      <c r="C405" t="s">
        <v>12</v>
      </c>
      <c r="D405" t="s">
        <v>883</v>
      </c>
      <c r="E405" t="s">
        <v>14</v>
      </c>
      <c r="F405" t="s">
        <v>878</v>
      </c>
      <c r="G405" t="s">
        <v>16</v>
      </c>
      <c r="H405" t="s">
        <v>884</v>
      </c>
    </row>
    <row r="406" spans="1:8">
      <c r="A406" s="1">
        <v>404</v>
      </c>
      <c r="B406" t="s">
        <v>822</v>
      </c>
      <c r="C406" t="s">
        <v>12</v>
      </c>
      <c r="D406" t="s">
        <v>885</v>
      </c>
      <c r="E406" t="s">
        <v>14</v>
      </c>
      <c r="F406" t="s">
        <v>881</v>
      </c>
      <c r="G406" t="s">
        <v>16</v>
      </c>
      <c r="H406" t="s">
        <v>886</v>
      </c>
    </row>
    <row r="407" spans="1:8">
      <c r="A407" s="1">
        <v>405</v>
      </c>
      <c r="B407" t="s">
        <v>822</v>
      </c>
      <c r="C407" t="s">
        <v>12</v>
      </c>
      <c r="D407" t="s">
        <v>887</v>
      </c>
      <c r="E407" t="s">
        <v>14</v>
      </c>
      <c r="F407" t="s">
        <v>881</v>
      </c>
      <c r="G407" t="s">
        <v>16</v>
      </c>
      <c r="H407" t="s">
        <v>129</v>
      </c>
    </row>
    <row r="408" spans="1:8">
      <c r="A408" s="1">
        <v>406</v>
      </c>
      <c r="B408" t="s">
        <v>822</v>
      </c>
      <c r="C408" t="s">
        <v>12</v>
      </c>
      <c r="D408" t="s">
        <v>888</v>
      </c>
      <c r="E408" t="s">
        <v>14</v>
      </c>
      <c r="F408" t="s">
        <v>881</v>
      </c>
      <c r="G408" t="s">
        <v>16</v>
      </c>
      <c r="H408" t="s">
        <v>889</v>
      </c>
    </row>
    <row r="409" spans="1:8">
      <c r="A409" s="1">
        <v>407</v>
      </c>
      <c r="B409" t="s">
        <v>822</v>
      </c>
      <c r="C409" t="s">
        <v>12</v>
      </c>
      <c r="D409" t="s">
        <v>890</v>
      </c>
      <c r="E409" t="s">
        <v>14</v>
      </c>
      <c r="F409" t="s">
        <v>881</v>
      </c>
      <c r="G409" t="s">
        <v>16</v>
      </c>
      <c r="H409" t="s">
        <v>891</v>
      </c>
    </row>
    <row r="410" spans="1:8">
      <c r="A410" s="1">
        <v>408</v>
      </c>
      <c r="B410" t="s">
        <v>822</v>
      </c>
      <c r="C410" t="s">
        <v>12</v>
      </c>
      <c r="D410" t="s">
        <v>892</v>
      </c>
      <c r="E410" t="s">
        <v>14</v>
      </c>
      <c r="F410" t="s">
        <v>881</v>
      </c>
      <c r="G410" t="s">
        <v>16</v>
      </c>
      <c r="H410" t="s">
        <v>893</v>
      </c>
    </row>
    <row r="411" spans="1:8">
      <c r="A411" s="1">
        <v>409</v>
      </c>
      <c r="B411" t="s">
        <v>822</v>
      </c>
      <c r="C411" t="s">
        <v>12</v>
      </c>
      <c r="D411" t="s">
        <v>894</v>
      </c>
      <c r="E411" t="s">
        <v>14</v>
      </c>
      <c r="F411" t="s">
        <v>881</v>
      </c>
      <c r="G411" t="s">
        <v>16</v>
      </c>
      <c r="H411" t="s">
        <v>895</v>
      </c>
    </row>
    <row r="412" spans="1:8">
      <c r="A412" s="1">
        <v>410</v>
      </c>
      <c r="B412" t="s">
        <v>822</v>
      </c>
      <c r="C412" t="s">
        <v>12</v>
      </c>
      <c r="D412" t="s">
        <v>896</v>
      </c>
      <c r="E412" t="s">
        <v>14</v>
      </c>
      <c r="F412" t="s">
        <v>881</v>
      </c>
      <c r="G412" t="s">
        <v>16</v>
      </c>
      <c r="H412" t="s">
        <v>897</v>
      </c>
    </row>
    <row r="413" spans="1:8">
      <c r="A413" s="1">
        <v>411</v>
      </c>
      <c r="B413" t="s">
        <v>822</v>
      </c>
      <c r="C413" t="s">
        <v>12</v>
      </c>
      <c r="D413" t="s">
        <v>63</v>
      </c>
      <c r="E413" t="s">
        <v>14</v>
      </c>
      <c r="F413" t="s">
        <v>63</v>
      </c>
      <c r="G413" t="s">
        <v>16</v>
      </c>
    </row>
    <row r="414" spans="1:8">
      <c r="A414" s="1">
        <v>412</v>
      </c>
      <c r="B414" t="s">
        <v>822</v>
      </c>
      <c r="C414" t="s">
        <v>12</v>
      </c>
      <c r="D414" t="s">
        <v>898</v>
      </c>
      <c r="E414" t="s">
        <v>14</v>
      </c>
      <c r="F414" t="s">
        <v>899</v>
      </c>
      <c r="G414" t="s">
        <v>16</v>
      </c>
      <c r="H414" t="s">
        <v>900</v>
      </c>
    </row>
    <row r="415" spans="1:8">
      <c r="A415" s="1">
        <v>413</v>
      </c>
      <c r="B415" t="s">
        <v>822</v>
      </c>
      <c r="C415" t="s">
        <v>12</v>
      </c>
      <c r="D415" t="s">
        <v>901</v>
      </c>
      <c r="E415" t="s">
        <v>14</v>
      </c>
      <c r="F415" t="s">
        <v>902</v>
      </c>
      <c r="G415" t="s">
        <v>16</v>
      </c>
      <c r="H415" t="s">
        <v>903</v>
      </c>
    </row>
    <row r="416" spans="1:8">
      <c r="A416" s="1">
        <v>414</v>
      </c>
      <c r="B416" t="s">
        <v>822</v>
      </c>
      <c r="C416" t="s">
        <v>12</v>
      </c>
      <c r="D416" t="s">
        <v>904</v>
      </c>
      <c r="E416" t="s">
        <v>14</v>
      </c>
      <c r="F416" t="s">
        <v>905</v>
      </c>
      <c r="G416" t="s">
        <v>16</v>
      </c>
      <c r="H416" t="s">
        <v>903</v>
      </c>
    </row>
    <row r="417" spans="1:8">
      <c r="A417" s="1">
        <v>415</v>
      </c>
      <c r="B417" t="s">
        <v>822</v>
      </c>
      <c r="C417" t="s">
        <v>12</v>
      </c>
      <c r="D417" t="s">
        <v>63</v>
      </c>
      <c r="E417" t="s">
        <v>14</v>
      </c>
      <c r="F417" t="s">
        <v>63</v>
      </c>
      <c r="G417" t="s">
        <v>16</v>
      </c>
    </row>
    <row r="418" spans="1:8">
      <c r="A418" s="1">
        <v>416</v>
      </c>
      <c r="B418" t="s">
        <v>822</v>
      </c>
      <c r="C418" t="s">
        <v>12</v>
      </c>
      <c r="D418" t="s">
        <v>906</v>
      </c>
      <c r="E418" t="s">
        <v>14</v>
      </c>
      <c r="F418" t="s">
        <v>907</v>
      </c>
      <c r="G418" t="s">
        <v>16</v>
      </c>
      <c r="H418" t="s">
        <v>908</v>
      </c>
    </row>
    <row r="419" spans="1:8">
      <c r="A419" s="1">
        <v>417</v>
      </c>
      <c r="B419" t="s">
        <v>822</v>
      </c>
      <c r="C419" t="s">
        <v>12</v>
      </c>
      <c r="D419" t="s">
        <v>909</v>
      </c>
      <c r="E419" t="s">
        <v>14</v>
      </c>
      <c r="F419" t="s">
        <v>910</v>
      </c>
      <c r="G419" t="s">
        <v>16</v>
      </c>
      <c r="H419" t="s">
        <v>911</v>
      </c>
    </row>
    <row r="420" spans="1:8">
      <c r="A420" s="1">
        <v>418</v>
      </c>
      <c r="B420" t="s">
        <v>822</v>
      </c>
      <c r="C420" t="s">
        <v>12</v>
      </c>
      <c r="D420" t="s">
        <v>63</v>
      </c>
      <c r="E420" t="s">
        <v>14</v>
      </c>
      <c r="F420" t="s">
        <v>63</v>
      </c>
      <c r="G420" t="s">
        <v>16</v>
      </c>
    </row>
    <row r="421" spans="1:8">
      <c r="A421" s="1">
        <v>419</v>
      </c>
      <c r="B421" t="s">
        <v>822</v>
      </c>
      <c r="C421" t="s">
        <v>12</v>
      </c>
      <c r="D421" t="s">
        <v>912</v>
      </c>
      <c r="E421" t="s">
        <v>14</v>
      </c>
      <c r="F421" t="s">
        <v>291</v>
      </c>
      <c r="G421" t="s">
        <v>16</v>
      </c>
      <c r="H421" t="s">
        <v>913</v>
      </c>
    </row>
    <row r="422" spans="1:8">
      <c r="A422" s="1">
        <v>420</v>
      </c>
      <c r="B422" t="s">
        <v>822</v>
      </c>
      <c r="C422" t="s">
        <v>12</v>
      </c>
      <c r="D422" t="s">
        <v>914</v>
      </c>
      <c r="E422" t="s">
        <v>14</v>
      </c>
      <c r="F422" t="s">
        <v>87</v>
      </c>
      <c r="G422" t="s">
        <v>16</v>
      </c>
      <c r="H422" t="s">
        <v>915</v>
      </c>
    </row>
    <row r="423" spans="1:8">
      <c r="A423" s="1">
        <v>421</v>
      </c>
      <c r="B423" t="s">
        <v>822</v>
      </c>
      <c r="C423" t="s">
        <v>12</v>
      </c>
      <c r="D423" t="s">
        <v>916</v>
      </c>
      <c r="E423" t="s">
        <v>14</v>
      </c>
      <c r="F423" t="s">
        <v>917</v>
      </c>
      <c r="G423" t="s">
        <v>16</v>
      </c>
      <c r="H423" t="s">
        <v>918</v>
      </c>
    </row>
    <row r="424" spans="1:8">
      <c r="A424" s="1">
        <v>422</v>
      </c>
      <c r="B424" t="s">
        <v>822</v>
      </c>
      <c r="C424" t="s">
        <v>12</v>
      </c>
      <c r="D424" t="s">
        <v>919</v>
      </c>
      <c r="E424" t="s">
        <v>14</v>
      </c>
      <c r="F424" t="s">
        <v>920</v>
      </c>
      <c r="G424" t="s">
        <v>16</v>
      </c>
      <c r="H424" t="s">
        <v>921</v>
      </c>
    </row>
    <row r="425" spans="1:8">
      <c r="A425" s="1">
        <v>423</v>
      </c>
      <c r="B425" t="s">
        <v>822</v>
      </c>
      <c r="C425" t="s">
        <v>12</v>
      </c>
      <c r="D425" t="s">
        <v>922</v>
      </c>
      <c r="E425" t="s">
        <v>14</v>
      </c>
      <c r="F425" t="s">
        <v>923</v>
      </c>
      <c r="G425" t="s">
        <v>16</v>
      </c>
      <c r="H425" t="s">
        <v>924</v>
      </c>
    </row>
    <row r="426" spans="1:8">
      <c r="A426" s="1">
        <v>424</v>
      </c>
      <c r="B426" t="s">
        <v>822</v>
      </c>
      <c r="C426" t="s">
        <v>12</v>
      </c>
      <c r="D426" t="s">
        <v>925</v>
      </c>
      <c r="E426" t="s">
        <v>14</v>
      </c>
      <c r="F426" t="s">
        <v>926</v>
      </c>
      <c r="G426" t="s">
        <v>16</v>
      </c>
      <c r="H426" t="s">
        <v>924</v>
      </c>
    </row>
    <row r="427" spans="1:8">
      <c r="A427" s="1">
        <v>425</v>
      </c>
      <c r="B427" t="s">
        <v>822</v>
      </c>
      <c r="C427" t="s">
        <v>12</v>
      </c>
      <c r="D427" t="s">
        <v>927</v>
      </c>
      <c r="E427" t="s">
        <v>14</v>
      </c>
      <c r="F427" t="s">
        <v>928</v>
      </c>
      <c r="G427" t="s">
        <v>16</v>
      </c>
      <c r="H427" t="s">
        <v>924</v>
      </c>
    </row>
    <row r="428" spans="1:8">
      <c r="A428" s="1">
        <v>426</v>
      </c>
      <c r="B428" t="s">
        <v>822</v>
      </c>
      <c r="C428" t="s">
        <v>12</v>
      </c>
      <c r="D428" t="s">
        <v>929</v>
      </c>
      <c r="E428" t="s">
        <v>14</v>
      </c>
      <c r="F428" t="s">
        <v>930</v>
      </c>
      <c r="G428" t="s">
        <v>16</v>
      </c>
      <c r="H428" t="s">
        <v>931</v>
      </c>
    </row>
    <row r="429" spans="1:8">
      <c r="A429" s="1">
        <v>427</v>
      </c>
      <c r="B429" t="s">
        <v>822</v>
      </c>
      <c r="C429" t="s">
        <v>12</v>
      </c>
      <c r="D429" t="s">
        <v>63</v>
      </c>
      <c r="E429" t="s">
        <v>14</v>
      </c>
      <c r="F429" t="s">
        <v>63</v>
      </c>
      <c r="G429" t="s">
        <v>16</v>
      </c>
    </row>
    <row r="430" spans="1:8">
      <c r="A430" s="1">
        <v>428</v>
      </c>
      <c r="B430" t="s">
        <v>822</v>
      </c>
      <c r="C430" t="s">
        <v>12</v>
      </c>
      <c r="D430" t="s">
        <v>932</v>
      </c>
      <c r="E430" t="s">
        <v>14</v>
      </c>
      <c r="F430" t="s">
        <v>87</v>
      </c>
      <c r="G430" t="s">
        <v>16</v>
      </c>
      <c r="H430" t="s">
        <v>933</v>
      </c>
    </row>
    <row r="431" spans="1:8">
      <c r="A431" s="1">
        <v>429</v>
      </c>
      <c r="B431" t="s">
        <v>822</v>
      </c>
      <c r="C431" t="s">
        <v>12</v>
      </c>
      <c r="D431" t="s">
        <v>934</v>
      </c>
      <c r="E431" t="s">
        <v>14</v>
      </c>
      <c r="F431" t="s">
        <v>99</v>
      </c>
      <c r="G431" t="s">
        <v>16</v>
      </c>
      <c r="H431" t="s">
        <v>935</v>
      </c>
    </row>
    <row r="432" spans="1:8">
      <c r="A432" s="1">
        <v>430</v>
      </c>
      <c r="B432" t="s">
        <v>822</v>
      </c>
      <c r="C432" t="s">
        <v>12</v>
      </c>
      <c r="D432" t="s">
        <v>936</v>
      </c>
      <c r="E432" t="s">
        <v>14</v>
      </c>
      <c r="F432" t="s">
        <v>46</v>
      </c>
      <c r="G432" t="s">
        <v>16</v>
      </c>
      <c r="H432" t="s">
        <v>937</v>
      </c>
    </row>
    <row r="433" spans="1:8">
      <c r="A433" s="1">
        <v>431</v>
      </c>
      <c r="B433" t="s">
        <v>822</v>
      </c>
      <c r="C433" t="s">
        <v>12</v>
      </c>
      <c r="D433" t="s">
        <v>938</v>
      </c>
      <c r="E433" t="s">
        <v>14</v>
      </c>
      <c r="F433" t="s">
        <v>112</v>
      </c>
      <c r="G433" t="s">
        <v>16</v>
      </c>
      <c r="H433" t="s">
        <v>939</v>
      </c>
    </row>
    <row r="434" spans="1:8">
      <c r="A434" s="1">
        <v>432</v>
      </c>
      <c r="B434" t="s">
        <v>822</v>
      </c>
      <c r="C434" t="s">
        <v>12</v>
      </c>
      <c r="D434" t="s">
        <v>940</v>
      </c>
      <c r="E434" t="s">
        <v>14</v>
      </c>
      <c r="F434" t="s">
        <v>115</v>
      </c>
      <c r="G434" t="s">
        <v>16</v>
      </c>
      <c r="H434" t="s">
        <v>941</v>
      </c>
    </row>
    <row r="435" spans="1:8">
      <c r="A435" s="1">
        <v>433</v>
      </c>
      <c r="B435" t="s">
        <v>822</v>
      </c>
      <c r="C435" t="s">
        <v>12</v>
      </c>
      <c r="D435" t="s">
        <v>942</v>
      </c>
      <c r="E435" t="s">
        <v>14</v>
      </c>
      <c r="F435" t="s">
        <v>853</v>
      </c>
      <c r="G435" t="s">
        <v>16</v>
      </c>
      <c r="H435" t="s">
        <v>943</v>
      </c>
    </row>
    <row r="436" spans="1:8">
      <c r="A436" s="1">
        <v>434</v>
      </c>
      <c r="B436" t="s">
        <v>822</v>
      </c>
      <c r="C436" t="s">
        <v>12</v>
      </c>
      <c r="D436" t="s">
        <v>944</v>
      </c>
      <c r="E436" t="s">
        <v>14</v>
      </c>
      <c r="F436" t="s">
        <v>609</v>
      </c>
      <c r="G436" t="s">
        <v>16</v>
      </c>
      <c r="H436" t="s">
        <v>945</v>
      </c>
    </row>
    <row r="437" spans="1:8">
      <c r="A437" s="1">
        <v>435</v>
      </c>
      <c r="B437" t="s">
        <v>822</v>
      </c>
      <c r="C437" t="s">
        <v>12</v>
      </c>
      <c r="D437" t="s">
        <v>946</v>
      </c>
      <c r="E437" t="s">
        <v>14</v>
      </c>
      <c r="F437" t="s">
        <v>313</v>
      </c>
      <c r="G437" t="s">
        <v>16</v>
      </c>
      <c r="H437" t="s">
        <v>947</v>
      </c>
    </row>
    <row r="438" spans="1:8">
      <c r="A438" s="1">
        <v>436</v>
      </c>
      <c r="B438" t="s">
        <v>822</v>
      </c>
      <c r="C438" t="s">
        <v>12</v>
      </c>
      <c r="D438" t="s">
        <v>948</v>
      </c>
      <c r="E438" t="s">
        <v>14</v>
      </c>
      <c r="F438" t="s">
        <v>315</v>
      </c>
      <c r="G438" t="s">
        <v>16</v>
      </c>
      <c r="H438" t="s">
        <v>949</v>
      </c>
    </row>
    <row r="439" spans="1:8">
      <c r="A439" s="1">
        <v>437</v>
      </c>
      <c r="B439" t="s">
        <v>822</v>
      </c>
      <c r="C439" t="s">
        <v>12</v>
      </c>
      <c r="D439" t="s">
        <v>950</v>
      </c>
      <c r="E439" t="s">
        <v>14</v>
      </c>
      <c r="F439" t="s">
        <v>917</v>
      </c>
      <c r="G439" t="s">
        <v>16</v>
      </c>
      <c r="H439" t="s">
        <v>951</v>
      </c>
    </row>
    <row r="440" spans="1:8">
      <c r="A440" s="1">
        <v>438</v>
      </c>
      <c r="B440" t="s">
        <v>822</v>
      </c>
      <c r="C440" t="s">
        <v>12</v>
      </c>
      <c r="D440" t="s">
        <v>952</v>
      </c>
      <c r="E440" t="s">
        <v>14</v>
      </c>
      <c r="F440" t="s">
        <v>953</v>
      </c>
      <c r="G440" t="s">
        <v>16</v>
      </c>
      <c r="H440" t="s">
        <v>954</v>
      </c>
    </row>
    <row r="441" spans="1:8">
      <c r="A441" s="1">
        <v>439</v>
      </c>
      <c r="B441" t="s">
        <v>822</v>
      </c>
      <c r="C441" t="s">
        <v>12</v>
      </c>
      <c r="D441" t="s">
        <v>955</v>
      </c>
      <c r="E441" t="s">
        <v>14</v>
      </c>
      <c r="F441" t="s">
        <v>956</v>
      </c>
      <c r="G441" t="s">
        <v>16</v>
      </c>
      <c r="H441" t="s">
        <v>957</v>
      </c>
    </row>
    <row r="442" spans="1:8">
      <c r="A442" s="1">
        <v>440</v>
      </c>
      <c r="B442" t="s">
        <v>822</v>
      </c>
      <c r="C442" t="s">
        <v>12</v>
      </c>
      <c r="D442" t="s">
        <v>958</v>
      </c>
      <c r="E442" t="s">
        <v>14</v>
      </c>
      <c r="F442" t="s">
        <v>959</v>
      </c>
      <c r="G442" t="s">
        <v>16</v>
      </c>
      <c r="H442" t="s">
        <v>960</v>
      </c>
    </row>
    <row r="443" spans="1:8">
      <c r="A443" s="1">
        <v>441</v>
      </c>
      <c r="B443" t="s">
        <v>822</v>
      </c>
      <c r="C443" t="s">
        <v>12</v>
      </c>
      <c r="D443" t="s">
        <v>961</v>
      </c>
      <c r="E443" t="s">
        <v>14</v>
      </c>
      <c r="F443" t="s">
        <v>962</v>
      </c>
      <c r="G443" t="s">
        <v>16</v>
      </c>
      <c r="H443" t="s">
        <v>963</v>
      </c>
    </row>
    <row r="444" spans="1:8">
      <c r="A444" s="1">
        <v>442</v>
      </c>
      <c r="B444" t="s">
        <v>822</v>
      </c>
      <c r="C444" t="s">
        <v>12</v>
      </c>
      <c r="D444" t="s">
        <v>964</v>
      </c>
      <c r="E444" t="s">
        <v>14</v>
      </c>
      <c r="F444" t="s">
        <v>965</v>
      </c>
      <c r="G444" t="s">
        <v>16</v>
      </c>
      <c r="H444" t="s">
        <v>966</v>
      </c>
    </row>
    <row r="445" spans="1:8">
      <c r="A445" s="1">
        <v>443</v>
      </c>
      <c r="B445" t="s">
        <v>822</v>
      </c>
      <c r="C445" t="s">
        <v>12</v>
      </c>
      <c r="D445" t="s">
        <v>63</v>
      </c>
      <c r="E445" t="s">
        <v>14</v>
      </c>
      <c r="F445" t="s">
        <v>63</v>
      </c>
      <c r="G445" t="s">
        <v>16</v>
      </c>
    </row>
    <row r="446" spans="1:8">
      <c r="A446" s="1">
        <v>444</v>
      </c>
      <c r="B446" t="s">
        <v>967</v>
      </c>
      <c r="C446" t="s">
        <v>12</v>
      </c>
      <c r="D446" t="s">
        <v>968</v>
      </c>
      <c r="E446" t="s">
        <v>14</v>
      </c>
      <c r="F446" t="s">
        <v>969</v>
      </c>
      <c r="G446" t="s">
        <v>16</v>
      </c>
      <c r="H446" t="s">
        <v>970</v>
      </c>
    </row>
    <row r="447" spans="1:8">
      <c r="A447" s="1">
        <v>445</v>
      </c>
      <c r="B447" t="s">
        <v>967</v>
      </c>
      <c r="C447" t="s">
        <v>12</v>
      </c>
      <c r="D447" t="s">
        <v>971</v>
      </c>
      <c r="E447" t="s">
        <v>14</v>
      </c>
      <c r="F447" t="s">
        <v>972</v>
      </c>
      <c r="G447" t="s">
        <v>16</v>
      </c>
      <c r="H447" t="s">
        <v>973</v>
      </c>
    </row>
    <row r="448" spans="1:8">
      <c r="A448" s="1">
        <v>446</v>
      </c>
      <c r="B448" t="s">
        <v>967</v>
      </c>
      <c r="C448" t="s">
        <v>12</v>
      </c>
      <c r="D448" t="s">
        <v>974</v>
      </c>
      <c r="E448" t="s">
        <v>14</v>
      </c>
      <c r="F448" t="s">
        <v>975</v>
      </c>
      <c r="G448" t="s">
        <v>16</v>
      </c>
      <c r="H448" t="s">
        <v>976</v>
      </c>
    </row>
    <row r="449" spans="1:8">
      <c r="A449" s="1">
        <v>447</v>
      </c>
      <c r="B449" t="s">
        <v>967</v>
      </c>
      <c r="C449" t="s">
        <v>12</v>
      </c>
      <c r="D449" t="s">
        <v>977</v>
      </c>
      <c r="E449" t="s">
        <v>14</v>
      </c>
      <c r="F449" t="s">
        <v>978</v>
      </c>
      <c r="G449" t="s">
        <v>16</v>
      </c>
      <c r="H449" t="s">
        <v>979</v>
      </c>
    </row>
    <row r="450" spans="1:8">
      <c r="A450" s="1">
        <v>448</v>
      </c>
      <c r="B450" t="s">
        <v>967</v>
      </c>
      <c r="C450" t="s">
        <v>12</v>
      </c>
      <c r="D450" t="s">
        <v>980</v>
      </c>
      <c r="E450" t="s">
        <v>14</v>
      </c>
      <c r="F450" t="s">
        <v>981</v>
      </c>
      <c r="G450" t="s">
        <v>16</v>
      </c>
      <c r="H450" t="s">
        <v>982</v>
      </c>
    </row>
    <row r="451" spans="1:8">
      <c r="A451" s="1">
        <v>449</v>
      </c>
      <c r="B451" t="s">
        <v>983</v>
      </c>
      <c r="C451" t="s">
        <v>12</v>
      </c>
      <c r="D451" t="s">
        <v>984</v>
      </c>
      <c r="E451" t="s">
        <v>14</v>
      </c>
      <c r="F451" t="s">
        <v>128</v>
      </c>
      <c r="G451" t="s">
        <v>16</v>
      </c>
      <c r="H451" t="s">
        <v>985</v>
      </c>
    </row>
    <row r="452" spans="1:8">
      <c r="A452" s="1">
        <v>450</v>
      </c>
      <c r="B452" t="s">
        <v>983</v>
      </c>
      <c r="C452" t="s">
        <v>12</v>
      </c>
      <c r="D452" t="s">
        <v>986</v>
      </c>
      <c r="E452" t="s">
        <v>14</v>
      </c>
      <c r="F452" t="s">
        <v>987</v>
      </c>
      <c r="G452" t="s">
        <v>16</v>
      </c>
      <c r="H452" t="s">
        <v>988</v>
      </c>
    </row>
    <row r="453" spans="1:8">
      <c r="A453" s="1">
        <v>451</v>
      </c>
      <c r="B453" t="s">
        <v>983</v>
      </c>
      <c r="C453" t="s">
        <v>12</v>
      </c>
      <c r="D453" t="s">
        <v>989</v>
      </c>
      <c r="E453" t="s">
        <v>14</v>
      </c>
      <c r="F453" t="s">
        <v>990</v>
      </c>
      <c r="G453" t="s">
        <v>16</v>
      </c>
      <c r="H453" t="s">
        <v>991</v>
      </c>
    </row>
    <row r="454" spans="1:8">
      <c r="A454" s="1">
        <v>452</v>
      </c>
      <c r="B454" t="s">
        <v>983</v>
      </c>
      <c r="C454" t="s">
        <v>12</v>
      </c>
      <c r="D454" t="s">
        <v>992</v>
      </c>
      <c r="E454" t="s">
        <v>14</v>
      </c>
      <c r="F454" t="s">
        <v>993</v>
      </c>
      <c r="G454" t="s">
        <v>16</v>
      </c>
      <c r="H454" t="s">
        <v>994</v>
      </c>
    </row>
    <row r="455" spans="1:8">
      <c r="A455" s="1">
        <v>453</v>
      </c>
      <c r="B455" t="s">
        <v>983</v>
      </c>
      <c r="C455" t="s">
        <v>12</v>
      </c>
      <c r="D455" t="s">
        <v>995</v>
      </c>
      <c r="E455" t="s">
        <v>14</v>
      </c>
      <c r="F455" t="s">
        <v>993</v>
      </c>
      <c r="G455" t="s">
        <v>16</v>
      </c>
      <c r="H455" t="s">
        <v>996</v>
      </c>
    </row>
    <row r="456" spans="1:8">
      <c r="A456" s="1">
        <v>454</v>
      </c>
      <c r="B456" t="s">
        <v>983</v>
      </c>
      <c r="C456" t="s">
        <v>12</v>
      </c>
      <c r="D456" t="s">
        <v>997</v>
      </c>
      <c r="E456" t="s">
        <v>14</v>
      </c>
      <c r="F456" t="s">
        <v>993</v>
      </c>
      <c r="G456" t="s">
        <v>16</v>
      </c>
      <c r="H456" t="s">
        <v>998</v>
      </c>
    </row>
    <row r="457" spans="1:8">
      <c r="A457" s="1">
        <v>455</v>
      </c>
      <c r="B457" t="s">
        <v>983</v>
      </c>
      <c r="C457" t="s">
        <v>12</v>
      </c>
      <c r="D457" t="s">
        <v>999</v>
      </c>
      <c r="E457" t="s">
        <v>14</v>
      </c>
      <c r="F457" t="s">
        <v>1000</v>
      </c>
      <c r="G457" t="s">
        <v>16</v>
      </c>
      <c r="H457" t="s">
        <v>1001</v>
      </c>
    </row>
    <row r="458" spans="1:8">
      <c r="A458" s="1">
        <v>456</v>
      </c>
      <c r="B458" t="s">
        <v>983</v>
      </c>
      <c r="C458" t="s">
        <v>12</v>
      </c>
      <c r="D458" t="s">
        <v>1002</v>
      </c>
      <c r="E458" t="s">
        <v>14</v>
      </c>
      <c r="F458" t="s">
        <v>1003</v>
      </c>
      <c r="G458" t="s">
        <v>16</v>
      </c>
      <c r="H458">
        <f> 1 hour 
</f>
        <v>0</v>
      </c>
    </row>
    <row r="459" spans="1:8">
      <c r="A459" s="1">
        <v>457</v>
      </c>
      <c r="B459" t="s">
        <v>983</v>
      </c>
      <c r="C459" t="s">
        <v>12</v>
      </c>
      <c r="D459" t="s">
        <v>1004</v>
      </c>
      <c r="E459" t="s">
        <v>14</v>
      </c>
      <c r="F459" t="s">
        <v>1005</v>
      </c>
      <c r="G459" t="s">
        <v>16</v>
      </c>
      <c r="H459">
        <f> 30 minutes 
</f>
        <v>0</v>
      </c>
    </row>
    <row r="460" spans="1:8">
      <c r="A460" s="1">
        <v>458</v>
      </c>
      <c r="B460" t="s">
        <v>983</v>
      </c>
      <c r="C460" t="s">
        <v>12</v>
      </c>
      <c r="D460" t="s">
        <v>1006</v>
      </c>
      <c r="E460" t="s">
        <v>14</v>
      </c>
      <c r="F460" t="s">
        <v>1007</v>
      </c>
      <c r="G460" t="s">
        <v>16</v>
      </c>
      <c r="H460">
        <f> 2 
</f>
        <v>0</v>
      </c>
    </row>
    <row r="461" spans="1:8">
      <c r="A461" s="1">
        <v>459</v>
      </c>
      <c r="B461" t="s">
        <v>983</v>
      </c>
      <c r="C461" t="s">
        <v>12</v>
      </c>
      <c r="D461" t="s">
        <v>1008</v>
      </c>
      <c r="E461" t="s">
        <v>14</v>
      </c>
      <c r="F461" t="s">
        <v>1009</v>
      </c>
      <c r="G461" t="s">
        <v>16</v>
      </c>
      <c r="H461">
        <f> 4 
</f>
        <v>0</v>
      </c>
    </row>
    <row r="462" spans="1:8">
      <c r="A462" s="1">
        <v>460</v>
      </c>
      <c r="B462" t="s">
        <v>983</v>
      </c>
      <c r="C462" t="s">
        <v>12</v>
      </c>
      <c r="D462" t="s">
        <v>1010</v>
      </c>
      <c r="E462" t="s">
        <v>14</v>
      </c>
      <c r="F462" t="s">
        <v>1011</v>
      </c>
      <c r="G462" t="s">
        <v>16</v>
      </c>
      <c r="H462">
        <f> 6 
</f>
        <v>0</v>
      </c>
    </row>
    <row r="463" spans="1:8">
      <c r="A463" s="1">
        <v>461</v>
      </c>
      <c r="B463" t="s">
        <v>983</v>
      </c>
      <c r="C463" t="s">
        <v>12</v>
      </c>
      <c r="D463" t="s">
        <v>1012</v>
      </c>
      <c r="E463" t="s">
        <v>14</v>
      </c>
      <c r="F463" t="s">
        <v>1013</v>
      </c>
      <c r="G463" t="s">
        <v>16</v>
      </c>
      <c r="H463">
        <f> 2 
</f>
        <v>0</v>
      </c>
    </row>
    <row r="464" spans="1:8">
      <c r="A464" s="1">
        <v>462</v>
      </c>
      <c r="B464" t="s">
        <v>983</v>
      </c>
      <c r="C464" t="s">
        <v>12</v>
      </c>
      <c r="D464" t="s">
        <v>63</v>
      </c>
      <c r="E464" t="s">
        <v>14</v>
      </c>
      <c r="F464" t="s">
        <v>63</v>
      </c>
      <c r="G464" t="s">
        <v>16</v>
      </c>
    </row>
    <row r="465" spans="1:8">
      <c r="A465" s="1">
        <v>463</v>
      </c>
      <c r="B465" t="s">
        <v>983</v>
      </c>
      <c r="C465" t="s">
        <v>12</v>
      </c>
      <c r="D465" t="s">
        <v>1014</v>
      </c>
      <c r="E465" t="s">
        <v>14</v>
      </c>
      <c r="F465" t="s">
        <v>1015</v>
      </c>
      <c r="G465" t="s">
        <v>16</v>
      </c>
      <c r="H465" t="s">
        <v>1016</v>
      </c>
    </row>
    <row r="466" spans="1:8">
      <c r="A466" s="1">
        <v>464</v>
      </c>
      <c r="B466" t="s">
        <v>983</v>
      </c>
      <c r="C466" t="s">
        <v>12</v>
      </c>
      <c r="D466" t="s">
        <v>1017</v>
      </c>
      <c r="E466" t="s">
        <v>14</v>
      </c>
      <c r="F466" t="s">
        <v>190</v>
      </c>
      <c r="G466" t="s">
        <v>16</v>
      </c>
      <c r="H466" t="s">
        <v>1018</v>
      </c>
    </row>
    <row r="467" spans="1:8">
      <c r="A467" s="1">
        <v>465</v>
      </c>
      <c r="B467" t="s">
        <v>983</v>
      </c>
      <c r="C467" t="s">
        <v>12</v>
      </c>
      <c r="D467" t="s">
        <v>1019</v>
      </c>
      <c r="E467" t="s">
        <v>14</v>
      </c>
      <c r="F467" t="s">
        <v>1020</v>
      </c>
      <c r="G467" t="s">
        <v>16</v>
      </c>
      <c r="H467" t="s">
        <v>1021</v>
      </c>
    </row>
    <row r="468" spans="1:8">
      <c r="A468" s="1">
        <v>466</v>
      </c>
      <c r="B468" t="s">
        <v>983</v>
      </c>
      <c r="C468" t="s">
        <v>12</v>
      </c>
      <c r="D468" t="s">
        <v>1022</v>
      </c>
      <c r="E468" t="s">
        <v>14</v>
      </c>
      <c r="F468" t="s">
        <v>1023</v>
      </c>
      <c r="G468" t="s">
        <v>16</v>
      </c>
      <c r="H468" t="s">
        <v>1024</v>
      </c>
    </row>
    <row r="469" spans="1:8">
      <c r="A469" s="1">
        <v>467</v>
      </c>
      <c r="B469" t="s">
        <v>983</v>
      </c>
      <c r="C469" t="s">
        <v>12</v>
      </c>
      <c r="D469" t="s">
        <v>1025</v>
      </c>
      <c r="E469" t="s">
        <v>14</v>
      </c>
      <c r="F469" t="s">
        <v>627</v>
      </c>
      <c r="G469" t="s">
        <v>16</v>
      </c>
      <c r="H469" t="s">
        <v>1026</v>
      </c>
    </row>
    <row r="470" spans="1:8">
      <c r="A470" s="1">
        <v>468</v>
      </c>
      <c r="B470" t="s">
        <v>983</v>
      </c>
      <c r="C470" t="s">
        <v>12</v>
      </c>
      <c r="D470" t="s">
        <v>1027</v>
      </c>
      <c r="E470" t="s">
        <v>14</v>
      </c>
      <c r="F470" t="s">
        <v>108</v>
      </c>
      <c r="G470" t="s">
        <v>16</v>
      </c>
      <c r="H470" t="s">
        <v>1028</v>
      </c>
    </row>
    <row r="471" spans="1:8">
      <c r="A471" s="1">
        <v>469</v>
      </c>
      <c r="B471" t="s">
        <v>983</v>
      </c>
      <c r="C471" t="s">
        <v>12</v>
      </c>
      <c r="D471" t="s">
        <v>1029</v>
      </c>
      <c r="E471" t="s">
        <v>14</v>
      </c>
      <c r="F471" t="s">
        <v>93</v>
      </c>
      <c r="G471" t="s">
        <v>16</v>
      </c>
      <c r="H471" t="s">
        <v>1030</v>
      </c>
    </row>
    <row r="472" spans="1:8">
      <c r="A472" s="1">
        <v>470</v>
      </c>
      <c r="B472" t="s">
        <v>983</v>
      </c>
      <c r="C472" t="s">
        <v>12</v>
      </c>
      <c r="D472" t="s">
        <v>1031</v>
      </c>
      <c r="E472" t="s">
        <v>14</v>
      </c>
      <c r="F472" t="s">
        <v>84</v>
      </c>
      <c r="G472" t="s">
        <v>16</v>
      </c>
      <c r="H472" t="s">
        <v>1030</v>
      </c>
    </row>
    <row r="473" spans="1:8">
      <c r="A473" s="1">
        <v>471</v>
      </c>
      <c r="B473" t="s">
        <v>983</v>
      </c>
      <c r="C473" t="s">
        <v>12</v>
      </c>
      <c r="D473" t="s">
        <v>1032</v>
      </c>
      <c r="E473" t="s">
        <v>14</v>
      </c>
      <c r="F473" t="s">
        <v>128</v>
      </c>
      <c r="G473" t="s">
        <v>16</v>
      </c>
      <c r="H473" t="s">
        <v>1033</v>
      </c>
    </row>
    <row r="474" spans="1:8">
      <c r="A474" s="1">
        <v>472</v>
      </c>
      <c r="B474" t="s">
        <v>983</v>
      </c>
      <c r="C474" t="s">
        <v>12</v>
      </c>
      <c r="D474" t="s">
        <v>63</v>
      </c>
      <c r="E474" t="s">
        <v>14</v>
      </c>
      <c r="F474" t="s">
        <v>63</v>
      </c>
      <c r="G474" t="s">
        <v>16</v>
      </c>
    </row>
    <row r="475" spans="1:8">
      <c r="A475" s="1">
        <v>473</v>
      </c>
      <c r="B475" t="s">
        <v>983</v>
      </c>
      <c r="C475" t="s">
        <v>12</v>
      </c>
      <c r="D475" t="s">
        <v>1034</v>
      </c>
      <c r="E475" t="s">
        <v>14</v>
      </c>
      <c r="F475" t="s">
        <v>1034</v>
      </c>
      <c r="G475" t="s">
        <v>16</v>
      </c>
    </row>
    <row r="476" spans="1:8">
      <c r="A476" s="1">
        <v>474</v>
      </c>
      <c r="B476" t="s">
        <v>983</v>
      </c>
      <c r="C476" t="s">
        <v>12</v>
      </c>
      <c r="D476" t="s">
        <v>1035</v>
      </c>
      <c r="E476" t="s">
        <v>14</v>
      </c>
      <c r="F476" t="s">
        <v>404</v>
      </c>
      <c r="G476" t="s">
        <v>16</v>
      </c>
      <c r="H476" t="s">
        <v>1036</v>
      </c>
    </row>
    <row r="477" spans="1:8">
      <c r="A477" s="1">
        <v>475</v>
      </c>
      <c r="B477" t="s">
        <v>983</v>
      </c>
      <c r="C477" t="s">
        <v>12</v>
      </c>
      <c r="D477" t="s">
        <v>1037</v>
      </c>
      <c r="E477" t="s">
        <v>14</v>
      </c>
      <c r="F477" t="s">
        <v>427</v>
      </c>
      <c r="G477" t="s">
        <v>16</v>
      </c>
      <c r="H477" t="s">
        <v>1038</v>
      </c>
    </row>
    <row r="478" spans="1:8">
      <c r="A478" s="1">
        <v>476</v>
      </c>
      <c r="B478" t="s">
        <v>983</v>
      </c>
      <c r="C478" t="s">
        <v>12</v>
      </c>
      <c r="D478" t="s">
        <v>1039</v>
      </c>
      <c r="E478" t="s">
        <v>14</v>
      </c>
      <c r="F478" t="s">
        <v>96</v>
      </c>
      <c r="G478" t="s">
        <v>16</v>
      </c>
      <c r="H478" t="s">
        <v>1040</v>
      </c>
    </row>
    <row r="479" spans="1:8">
      <c r="A479" s="1">
        <v>477</v>
      </c>
      <c r="B479" t="s">
        <v>983</v>
      </c>
      <c r="C479" t="s">
        <v>12</v>
      </c>
      <c r="D479" t="s">
        <v>1041</v>
      </c>
      <c r="E479" t="s">
        <v>14</v>
      </c>
      <c r="F479" t="s">
        <v>90</v>
      </c>
      <c r="G479" t="s">
        <v>16</v>
      </c>
      <c r="H479" t="s">
        <v>1042</v>
      </c>
    </row>
    <row r="480" spans="1:8">
      <c r="A480" s="1">
        <v>478</v>
      </c>
      <c r="B480" t="s">
        <v>983</v>
      </c>
      <c r="C480" t="s">
        <v>12</v>
      </c>
      <c r="D480" t="s">
        <v>1043</v>
      </c>
      <c r="E480" t="s">
        <v>14</v>
      </c>
      <c r="F480" t="s">
        <v>102</v>
      </c>
      <c r="G480" t="s">
        <v>16</v>
      </c>
      <c r="H480" t="s">
        <v>1044</v>
      </c>
    </row>
    <row r="481" spans="1:8">
      <c r="A481" s="1">
        <v>479</v>
      </c>
      <c r="B481" t="s">
        <v>983</v>
      </c>
      <c r="C481" t="s">
        <v>12</v>
      </c>
      <c r="D481" t="s">
        <v>1045</v>
      </c>
      <c r="E481" t="s">
        <v>14</v>
      </c>
      <c r="F481" t="s">
        <v>105</v>
      </c>
      <c r="G481" t="s">
        <v>16</v>
      </c>
      <c r="H481" t="s">
        <v>1046</v>
      </c>
    </row>
    <row r="482" spans="1:8">
      <c r="A482" s="1">
        <v>480</v>
      </c>
      <c r="B482" t="s">
        <v>983</v>
      </c>
      <c r="C482" t="s">
        <v>12</v>
      </c>
      <c r="D482" t="s">
        <v>1047</v>
      </c>
      <c r="E482" t="s">
        <v>14</v>
      </c>
      <c r="F482" t="s">
        <v>108</v>
      </c>
      <c r="G482" t="s">
        <v>16</v>
      </c>
      <c r="H482" t="s">
        <v>1048</v>
      </c>
    </row>
    <row r="483" spans="1:8">
      <c r="A483" s="1">
        <v>481</v>
      </c>
      <c r="B483" t="s">
        <v>983</v>
      </c>
      <c r="C483" t="s">
        <v>12</v>
      </c>
      <c r="D483" t="s">
        <v>1049</v>
      </c>
      <c r="E483" t="s">
        <v>14</v>
      </c>
      <c r="F483" t="s">
        <v>110</v>
      </c>
      <c r="G483" t="s">
        <v>16</v>
      </c>
      <c r="H483" t="s">
        <v>1050</v>
      </c>
    </row>
    <row r="484" spans="1:8">
      <c r="A484" s="1">
        <v>482</v>
      </c>
      <c r="B484" t="s">
        <v>983</v>
      </c>
      <c r="C484" t="s">
        <v>12</v>
      </c>
      <c r="D484" t="s">
        <v>1051</v>
      </c>
      <c r="E484" t="s">
        <v>14</v>
      </c>
      <c r="F484" t="s">
        <v>223</v>
      </c>
      <c r="G484" t="s">
        <v>16</v>
      </c>
      <c r="H484" t="s">
        <v>1052</v>
      </c>
    </row>
    <row r="485" spans="1:8">
      <c r="A485" s="1">
        <v>483</v>
      </c>
      <c r="B485" t="s">
        <v>983</v>
      </c>
      <c r="C485" t="s">
        <v>12</v>
      </c>
      <c r="D485" t="s">
        <v>1053</v>
      </c>
      <c r="E485" t="s">
        <v>14</v>
      </c>
      <c r="F485" t="s">
        <v>93</v>
      </c>
      <c r="G485" t="s">
        <v>16</v>
      </c>
      <c r="H485" t="s">
        <v>1054</v>
      </c>
    </row>
    <row r="486" spans="1:8">
      <c r="A486" s="1">
        <v>484</v>
      </c>
      <c r="B486" t="s">
        <v>983</v>
      </c>
      <c r="C486" t="s">
        <v>12</v>
      </c>
      <c r="D486" t="s">
        <v>1055</v>
      </c>
      <c r="E486" t="s">
        <v>14</v>
      </c>
      <c r="F486" t="s">
        <v>84</v>
      </c>
      <c r="G486" t="s">
        <v>16</v>
      </c>
      <c r="H486" t="s">
        <v>1056</v>
      </c>
    </row>
    <row r="487" spans="1:8">
      <c r="A487" s="1">
        <v>485</v>
      </c>
      <c r="B487" t="s">
        <v>983</v>
      </c>
      <c r="C487" t="s">
        <v>12</v>
      </c>
      <c r="D487" t="s">
        <v>1057</v>
      </c>
      <c r="E487" t="s">
        <v>14</v>
      </c>
      <c r="F487" t="s">
        <v>1058</v>
      </c>
      <c r="G487" t="s">
        <v>16</v>
      </c>
      <c r="H487" t="s">
        <v>1059</v>
      </c>
    </row>
    <row r="488" spans="1:8">
      <c r="A488" s="1">
        <v>486</v>
      </c>
      <c r="B488" t="s">
        <v>983</v>
      </c>
      <c r="C488" t="s">
        <v>12</v>
      </c>
      <c r="D488" t="s">
        <v>1060</v>
      </c>
      <c r="E488" t="s">
        <v>14</v>
      </c>
      <c r="F488" t="s">
        <v>1061</v>
      </c>
      <c r="G488" t="s">
        <v>16</v>
      </c>
      <c r="H488" t="s">
        <v>1062</v>
      </c>
    </row>
    <row r="489" spans="1:8">
      <c r="A489" s="1">
        <v>487</v>
      </c>
      <c r="B489" t="s">
        <v>983</v>
      </c>
      <c r="C489" t="s">
        <v>12</v>
      </c>
      <c r="D489" t="s">
        <v>1063</v>
      </c>
      <c r="E489" t="s">
        <v>14</v>
      </c>
      <c r="F489" t="s">
        <v>1064</v>
      </c>
      <c r="G489" t="s">
        <v>16</v>
      </c>
      <c r="H489" t="s">
        <v>1065</v>
      </c>
    </row>
    <row r="490" spans="1:8">
      <c r="A490" s="1">
        <v>488</v>
      </c>
      <c r="B490" t="s">
        <v>983</v>
      </c>
      <c r="C490" t="s">
        <v>12</v>
      </c>
      <c r="D490" t="s">
        <v>1066</v>
      </c>
      <c r="E490" t="s">
        <v>14</v>
      </c>
      <c r="F490" t="s">
        <v>1067</v>
      </c>
      <c r="G490" t="s">
        <v>16</v>
      </c>
      <c r="H490" t="s">
        <v>1068</v>
      </c>
    </row>
    <row r="491" spans="1:8">
      <c r="A491" s="1">
        <v>489</v>
      </c>
      <c r="B491" t="s">
        <v>983</v>
      </c>
      <c r="C491" t="s">
        <v>12</v>
      </c>
      <c r="D491" t="s">
        <v>1069</v>
      </c>
      <c r="E491" t="s">
        <v>14</v>
      </c>
      <c r="F491" t="s">
        <v>1069</v>
      </c>
      <c r="G491" t="s">
        <v>16</v>
      </c>
    </row>
    <row r="492" spans="1:8">
      <c r="A492" s="1">
        <v>490</v>
      </c>
      <c r="B492" t="s">
        <v>983</v>
      </c>
      <c r="C492" t="s">
        <v>12</v>
      </c>
      <c r="D492" t="s">
        <v>1070</v>
      </c>
      <c r="E492" t="s">
        <v>14</v>
      </c>
      <c r="F492" t="s">
        <v>1070</v>
      </c>
      <c r="G492" t="s">
        <v>16</v>
      </c>
    </row>
    <row r="493" spans="1:8">
      <c r="A493" s="1">
        <v>491</v>
      </c>
      <c r="B493" t="s">
        <v>983</v>
      </c>
      <c r="C493" t="s">
        <v>12</v>
      </c>
      <c r="D493" t="s">
        <v>1071</v>
      </c>
      <c r="E493" t="s">
        <v>14</v>
      </c>
      <c r="F493" t="s">
        <v>1071</v>
      </c>
      <c r="G493" t="s">
        <v>16</v>
      </c>
    </row>
    <row r="494" spans="1:8">
      <c r="A494" s="1">
        <v>492</v>
      </c>
      <c r="B494" t="s">
        <v>983</v>
      </c>
      <c r="C494" t="s">
        <v>12</v>
      </c>
      <c r="D494" t="s">
        <v>1072</v>
      </c>
      <c r="E494" t="s">
        <v>14</v>
      </c>
      <c r="F494" t="s">
        <v>1072</v>
      </c>
      <c r="G494" t="s">
        <v>16</v>
      </c>
    </row>
    <row r="495" spans="1:8">
      <c r="A495" s="1">
        <v>493</v>
      </c>
      <c r="B495" t="s">
        <v>983</v>
      </c>
      <c r="C495" t="s">
        <v>12</v>
      </c>
      <c r="D495" t="s">
        <v>1073</v>
      </c>
      <c r="E495" t="s">
        <v>14</v>
      </c>
      <c r="F495" t="s">
        <v>1073</v>
      </c>
      <c r="G495" t="s">
        <v>16</v>
      </c>
    </row>
    <row r="496" spans="1:8">
      <c r="A496" s="1">
        <v>494</v>
      </c>
      <c r="B496" t="s">
        <v>983</v>
      </c>
      <c r="C496" t="s">
        <v>12</v>
      </c>
      <c r="D496" t="s">
        <v>1074</v>
      </c>
      <c r="E496" t="s">
        <v>14</v>
      </c>
      <c r="F496" t="s">
        <v>1074</v>
      </c>
      <c r="G496" t="s">
        <v>16</v>
      </c>
    </row>
    <row r="497" spans="1:8">
      <c r="A497" s="1">
        <v>495</v>
      </c>
      <c r="B497" t="s">
        <v>983</v>
      </c>
      <c r="C497" t="s">
        <v>12</v>
      </c>
      <c r="D497" t="s">
        <v>1075</v>
      </c>
      <c r="E497" t="s">
        <v>14</v>
      </c>
      <c r="F497" t="s">
        <v>1075</v>
      </c>
      <c r="G497" t="s">
        <v>16</v>
      </c>
    </row>
    <row r="498" spans="1:8">
      <c r="A498" s="1">
        <v>496</v>
      </c>
      <c r="B498" t="s">
        <v>983</v>
      </c>
      <c r="C498" t="s">
        <v>12</v>
      </c>
      <c r="D498" t="s">
        <v>1076</v>
      </c>
      <c r="E498" t="s">
        <v>14</v>
      </c>
      <c r="F498" t="s">
        <v>1076</v>
      </c>
      <c r="G498" t="s">
        <v>16</v>
      </c>
    </row>
    <row r="499" spans="1:8">
      <c r="A499" s="1">
        <v>497</v>
      </c>
      <c r="B499" t="s">
        <v>983</v>
      </c>
      <c r="C499" t="s">
        <v>12</v>
      </c>
      <c r="D499" t="s">
        <v>1077</v>
      </c>
      <c r="E499" t="s">
        <v>14</v>
      </c>
      <c r="F499" t="s">
        <v>1077</v>
      </c>
      <c r="G499" t="s">
        <v>16</v>
      </c>
    </row>
    <row r="500" spans="1:8">
      <c r="A500" s="1">
        <v>498</v>
      </c>
      <c r="B500" t="s">
        <v>983</v>
      </c>
      <c r="C500" t="s">
        <v>12</v>
      </c>
      <c r="D500" t="s">
        <v>1078</v>
      </c>
      <c r="E500" t="s">
        <v>14</v>
      </c>
      <c r="F500" t="s">
        <v>1078</v>
      </c>
      <c r="G500" t="s">
        <v>16</v>
      </c>
    </row>
    <row r="501" spans="1:8">
      <c r="A501" s="1">
        <v>499</v>
      </c>
      <c r="B501" t="s">
        <v>983</v>
      </c>
      <c r="C501" t="s">
        <v>12</v>
      </c>
      <c r="D501" t="s">
        <v>1079</v>
      </c>
      <c r="E501" t="s">
        <v>14</v>
      </c>
      <c r="F501" t="s">
        <v>1079</v>
      </c>
      <c r="G501" t="s">
        <v>16</v>
      </c>
    </row>
    <row r="502" spans="1:8">
      <c r="A502" s="1">
        <v>500</v>
      </c>
      <c r="B502" t="s">
        <v>983</v>
      </c>
      <c r="C502" t="s">
        <v>12</v>
      </c>
      <c r="D502" t="s">
        <v>1080</v>
      </c>
      <c r="E502" t="s">
        <v>14</v>
      </c>
      <c r="F502" t="s">
        <v>1080</v>
      </c>
      <c r="G502" t="s">
        <v>16</v>
      </c>
    </row>
    <row r="503" spans="1:8">
      <c r="A503" s="1">
        <v>501</v>
      </c>
      <c r="B503" t="s">
        <v>983</v>
      </c>
      <c r="C503" t="s">
        <v>12</v>
      </c>
      <c r="D503" t="s">
        <v>1081</v>
      </c>
      <c r="E503" t="s">
        <v>14</v>
      </c>
      <c r="F503" t="s">
        <v>1081</v>
      </c>
      <c r="G503" t="s">
        <v>16</v>
      </c>
    </row>
    <row r="504" spans="1:8">
      <c r="A504" s="1">
        <v>502</v>
      </c>
      <c r="B504" t="s">
        <v>983</v>
      </c>
      <c r="C504" t="s">
        <v>12</v>
      </c>
      <c r="D504" t="s">
        <v>1082</v>
      </c>
      <c r="E504" t="s">
        <v>14</v>
      </c>
      <c r="F504" t="s">
        <v>1082</v>
      </c>
      <c r="G504" t="s">
        <v>16</v>
      </c>
    </row>
    <row r="505" spans="1:8">
      <c r="A505" s="1">
        <v>503</v>
      </c>
      <c r="B505" t="s">
        <v>983</v>
      </c>
      <c r="C505" t="s">
        <v>12</v>
      </c>
      <c r="D505" t="s">
        <v>1083</v>
      </c>
      <c r="E505" t="s">
        <v>14</v>
      </c>
      <c r="F505" t="s">
        <v>1083</v>
      </c>
      <c r="G505" t="s">
        <v>16</v>
      </c>
    </row>
    <row r="506" spans="1:8">
      <c r="A506" s="1">
        <v>504</v>
      </c>
      <c r="B506" t="s">
        <v>983</v>
      </c>
      <c r="C506" t="s">
        <v>12</v>
      </c>
      <c r="D506" t="s">
        <v>1084</v>
      </c>
      <c r="E506" t="s">
        <v>14</v>
      </c>
      <c r="F506" t="s">
        <v>1084</v>
      </c>
      <c r="G506" t="s">
        <v>16</v>
      </c>
    </row>
    <row r="507" spans="1:8">
      <c r="A507" s="1">
        <v>505</v>
      </c>
      <c r="B507" t="s">
        <v>1085</v>
      </c>
      <c r="C507" t="s">
        <v>12</v>
      </c>
      <c r="D507" t="s">
        <v>1086</v>
      </c>
      <c r="E507" t="s">
        <v>14</v>
      </c>
      <c r="F507" t="s">
        <v>65</v>
      </c>
      <c r="G507" t="s">
        <v>16</v>
      </c>
      <c r="H507" t="s">
        <v>1087</v>
      </c>
    </row>
    <row r="508" spans="1:8">
      <c r="A508" s="1">
        <v>506</v>
      </c>
      <c r="B508" t="s">
        <v>1085</v>
      </c>
      <c r="C508" t="s">
        <v>12</v>
      </c>
      <c r="D508" t="s">
        <v>1088</v>
      </c>
      <c r="E508" t="s">
        <v>14</v>
      </c>
      <c r="F508" t="s">
        <v>68</v>
      </c>
      <c r="G508" t="s">
        <v>16</v>
      </c>
      <c r="H508" t="s">
        <v>1089</v>
      </c>
    </row>
    <row r="509" spans="1:8">
      <c r="A509" s="1">
        <v>507</v>
      </c>
      <c r="B509" t="s">
        <v>1085</v>
      </c>
      <c r="C509" t="s">
        <v>12</v>
      </c>
      <c r="D509" t="s">
        <v>1090</v>
      </c>
      <c r="E509" t="s">
        <v>14</v>
      </c>
      <c r="F509" t="s">
        <v>71</v>
      </c>
      <c r="G509" t="s">
        <v>16</v>
      </c>
      <c r="H509" t="s">
        <v>1091</v>
      </c>
    </row>
    <row r="510" spans="1:8">
      <c r="A510" s="1">
        <v>508</v>
      </c>
      <c r="B510" t="s">
        <v>1085</v>
      </c>
      <c r="C510" t="s">
        <v>12</v>
      </c>
      <c r="D510" t="s">
        <v>1092</v>
      </c>
      <c r="E510" t="s">
        <v>14</v>
      </c>
      <c r="F510" t="s">
        <v>74</v>
      </c>
      <c r="G510" t="s">
        <v>16</v>
      </c>
      <c r="H510" t="s">
        <v>1093</v>
      </c>
    </row>
    <row r="511" spans="1:8">
      <c r="A511" s="1">
        <v>509</v>
      </c>
      <c r="B511" t="s">
        <v>1085</v>
      </c>
      <c r="C511" t="s">
        <v>12</v>
      </c>
      <c r="D511" t="s">
        <v>1094</v>
      </c>
      <c r="E511" t="s">
        <v>14</v>
      </c>
      <c r="F511" t="s">
        <v>77</v>
      </c>
      <c r="G511" t="s">
        <v>16</v>
      </c>
      <c r="H511" t="s">
        <v>1095</v>
      </c>
    </row>
    <row r="512" spans="1:8">
      <c r="A512" s="1">
        <v>510</v>
      </c>
      <c r="B512" t="s">
        <v>1085</v>
      </c>
      <c r="C512" t="s">
        <v>12</v>
      </c>
      <c r="D512" t="s">
        <v>1096</v>
      </c>
      <c r="E512" t="s">
        <v>14</v>
      </c>
      <c r="F512" t="s">
        <v>80</v>
      </c>
      <c r="G512" t="s">
        <v>16</v>
      </c>
      <c r="H512" t="s">
        <v>1097</v>
      </c>
    </row>
    <row r="513" spans="1:8">
      <c r="A513" s="1">
        <v>511</v>
      </c>
      <c r="B513" t="s">
        <v>1085</v>
      </c>
      <c r="C513" t="s">
        <v>12</v>
      </c>
      <c r="D513" t="s">
        <v>1098</v>
      </c>
      <c r="E513" t="s">
        <v>14</v>
      </c>
      <c r="F513" t="s">
        <v>102</v>
      </c>
      <c r="G513" t="s">
        <v>16</v>
      </c>
      <c r="H513" t="s">
        <v>1099</v>
      </c>
    </row>
    <row r="514" spans="1:8">
      <c r="A514" s="1">
        <v>512</v>
      </c>
      <c r="B514" t="s">
        <v>1085</v>
      </c>
      <c r="C514" t="s">
        <v>12</v>
      </c>
      <c r="D514" t="s">
        <v>1100</v>
      </c>
      <c r="E514" t="s">
        <v>14</v>
      </c>
      <c r="F514" t="s">
        <v>46</v>
      </c>
      <c r="G514" t="s">
        <v>16</v>
      </c>
      <c r="H514" t="s">
        <v>1101</v>
      </c>
    </row>
    <row r="515" spans="1:8">
      <c r="A515" s="1">
        <v>513</v>
      </c>
      <c r="B515" t="s">
        <v>1085</v>
      </c>
      <c r="C515" t="s">
        <v>12</v>
      </c>
      <c r="D515" t="s">
        <v>1102</v>
      </c>
      <c r="E515" t="s">
        <v>14</v>
      </c>
      <c r="F515" t="s">
        <v>112</v>
      </c>
      <c r="G515" t="s">
        <v>16</v>
      </c>
      <c r="H515" t="s">
        <v>1103</v>
      </c>
    </row>
    <row r="516" spans="1:8">
      <c r="A516" s="1">
        <v>514</v>
      </c>
      <c r="B516" t="s">
        <v>1085</v>
      </c>
      <c r="C516" t="s">
        <v>12</v>
      </c>
      <c r="D516" t="s">
        <v>1104</v>
      </c>
      <c r="E516" t="s">
        <v>14</v>
      </c>
      <c r="F516" t="s">
        <v>115</v>
      </c>
      <c r="G516" t="s">
        <v>16</v>
      </c>
      <c r="H516" t="s">
        <v>1105</v>
      </c>
    </row>
    <row r="517" spans="1:8">
      <c r="A517" s="1">
        <v>515</v>
      </c>
      <c r="B517" t="s">
        <v>1085</v>
      </c>
      <c r="C517" t="s">
        <v>12</v>
      </c>
      <c r="D517" t="s">
        <v>1106</v>
      </c>
      <c r="E517" t="s">
        <v>14</v>
      </c>
      <c r="F517" t="s">
        <v>853</v>
      </c>
      <c r="G517" t="s">
        <v>16</v>
      </c>
      <c r="H517" t="s">
        <v>1107</v>
      </c>
    </row>
    <row r="518" spans="1:8">
      <c r="A518" s="1">
        <v>516</v>
      </c>
      <c r="B518" t="s">
        <v>1085</v>
      </c>
      <c r="C518" t="s">
        <v>12</v>
      </c>
      <c r="D518" t="s">
        <v>1108</v>
      </c>
      <c r="E518" t="s">
        <v>14</v>
      </c>
      <c r="F518" t="s">
        <v>609</v>
      </c>
      <c r="G518" t="s">
        <v>16</v>
      </c>
      <c r="H518" t="s">
        <v>1109</v>
      </c>
    </row>
    <row r="519" spans="1:8">
      <c r="A519" s="1">
        <v>517</v>
      </c>
      <c r="B519" t="s">
        <v>1085</v>
      </c>
      <c r="C519" t="s">
        <v>12</v>
      </c>
      <c r="D519" t="s">
        <v>1110</v>
      </c>
      <c r="E519" t="s">
        <v>14</v>
      </c>
      <c r="F519" t="s">
        <v>1111</v>
      </c>
      <c r="G519" t="s">
        <v>16</v>
      </c>
      <c r="H519" t="s">
        <v>1112</v>
      </c>
    </row>
    <row r="520" spans="1:8">
      <c r="A520" s="1">
        <v>518</v>
      </c>
      <c r="B520" t="s">
        <v>1085</v>
      </c>
      <c r="C520" t="s">
        <v>12</v>
      </c>
      <c r="D520" t="s">
        <v>1113</v>
      </c>
      <c r="E520" t="s">
        <v>14</v>
      </c>
      <c r="F520" t="s">
        <v>84</v>
      </c>
      <c r="G520" t="s">
        <v>16</v>
      </c>
      <c r="H520" t="s">
        <v>1114</v>
      </c>
    </row>
    <row r="521" spans="1:8">
      <c r="A521" s="1">
        <v>519</v>
      </c>
      <c r="B521" t="s">
        <v>1085</v>
      </c>
      <c r="C521" t="s">
        <v>12</v>
      </c>
      <c r="D521" t="s">
        <v>1115</v>
      </c>
      <c r="E521" t="s">
        <v>14</v>
      </c>
      <c r="F521" t="s">
        <v>236</v>
      </c>
      <c r="G521" t="s">
        <v>16</v>
      </c>
      <c r="H521" t="s">
        <v>1116</v>
      </c>
    </row>
    <row r="522" spans="1:8">
      <c r="A522" s="1">
        <v>520</v>
      </c>
      <c r="B522" t="s">
        <v>1085</v>
      </c>
      <c r="C522" t="s">
        <v>12</v>
      </c>
      <c r="D522" t="s">
        <v>1117</v>
      </c>
      <c r="E522" t="s">
        <v>14</v>
      </c>
      <c r="F522" t="s">
        <v>291</v>
      </c>
      <c r="G522" t="s">
        <v>16</v>
      </c>
      <c r="H522" t="s">
        <v>1118</v>
      </c>
    </row>
    <row r="523" spans="1:8">
      <c r="A523" s="1">
        <v>521</v>
      </c>
      <c r="B523" t="s">
        <v>1085</v>
      </c>
      <c r="C523" t="s">
        <v>12</v>
      </c>
      <c r="D523" t="s">
        <v>1119</v>
      </c>
      <c r="E523" t="s">
        <v>14</v>
      </c>
      <c r="F523" t="s">
        <v>297</v>
      </c>
      <c r="G523" t="s">
        <v>16</v>
      </c>
      <c r="H523" t="s">
        <v>1120</v>
      </c>
    </row>
    <row r="524" spans="1:8">
      <c r="A524" s="1">
        <v>522</v>
      </c>
      <c r="B524" t="s">
        <v>1085</v>
      </c>
      <c r="C524" t="s">
        <v>12</v>
      </c>
      <c r="D524" t="s">
        <v>1121</v>
      </c>
      <c r="E524" t="s">
        <v>14</v>
      </c>
      <c r="F524" t="s">
        <v>302</v>
      </c>
      <c r="G524" t="s">
        <v>16</v>
      </c>
      <c r="H524" t="s">
        <v>1122</v>
      </c>
    </row>
    <row r="525" spans="1:8">
      <c r="A525" s="1">
        <v>523</v>
      </c>
      <c r="B525" t="s">
        <v>1085</v>
      </c>
      <c r="C525" t="s">
        <v>12</v>
      </c>
      <c r="D525" t="s">
        <v>63</v>
      </c>
      <c r="E525" t="s">
        <v>14</v>
      </c>
      <c r="F525" t="s">
        <v>63</v>
      </c>
      <c r="G525" t="s">
        <v>16</v>
      </c>
    </row>
    <row r="526" spans="1:8">
      <c r="A526" s="1">
        <v>524</v>
      </c>
      <c r="B526" t="s">
        <v>1085</v>
      </c>
      <c r="C526" t="s">
        <v>12</v>
      </c>
      <c r="D526" t="s">
        <v>1123</v>
      </c>
      <c r="E526" t="s">
        <v>14</v>
      </c>
      <c r="F526" t="s">
        <v>1124</v>
      </c>
      <c r="G526" t="s">
        <v>16</v>
      </c>
      <c r="H526" t="s">
        <v>1125</v>
      </c>
    </row>
    <row r="527" spans="1:8">
      <c r="A527" s="1">
        <v>525</v>
      </c>
      <c r="B527" t="s">
        <v>1085</v>
      </c>
      <c r="C527" t="s">
        <v>12</v>
      </c>
      <c r="D527" t="s">
        <v>1126</v>
      </c>
      <c r="E527" t="s">
        <v>14</v>
      </c>
      <c r="F527" t="s">
        <v>1015</v>
      </c>
      <c r="G527" t="s">
        <v>16</v>
      </c>
      <c r="H527" t="s">
        <v>1127</v>
      </c>
    </row>
    <row r="528" spans="1:8">
      <c r="A528" s="1">
        <v>526</v>
      </c>
      <c r="B528" t="s">
        <v>1085</v>
      </c>
      <c r="C528" t="s">
        <v>12</v>
      </c>
      <c r="D528" t="s">
        <v>1128</v>
      </c>
      <c r="E528" t="s">
        <v>14</v>
      </c>
      <c r="F528" t="s">
        <v>1129</v>
      </c>
      <c r="G528" t="s">
        <v>16</v>
      </c>
      <c r="H528" t="s">
        <v>1130</v>
      </c>
    </row>
    <row r="529" spans="1:8">
      <c r="A529" s="1">
        <v>527</v>
      </c>
      <c r="B529" t="s">
        <v>1085</v>
      </c>
      <c r="C529" t="s">
        <v>12</v>
      </c>
      <c r="D529" t="s">
        <v>1131</v>
      </c>
      <c r="E529" t="s">
        <v>14</v>
      </c>
      <c r="F529" t="s">
        <v>1132</v>
      </c>
      <c r="G529" t="s">
        <v>16</v>
      </c>
      <c r="H529" t="s">
        <v>1133</v>
      </c>
    </row>
    <row r="530" spans="1:8">
      <c r="A530" s="1">
        <v>528</v>
      </c>
      <c r="B530" t="s">
        <v>1085</v>
      </c>
      <c r="C530" t="s">
        <v>12</v>
      </c>
      <c r="D530" t="s">
        <v>1134</v>
      </c>
      <c r="E530" t="s">
        <v>14</v>
      </c>
      <c r="F530" t="s">
        <v>1135</v>
      </c>
      <c r="G530" t="s">
        <v>16</v>
      </c>
      <c r="H530" t="s">
        <v>1136</v>
      </c>
    </row>
    <row r="531" spans="1:8">
      <c r="A531" s="1">
        <v>529</v>
      </c>
      <c r="B531" t="s">
        <v>1085</v>
      </c>
      <c r="C531" t="s">
        <v>12</v>
      </c>
      <c r="D531" t="s">
        <v>1137</v>
      </c>
      <c r="E531" t="s">
        <v>14</v>
      </c>
      <c r="F531" t="s">
        <v>1138</v>
      </c>
      <c r="G531" t="s">
        <v>16</v>
      </c>
      <c r="H531" t="s">
        <v>1139</v>
      </c>
    </row>
    <row r="532" spans="1:8">
      <c r="A532" s="1">
        <v>530</v>
      </c>
      <c r="B532" t="s">
        <v>1085</v>
      </c>
      <c r="C532" t="s">
        <v>12</v>
      </c>
      <c r="D532" t="s">
        <v>1140</v>
      </c>
      <c r="E532" t="s">
        <v>14</v>
      </c>
      <c r="F532" t="s">
        <v>1141</v>
      </c>
      <c r="G532" t="s">
        <v>16</v>
      </c>
      <c r="H532" t="s">
        <v>1142</v>
      </c>
    </row>
    <row r="533" spans="1:8">
      <c r="A533" s="1">
        <v>531</v>
      </c>
      <c r="B533" t="s">
        <v>1085</v>
      </c>
      <c r="C533" t="s">
        <v>12</v>
      </c>
      <c r="D533" t="s">
        <v>1143</v>
      </c>
      <c r="E533" t="s">
        <v>14</v>
      </c>
      <c r="F533" t="s">
        <v>1144</v>
      </c>
      <c r="G533" t="s">
        <v>16</v>
      </c>
      <c r="H533" t="s">
        <v>1145</v>
      </c>
    </row>
    <row r="534" spans="1:8">
      <c r="A534" s="1">
        <v>532</v>
      </c>
      <c r="B534" t="s">
        <v>1085</v>
      </c>
      <c r="C534" t="s">
        <v>12</v>
      </c>
      <c r="D534" t="s">
        <v>1146</v>
      </c>
      <c r="E534" t="s">
        <v>14</v>
      </c>
      <c r="F534" t="s">
        <v>96</v>
      </c>
      <c r="G534" t="s">
        <v>16</v>
      </c>
      <c r="H534" t="s">
        <v>1147</v>
      </c>
    </row>
    <row r="535" spans="1:8">
      <c r="A535" s="1">
        <v>533</v>
      </c>
      <c r="B535" t="s">
        <v>1085</v>
      </c>
      <c r="C535" t="s">
        <v>12</v>
      </c>
      <c r="D535" t="s">
        <v>1148</v>
      </c>
      <c r="E535" t="s">
        <v>14</v>
      </c>
      <c r="F535" t="s">
        <v>1149</v>
      </c>
      <c r="G535" t="s">
        <v>16</v>
      </c>
      <c r="H535" t="s">
        <v>1150</v>
      </c>
    </row>
    <row r="536" spans="1:8">
      <c r="A536" s="1">
        <v>534</v>
      </c>
      <c r="B536" t="s">
        <v>1085</v>
      </c>
      <c r="C536" t="s">
        <v>12</v>
      </c>
      <c r="D536" t="s">
        <v>1151</v>
      </c>
      <c r="E536" t="s">
        <v>14</v>
      </c>
      <c r="F536" t="s">
        <v>1152</v>
      </c>
      <c r="G536" t="s">
        <v>16</v>
      </c>
      <c r="H536" t="s">
        <v>1153</v>
      </c>
    </row>
    <row r="537" spans="1:8">
      <c r="A537" s="1">
        <v>535</v>
      </c>
      <c r="B537" t="s">
        <v>1085</v>
      </c>
      <c r="C537" t="s">
        <v>12</v>
      </c>
      <c r="D537" t="s">
        <v>1154</v>
      </c>
      <c r="E537" t="s">
        <v>14</v>
      </c>
      <c r="F537" t="s">
        <v>878</v>
      </c>
      <c r="G537" t="s">
        <v>16</v>
      </c>
      <c r="H537" t="s">
        <v>1155</v>
      </c>
    </row>
    <row r="538" spans="1:8">
      <c r="A538" s="1">
        <v>536</v>
      </c>
      <c r="B538" t="s">
        <v>1085</v>
      </c>
      <c r="C538" t="s">
        <v>12</v>
      </c>
      <c r="D538" t="s">
        <v>1156</v>
      </c>
      <c r="E538" t="s">
        <v>14</v>
      </c>
      <c r="F538" t="s">
        <v>627</v>
      </c>
      <c r="G538" t="s">
        <v>16</v>
      </c>
      <c r="H538" t="s">
        <v>1157</v>
      </c>
    </row>
    <row r="539" spans="1:8">
      <c r="A539" s="1">
        <v>537</v>
      </c>
      <c r="B539" t="s">
        <v>1085</v>
      </c>
      <c r="C539" t="s">
        <v>12</v>
      </c>
      <c r="D539" t="s">
        <v>1158</v>
      </c>
      <c r="E539" t="s">
        <v>14</v>
      </c>
      <c r="F539" t="s">
        <v>58</v>
      </c>
      <c r="G539" t="s">
        <v>16</v>
      </c>
      <c r="H539" t="s">
        <v>1159</v>
      </c>
    </row>
    <row r="540" spans="1:8">
      <c r="A540" s="1">
        <v>538</v>
      </c>
      <c r="B540" t="s">
        <v>1085</v>
      </c>
      <c r="C540" t="s">
        <v>12</v>
      </c>
      <c r="D540" t="s">
        <v>63</v>
      </c>
      <c r="E540" t="s">
        <v>14</v>
      </c>
      <c r="F540" t="s">
        <v>63</v>
      </c>
      <c r="G540" t="s">
        <v>16</v>
      </c>
    </row>
    <row r="541" spans="1:8">
      <c r="A541" s="1">
        <v>539</v>
      </c>
      <c r="B541" t="s">
        <v>1085</v>
      </c>
      <c r="C541" t="s">
        <v>12</v>
      </c>
      <c r="D541" t="s">
        <v>1160</v>
      </c>
      <c r="E541" t="s">
        <v>14</v>
      </c>
      <c r="F541" t="s">
        <v>1161</v>
      </c>
      <c r="G541" t="s">
        <v>16</v>
      </c>
      <c r="H541" t="s">
        <v>1162</v>
      </c>
    </row>
    <row r="542" spans="1:8">
      <c r="A542" s="1">
        <v>540</v>
      </c>
      <c r="B542" t="s">
        <v>1085</v>
      </c>
      <c r="C542" t="s">
        <v>12</v>
      </c>
      <c r="D542" t="s">
        <v>1163</v>
      </c>
      <c r="E542" t="s">
        <v>14</v>
      </c>
      <c r="F542" t="s">
        <v>1164</v>
      </c>
      <c r="G542" t="s">
        <v>16</v>
      </c>
      <c r="H542" t="s">
        <v>1165</v>
      </c>
    </row>
    <row r="543" spans="1:8">
      <c r="A543" s="1">
        <v>541</v>
      </c>
      <c r="B543" t="s">
        <v>1085</v>
      </c>
      <c r="C543" t="s">
        <v>12</v>
      </c>
      <c r="D543" t="s">
        <v>1166</v>
      </c>
      <c r="E543" t="s">
        <v>14</v>
      </c>
      <c r="F543" t="s">
        <v>1167</v>
      </c>
      <c r="G543" t="s">
        <v>16</v>
      </c>
      <c r="H543" t="s">
        <v>1168</v>
      </c>
    </row>
    <row r="544" spans="1:8">
      <c r="A544" s="1">
        <v>542</v>
      </c>
      <c r="B544" t="s">
        <v>1085</v>
      </c>
      <c r="C544" t="s">
        <v>12</v>
      </c>
      <c r="D544" t="s">
        <v>1169</v>
      </c>
      <c r="E544" t="s">
        <v>14</v>
      </c>
      <c r="F544" t="s">
        <v>1170</v>
      </c>
      <c r="G544" t="s">
        <v>16</v>
      </c>
      <c r="H544" t="s">
        <v>1171</v>
      </c>
    </row>
    <row r="545" spans="1:8">
      <c r="A545" s="1">
        <v>543</v>
      </c>
      <c r="B545" t="s">
        <v>1085</v>
      </c>
      <c r="C545" t="s">
        <v>12</v>
      </c>
      <c r="D545" t="s">
        <v>1172</v>
      </c>
      <c r="E545" t="s">
        <v>14</v>
      </c>
      <c r="F545" t="s">
        <v>1173</v>
      </c>
      <c r="G545" t="s">
        <v>16</v>
      </c>
      <c r="H545" t="s">
        <v>1174</v>
      </c>
    </row>
    <row r="546" spans="1:8">
      <c r="A546" s="1">
        <v>544</v>
      </c>
      <c r="B546" t="s">
        <v>1085</v>
      </c>
      <c r="C546" t="s">
        <v>12</v>
      </c>
      <c r="D546" t="s">
        <v>1175</v>
      </c>
      <c r="E546" t="s">
        <v>14</v>
      </c>
      <c r="F546" t="s">
        <v>1176</v>
      </c>
      <c r="G546" t="s">
        <v>16</v>
      </c>
      <c r="H546" t="s">
        <v>1174</v>
      </c>
    </row>
    <row r="547" spans="1:8">
      <c r="A547" s="1">
        <v>545</v>
      </c>
      <c r="B547" t="s">
        <v>1085</v>
      </c>
      <c r="C547" t="s">
        <v>12</v>
      </c>
      <c r="D547" t="s">
        <v>1177</v>
      </c>
      <c r="E547" t="s">
        <v>14</v>
      </c>
      <c r="F547" t="s">
        <v>1178</v>
      </c>
      <c r="G547" t="s">
        <v>16</v>
      </c>
      <c r="H547" t="s">
        <v>1174</v>
      </c>
    </row>
    <row r="548" spans="1:8">
      <c r="A548" s="1">
        <v>546</v>
      </c>
      <c r="B548" t="s">
        <v>1085</v>
      </c>
      <c r="C548" t="s">
        <v>12</v>
      </c>
      <c r="D548" t="s">
        <v>1179</v>
      </c>
      <c r="E548" t="s">
        <v>14</v>
      </c>
      <c r="F548" t="s">
        <v>1180</v>
      </c>
      <c r="G548" t="s">
        <v>16</v>
      </c>
      <c r="H548" t="s">
        <v>1174</v>
      </c>
    </row>
    <row r="549" spans="1:8">
      <c r="A549" s="1">
        <v>547</v>
      </c>
      <c r="B549" t="s">
        <v>1085</v>
      </c>
      <c r="C549" t="s">
        <v>12</v>
      </c>
      <c r="D549" t="s">
        <v>1181</v>
      </c>
      <c r="E549" t="s">
        <v>14</v>
      </c>
      <c r="F549" t="s">
        <v>1182</v>
      </c>
      <c r="G549" t="s">
        <v>16</v>
      </c>
      <c r="H549" t="s">
        <v>1174</v>
      </c>
    </row>
    <row r="550" spans="1:8">
      <c r="A550" s="1">
        <v>548</v>
      </c>
      <c r="B550" t="s">
        <v>1085</v>
      </c>
      <c r="C550" t="s">
        <v>12</v>
      </c>
      <c r="D550" t="s">
        <v>1183</v>
      </c>
      <c r="E550" t="s">
        <v>14</v>
      </c>
      <c r="F550" t="s">
        <v>1184</v>
      </c>
      <c r="G550" t="s">
        <v>16</v>
      </c>
      <c r="H550" t="s">
        <v>1185</v>
      </c>
    </row>
    <row r="551" spans="1:8">
      <c r="A551" s="1">
        <v>549</v>
      </c>
      <c r="B551" t="s">
        <v>1085</v>
      </c>
      <c r="C551" t="s">
        <v>12</v>
      </c>
      <c r="D551" t="s">
        <v>1186</v>
      </c>
      <c r="E551" t="s">
        <v>14</v>
      </c>
      <c r="F551" t="s">
        <v>1187</v>
      </c>
      <c r="G551" t="s">
        <v>16</v>
      </c>
      <c r="H551" t="s">
        <v>1188</v>
      </c>
    </row>
    <row r="552" spans="1:8">
      <c r="A552" s="1">
        <v>550</v>
      </c>
      <c r="B552" t="s">
        <v>1085</v>
      </c>
      <c r="C552" t="s">
        <v>12</v>
      </c>
      <c r="D552" t="s">
        <v>1189</v>
      </c>
      <c r="E552" t="s">
        <v>14</v>
      </c>
      <c r="F552" t="s">
        <v>1190</v>
      </c>
      <c r="G552" t="s">
        <v>16</v>
      </c>
      <c r="H552" t="s">
        <v>1185</v>
      </c>
    </row>
    <row r="553" spans="1:8">
      <c r="A553" s="1">
        <v>551</v>
      </c>
      <c r="B553" t="s">
        <v>1085</v>
      </c>
      <c r="C553" t="s">
        <v>12</v>
      </c>
      <c r="D553" t="s">
        <v>1191</v>
      </c>
      <c r="E553" t="s">
        <v>14</v>
      </c>
      <c r="F553" t="s">
        <v>1192</v>
      </c>
      <c r="G553" t="s">
        <v>16</v>
      </c>
      <c r="H553" t="s">
        <v>1193</v>
      </c>
    </row>
    <row r="554" spans="1:8">
      <c r="A554" s="1">
        <v>552</v>
      </c>
      <c r="B554" t="s">
        <v>1085</v>
      </c>
      <c r="C554" t="s">
        <v>12</v>
      </c>
      <c r="D554" t="s">
        <v>63</v>
      </c>
      <c r="E554" t="s">
        <v>14</v>
      </c>
      <c r="F554" t="s">
        <v>63</v>
      </c>
      <c r="G554" t="s">
        <v>16</v>
      </c>
    </row>
    <row r="555" spans="1:8">
      <c r="A555" s="1">
        <v>553</v>
      </c>
      <c r="B555" t="s">
        <v>1085</v>
      </c>
      <c r="C555" t="s">
        <v>12</v>
      </c>
      <c r="D555" t="s">
        <v>1194</v>
      </c>
      <c r="E555" t="s">
        <v>14</v>
      </c>
      <c r="F555" t="s">
        <v>1195</v>
      </c>
      <c r="G555" t="s">
        <v>16</v>
      </c>
      <c r="H555" t="s">
        <v>1196</v>
      </c>
    </row>
    <row r="556" spans="1:8">
      <c r="A556" s="1">
        <v>554</v>
      </c>
      <c r="B556" t="s">
        <v>1085</v>
      </c>
      <c r="C556" t="s">
        <v>12</v>
      </c>
      <c r="D556" t="s">
        <v>1197</v>
      </c>
      <c r="E556" t="s">
        <v>14</v>
      </c>
      <c r="F556" t="s">
        <v>1198</v>
      </c>
      <c r="G556" t="s">
        <v>16</v>
      </c>
      <c r="H556" t="s">
        <v>1199</v>
      </c>
    </row>
    <row r="557" spans="1:8">
      <c r="A557" s="1">
        <v>555</v>
      </c>
      <c r="B557" t="s">
        <v>1085</v>
      </c>
      <c r="C557" t="s">
        <v>12</v>
      </c>
      <c r="D557" t="s">
        <v>1200</v>
      </c>
      <c r="E557" t="s">
        <v>14</v>
      </c>
      <c r="F557" t="s">
        <v>1201</v>
      </c>
      <c r="G557" t="s">
        <v>16</v>
      </c>
      <c r="H557" t="s">
        <v>1199</v>
      </c>
    </row>
    <row r="558" spans="1:8">
      <c r="A558" s="1">
        <v>556</v>
      </c>
      <c r="B558" t="s">
        <v>1085</v>
      </c>
      <c r="C558" t="s">
        <v>12</v>
      </c>
      <c r="D558" t="s">
        <v>1202</v>
      </c>
      <c r="E558" t="s">
        <v>14</v>
      </c>
      <c r="F558" t="s">
        <v>1203</v>
      </c>
      <c r="G558" t="s">
        <v>16</v>
      </c>
      <c r="H558" t="s">
        <v>1199</v>
      </c>
    </row>
    <row r="559" spans="1:8">
      <c r="A559" s="1">
        <v>557</v>
      </c>
      <c r="B559" t="s">
        <v>1085</v>
      </c>
      <c r="C559" t="s">
        <v>12</v>
      </c>
      <c r="D559" t="s">
        <v>1204</v>
      </c>
      <c r="E559" t="s">
        <v>14</v>
      </c>
      <c r="F559" t="s">
        <v>93</v>
      </c>
      <c r="G559" t="s">
        <v>16</v>
      </c>
      <c r="H559" t="s">
        <v>234</v>
      </c>
    </row>
    <row r="560" spans="1:8">
      <c r="A560" s="1">
        <v>558</v>
      </c>
      <c r="B560" t="s">
        <v>1085</v>
      </c>
      <c r="C560" t="s">
        <v>12</v>
      </c>
      <c r="D560" t="s">
        <v>1205</v>
      </c>
      <c r="E560" t="s">
        <v>14</v>
      </c>
      <c r="F560" t="s">
        <v>1015</v>
      </c>
      <c r="G560" t="s">
        <v>16</v>
      </c>
      <c r="H560" t="s">
        <v>234</v>
      </c>
    </row>
    <row r="561" spans="1:8">
      <c r="A561" s="1">
        <v>559</v>
      </c>
      <c r="B561" t="s">
        <v>1085</v>
      </c>
      <c r="C561" t="s">
        <v>12</v>
      </c>
      <c r="D561" t="s">
        <v>1206</v>
      </c>
      <c r="E561" t="s">
        <v>14</v>
      </c>
      <c r="F561" t="s">
        <v>1207</v>
      </c>
      <c r="G561" t="s">
        <v>16</v>
      </c>
      <c r="H561" t="s">
        <v>1208</v>
      </c>
    </row>
    <row r="562" spans="1:8">
      <c r="A562" s="1">
        <v>560</v>
      </c>
      <c r="B562" t="s">
        <v>1085</v>
      </c>
      <c r="C562" t="s">
        <v>12</v>
      </c>
      <c r="D562" t="s">
        <v>1209</v>
      </c>
      <c r="E562" t="s">
        <v>14</v>
      </c>
      <c r="F562" t="s">
        <v>1173</v>
      </c>
      <c r="G562" t="s">
        <v>16</v>
      </c>
      <c r="H562" t="s">
        <v>234</v>
      </c>
    </row>
    <row r="563" spans="1:8">
      <c r="A563" s="1">
        <v>561</v>
      </c>
      <c r="B563" t="s">
        <v>1085</v>
      </c>
      <c r="C563" t="s">
        <v>12</v>
      </c>
      <c r="D563" t="s">
        <v>1210</v>
      </c>
      <c r="E563" t="s">
        <v>14</v>
      </c>
      <c r="F563" t="s">
        <v>1176</v>
      </c>
      <c r="G563" t="s">
        <v>16</v>
      </c>
      <c r="H563" t="s">
        <v>234</v>
      </c>
    </row>
    <row r="564" spans="1:8">
      <c r="A564" s="1">
        <v>562</v>
      </c>
      <c r="B564" t="s">
        <v>1085</v>
      </c>
      <c r="C564" t="s">
        <v>12</v>
      </c>
      <c r="D564" t="s">
        <v>1211</v>
      </c>
      <c r="E564" t="s">
        <v>14</v>
      </c>
      <c r="F564" t="s">
        <v>1178</v>
      </c>
      <c r="G564" t="s">
        <v>16</v>
      </c>
      <c r="H564" t="s">
        <v>234</v>
      </c>
    </row>
    <row r="565" spans="1:8">
      <c r="A565" s="1">
        <v>563</v>
      </c>
      <c r="B565" t="s">
        <v>1085</v>
      </c>
      <c r="C565" t="s">
        <v>12</v>
      </c>
      <c r="D565" t="s">
        <v>1212</v>
      </c>
      <c r="E565" t="s">
        <v>14</v>
      </c>
      <c r="F565" t="s">
        <v>1180</v>
      </c>
      <c r="G565" t="s">
        <v>16</v>
      </c>
      <c r="H565" t="s">
        <v>234</v>
      </c>
    </row>
    <row r="566" spans="1:8">
      <c r="A566" s="1">
        <v>564</v>
      </c>
      <c r="B566" t="s">
        <v>1085</v>
      </c>
      <c r="C566" t="s">
        <v>12</v>
      </c>
      <c r="D566" t="s">
        <v>1213</v>
      </c>
      <c r="E566" t="s">
        <v>14</v>
      </c>
      <c r="F566" t="s">
        <v>1182</v>
      </c>
      <c r="G566" t="s">
        <v>16</v>
      </c>
      <c r="H566" t="s">
        <v>1214</v>
      </c>
    </row>
    <row r="567" spans="1:8">
      <c r="A567" s="1">
        <v>565</v>
      </c>
      <c r="B567" t="s">
        <v>1085</v>
      </c>
      <c r="C567" t="s">
        <v>12</v>
      </c>
      <c r="D567" t="s">
        <v>1215</v>
      </c>
      <c r="E567" t="s">
        <v>14</v>
      </c>
      <c r="F567" t="s">
        <v>1216</v>
      </c>
      <c r="G567" t="s">
        <v>16</v>
      </c>
      <c r="H567" t="s">
        <v>1217</v>
      </c>
    </row>
    <row r="568" spans="1:8">
      <c r="A568" s="1">
        <v>566</v>
      </c>
      <c r="B568" t="s">
        <v>1085</v>
      </c>
      <c r="C568" t="s">
        <v>12</v>
      </c>
      <c r="D568" t="s">
        <v>63</v>
      </c>
      <c r="E568" t="s">
        <v>14</v>
      </c>
      <c r="F568" t="s">
        <v>63</v>
      </c>
      <c r="G568" t="s">
        <v>16</v>
      </c>
    </row>
    <row r="569" spans="1:8">
      <c r="A569" s="1">
        <v>567</v>
      </c>
      <c r="B569" t="s">
        <v>1085</v>
      </c>
      <c r="C569" t="s">
        <v>12</v>
      </c>
      <c r="D569" t="s">
        <v>1218</v>
      </c>
      <c r="E569" t="s">
        <v>14</v>
      </c>
      <c r="F569" t="s">
        <v>1173</v>
      </c>
      <c r="G569" t="s">
        <v>16</v>
      </c>
      <c r="H569" t="s">
        <v>1214</v>
      </c>
    </row>
    <row r="570" spans="1:8">
      <c r="A570" s="1">
        <v>568</v>
      </c>
      <c r="B570" t="s">
        <v>1085</v>
      </c>
      <c r="C570" t="s">
        <v>12</v>
      </c>
      <c r="D570" t="s">
        <v>1219</v>
      </c>
      <c r="E570" t="s">
        <v>14</v>
      </c>
      <c r="F570" t="s">
        <v>93</v>
      </c>
      <c r="G570" t="s">
        <v>16</v>
      </c>
      <c r="H570" t="s">
        <v>1208</v>
      </c>
    </row>
    <row r="571" spans="1:8">
      <c r="A571" s="1">
        <v>569</v>
      </c>
      <c r="B571" t="s">
        <v>1085</v>
      </c>
      <c r="C571" t="s">
        <v>12</v>
      </c>
      <c r="D571" t="s">
        <v>1220</v>
      </c>
      <c r="E571" t="s">
        <v>14</v>
      </c>
      <c r="F571" t="s">
        <v>1216</v>
      </c>
      <c r="G571" t="s">
        <v>16</v>
      </c>
      <c r="H571" t="s">
        <v>1221</v>
      </c>
    </row>
    <row r="572" spans="1:8">
      <c r="A572" s="1">
        <v>570</v>
      </c>
      <c r="B572" t="s">
        <v>1085</v>
      </c>
      <c r="C572" t="s">
        <v>12</v>
      </c>
      <c r="D572" t="s">
        <v>1222</v>
      </c>
      <c r="E572" t="s">
        <v>14</v>
      </c>
      <c r="F572" t="s">
        <v>1198</v>
      </c>
      <c r="G572" t="s">
        <v>16</v>
      </c>
      <c r="H572" t="s">
        <v>1223</v>
      </c>
    </row>
    <row r="573" spans="1:8">
      <c r="A573" s="1">
        <v>571</v>
      </c>
      <c r="B573" t="s">
        <v>1085</v>
      </c>
      <c r="C573" t="s">
        <v>12</v>
      </c>
      <c r="D573" t="s">
        <v>1224</v>
      </c>
      <c r="E573" t="s">
        <v>14</v>
      </c>
      <c r="F573" t="s">
        <v>1201</v>
      </c>
      <c r="G573" t="s">
        <v>16</v>
      </c>
      <c r="H573" t="s">
        <v>1223</v>
      </c>
    </row>
    <row r="574" spans="1:8">
      <c r="A574" s="1">
        <v>572</v>
      </c>
      <c r="B574" t="s">
        <v>1085</v>
      </c>
      <c r="C574" t="s">
        <v>12</v>
      </c>
      <c r="D574" t="s">
        <v>1225</v>
      </c>
      <c r="E574" t="s">
        <v>14</v>
      </c>
      <c r="F574" t="s">
        <v>1203</v>
      </c>
      <c r="G574" t="s">
        <v>16</v>
      </c>
      <c r="H574" t="s">
        <v>1223</v>
      </c>
    </row>
    <row r="575" spans="1:8">
      <c r="A575" s="1">
        <v>573</v>
      </c>
      <c r="B575" t="s">
        <v>1085</v>
      </c>
      <c r="C575" t="s">
        <v>12</v>
      </c>
      <c r="D575" t="s">
        <v>1226</v>
      </c>
      <c r="E575" t="s">
        <v>14</v>
      </c>
      <c r="F575" t="s">
        <v>1226</v>
      </c>
      <c r="G575" t="s">
        <v>16</v>
      </c>
    </row>
    <row r="576" spans="1:8">
      <c r="A576" s="1">
        <v>574</v>
      </c>
      <c r="B576" t="s">
        <v>1085</v>
      </c>
      <c r="C576" t="s">
        <v>12</v>
      </c>
      <c r="D576" t="s">
        <v>1227</v>
      </c>
      <c r="E576" t="s">
        <v>14</v>
      </c>
      <c r="F576" t="s">
        <v>1227</v>
      </c>
      <c r="G576" t="s">
        <v>16</v>
      </c>
    </row>
    <row r="577" spans="1:8">
      <c r="A577" s="1">
        <v>575</v>
      </c>
      <c r="B577" t="s">
        <v>1085</v>
      </c>
      <c r="C577" t="s">
        <v>12</v>
      </c>
      <c r="D577" t="s">
        <v>1228</v>
      </c>
      <c r="E577" t="s">
        <v>14</v>
      </c>
      <c r="F577" t="s">
        <v>1228</v>
      </c>
      <c r="G577" t="s">
        <v>16</v>
      </c>
    </row>
    <row r="578" spans="1:8">
      <c r="A578" s="1">
        <v>576</v>
      </c>
      <c r="B578" t="s">
        <v>1085</v>
      </c>
      <c r="C578" t="s">
        <v>12</v>
      </c>
      <c r="D578" t="s">
        <v>1229</v>
      </c>
      <c r="E578" t="s">
        <v>14</v>
      </c>
      <c r="F578" t="s">
        <v>1229</v>
      </c>
      <c r="G578" t="s">
        <v>16</v>
      </c>
    </row>
    <row r="579" spans="1:8">
      <c r="A579" s="1">
        <v>577</v>
      </c>
      <c r="B579" t="s">
        <v>1085</v>
      </c>
      <c r="C579" t="s">
        <v>12</v>
      </c>
      <c r="D579" t="s">
        <v>1230</v>
      </c>
      <c r="E579" t="s">
        <v>14</v>
      </c>
      <c r="F579" t="s">
        <v>1230</v>
      </c>
      <c r="G579" t="s">
        <v>16</v>
      </c>
    </row>
    <row r="580" spans="1:8">
      <c r="A580" s="1">
        <v>578</v>
      </c>
      <c r="B580" t="s">
        <v>1085</v>
      </c>
      <c r="C580" t="s">
        <v>12</v>
      </c>
      <c r="D580" t="s">
        <v>1231</v>
      </c>
      <c r="E580" t="s">
        <v>14</v>
      </c>
      <c r="F580" t="s">
        <v>1231</v>
      </c>
      <c r="G580" t="s">
        <v>16</v>
      </c>
    </row>
    <row r="581" spans="1:8">
      <c r="A581" s="1">
        <v>579</v>
      </c>
      <c r="B581" t="s">
        <v>1085</v>
      </c>
      <c r="C581" t="s">
        <v>12</v>
      </c>
      <c r="D581" t="s">
        <v>1232</v>
      </c>
      <c r="E581" t="s">
        <v>14</v>
      </c>
      <c r="F581" t="s">
        <v>1232</v>
      </c>
      <c r="G581" t="s">
        <v>16</v>
      </c>
    </row>
    <row r="582" spans="1:8">
      <c r="A582" s="1">
        <v>580</v>
      </c>
      <c r="B582" t="s">
        <v>1085</v>
      </c>
      <c r="C582" t="s">
        <v>12</v>
      </c>
      <c r="D582" t="s">
        <v>1233</v>
      </c>
      <c r="E582" t="s">
        <v>14</v>
      </c>
      <c r="F582" t="s">
        <v>1233</v>
      </c>
      <c r="G582" t="s">
        <v>16</v>
      </c>
    </row>
    <row r="583" spans="1:8">
      <c r="A583" s="1">
        <v>581</v>
      </c>
      <c r="B583" t="s">
        <v>1085</v>
      </c>
      <c r="C583" t="s">
        <v>12</v>
      </c>
      <c r="D583" t="s">
        <v>1234</v>
      </c>
      <c r="E583" t="s">
        <v>14</v>
      </c>
      <c r="F583" t="s">
        <v>1234</v>
      </c>
      <c r="G583" t="s">
        <v>16</v>
      </c>
    </row>
    <row r="584" spans="1:8">
      <c r="A584" s="1">
        <v>582</v>
      </c>
      <c r="B584" t="s">
        <v>1085</v>
      </c>
      <c r="C584" t="s">
        <v>12</v>
      </c>
      <c r="D584" t="s">
        <v>63</v>
      </c>
      <c r="E584" t="s">
        <v>14</v>
      </c>
      <c r="F584" t="s">
        <v>63</v>
      </c>
      <c r="G584" t="s">
        <v>16</v>
      </c>
    </row>
    <row r="585" spans="1:8">
      <c r="A585" s="1">
        <v>583</v>
      </c>
      <c r="B585" t="s">
        <v>1085</v>
      </c>
      <c r="C585" t="s">
        <v>12</v>
      </c>
      <c r="D585" t="s">
        <v>1235</v>
      </c>
      <c r="E585" t="s">
        <v>14</v>
      </c>
      <c r="F585" t="s">
        <v>1236</v>
      </c>
      <c r="G585" t="s">
        <v>16</v>
      </c>
      <c r="H585" t="s">
        <v>1237</v>
      </c>
    </row>
    <row r="586" spans="1:8">
      <c r="A586" s="1">
        <v>584</v>
      </c>
      <c r="B586" t="s">
        <v>1085</v>
      </c>
      <c r="C586" t="s">
        <v>12</v>
      </c>
      <c r="D586" t="s">
        <v>1238</v>
      </c>
      <c r="E586" t="s">
        <v>14</v>
      </c>
      <c r="F586" t="s">
        <v>1239</v>
      </c>
      <c r="G586" t="s">
        <v>16</v>
      </c>
      <c r="H586" t="s">
        <v>1240</v>
      </c>
    </row>
    <row r="587" spans="1:8">
      <c r="A587" s="1">
        <v>585</v>
      </c>
      <c r="B587" t="s">
        <v>1085</v>
      </c>
      <c r="C587" t="s">
        <v>12</v>
      </c>
      <c r="D587" t="s">
        <v>1241</v>
      </c>
      <c r="E587" t="s">
        <v>14</v>
      </c>
      <c r="F587" t="s">
        <v>1242</v>
      </c>
      <c r="G587" t="s">
        <v>16</v>
      </c>
      <c r="H587" t="s">
        <v>1243</v>
      </c>
    </row>
    <row r="588" spans="1:8">
      <c r="A588" s="1">
        <v>586</v>
      </c>
      <c r="B588" t="s">
        <v>1085</v>
      </c>
      <c r="C588" t="s">
        <v>12</v>
      </c>
      <c r="D588" t="s">
        <v>1244</v>
      </c>
      <c r="E588" t="s">
        <v>14</v>
      </c>
      <c r="F588" t="s">
        <v>1245</v>
      </c>
      <c r="G588" t="s">
        <v>16</v>
      </c>
      <c r="H588" t="s">
        <v>1246</v>
      </c>
    </row>
    <row r="589" spans="1:8">
      <c r="A589" s="1">
        <v>587</v>
      </c>
      <c r="B589" t="s">
        <v>1085</v>
      </c>
      <c r="C589" t="s">
        <v>12</v>
      </c>
      <c r="D589" t="s">
        <v>1247</v>
      </c>
      <c r="E589" t="s">
        <v>14</v>
      </c>
      <c r="F589" t="s">
        <v>1248</v>
      </c>
      <c r="G589" t="s">
        <v>16</v>
      </c>
      <c r="H589" t="s">
        <v>1249</v>
      </c>
    </row>
    <row r="590" spans="1:8">
      <c r="A590" s="1">
        <v>588</v>
      </c>
      <c r="B590" t="s">
        <v>1085</v>
      </c>
      <c r="C590" t="s">
        <v>12</v>
      </c>
      <c r="D590" t="s">
        <v>1250</v>
      </c>
      <c r="E590" t="s">
        <v>14</v>
      </c>
      <c r="F590" t="s">
        <v>1251</v>
      </c>
      <c r="G590" t="s">
        <v>16</v>
      </c>
      <c r="H590" t="s">
        <v>1252</v>
      </c>
    </row>
    <row r="591" spans="1:8">
      <c r="A591" s="1">
        <v>589</v>
      </c>
      <c r="B591" t="s">
        <v>1085</v>
      </c>
      <c r="C591" t="s">
        <v>12</v>
      </c>
      <c r="D591" t="s">
        <v>1253</v>
      </c>
      <c r="E591" t="s">
        <v>14</v>
      </c>
      <c r="F591" t="s">
        <v>1254</v>
      </c>
      <c r="G591" t="s">
        <v>16</v>
      </c>
      <c r="H591" t="s">
        <v>1255</v>
      </c>
    </row>
    <row r="592" spans="1:8">
      <c r="A592" s="1">
        <v>590</v>
      </c>
      <c r="B592" t="s">
        <v>1085</v>
      </c>
      <c r="C592" t="s">
        <v>12</v>
      </c>
      <c r="D592" t="s">
        <v>1256</v>
      </c>
      <c r="E592" t="s">
        <v>14</v>
      </c>
      <c r="F592" t="s">
        <v>1257</v>
      </c>
      <c r="G592" t="s">
        <v>16</v>
      </c>
      <c r="H592" t="s">
        <v>1258</v>
      </c>
    </row>
    <row r="593" spans="1:8">
      <c r="A593" s="1">
        <v>591</v>
      </c>
      <c r="B593" t="s">
        <v>1085</v>
      </c>
      <c r="C593" t="s">
        <v>12</v>
      </c>
      <c r="D593" t="s">
        <v>1259</v>
      </c>
      <c r="E593" t="s">
        <v>14</v>
      </c>
      <c r="F593" t="s">
        <v>1260</v>
      </c>
      <c r="G593" t="s">
        <v>16</v>
      </c>
      <c r="H593" t="s">
        <v>1261</v>
      </c>
    </row>
    <row r="594" spans="1:8">
      <c r="A594" s="1">
        <v>592</v>
      </c>
      <c r="B594" t="s">
        <v>1085</v>
      </c>
      <c r="C594" t="s">
        <v>12</v>
      </c>
      <c r="D594" t="s">
        <v>1262</v>
      </c>
      <c r="E594" t="s">
        <v>14</v>
      </c>
      <c r="F594" t="s">
        <v>1263</v>
      </c>
      <c r="G594" t="s">
        <v>16</v>
      </c>
      <c r="H594" t="s">
        <v>1264</v>
      </c>
    </row>
    <row r="595" spans="1:8">
      <c r="A595" s="1">
        <v>593</v>
      </c>
      <c r="B595" t="s">
        <v>1085</v>
      </c>
      <c r="C595" t="s">
        <v>12</v>
      </c>
      <c r="D595" t="s">
        <v>1265</v>
      </c>
      <c r="E595" t="s">
        <v>14</v>
      </c>
      <c r="F595" t="s">
        <v>1266</v>
      </c>
      <c r="G595" t="s">
        <v>16</v>
      </c>
      <c r="H595" t="s">
        <v>1267</v>
      </c>
    </row>
    <row r="596" spans="1:8">
      <c r="A596" s="1">
        <v>594</v>
      </c>
      <c r="B596" t="s">
        <v>1085</v>
      </c>
      <c r="C596" t="s">
        <v>12</v>
      </c>
      <c r="D596" t="s">
        <v>1268</v>
      </c>
      <c r="E596" t="s">
        <v>14</v>
      </c>
      <c r="F596" t="s">
        <v>1269</v>
      </c>
      <c r="G596" t="s">
        <v>16</v>
      </c>
      <c r="H596" t="s">
        <v>1270</v>
      </c>
    </row>
    <row r="597" spans="1:8">
      <c r="A597" s="1">
        <v>595</v>
      </c>
      <c r="B597" t="s">
        <v>1085</v>
      </c>
      <c r="C597" t="s">
        <v>12</v>
      </c>
      <c r="D597" t="s">
        <v>1271</v>
      </c>
      <c r="E597" t="s">
        <v>14</v>
      </c>
      <c r="F597" t="s">
        <v>1272</v>
      </c>
      <c r="G597" t="s">
        <v>16</v>
      </c>
      <c r="H597" t="s">
        <v>1273</v>
      </c>
    </row>
    <row r="598" spans="1:8">
      <c r="A598" s="1">
        <v>596</v>
      </c>
      <c r="B598" t="s">
        <v>1085</v>
      </c>
      <c r="C598" t="s">
        <v>12</v>
      </c>
      <c r="D598" t="s">
        <v>1274</v>
      </c>
      <c r="E598" t="s">
        <v>14</v>
      </c>
      <c r="F598" t="s">
        <v>1275</v>
      </c>
      <c r="G598" t="s">
        <v>16</v>
      </c>
      <c r="H598" t="s">
        <v>1276</v>
      </c>
    </row>
    <row r="599" spans="1:8">
      <c r="A599" s="1">
        <v>597</v>
      </c>
      <c r="B599" t="s">
        <v>1085</v>
      </c>
      <c r="C599" t="s">
        <v>12</v>
      </c>
      <c r="D599" t="s">
        <v>1277</v>
      </c>
      <c r="E599" t="s">
        <v>14</v>
      </c>
      <c r="F599" t="s">
        <v>1278</v>
      </c>
      <c r="G599" t="s">
        <v>16</v>
      </c>
      <c r="H599" t="s">
        <v>1279</v>
      </c>
    </row>
    <row r="600" spans="1:8">
      <c r="A600" s="1">
        <v>598</v>
      </c>
      <c r="B600" t="s">
        <v>1085</v>
      </c>
      <c r="C600" t="s">
        <v>12</v>
      </c>
      <c r="D600" t="s">
        <v>1280</v>
      </c>
      <c r="E600" t="s">
        <v>14</v>
      </c>
      <c r="F600" t="s">
        <v>1281</v>
      </c>
      <c r="G600" t="s">
        <v>16</v>
      </c>
      <c r="H600" t="s">
        <v>1282</v>
      </c>
    </row>
    <row r="601" spans="1:8">
      <c r="A601" s="1">
        <v>599</v>
      </c>
      <c r="B601" t="s">
        <v>1085</v>
      </c>
      <c r="C601" t="s">
        <v>12</v>
      </c>
      <c r="D601" t="s">
        <v>1283</v>
      </c>
      <c r="E601" t="s">
        <v>14</v>
      </c>
      <c r="F601" t="s">
        <v>1284</v>
      </c>
      <c r="G601" t="s">
        <v>16</v>
      </c>
      <c r="H601" t="s">
        <v>1285</v>
      </c>
    </row>
    <row r="602" spans="1:8">
      <c r="A602" s="1">
        <v>600</v>
      </c>
      <c r="B602" t="s">
        <v>1085</v>
      </c>
      <c r="C602" t="s">
        <v>12</v>
      </c>
      <c r="D602" t="s">
        <v>1286</v>
      </c>
      <c r="E602" t="s">
        <v>14</v>
      </c>
      <c r="F602" t="s">
        <v>1287</v>
      </c>
      <c r="G602" t="s">
        <v>16</v>
      </c>
      <c r="H602" t="s">
        <v>1288</v>
      </c>
    </row>
    <row r="603" spans="1:8">
      <c r="A603" s="1">
        <v>601</v>
      </c>
      <c r="B603" t="s">
        <v>1085</v>
      </c>
      <c r="C603" t="s">
        <v>12</v>
      </c>
      <c r="D603" t="s">
        <v>1289</v>
      </c>
      <c r="E603" t="s">
        <v>14</v>
      </c>
      <c r="F603" t="s">
        <v>1290</v>
      </c>
      <c r="G603" t="s">
        <v>16</v>
      </c>
      <c r="H603" t="s">
        <v>1291</v>
      </c>
    </row>
    <row r="604" spans="1:8">
      <c r="A604" s="1">
        <v>602</v>
      </c>
      <c r="B604" t="s">
        <v>1085</v>
      </c>
      <c r="C604" t="s">
        <v>12</v>
      </c>
      <c r="D604" t="s">
        <v>1292</v>
      </c>
      <c r="E604" t="s">
        <v>14</v>
      </c>
      <c r="F604" t="s">
        <v>1293</v>
      </c>
      <c r="G604" t="s">
        <v>16</v>
      </c>
      <c r="H604" t="s">
        <v>1294</v>
      </c>
    </row>
    <row r="605" spans="1:8">
      <c r="A605" s="1">
        <v>603</v>
      </c>
      <c r="B605" t="s">
        <v>1085</v>
      </c>
      <c r="C605" t="s">
        <v>12</v>
      </c>
      <c r="D605" t="s">
        <v>1295</v>
      </c>
      <c r="E605" t="s">
        <v>14</v>
      </c>
      <c r="F605" t="s">
        <v>1296</v>
      </c>
      <c r="G605" t="s">
        <v>16</v>
      </c>
      <c r="H605" t="s">
        <v>1297</v>
      </c>
    </row>
    <row r="606" spans="1:8">
      <c r="A606" s="1">
        <v>604</v>
      </c>
      <c r="B606" t="s">
        <v>1085</v>
      </c>
      <c r="C606" t="s">
        <v>12</v>
      </c>
      <c r="D606" t="s">
        <v>1298</v>
      </c>
      <c r="E606" t="s">
        <v>14</v>
      </c>
      <c r="F606" t="s">
        <v>1299</v>
      </c>
      <c r="G606" t="s">
        <v>16</v>
      </c>
      <c r="H606" t="s">
        <v>1300</v>
      </c>
    </row>
    <row r="607" spans="1:8">
      <c r="A607" s="1">
        <v>605</v>
      </c>
      <c r="B607" t="s">
        <v>1085</v>
      </c>
      <c r="C607" t="s">
        <v>12</v>
      </c>
      <c r="D607" t="s">
        <v>1301</v>
      </c>
      <c r="E607" t="s">
        <v>14</v>
      </c>
      <c r="F607" t="s">
        <v>1302</v>
      </c>
      <c r="G607" t="s">
        <v>16</v>
      </c>
      <c r="H607" t="s">
        <v>1303</v>
      </c>
    </row>
    <row r="608" spans="1:8">
      <c r="A608" s="1">
        <v>606</v>
      </c>
      <c r="B608" t="s">
        <v>1085</v>
      </c>
      <c r="C608" t="s">
        <v>12</v>
      </c>
      <c r="D608" t="s">
        <v>1304</v>
      </c>
      <c r="E608" t="s">
        <v>14</v>
      </c>
      <c r="F608" t="s">
        <v>1305</v>
      </c>
      <c r="G608" t="s">
        <v>16</v>
      </c>
      <c r="H608" t="s">
        <v>1306</v>
      </c>
    </row>
    <row r="609" spans="1:8">
      <c r="A609" s="1">
        <v>607</v>
      </c>
      <c r="B609" t="s">
        <v>1085</v>
      </c>
      <c r="C609" t="s">
        <v>12</v>
      </c>
      <c r="D609" t="s">
        <v>1307</v>
      </c>
      <c r="E609" t="s">
        <v>14</v>
      </c>
      <c r="F609" t="s">
        <v>1308</v>
      </c>
      <c r="G609" t="s">
        <v>16</v>
      </c>
      <c r="H609" t="s">
        <v>1309</v>
      </c>
    </row>
    <row r="610" spans="1:8">
      <c r="A610" s="1">
        <v>608</v>
      </c>
      <c r="B610" t="s">
        <v>1085</v>
      </c>
      <c r="C610" t="s">
        <v>12</v>
      </c>
      <c r="D610" t="s">
        <v>1310</v>
      </c>
      <c r="E610" t="s">
        <v>14</v>
      </c>
      <c r="F610" t="s">
        <v>1311</v>
      </c>
      <c r="G610" t="s">
        <v>16</v>
      </c>
      <c r="H610" t="s">
        <v>1312</v>
      </c>
    </row>
    <row r="611" spans="1:8">
      <c r="A611" s="1">
        <v>609</v>
      </c>
      <c r="B611" t="s">
        <v>1085</v>
      </c>
      <c r="C611" t="s">
        <v>12</v>
      </c>
      <c r="D611" t="s">
        <v>1313</v>
      </c>
      <c r="E611" t="s">
        <v>14</v>
      </c>
      <c r="F611" t="s">
        <v>1314</v>
      </c>
      <c r="G611" t="s">
        <v>16</v>
      </c>
      <c r="H611" t="s">
        <v>1315</v>
      </c>
    </row>
    <row r="612" spans="1:8">
      <c r="A612" s="1">
        <v>610</v>
      </c>
      <c r="B612" t="s">
        <v>1085</v>
      </c>
      <c r="C612" t="s">
        <v>12</v>
      </c>
      <c r="D612" t="s">
        <v>1316</v>
      </c>
      <c r="E612" t="s">
        <v>14</v>
      </c>
      <c r="F612" t="s">
        <v>1317</v>
      </c>
      <c r="G612" t="s">
        <v>16</v>
      </c>
      <c r="H612" t="s">
        <v>1318</v>
      </c>
    </row>
    <row r="613" spans="1:8">
      <c r="A613" s="1">
        <v>611</v>
      </c>
      <c r="B613" t="s">
        <v>1085</v>
      </c>
      <c r="C613" t="s">
        <v>12</v>
      </c>
      <c r="D613" t="s">
        <v>1319</v>
      </c>
      <c r="E613" t="s">
        <v>14</v>
      </c>
      <c r="F613" t="s">
        <v>1320</v>
      </c>
      <c r="G613" t="s">
        <v>16</v>
      </c>
      <c r="H613" t="s">
        <v>1321</v>
      </c>
    </row>
    <row r="614" spans="1:8">
      <c r="A614" s="1">
        <v>612</v>
      </c>
      <c r="B614" t="s">
        <v>1085</v>
      </c>
      <c r="C614" t="s">
        <v>12</v>
      </c>
      <c r="D614" t="s">
        <v>1322</v>
      </c>
      <c r="E614" t="s">
        <v>14</v>
      </c>
      <c r="F614" t="s">
        <v>1323</v>
      </c>
      <c r="G614" t="s">
        <v>16</v>
      </c>
      <c r="H614" t="s">
        <v>1324</v>
      </c>
    </row>
    <row r="615" spans="1:8">
      <c r="A615" s="1">
        <v>613</v>
      </c>
      <c r="B615" t="s">
        <v>1085</v>
      </c>
      <c r="C615" t="s">
        <v>12</v>
      </c>
      <c r="D615" t="s">
        <v>1325</v>
      </c>
      <c r="E615" t="s">
        <v>14</v>
      </c>
      <c r="F615" t="s">
        <v>1326</v>
      </c>
      <c r="G615" t="s">
        <v>16</v>
      </c>
      <c r="H615" t="s">
        <v>1327</v>
      </c>
    </row>
    <row r="616" spans="1:8">
      <c r="A616" s="1">
        <v>614</v>
      </c>
      <c r="B616" t="s">
        <v>1085</v>
      </c>
      <c r="C616" t="s">
        <v>12</v>
      </c>
      <c r="D616" t="s">
        <v>1328</v>
      </c>
      <c r="E616" t="s">
        <v>14</v>
      </c>
      <c r="F616" t="s">
        <v>1329</v>
      </c>
      <c r="G616" t="s">
        <v>16</v>
      </c>
      <c r="H616" t="s">
        <v>1330</v>
      </c>
    </row>
    <row r="617" spans="1:8">
      <c r="A617" s="1">
        <v>615</v>
      </c>
      <c r="B617" t="s">
        <v>1085</v>
      </c>
      <c r="C617" t="s">
        <v>12</v>
      </c>
      <c r="D617" t="s">
        <v>1331</v>
      </c>
      <c r="E617" t="s">
        <v>14</v>
      </c>
      <c r="F617" t="s">
        <v>1332</v>
      </c>
      <c r="G617" t="s">
        <v>16</v>
      </c>
      <c r="H617" t="s">
        <v>1333</v>
      </c>
    </row>
    <row r="618" spans="1:8">
      <c r="A618" s="1">
        <v>616</v>
      </c>
      <c r="B618" t="s">
        <v>1085</v>
      </c>
      <c r="C618" t="s">
        <v>12</v>
      </c>
      <c r="D618" t="s">
        <v>1334</v>
      </c>
      <c r="E618" t="s">
        <v>14</v>
      </c>
      <c r="F618" t="s">
        <v>1335</v>
      </c>
      <c r="G618" t="s">
        <v>16</v>
      </c>
      <c r="H618" t="s">
        <v>1336</v>
      </c>
    </row>
    <row r="619" spans="1:8">
      <c r="A619" s="1">
        <v>617</v>
      </c>
      <c r="B619" t="s">
        <v>1085</v>
      </c>
      <c r="C619" t="s">
        <v>12</v>
      </c>
      <c r="D619" t="s">
        <v>1337</v>
      </c>
      <c r="E619" t="s">
        <v>14</v>
      </c>
      <c r="F619" t="s">
        <v>1338</v>
      </c>
      <c r="G619" t="s">
        <v>16</v>
      </c>
      <c r="H619" t="s">
        <v>1339</v>
      </c>
    </row>
    <row r="620" spans="1:8">
      <c r="A620" s="1">
        <v>618</v>
      </c>
      <c r="B620" t="s">
        <v>1085</v>
      </c>
      <c r="C620" t="s">
        <v>12</v>
      </c>
      <c r="D620" t="s">
        <v>1340</v>
      </c>
      <c r="E620" t="s">
        <v>14</v>
      </c>
      <c r="F620" t="s">
        <v>1341</v>
      </c>
      <c r="G620" t="s">
        <v>16</v>
      </c>
      <c r="H620" t="s">
        <v>1342</v>
      </c>
    </row>
    <row r="621" spans="1:8">
      <c r="A621" s="1">
        <v>619</v>
      </c>
      <c r="B621" t="s">
        <v>1085</v>
      </c>
      <c r="C621" t="s">
        <v>12</v>
      </c>
      <c r="D621" t="s">
        <v>1343</v>
      </c>
      <c r="E621" t="s">
        <v>14</v>
      </c>
      <c r="F621" t="s">
        <v>1344</v>
      </c>
      <c r="G621" t="s">
        <v>16</v>
      </c>
      <c r="H621" t="s">
        <v>1312</v>
      </c>
    </row>
    <row r="622" spans="1:8">
      <c r="A622" s="1">
        <v>620</v>
      </c>
      <c r="B622" t="s">
        <v>1085</v>
      </c>
      <c r="C622" t="s">
        <v>12</v>
      </c>
      <c r="D622" t="s">
        <v>1345</v>
      </c>
      <c r="E622" t="s">
        <v>14</v>
      </c>
      <c r="F622" t="s">
        <v>1346</v>
      </c>
      <c r="G622" t="s">
        <v>16</v>
      </c>
      <c r="H622" t="s">
        <v>1347</v>
      </c>
    </row>
    <row r="623" spans="1:8">
      <c r="A623" s="1">
        <v>621</v>
      </c>
      <c r="B623" t="s">
        <v>1085</v>
      </c>
      <c r="C623" t="s">
        <v>12</v>
      </c>
      <c r="D623" t="s">
        <v>1348</v>
      </c>
      <c r="E623" t="s">
        <v>14</v>
      </c>
      <c r="F623" t="s">
        <v>1349</v>
      </c>
      <c r="G623" t="s">
        <v>16</v>
      </c>
      <c r="H623" t="s">
        <v>1350</v>
      </c>
    </row>
    <row r="624" spans="1:8">
      <c r="A624" s="1">
        <v>622</v>
      </c>
      <c r="B624" t="s">
        <v>1085</v>
      </c>
      <c r="C624" t="s">
        <v>12</v>
      </c>
      <c r="D624" t="s">
        <v>1351</v>
      </c>
      <c r="E624" t="s">
        <v>14</v>
      </c>
      <c r="F624" t="s">
        <v>1352</v>
      </c>
      <c r="G624" t="s">
        <v>16</v>
      </c>
      <c r="H624" t="s">
        <v>706</v>
      </c>
    </row>
    <row r="625" spans="1:8">
      <c r="A625" s="1">
        <v>623</v>
      </c>
      <c r="B625" t="s">
        <v>1085</v>
      </c>
      <c r="C625" t="s">
        <v>12</v>
      </c>
      <c r="D625" t="s">
        <v>1353</v>
      </c>
      <c r="E625" t="s">
        <v>14</v>
      </c>
      <c r="F625" t="s">
        <v>1354</v>
      </c>
      <c r="G625" t="s">
        <v>16</v>
      </c>
      <c r="H625" t="s">
        <v>1355</v>
      </c>
    </row>
    <row r="626" spans="1:8">
      <c r="A626" s="1">
        <v>624</v>
      </c>
      <c r="B626" t="s">
        <v>1085</v>
      </c>
      <c r="C626" t="s">
        <v>12</v>
      </c>
      <c r="D626" t="s">
        <v>1356</v>
      </c>
      <c r="E626" t="s">
        <v>14</v>
      </c>
      <c r="F626" t="s">
        <v>1357</v>
      </c>
      <c r="G626" t="s">
        <v>16</v>
      </c>
      <c r="H626" t="s">
        <v>1358</v>
      </c>
    </row>
    <row r="627" spans="1:8">
      <c r="A627" s="1">
        <v>625</v>
      </c>
      <c r="B627" t="s">
        <v>1085</v>
      </c>
      <c r="C627" t="s">
        <v>12</v>
      </c>
      <c r="D627" t="s">
        <v>1359</v>
      </c>
      <c r="E627" t="s">
        <v>14</v>
      </c>
      <c r="F627" t="s">
        <v>1360</v>
      </c>
      <c r="G627" t="s">
        <v>16</v>
      </c>
      <c r="H627" t="s">
        <v>1361</v>
      </c>
    </row>
    <row r="628" spans="1:8">
      <c r="A628" s="1">
        <v>626</v>
      </c>
      <c r="B628" t="s">
        <v>1085</v>
      </c>
      <c r="C628" t="s">
        <v>12</v>
      </c>
      <c r="D628" t="s">
        <v>1362</v>
      </c>
      <c r="E628" t="s">
        <v>14</v>
      </c>
      <c r="F628" t="s">
        <v>1363</v>
      </c>
      <c r="G628" t="s">
        <v>16</v>
      </c>
      <c r="H628" t="s">
        <v>1327</v>
      </c>
    </row>
    <row r="629" spans="1:8">
      <c r="A629" s="1">
        <v>627</v>
      </c>
      <c r="B629" t="s">
        <v>1085</v>
      </c>
      <c r="C629" t="s">
        <v>12</v>
      </c>
      <c r="D629" t="s">
        <v>1364</v>
      </c>
      <c r="E629" t="s">
        <v>14</v>
      </c>
      <c r="F629" t="s">
        <v>1365</v>
      </c>
      <c r="G629" t="s">
        <v>16</v>
      </c>
      <c r="H629" t="s">
        <v>1333</v>
      </c>
    </row>
    <row r="630" spans="1:8">
      <c r="A630" s="1">
        <v>628</v>
      </c>
      <c r="B630" t="s">
        <v>1085</v>
      </c>
      <c r="C630" t="s">
        <v>12</v>
      </c>
      <c r="D630" t="s">
        <v>1366</v>
      </c>
      <c r="E630" t="s">
        <v>14</v>
      </c>
      <c r="F630" t="s">
        <v>1367</v>
      </c>
      <c r="G630" t="s">
        <v>16</v>
      </c>
      <c r="H630" t="s">
        <v>1336</v>
      </c>
    </row>
    <row r="631" spans="1:8">
      <c r="A631" s="1">
        <v>629</v>
      </c>
      <c r="B631" t="s">
        <v>1085</v>
      </c>
      <c r="C631" t="s">
        <v>12</v>
      </c>
      <c r="D631" t="s">
        <v>1368</v>
      </c>
      <c r="E631" t="s">
        <v>14</v>
      </c>
      <c r="F631" t="s">
        <v>1369</v>
      </c>
      <c r="G631" t="s">
        <v>16</v>
      </c>
      <c r="H631" t="s">
        <v>1370</v>
      </c>
    </row>
    <row r="632" spans="1:8">
      <c r="A632" s="1">
        <v>630</v>
      </c>
      <c r="B632" t="s">
        <v>1085</v>
      </c>
      <c r="C632" t="s">
        <v>12</v>
      </c>
      <c r="D632" t="s">
        <v>1371</v>
      </c>
      <c r="E632" t="s">
        <v>14</v>
      </c>
      <c r="F632" t="s">
        <v>1372</v>
      </c>
      <c r="G632" t="s">
        <v>16</v>
      </c>
      <c r="H632" t="s">
        <v>1373</v>
      </c>
    </row>
    <row r="633" spans="1:8">
      <c r="A633" s="1">
        <v>631</v>
      </c>
      <c r="B633" t="s">
        <v>1085</v>
      </c>
      <c r="C633" t="s">
        <v>12</v>
      </c>
      <c r="D633" t="s">
        <v>1374</v>
      </c>
      <c r="E633" t="s">
        <v>14</v>
      </c>
      <c r="F633" t="s">
        <v>1375</v>
      </c>
      <c r="G633" t="s">
        <v>16</v>
      </c>
      <c r="H633" t="s">
        <v>1376</v>
      </c>
    </row>
    <row r="634" spans="1:8">
      <c r="A634" s="1">
        <v>632</v>
      </c>
      <c r="B634" t="s">
        <v>1085</v>
      </c>
      <c r="C634" t="s">
        <v>12</v>
      </c>
      <c r="D634" t="s">
        <v>1377</v>
      </c>
      <c r="E634" t="s">
        <v>14</v>
      </c>
      <c r="F634" t="s">
        <v>1378</v>
      </c>
      <c r="G634" t="s">
        <v>16</v>
      </c>
      <c r="H634" t="s">
        <v>1379</v>
      </c>
    </row>
    <row r="635" spans="1:8">
      <c r="A635" s="1">
        <v>633</v>
      </c>
      <c r="B635" t="s">
        <v>1085</v>
      </c>
      <c r="C635" t="s">
        <v>12</v>
      </c>
      <c r="D635" t="s">
        <v>1380</v>
      </c>
      <c r="E635" t="s">
        <v>14</v>
      </c>
      <c r="F635" t="s">
        <v>1381</v>
      </c>
      <c r="G635" t="s">
        <v>16</v>
      </c>
      <c r="H635" t="s">
        <v>1382</v>
      </c>
    </row>
    <row r="636" spans="1:8">
      <c r="A636" s="1">
        <v>634</v>
      </c>
      <c r="B636" t="s">
        <v>1085</v>
      </c>
      <c r="C636" t="s">
        <v>12</v>
      </c>
      <c r="D636" t="s">
        <v>1383</v>
      </c>
      <c r="E636" t="s">
        <v>14</v>
      </c>
      <c r="F636" t="s">
        <v>1384</v>
      </c>
      <c r="G636" t="s">
        <v>16</v>
      </c>
      <c r="H636" t="s">
        <v>1385</v>
      </c>
    </row>
    <row r="637" spans="1:8">
      <c r="A637" s="1">
        <v>635</v>
      </c>
      <c r="B637" t="s">
        <v>1085</v>
      </c>
      <c r="C637" t="s">
        <v>12</v>
      </c>
      <c r="D637" t="s">
        <v>1386</v>
      </c>
      <c r="E637" t="s">
        <v>14</v>
      </c>
      <c r="F637" t="s">
        <v>1387</v>
      </c>
      <c r="G637" t="s">
        <v>16</v>
      </c>
      <c r="H637" t="s">
        <v>1388</v>
      </c>
    </row>
    <row r="638" spans="1:8">
      <c r="A638" s="1">
        <v>636</v>
      </c>
      <c r="B638" t="s">
        <v>1085</v>
      </c>
      <c r="C638" t="s">
        <v>12</v>
      </c>
      <c r="D638" t="s">
        <v>1389</v>
      </c>
      <c r="E638" t="s">
        <v>14</v>
      </c>
      <c r="F638" t="s">
        <v>1390</v>
      </c>
      <c r="G638" t="s">
        <v>16</v>
      </c>
      <c r="H638" t="s">
        <v>1391</v>
      </c>
    </row>
    <row r="639" spans="1:8">
      <c r="A639" s="1">
        <v>637</v>
      </c>
      <c r="B639" t="s">
        <v>1085</v>
      </c>
      <c r="C639" t="s">
        <v>12</v>
      </c>
      <c r="D639" t="s">
        <v>1392</v>
      </c>
      <c r="E639" t="s">
        <v>14</v>
      </c>
      <c r="F639" t="s">
        <v>1393</v>
      </c>
      <c r="G639" t="s">
        <v>16</v>
      </c>
      <c r="H639" t="s">
        <v>1394</v>
      </c>
    </row>
    <row r="640" spans="1:8">
      <c r="A640" s="1">
        <v>638</v>
      </c>
      <c r="B640" t="s">
        <v>1085</v>
      </c>
      <c r="C640" t="s">
        <v>12</v>
      </c>
      <c r="D640" t="s">
        <v>1395</v>
      </c>
      <c r="E640" t="s">
        <v>14</v>
      </c>
      <c r="F640" t="s">
        <v>115</v>
      </c>
      <c r="G640" t="s">
        <v>16</v>
      </c>
      <c r="H640" t="s">
        <v>1396</v>
      </c>
    </row>
    <row r="641" spans="1:8">
      <c r="A641" s="1">
        <v>639</v>
      </c>
      <c r="B641" t="s">
        <v>1085</v>
      </c>
      <c r="C641" t="s">
        <v>12</v>
      </c>
      <c r="D641" t="s">
        <v>1397</v>
      </c>
      <c r="E641" t="s">
        <v>14</v>
      </c>
      <c r="F641" t="s">
        <v>1398</v>
      </c>
      <c r="G641" t="s">
        <v>16</v>
      </c>
      <c r="H641" t="s">
        <v>1399</v>
      </c>
    </row>
    <row r="642" spans="1:8">
      <c r="A642" s="1">
        <v>640</v>
      </c>
      <c r="B642" t="s">
        <v>1085</v>
      </c>
      <c r="C642" t="s">
        <v>12</v>
      </c>
      <c r="D642" t="s">
        <v>1400</v>
      </c>
      <c r="E642" t="s">
        <v>14</v>
      </c>
      <c r="F642" t="s">
        <v>1401</v>
      </c>
      <c r="G642" t="s">
        <v>16</v>
      </c>
      <c r="H642" t="s">
        <v>1402</v>
      </c>
    </row>
    <row r="643" spans="1:8">
      <c r="A643" s="1">
        <v>641</v>
      </c>
      <c r="B643" t="s">
        <v>1085</v>
      </c>
      <c r="C643" t="s">
        <v>12</v>
      </c>
      <c r="D643" t="s">
        <v>1403</v>
      </c>
      <c r="E643" t="s">
        <v>14</v>
      </c>
      <c r="F643" t="s">
        <v>1403</v>
      </c>
      <c r="G643" t="s">
        <v>16</v>
      </c>
    </row>
    <row r="644" spans="1:8">
      <c r="A644" s="1">
        <v>642</v>
      </c>
      <c r="B644" t="s">
        <v>1085</v>
      </c>
      <c r="C644" t="s">
        <v>12</v>
      </c>
      <c r="D644" t="s">
        <v>1404</v>
      </c>
      <c r="E644" t="s">
        <v>14</v>
      </c>
      <c r="F644" t="s">
        <v>302</v>
      </c>
      <c r="G644" t="s">
        <v>16</v>
      </c>
      <c r="H644" t="s">
        <v>1405</v>
      </c>
    </row>
    <row r="645" spans="1:8">
      <c r="A645" s="1">
        <v>643</v>
      </c>
      <c r="B645" t="s">
        <v>1085</v>
      </c>
      <c r="C645" t="s">
        <v>12</v>
      </c>
      <c r="D645" t="s">
        <v>1406</v>
      </c>
      <c r="E645" t="s">
        <v>14</v>
      </c>
      <c r="F645" t="s">
        <v>304</v>
      </c>
      <c r="G645" t="s">
        <v>16</v>
      </c>
      <c r="H645" t="s">
        <v>1407</v>
      </c>
    </row>
    <row r="646" spans="1:8">
      <c r="A646" s="1">
        <v>644</v>
      </c>
      <c r="B646" t="s">
        <v>1408</v>
      </c>
      <c r="C646" t="s">
        <v>12</v>
      </c>
      <c r="D646" t="s">
        <v>1409</v>
      </c>
      <c r="E646" t="s">
        <v>14</v>
      </c>
      <c r="F646" t="s">
        <v>404</v>
      </c>
      <c r="G646" t="s">
        <v>16</v>
      </c>
      <c r="H646" t="s">
        <v>1410</v>
      </c>
    </row>
    <row r="647" spans="1:8">
      <c r="A647" s="1">
        <v>645</v>
      </c>
      <c r="B647" t="s">
        <v>1408</v>
      </c>
      <c r="C647" t="s">
        <v>12</v>
      </c>
      <c r="D647" t="s">
        <v>1411</v>
      </c>
      <c r="E647" t="s">
        <v>14</v>
      </c>
      <c r="F647" t="s">
        <v>427</v>
      </c>
      <c r="G647" t="s">
        <v>16</v>
      </c>
      <c r="H647" t="s">
        <v>1412</v>
      </c>
    </row>
    <row r="648" spans="1:8">
      <c r="A648" s="1">
        <v>646</v>
      </c>
      <c r="B648" t="s">
        <v>1408</v>
      </c>
      <c r="C648" t="s">
        <v>12</v>
      </c>
      <c r="D648" t="s">
        <v>1413</v>
      </c>
      <c r="E648" t="s">
        <v>14</v>
      </c>
      <c r="F648" t="s">
        <v>96</v>
      </c>
      <c r="G648" t="s">
        <v>16</v>
      </c>
      <c r="H648" t="s">
        <v>1414</v>
      </c>
    </row>
    <row r="649" spans="1:8">
      <c r="A649" s="1">
        <v>647</v>
      </c>
      <c r="B649" t="s">
        <v>1408</v>
      </c>
      <c r="C649" t="s">
        <v>12</v>
      </c>
      <c r="D649" t="s">
        <v>1415</v>
      </c>
      <c r="E649" t="s">
        <v>14</v>
      </c>
      <c r="F649" t="s">
        <v>90</v>
      </c>
      <c r="G649" t="s">
        <v>16</v>
      </c>
      <c r="H649" t="s">
        <v>1416</v>
      </c>
    </row>
    <row r="650" spans="1:8">
      <c r="A650" s="1">
        <v>648</v>
      </c>
      <c r="B650" t="s">
        <v>1408</v>
      </c>
      <c r="C650" t="s">
        <v>12</v>
      </c>
      <c r="D650" t="s">
        <v>1417</v>
      </c>
      <c r="E650" t="s">
        <v>14</v>
      </c>
      <c r="F650" t="s">
        <v>102</v>
      </c>
      <c r="G650" t="s">
        <v>16</v>
      </c>
      <c r="H650" t="s">
        <v>1418</v>
      </c>
    </row>
    <row r="651" spans="1:8">
      <c r="A651" s="1">
        <v>649</v>
      </c>
      <c r="B651" t="s">
        <v>1408</v>
      </c>
      <c r="C651" t="s">
        <v>12</v>
      </c>
      <c r="D651" t="s">
        <v>63</v>
      </c>
      <c r="E651" t="s">
        <v>14</v>
      </c>
      <c r="F651" t="s">
        <v>63</v>
      </c>
      <c r="G651" t="s">
        <v>16</v>
      </c>
    </row>
    <row r="652" spans="1:8">
      <c r="A652" s="1">
        <v>650</v>
      </c>
      <c r="B652" t="s">
        <v>1408</v>
      </c>
      <c r="C652" t="s">
        <v>12</v>
      </c>
      <c r="D652" t="s">
        <v>1419</v>
      </c>
      <c r="E652" t="s">
        <v>14</v>
      </c>
      <c r="F652" t="s">
        <v>835</v>
      </c>
      <c r="G652" t="s">
        <v>16</v>
      </c>
      <c r="H652" t="s">
        <v>1420</v>
      </c>
    </row>
    <row r="653" spans="1:8">
      <c r="A653" s="1">
        <v>651</v>
      </c>
      <c r="B653" t="s">
        <v>1408</v>
      </c>
      <c r="C653" t="s">
        <v>12</v>
      </c>
      <c r="D653" t="s">
        <v>1421</v>
      </c>
      <c r="E653" t="s">
        <v>14</v>
      </c>
      <c r="F653" t="s">
        <v>1422</v>
      </c>
      <c r="G653" t="s">
        <v>16</v>
      </c>
      <c r="H653" t="s">
        <v>1423</v>
      </c>
    </row>
    <row r="654" spans="1:8">
      <c r="A654" s="1">
        <v>652</v>
      </c>
      <c r="B654" t="s">
        <v>1408</v>
      </c>
      <c r="C654" t="s">
        <v>12</v>
      </c>
      <c r="D654" t="s">
        <v>1424</v>
      </c>
      <c r="E654" t="s">
        <v>14</v>
      </c>
      <c r="F654" t="s">
        <v>1425</v>
      </c>
      <c r="G654" t="s">
        <v>16</v>
      </c>
      <c r="H654" t="s">
        <v>1426</v>
      </c>
    </row>
    <row r="655" spans="1:8">
      <c r="A655" s="1">
        <v>653</v>
      </c>
      <c r="B655" t="s">
        <v>1408</v>
      </c>
      <c r="C655" t="s">
        <v>12</v>
      </c>
      <c r="D655" t="s">
        <v>1427</v>
      </c>
      <c r="E655" t="s">
        <v>14</v>
      </c>
      <c r="F655" t="s">
        <v>1428</v>
      </c>
      <c r="G655" t="s">
        <v>16</v>
      </c>
      <c r="H655" t="s">
        <v>1429</v>
      </c>
    </row>
    <row r="656" spans="1:8">
      <c r="A656" s="1">
        <v>654</v>
      </c>
      <c r="B656" t="s">
        <v>1408</v>
      </c>
      <c r="C656" t="s">
        <v>12</v>
      </c>
      <c r="D656" t="s">
        <v>1430</v>
      </c>
      <c r="E656" t="s">
        <v>14</v>
      </c>
      <c r="F656" t="s">
        <v>1431</v>
      </c>
      <c r="G656" t="s">
        <v>16</v>
      </c>
      <c r="H656" t="s">
        <v>1432</v>
      </c>
    </row>
    <row r="657" spans="1:8">
      <c r="A657" s="1">
        <v>655</v>
      </c>
      <c r="B657" t="s">
        <v>1408</v>
      </c>
      <c r="C657" t="s">
        <v>12</v>
      </c>
      <c r="D657" t="s">
        <v>1433</v>
      </c>
      <c r="E657" t="s">
        <v>14</v>
      </c>
      <c r="F657" t="s">
        <v>1434</v>
      </c>
      <c r="G657" t="s">
        <v>16</v>
      </c>
      <c r="H657" t="s">
        <v>1435</v>
      </c>
    </row>
    <row r="658" spans="1:8">
      <c r="A658" s="1">
        <v>656</v>
      </c>
      <c r="B658" t="s">
        <v>1408</v>
      </c>
      <c r="C658" t="s">
        <v>12</v>
      </c>
      <c r="D658" t="s">
        <v>1436</v>
      </c>
      <c r="E658" t="s">
        <v>14</v>
      </c>
      <c r="F658" t="s">
        <v>87</v>
      </c>
      <c r="G658" t="s">
        <v>16</v>
      </c>
      <c r="H658" t="s">
        <v>1437</v>
      </c>
    </row>
    <row r="659" spans="1:8">
      <c r="A659" s="1">
        <v>657</v>
      </c>
      <c r="B659" t="s">
        <v>1408</v>
      </c>
      <c r="C659" t="s">
        <v>12</v>
      </c>
      <c r="D659" t="s">
        <v>1438</v>
      </c>
      <c r="E659" t="s">
        <v>14</v>
      </c>
      <c r="F659" t="s">
        <v>1439</v>
      </c>
      <c r="G659" t="s">
        <v>16</v>
      </c>
      <c r="H659" t="s">
        <v>1440</v>
      </c>
    </row>
    <row r="660" spans="1:8">
      <c r="A660" s="1">
        <v>658</v>
      </c>
      <c r="B660" t="s">
        <v>1408</v>
      </c>
      <c r="C660" t="s">
        <v>12</v>
      </c>
      <c r="D660" t="s">
        <v>1441</v>
      </c>
      <c r="E660" t="s">
        <v>14</v>
      </c>
      <c r="F660" t="s">
        <v>1442</v>
      </c>
      <c r="G660" t="s">
        <v>16</v>
      </c>
      <c r="H660" t="s">
        <v>1443</v>
      </c>
    </row>
    <row r="661" spans="1:8">
      <c r="A661" s="1">
        <v>659</v>
      </c>
      <c r="B661" t="s">
        <v>1408</v>
      </c>
      <c r="C661" t="s">
        <v>12</v>
      </c>
      <c r="D661" t="s">
        <v>1444</v>
      </c>
      <c r="E661" t="s">
        <v>14</v>
      </c>
      <c r="F661" t="s">
        <v>1445</v>
      </c>
      <c r="G661" t="s">
        <v>16</v>
      </c>
      <c r="H661" t="s">
        <v>1446</v>
      </c>
    </row>
    <row r="662" spans="1:8">
      <c r="A662" s="1">
        <v>660</v>
      </c>
      <c r="B662" t="s">
        <v>1408</v>
      </c>
      <c r="C662" t="s">
        <v>12</v>
      </c>
      <c r="D662" t="s">
        <v>1447</v>
      </c>
      <c r="E662" t="s">
        <v>14</v>
      </c>
      <c r="F662" t="s">
        <v>1448</v>
      </c>
      <c r="G662" t="s">
        <v>16</v>
      </c>
      <c r="H662" t="s">
        <v>1449</v>
      </c>
    </row>
    <row r="663" spans="1:8">
      <c r="A663" s="1">
        <v>661</v>
      </c>
      <c r="B663" t="s">
        <v>1408</v>
      </c>
      <c r="C663" t="s">
        <v>12</v>
      </c>
      <c r="D663" t="s">
        <v>1450</v>
      </c>
      <c r="E663" t="s">
        <v>14</v>
      </c>
      <c r="F663" t="s">
        <v>291</v>
      </c>
      <c r="G663" t="s">
        <v>16</v>
      </c>
      <c r="H663" t="s">
        <v>1451</v>
      </c>
    </row>
    <row r="664" spans="1:8">
      <c r="A664" s="1">
        <v>662</v>
      </c>
      <c r="B664" t="s">
        <v>1408</v>
      </c>
      <c r="C664" t="s">
        <v>12</v>
      </c>
      <c r="D664" t="s">
        <v>1452</v>
      </c>
      <c r="E664" t="s">
        <v>14</v>
      </c>
      <c r="F664" t="s">
        <v>294</v>
      </c>
      <c r="G664" t="s">
        <v>16</v>
      </c>
      <c r="H664" t="s">
        <v>1453</v>
      </c>
    </row>
    <row r="665" spans="1:8">
      <c r="A665" s="1">
        <v>663</v>
      </c>
      <c r="B665" t="s">
        <v>1408</v>
      </c>
      <c r="C665" t="s">
        <v>12</v>
      </c>
      <c r="D665" t="s">
        <v>1454</v>
      </c>
      <c r="E665" t="s">
        <v>14</v>
      </c>
      <c r="F665" t="s">
        <v>297</v>
      </c>
      <c r="G665" t="s">
        <v>16</v>
      </c>
      <c r="H665" t="s">
        <v>1455</v>
      </c>
    </row>
    <row r="666" spans="1:8">
      <c r="A666" s="1">
        <v>664</v>
      </c>
      <c r="B666" t="s">
        <v>1408</v>
      </c>
      <c r="C666" t="s">
        <v>12</v>
      </c>
      <c r="D666" t="s">
        <v>1456</v>
      </c>
      <c r="E666" t="s">
        <v>14</v>
      </c>
      <c r="F666" t="s">
        <v>300</v>
      </c>
      <c r="G666" t="s">
        <v>16</v>
      </c>
      <c r="H666" t="s">
        <v>1457</v>
      </c>
    </row>
    <row r="667" spans="1:8">
      <c r="A667" s="1">
        <v>665</v>
      </c>
      <c r="B667" t="s">
        <v>1408</v>
      </c>
      <c r="C667" t="s">
        <v>12</v>
      </c>
      <c r="D667" t="s">
        <v>1458</v>
      </c>
      <c r="E667" t="s">
        <v>14</v>
      </c>
      <c r="F667" t="s">
        <v>302</v>
      </c>
      <c r="G667" t="s">
        <v>16</v>
      </c>
      <c r="H667" t="s">
        <v>1459</v>
      </c>
    </row>
    <row r="668" spans="1:8">
      <c r="A668" s="1">
        <v>666</v>
      </c>
      <c r="B668" t="s">
        <v>1408</v>
      </c>
      <c r="C668" t="s">
        <v>12</v>
      </c>
      <c r="D668" t="s">
        <v>1460</v>
      </c>
      <c r="E668" t="s">
        <v>14</v>
      </c>
      <c r="F668" t="s">
        <v>304</v>
      </c>
      <c r="G668" t="s">
        <v>16</v>
      </c>
      <c r="H668" t="s">
        <v>1459</v>
      </c>
    </row>
    <row r="669" spans="1:8">
      <c r="A669" s="1">
        <v>667</v>
      </c>
      <c r="B669" t="s">
        <v>1408</v>
      </c>
      <c r="C669" t="s">
        <v>12</v>
      </c>
      <c r="D669" t="s">
        <v>1461</v>
      </c>
      <c r="E669" t="s">
        <v>14</v>
      </c>
      <c r="F669" t="s">
        <v>306</v>
      </c>
      <c r="G669" t="s">
        <v>16</v>
      </c>
      <c r="H669" t="s">
        <v>1462</v>
      </c>
    </row>
    <row r="670" spans="1:8">
      <c r="A670" s="1">
        <v>668</v>
      </c>
      <c r="B670" t="s">
        <v>1408</v>
      </c>
      <c r="C670" t="s">
        <v>12</v>
      </c>
      <c r="D670" t="s">
        <v>1463</v>
      </c>
      <c r="E670" t="s">
        <v>14</v>
      </c>
      <c r="F670" t="s">
        <v>1464</v>
      </c>
      <c r="G670" t="s">
        <v>16</v>
      </c>
      <c r="H670" t="s">
        <v>1465</v>
      </c>
    </row>
    <row r="671" spans="1:8">
      <c r="A671" s="1">
        <v>669</v>
      </c>
      <c r="B671" t="s">
        <v>1408</v>
      </c>
      <c r="C671" t="s">
        <v>12</v>
      </c>
      <c r="D671" t="s">
        <v>1466</v>
      </c>
      <c r="E671" t="s">
        <v>14</v>
      </c>
      <c r="F671" t="s">
        <v>1467</v>
      </c>
      <c r="G671" t="s">
        <v>16</v>
      </c>
      <c r="H671" t="s">
        <v>1468</v>
      </c>
    </row>
    <row r="672" spans="1:8">
      <c r="A672" s="1">
        <v>670</v>
      </c>
      <c r="B672" t="s">
        <v>1408</v>
      </c>
      <c r="C672" t="s">
        <v>12</v>
      </c>
      <c r="D672" t="s">
        <v>1469</v>
      </c>
      <c r="E672" t="s">
        <v>14</v>
      </c>
      <c r="F672" t="s">
        <v>236</v>
      </c>
      <c r="G672" t="s">
        <v>16</v>
      </c>
      <c r="H672" t="s">
        <v>1470</v>
      </c>
    </row>
    <row r="673" spans="1:8">
      <c r="A673" s="1">
        <v>671</v>
      </c>
      <c r="B673" t="s">
        <v>1408</v>
      </c>
      <c r="C673" t="s">
        <v>12</v>
      </c>
      <c r="D673" t="s">
        <v>1471</v>
      </c>
      <c r="E673" t="s">
        <v>14</v>
      </c>
      <c r="F673" t="s">
        <v>1472</v>
      </c>
      <c r="G673" t="s">
        <v>16</v>
      </c>
      <c r="H673" t="s">
        <v>1473</v>
      </c>
    </row>
    <row r="674" spans="1:8">
      <c r="A674" s="1">
        <v>672</v>
      </c>
      <c r="B674" t="s">
        <v>1408</v>
      </c>
      <c r="C674" t="s">
        <v>12</v>
      </c>
      <c r="D674" t="s">
        <v>63</v>
      </c>
      <c r="E674" t="s">
        <v>14</v>
      </c>
      <c r="F674" t="s">
        <v>63</v>
      </c>
      <c r="G674" t="s">
        <v>16</v>
      </c>
    </row>
    <row r="675" spans="1:8">
      <c r="A675" s="1">
        <v>673</v>
      </c>
      <c r="B675" t="s">
        <v>1408</v>
      </c>
      <c r="C675" t="s">
        <v>12</v>
      </c>
      <c r="D675" t="s">
        <v>1474</v>
      </c>
      <c r="E675" t="s">
        <v>14</v>
      </c>
      <c r="F675" t="s">
        <v>1475</v>
      </c>
      <c r="G675" t="s">
        <v>16</v>
      </c>
      <c r="H675" t="s">
        <v>1476</v>
      </c>
    </row>
    <row r="676" spans="1:8">
      <c r="A676" s="1">
        <v>674</v>
      </c>
      <c r="B676" t="s">
        <v>1408</v>
      </c>
      <c r="C676" t="s">
        <v>12</v>
      </c>
      <c r="D676" t="s">
        <v>1477</v>
      </c>
      <c r="E676" t="s">
        <v>14</v>
      </c>
      <c r="F676" t="s">
        <v>1478</v>
      </c>
      <c r="G676" t="s">
        <v>16</v>
      </c>
      <c r="H676" t="s">
        <v>1479</v>
      </c>
    </row>
    <row r="677" spans="1:8">
      <c r="A677" s="1">
        <v>675</v>
      </c>
      <c r="B677" t="s">
        <v>1408</v>
      </c>
      <c r="C677" t="s">
        <v>12</v>
      </c>
      <c r="D677" t="s">
        <v>1480</v>
      </c>
      <c r="E677" t="s">
        <v>14</v>
      </c>
      <c r="F677" t="s">
        <v>1481</v>
      </c>
      <c r="G677" t="s">
        <v>16</v>
      </c>
      <c r="H677" t="s">
        <v>1482</v>
      </c>
    </row>
    <row r="678" spans="1:8">
      <c r="A678" s="1">
        <v>676</v>
      </c>
      <c r="B678" t="s">
        <v>1408</v>
      </c>
      <c r="C678" t="s">
        <v>12</v>
      </c>
      <c r="D678" t="s">
        <v>1483</v>
      </c>
      <c r="E678" t="s">
        <v>14</v>
      </c>
      <c r="F678" t="s">
        <v>1484</v>
      </c>
      <c r="G678" t="s">
        <v>16</v>
      </c>
      <c r="H678" t="s">
        <v>1485</v>
      </c>
    </row>
    <row r="679" spans="1:8">
      <c r="A679" s="1">
        <v>677</v>
      </c>
      <c r="B679" t="s">
        <v>1408</v>
      </c>
      <c r="C679" t="s">
        <v>12</v>
      </c>
      <c r="D679" t="s">
        <v>63</v>
      </c>
      <c r="E679" t="s">
        <v>14</v>
      </c>
      <c r="F679" t="s">
        <v>63</v>
      </c>
      <c r="G679" t="s">
        <v>16</v>
      </c>
    </row>
    <row r="680" spans="1:8">
      <c r="A680" s="1">
        <v>678</v>
      </c>
      <c r="B680" t="s">
        <v>1408</v>
      </c>
      <c r="C680" t="s">
        <v>12</v>
      </c>
      <c r="D680" t="s">
        <v>1486</v>
      </c>
      <c r="E680" t="s">
        <v>14</v>
      </c>
      <c r="F680" t="s">
        <v>313</v>
      </c>
      <c r="G680" t="s">
        <v>16</v>
      </c>
      <c r="H680" t="s">
        <v>1487</v>
      </c>
    </row>
    <row r="681" spans="1:8">
      <c r="A681" s="1">
        <v>679</v>
      </c>
      <c r="B681" t="s">
        <v>1408</v>
      </c>
      <c r="C681" t="s">
        <v>12</v>
      </c>
      <c r="D681" t="s">
        <v>1488</v>
      </c>
      <c r="E681" t="s">
        <v>14</v>
      </c>
      <c r="F681" t="s">
        <v>1488</v>
      </c>
      <c r="G681" t="s">
        <v>16</v>
      </c>
    </row>
    <row r="682" spans="1:8">
      <c r="A682" s="1">
        <v>680</v>
      </c>
      <c r="B682" t="s">
        <v>1408</v>
      </c>
      <c r="C682" t="s">
        <v>12</v>
      </c>
      <c r="D682" t="s">
        <v>1075</v>
      </c>
      <c r="E682" t="s">
        <v>14</v>
      </c>
      <c r="F682" t="s">
        <v>1075</v>
      </c>
      <c r="G682" t="s">
        <v>16</v>
      </c>
    </row>
    <row r="683" spans="1:8">
      <c r="A683" s="1">
        <v>681</v>
      </c>
      <c r="B683" t="s">
        <v>1408</v>
      </c>
      <c r="C683" t="s">
        <v>12</v>
      </c>
      <c r="D683" t="s">
        <v>1489</v>
      </c>
      <c r="E683" t="s">
        <v>14</v>
      </c>
      <c r="F683" t="s">
        <v>404</v>
      </c>
      <c r="G683" t="s">
        <v>16</v>
      </c>
      <c r="H683" t="s">
        <v>1490</v>
      </c>
    </row>
    <row r="684" spans="1:8">
      <c r="A684" s="1">
        <v>682</v>
      </c>
      <c r="B684" t="s">
        <v>1408</v>
      </c>
      <c r="C684" t="s">
        <v>12</v>
      </c>
      <c r="D684" t="s">
        <v>1491</v>
      </c>
      <c r="E684" t="s">
        <v>14</v>
      </c>
      <c r="F684" t="s">
        <v>427</v>
      </c>
      <c r="G684" t="s">
        <v>16</v>
      </c>
      <c r="H684" t="s">
        <v>1492</v>
      </c>
    </row>
    <row r="685" spans="1:8">
      <c r="A685" s="1">
        <v>683</v>
      </c>
      <c r="B685" t="s">
        <v>1408</v>
      </c>
      <c r="C685" t="s">
        <v>12</v>
      </c>
      <c r="D685" t="s">
        <v>1493</v>
      </c>
      <c r="E685" t="s">
        <v>14</v>
      </c>
      <c r="F685" t="s">
        <v>96</v>
      </c>
      <c r="G685" t="s">
        <v>16</v>
      </c>
      <c r="H685" t="s">
        <v>1494</v>
      </c>
    </row>
    <row r="686" spans="1:8">
      <c r="A686" s="1">
        <v>684</v>
      </c>
      <c r="B686" t="s">
        <v>1408</v>
      </c>
      <c r="C686" t="s">
        <v>12</v>
      </c>
      <c r="D686" t="s">
        <v>1495</v>
      </c>
      <c r="E686" t="s">
        <v>14</v>
      </c>
      <c r="F686" t="s">
        <v>90</v>
      </c>
      <c r="G686" t="s">
        <v>16</v>
      </c>
      <c r="H686" t="s">
        <v>1496</v>
      </c>
    </row>
    <row r="687" spans="1:8">
      <c r="A687" s="1">
        <v>685</v>
      </c>
      <c r="B687" t="s">
        <v>1408</v>
      </c>
      <c r="C687" t="s">
        <v>12</v>
      </c>
      <c r="D687" t="s">
        <v>1497</v>
      </c>
      <c r="E687" t="s">
        <v>14</v>
      </c>
      <c r="F687" t="s">
        <v>102</v>
      </c>
      <c r="G687" t="s">
        <v>16</v>
      </c>
      <c r="H687" t="s">
        <v>1498</v>
      </c>
    </row>
    <row r="688" spans="1:8">
      <c r="A688" s="1">
        <v>686</v>
      </c>
      <c r="B688" t="s">
        <v>1408</v>
      </c>
      <c r="C688" t="s">
        <v>12</v>
      </c>
      <c r="D688" t="s">
        <v>1499</v>
      </c>
      <c r="E688" t="s">
        <v>14</v>
      </c>
      <c r="F688" t="s">
        <v>105</v>
      </c>
      <c r="G688" t="s">
        <v>16</v>
      </c>
      <c r="H688" t="s">
        <v>1500</v>
      </c>
    </row>
    <row r="689" spans="1:8">
      <c r="A689" s="1">
        <v>687</v>
      </c>
      <c r="B689" t="s">
        <v>1408</v>
      </c>
      <c r="C689" t="s">
        <v>12</v>
      </c>
      <c r="D689" t="s">
        <v>1501</v>
      </c>
      <c r="E689" t="s">
        <v>14</v>
      </c>
      <c r="F689" t="s">
        <v>1502</v>
      </c>
      <c r="G689" t="s">
        <v>16</v>
      </c>
      <c r="H689" t="s">
        <v>1503</v>
      </c>
    </row>
    <row r="690" spans="1:8">
      <c r="A690" s="1">
        <v>688</v>
      </c>
      <c r="B690" t="s">
        <v>1408</v>
      </c>
      <c r="C690" t="s">
        <v>12</v>
      </c>
      <c r="D690" t="s">
        <v>1504</v>
      </c>
      <c r="E690" t="s">
        <v>14</v>
      </c>
      <c r="F690" t="s">
        <v>236</v>
      </c>
      <c r="G690" t="s">
        <v>16</v>
      </c>
      <c r="H690" t="s">
        <v>1505</v>
      </c>
    </row>
    <row r="691" spans="1:8">
      <c r="A691" s="1">
        <v>689</v>
      </c>
      <c r="B691" t="s">
        <v>1408</v>
      </c>
      <c r="C691" t="s">
        <v>12</v>
      </c>
      <c r="D691" t="s">
        <v>1506</v>
      </c>
      <c r="E691" t="s">
        <v>14</v>
      </c>
      <c r="F691" t="s">
        <v>43</v>
      </c>
      <c r="G691" t="s">
        <v>16</v>
      </c>
      <c r="H691" t="s">
        <v>1507</v>
      </c>
    </row>
    <row r="692" spans="1:8">
      <c r="A692" s="1">
        <v>690</v>
      </c>
      <c r="B692" t="s">
        <v>1408</v>
      </c>
      <c r="C692" t="s">
        <v>12</v>
      </c>
      <c r="D692" t="s">
        <v>1508</v>
      </c>
      <c r="E692" t="s">
        <v>14</v>
      </c>
      <c r="F692" t="s">
        <v>283</v>
      </c>
      <c r="G692" t="s">
        <v>16</v>
      </c>
      <c r="H692" t="s">
        <v>1509</v>
      </c>
    </row>
    <row r="693" spans="1:8">
      <c r="A693" s="1">
        <v>691</v>
      </c>
      <c r="B693" t="s">
        <v>1408</v>
      </c>
      <c r="C693" t="s">
        <v>12</v>
      </c>
      <c r="D693" t="s">
        <v>1510</v>
      </c>
      <c r="E693" t="s">
        <v>14</v>
      </c>
      <c r="F693" t="s">
        <v>286</v>
      </c>
      <c r="G693" t="s">
        <v>16</v>
      </c>
      <c r="H693" t="s">
        <v>1511</v>
      </c>
    </row>
    <row r="694" spans="1:8">
      <c r="A694" s="1">
        <v>692</v>
      </c>
      <c r="B694" t="s">
        <v>1408</v>
      </c>
      <c r="C694" t="s">
        <v>12</v>
      </c>
      <c r="D694" t="s">
        <v>1512</v>
      </c>
      <c r="E694" t="s">
        <v>14</v>
      </c>
      <c r="F694" t="s">
        <v>289</v>
      </c>
      <c r="G694" t="s">
        <v>16</v>
      </c>
      <c r="H694" t="s">
        <v>1513</v>
      </c>
    </row>
    <row r="695" spans="1:8">
      <c r="A695" s="1">
        <v>693</v>
      </c>
      <c r="B695" t="s">
        <v>1408</v>
      </c>
      <c r="C695" t="s">
        <v>12</v>
      </c>
      <c r="D695" t="s">
        <v>1514</v>
      </c>
      <c r="E695" t="s">
        <v>14</v>
      </c>
      <c r="F695" t="s">
        <v>427</v>
      </c>
      <c r="G695" t="s">
        <v>16</v>
      </c>
      <c r="H695" t="s">
        <v>1515</v>
      </c>
    </row>
    <row r="696" spans="1:8">
      <c r="A696" s="1">
        <v>694</v>
      </c>
      <c r="B696" t="s">
        <v>1408</v>
      </c>
      <c r="C696" t="s">
        <v>12</v>
      </c>
      <c r="D696" t="s">
        <v>1516</v>
      </c>
      <c r="E696" t="s">
        <v>14</v>
      </c>
      <c r="F696" t="s">
        <v>302</v>
      </c>
      <c r="G696" t="s">
        <v>16</v>
      </c>
      <c r="H696" t="s">
        <v>1517</v>
      </c>
    </row>
    <row r="697" spans="1:8">
      <c r="A697" s="1">
        <v>695</v>
      </c>
      <c r="B697" t="s">
        <v>1408</v>
      </c>
      <c r="C697" t="s">
        <v>12</v>
      </c>
      <c r="D697" t="s">
        <v>1518</v>
      </c>
      <c r="E697" t="s">
        <v>14</v>
      </c>
      <c r="F697" t="s">
        <v>304</v>
      </c>
      <c r="G697" t="s">
        <v>16</v>
      </c>
      <c r="H697" t="s">
        <v>1519</v>
      </c>
    </row>
    <row r="698" spans="1:8">
      <c r="A698" s="1">
        <v>696</v>
      </c>
      <c r="B698" t="s">
        <v>1408</v>
      </c>
      <c r="C698" t="s">
        <v>12</v>
      </c>
      <c r="D698" t="s">
        <v>1520</v>
      </c>
      <c r="E698" t="s">
        <v>14</v>
      </c>
      <c r="F698" t="s">
        <v>306</v>
      </c>
      <c r="G698" t="s">
        <v>16</v>
      </c>
      <c r="H698" t="s">
        <v>1521</v>
      </c>
    </row>
    <row r="699" spans="1:8">
      <c r="A699" s="1">
        <v>697</v>
      </c>
      <c r="B699" t="s">
        <v>1408</v>
      </c>
      <c r="C699" t="s">
        <v>12</v>
      </c>
      <c r="D699" t="s">
        <v>1522</v>
      </c>
      <c r="E699" t="s">
        <v>14</v>
      </c>
      <c r="F699" t="s">
        <v>309</v>
      </c>
      <c r="G699" t="s">
        <v>16</v>
      </c>
      <c r="H699" t="s">
        <v>1523</v>
      </c>
    </row>
    <row r="700" spans="1:8">
      <c r="A700" s="1">
        <v>698</v>
      </c>
      <c r="B700" t="s">
        <v>1408</v>
      </c>
      <c r="C700" t="s">
        <v>12</v>
      </c>
      <c r="D700" t="s">
        <v>1524</v>
      </c>
      <c r="E700" t="s">
        <v>14</v>
      </c>
      <c r="F700" t="s">
        <v>311</v>
      </c>
      <c r="G700" t="s">
        <v>16</v>
      </c>
      <c r="H700" t="s">
        <v>1525</v>
      </c>
    </row>
    <row r="701" spans="1:8">
      <c r="A701" s="1">
        <v>699</v>
      </c>
      <c r="B701" t="s">
        <v>1408</v>
      </c>
      <c r="C701" t="s">
        <v>12</v>
      </c>
      <c r="D701" t="s">
        <v>1526</v>
      </c>
      <c r="E701" t="s">
        <v>14</v>
      </c>
      <c r="F701" t="s">
        <v>313</v>
      </c>
      <c r="G701" t="s">
        <v>16</v>
      </c>
      <c r="H701" t="s">
        <v>1527</v>
      </c>
    </row>
    <row r="702" spans="1:8">
      <c r="A702" s="1">
        <v>700</v>
      </c>
      <c r="B702" t="s">
        <v>1528</v>
      </c>
      <c r="C702" t="s">
        <v>12</v>
      </c>
      <c r="D702" t="s">
        <v>1529</v>
      </c>
      <c r="E702" t="s">
        <v>14</v>
      </c>
      <c r="F702" t="s">
        <v>65</v>
      </c>
      <c r="G702" t="s">
        <v>16</v>
      </c>
      <c r="H702" t="s">
        <v>1530</v>
      </c>
    </row>
    <row r="703" spans="1:8">
      <c r="A703" s="1">
        <v>701</v>
      </c>
      <c r="B703" t="s">
        <v>1528</v>
      </c>
      <c r="C703" t="s">
        <v>12</v>
      </c>
      <c r="D703" t="s">
        <v>1531</v>
      </c>
      <c r="E703" t="s">
        <v>14</v>
      </c>
      <c r="F703" t="s">
        <v>68</v>
      </c>
      <c r="G703" t="s">
        <v>16</v>
      </c>
      <c r="H703" t="s">
        <v>1532</v>
      </c>
    </row>
    <row r="704" spans="1:8">
      <c r="A704" s="1">
        <v>702</v>
      </c>
      <c r="B704" t="s">
        <v>1528</v>
      </c>
      <c r="C704" t="s">
        <v>12</v>
      </c>
      <c r="D704" t="s">
        <v>1533</v>
      </c>
      <c r="E704" t="s">
        <v>14</v>
      </c>
      <c r="F704" t="s">
        <v>71</v>
      </c>
      <c r="G704" t="s">
        <v>16</v>
      </c>
      <c r="H704" t="s">
        <v>1534</v>
      </c>
    </row>
    <row r="705" spans="1:8">
      <c r="A705" s="1">
        <v>703</v>
      </c>
      <c r="B705" t="s">
        <v>1528</v>
      </c>
      <c r="C705" t="s">
        <v>12</v>
      </c>
      <c r="D705" t="s">
        <v>1535</v>
      </c>
      <c r="E705" t="s">
        <v>14</v>
      </c>
      <c r="F705" t="s">
        <v>74</v>
      </c>
      <c r="G705" t="s">
        <v>16</v>
      </c>
      <c r="H705" t="s">
        <v>1536</v>
      </c>
    </row>
    <row r="706" spans="1:8">
      <c r="A706" s="1">
        <v>704</v>
      </c>
      <c r="B706" t="s">
        <v>1528</v>
      </c>
      <c r="C706" t="s">
        <v>12</v>
      </c>
      <c r="D706" t="s">
        <v>1537</v>
      </c>
      <c r="E706" t="s">
        <v>14</v>
      </c>
      <c r="F706" t="s">
        <v>77</v>
      </c>
      <c r="G706" t="s">
        <v>16</v>
      </c>
      <c r="H706" t="s">
        <v>1538</v>
      </c>
    </row>
    <row r="707" spans="1:8">
      <c r="A707" s="1">
        <v>705</v>
      </c>
      <c r="B707" t="s">
        <v>1528</v>
      </c>
      <c r="C707" t="s">
        <v>12</v>
      </c>
      <c r="D707" t="s">
        <v>1539</v>
      </c>
      <c r="E707" t="s">
        <v>14</v>
      </c>
      <c r="F707" t="s">
        <v>80</v>
      </c>
      <c r="G707" t="s">
        <v>16</v>
      </c>
      <c r="H707" t="s">
        <v>1540</v>
      </c>
    </row>
    <row r="708" spans="1:8">
      <c r="A708" s="1">
        <v>706</v>
      </c>
      <c r="B708" t="s">
        <v>1528</v>
      </c>
      <c r="C708" t="s">
        <v>12</v>
      </c>
      <c r="D708" t="s">
        <v>1541</v>
      </c>
      <c r="E708" t="s">
        <v>14</v>
      </c>
      <c r="F708" t="s">
        <v>1422</v>
      </c>
      <c r="G708" t="s">
        <v>16</v>
      </c>
      <c r="H708" t="s">
        <v>145</v>
      </c>
    </row>
    <row r="709" spans="1:8">
      <c r="A709" s="1">
        <v>707</v>
      </c>
      <c r="B709" t="s">
        <v>1528</v>
      </c>
      <c r="C709" t="s">
        <v>12</v>
      </c>
      <c r="D709" t="s">
        <v>1542</v>
      </c>
      <c r="E709" t="s">
        <v>14</v>
      </c>
      <c r="F709" t="s">
        <v>1542</v>
      </c>
      <c r="G709" t="s">
        <v>16</v>
      </c>
    </row>
    <row r="710" spans="1:8">
      <c r="A710" s="1">
        <v>708</v>
      </c>
      <c r="B710" t="s">
        <v>1528</v>
      </c>
      <c r="C710" t="s">
        <v>12</v>
      </c>
      <c r="D710" t="s">
        <v>1543</v>
      </c>
      <c r="E710" t="s">
        <v>14</v>
      </c>
      <c r="F710" t="s">
        <v>1543</v>
      </c>
      <c r="G710" t="s">
        <v>16</v>
      </c>
    </row>
    <row r="711" spans="1:8">
      <c r="A711" s="1">
        <v>709</v>
      </c>
      <c r="B711" t="s">
        <v>1528</v>
      </c>
      <c r="C711" t="s">
        <v>12</v>
      </c>
      <c r="D711" t="s">
        <v>63</v>
      </c>
      <c r="E711" t="s">
        <v>14</v>
      </c>
      <c r="F711" t="s">
        <v>63</v>
      </c>
      <c r="G711" t="s">
        <v>16</v>
      </c>
    </row>
    <row r="712" spans="1:8">
      <c r="A712" s="1">
        <v>710</v>
      </c>
      <c r="B712" t="s">
        <v>1528</v>
      </c>
      <c r="C712" t="s">
        <v>12</v>
      </c>
      <c r="D712" t="s">
        <v>1544</v>
      </c>
      <c r="E712" t="s">
        <v>14</v>
      </c>
      <c r="F712" t="s">
        <v>1545</v>
      </c>
      <c r="G712" t="s">
        <v>16</v>
      </c>
      <c r="H712" t="s">
        <v>1546</v>
      </c>
    </row>
    <row r="713" spans="1:8">
      <c r="A713" s="1">
        <v>711</v>
      </c>
      <c r="B713" t="s">
        <v>1528</v>
      </c>
      <c r="C713" t="s">
        <v>12</v>
      </c>
      <c r="D713" t="s">
        <v>1547</v>
      </c>
      <c r="E713" t="s">
        <v>14</v>
      </c>
      <c r="F713" t="s">
        <v>899</v>
      </c>
      <c r="G713" t="s">
        <v>16</v>
      </c>
      <c r="H713" t="s">
        <v>1548</v>
      </c>
    </row>
    <row r="714" spans="1:8">
      <c r="A714" s="1">
        <v>712</v>
      </c>
      <c r="B714" t="s">
        <v>1528</v>
      </c>
      <c r="C714" t="s">
        <v>12</v>
      </c>
      <c r="D714" t="s">
        <v>1549</v>
      </c>
      <c r="E714" t="s">
        <v>14</v>
      </c>
      <c r="F714" t="s">
        <v>875</v>
      </c>
      <c r="G714" t="s">
        <v>16</v>
      </c>
      <c r="H714" t="s">
        <v>1550</v>
      </c>
    </row>
    <row r="715" spans="1:8">
      <c r="A715" s="1">
        <v>713</v>
      </c>
      <c r="B715" t="s">
        <v>1528</v>
      </c>
      <c r="C715" t="s">
        <v>12</v>
      </c>
      <c r="D715" t="s">
        <v>1551</v>
      </c>
      <c r="E715" t="s">
        <v>14</v>
      </c>
      <c r="F715" t="s">
        <v>208</v>
      </c>
      <c r="G715" t="s">
        <v>16</v>
      </c>
      <c r="H715" t="s">
        <v>1552</v>
      </c>
    </row>
    <row r="716" spans="1:8">
      <c r="A716" s="1">
        <v>714</v>
      </c>
      <c r="B716" t="s">
        <v>1528</v>
      </c>
      <c r="C716" t="s">
        <v>12</v>
      </c>
      <c r="D716" t="s">
        <v>1553</v>
      </c>
      <c r="E716" t="s">
        <v>14</v>
      </c>
      <c r="F716" t="s">
        <v>211</v>
      </c>
      <c r="G716" t="s">
        <v>16</v>
      </c>
      <c r="H716" t="s">
        <v>1554</v>
      </c>
    </row>
    <row r="717" spans="1:8">
      <c r="A717" s="1">
        <v>715</v>
      </c>
      <c r="B717" t="s">
        <v>1528</v>
      </c>
      <c r="C717" t="s">
        <v>12</v>
      </c>
      <c r="D717" t="s">
        <v>63</v>
      </c>
      <c r="E717" t="s">
        <v>14</v>
      </c>
      <c r="F717" t="s">
        <v>63</v>
      </c>
      <c r="G717" t="s">
        <v>16</v>
      </c>
    </row>
    <row r="718" spans="1:8">
      <c r="A718" s="1">
        <v>716</v>
      </c>
      <c r="B718" t="s">
        <v>1528</v>
      </c>
      <c r="C718" t="s">
        <v>12</v>
      </c>
      <c r="D718" t="s">
        <v>1555</v>
      </c>
      <c r="E718" t="s">
        <v>14</v>
      </c>
      <c r="F718" t="s">
        <v>236</v>
      </c>
      <c r="G718" t="s">
        <v>16</v>
      </c>
      <c r="H718" t="s">
        <v>1556</v>
      </c>
    </row>
    <row r="719" spans="1:8">
      <c r="A719" s="1">
        <v>717</v>
      </c>
      <c r="B719" t="s">
        <v>1528</v>
      </c>
      <c r="C719" t="s">
        <v>12</v>
      </c>
      <c r="D719" t="s">
        <v>1557</v>
      </c>
      <c r="E719" t="s">
        <v>14</v>
      </c>
      <c r="F719" t="s">
        <v>115</v>
      </c>
      <c r="G719" t="s">
        <v>16</v>
      </c>
      <c r="H719" t="s">
        <v>1558</v>
      </c>
    </row>
    <row r="720" spans="1:8">
      <c r="A720" s="1">
        <v>718</v>
      </c>
      <c r="B720" t="s">
        <v>1528</v>
      </c>
      <c r="C720" t="s">
        <v>12</v>
      </c>
      <c r="D720" t="s">
        <v>1559</v>
      </c>
      <c r="E720" t="s">
        <v>14</v>
      </c>
      <c r="F720" t="s">
        <v>105</v>
      </c>
      <c r="G720" t="s">
        <v>16</v>
      </c>
      <c r="H720" t="s">
        <v>1560</v>
      </c>
    </row>
    <row r="721" spans="1:8">
      <c r="A721" s="1">
        <v>719</v>
      </c>
      <c r="B721" t="s">
        <v>1528</v>
      </c>
      <c r="C721" t="s">
        <v>12</v>
      </c>
      <c r="D721" t="s">
        <v>1561</v>
      </c>
      <c r="E721" t="s">
        <v>14</v>
      </c>
      <c r="F721" t="s">
        <v>108</v>
      </c>
      <c r="G721" t="s">
        <v>16</v>
      </c>
      <c r="H721" t="s">
        <v>1560</v>
      </c>
    </row>
    <row r="722" spans="1:8">
      <c r="A722" s="1">
        <v>720</v>
      </c>
      <c r="B722" t="s">
        <v>1528</v>
      </c>
      <c r="C722" t="s">
        <v>12</v>
      </c>
      <c r="D722" t="s">
        <v>1562</v>
      </c>
      <c r="E722" t="s">
        <v>14</v>
      </c>
      <c r="F722" t="s">
        <v>289</v>
      </c>
      <c r="G722" t="s">
        <v>16</v>
      </c>
      <c r="H722" t="s">
        <v>1560</v>
      </c>
    </row>
    <row r="723" spans="1:8">
      <c r="A723" s="1">
        <v>721</v>
      </c>
      <c r="B723" t="s">
        <v>1528</v>
      </c>
      <c r="C723" t="s">
        <v>12</v>
      </c>
      <c r="D723" t="s">
        <v>1563</v>
      </c>
      <c r="E723" t="s">
        <v>14</v>
      </c>
      <c r="F723" t="s">
        <v>1564</v>
      </c>
      <c r="G723" t="s">
        <v>16</v>
      </c>
      <c r="H723" t="s">
        <v>1565</v>
      </c>
    </row>
    <row r="724" spans="1:8">
      <c r="A724" s="1">
        <v>722</v>
      </c>
      <c r="B724" t="s">
        <v>1528</v>
      </c>
      <c r="C724" t="s">
        <v>12</v>
      </c>
      <c r="D724" t="s">
        <v>1566</v>
      </c>
      <c r="E724" t="s">
        <v>14</v>
      </c>
      <c r="F724" t="s">
        <v>1567</v>
      </c>
      <c r="G724" t="s">
        <v>16</v>
      </c>
      <c r="H724" t="s">
        <v>1568</v>
      </c>
    </row>
    <row r="725" spans="1:8">
      <c r="A725" s="1">
        <v>723</v>
      </c>
      <c r="B725" t="s">
        <v>1528</v>
      </c>
      <c r="C725" t="s">
        <v>12</v>
      </c>
      <c r="D725" t="s">
        <v>1569</v>
      </c>
      <c r="E725" t="s">
        <v>14</v>
      </c>
      <c r="F725" t="s">
        <v>1570</v>
      </c>
      <c r="G725" t="s">
        <v>16</v>
      </c>
      <c r="H725" t="s">
        <v>1571</v>
      </c>
    </row>
    <row r="726" spans="1:8">
      <c r="A726" s="1">
        <v>724</v>
      </c>
      <c r="B726" t="s">
        <v>1528</v>
      </c>
      <c r="C726" t="s">
        <v>12</v>
      </c>
      <c r="D726" t="s">
        <v>1572</v>
      </c>
      <c r="E726" t="s">
        <v>14</v>
      </c>
      <c r="F726" t="s">
        <v>164</v>
      </c>
      <c r="G726" t="s">
        <v>16</v>
      </c>
      <c r="H726">
        <f> c(1 − θ)β
</f>
        <v>0</v>
      </c>
    </row>
    <row r="727" spans="1:8">
      <c r="A727" s="1">
        <v>725</v>
      </c>
      <c r="B727" t="s">
        <v>1528</v>
      </c>
      <c r="C727" t="s">
        <v>12</v>
      </c>
      <c r="D727" t="s">
        <v>1573</v>
      </c>
      <c r="E727" t="s">
        <v>14</v>
      </c>
      <c r="F727" t="s">
        <v>1574</v>
      </c>
      <c r="G727" t="s">
        <v>16</v>
      </c>
      <c r="H727">
        <f> cβs(t)
</f>
        <v>0</v>
      </c>
    </row>
    <row r="728" spans="1:8">
      <c r="A728" s="1">
        <v>726</v>
      </c>
      <c r="B728" t="s">
        <v>1528</v>
      </c>
      <c r="C728" t="s">
        <v>12</v>
      </c>
      <c r="D728" t="s">
        <v>1575</v>
      </c>
      <c r="E728" t="s">
        <v>14</v>
      </c>
      <c r="F728" t="s">
        <v>164</v>
      </c>
      <c r="G728" t="s">
        <v>16</v>
      </c>
      <c r="H728">
        <f> 1.5 and θ = 0.5
</f>
        <v>0</v>
      </c>
    </row>
    <row r="729" spans="1:8">
      <c r="A729" s="1">
        <v>727</v>
      </c>
      <c r="B729" t="s">
        <v>1528</v>
      </c>
      <c r="C729" t="s">
        <v>12</v>
      </c>
      <c r="D729" t="s">
        <v>1576</v>
      </c>
      <c r="E729" t="s">
        <v>14</v>
      </c>
      <c r="F729" t="s">
        <v>1577</v>
      </c>
      <c r="G729" t="s">
        <v>16</v>
      </c>
      <c r="H729" t="s">
        <v>1578</v>
      </c>
    </row>
    <row r="730" spans="1:8">
      <c r="A730" s="1">
        <v>728</v>
      </c>
      <c r="B730" t="s">
        <v>1528</v>
      </c>
      <c r="C730" t="s">
        <v>12</v>
      </c>
      <c r="D730" t="s">
        <v>1579</v>
      </c>
      <c r="E730" t="s">
        <v>14</v>
      </c>
      <c r="F730" t="s">
        <v>223</v>
      </c>
      <c r="G730" t="s">
        <v>16</v>
      </c>
      <c r="H730" t="s">
        <v>1580</v>
      </c>
    </row>
    <row r="731" spans="1:8">
      <c r="A731" s="1">
        <v>729</v>
      </c>
      <c r="B731" t="s">
        <v>1528</v>
      </c>
      <c r="C731" t="s">
        <v>12</v>
      </c>
      <c r="D731" t="s">
        <v>1581</v>
      </c>
      <c r="E731" t="s">
        <v>14</v>
      </c>
      <c r="F731" t="s">
        <v>102</v>
      </c>
      <c r="G731" t="s">
        <v>16</v>
      </c>
      <c r="H731" t="s">
        <v>1582</v>
      </c>
    </row>
    <row r="732" spans="1:8">
      <c r="A732" s="1">
        <v>730</v>
      </c>
      <c r="B732" t="s">
        <v>1528</v>
      </c>
      <c r="C732" t="s">
        <v>12</v>
      </c>
      <c r="D732" t="s">
        <v>1583</v>
      </c>
      <c r="E732" t="s">
        <v>14</v>
      </c>
      <c r="F732" t="s">
        <v>283</v>
      </c>
      <c r="G732" t="s">
        <v>16</v>
      </c>
      <c r="H732" t="s">
        <v>1582</v>
      </c>
    </row>
    <row r="733" spans="1:8">
      <c r="A733" s="1">
        <v>731</v>
      </c>
      <c r="B733" t="s">
        <v>1528</v>
      </c>
      <c r="C733" t="s">
        <v>12</v>
      </c>
      <c r="D733" t="s">
        <v>1584</v>
      </c>
      <c r="E733" t="s">
        <v>14</v>
      </c>
      <c r="F733" t="s">
        <v>609</v>
      </c>
      <c r="G733" t="s">
        <v>16</v>
      </c>
      <c r="H733" t="s">
        <v>1585</v>
      </c>
    </row>
    <row r="734" spans="1:8">
      <c r="A734" s="1">
        <v>732</v>
      </c>
      <c r="B734" t="s">
        <v>1528</v>
      </c>
      <c r="C734" t="s">
        <v>12</v>
      </c>
      <c r="D734" t="s">
        <v>1586</v>
      </c>
      <c r="E734" t="s">
        <v>14</v>
      </c>
      <c r="F734" t="s">
        <v>1587</v>
      </c>
      <c r="G734" t="s">
        <v>16</v>
      </c>
      <c r="H734" t="s">
        <v>1588</v>
      </c>
    </row>
    <row r="735" spans="1:8">
      <c r="A735" s="1">
        <v>733</v>
      </c>
      <c r="B735" t="s">
        <v>1528</v>
      </c>
      <c r="C735" t="s">
        <v>12</v>
      </c>
      <c r="D735" t="s">
        <v>1589</v>
      </c>
      <c r="E735" t="s">
        <v>14</v>
      </c>
      <c r="F735" t="s">
        <v>1216</v>
      </c>
      <c r="G735" t="s">
        <v>16</v>
      </c>
      <c r="H735" t="s">
        <v>1590</v>
      </c>
    </row>
    <row r="736" spans="1:8">
      <c r="A736" s="1">
        <v>734</v>
      </c>
      <c r="B736" t="s">
        <v>1528</v>
      </c>
      <c r="C736" t="s">
        <v>12</v>
      </c>
      <c r="D736" t="s">
        <v>1591</v>
      </c>
      <c r="E736" t="s">
        <v>14</v>
      </c>
      <c r="F736" t="s">
        <v>1592</v>
      </c>
      <c r="G736" t="s">
        <v>16</v>
      </c>
      <c r="H736" t="s">
        <v>1593</v>
      </c>
    </row>
    <row r="737" spans="1:8">
      <c r="A737" s="1">
        <v>735</v>
      </c>
      <c r="B737" t="s">
        <v>1528</v>
      </c>
      <c r="C737" t="s">
        <v>12</v>
      </c>
      <c r="D737" t="s">
        <v>1594</v>
      </c>
      <c r="E737" t="s">
        <v>14</v>
      </c>
      <c r="F737" t="s">
        <v>46</v>
      </c>
      <c r="G737" t="s">
        <v>16</v>
      </c>
      <c r="H737" t="s">
        <v>1595</v>
      </c>
    </row>
    <row r="738" spans="1:8">
      <c r="A738" s="1">
        <v>736</v>
      </c>
      <c r="B738" t="s">
        <v>1528</v>
      </c>
      <c r="C738" t="s">
        <v>12</v>
      </c>
      <c r="D738" t="s">
        <v>1596</v>
      </c>
      <c r="E738" t="s">
        <v>14</v>
      </c>
      <c r="F738" t="s">
        <v>1597</v>
      </c>
      <c r="G738" t="s">
        <v>16</v>
      </c>
      <c r="H738" t="s">
        <v>1598</v>
      </c>
    </row>
    <row r="739" spans="1:8">
      <c r="A739" s="1">
        <v>737</v>
      </c>
      <c r="B739" t="s">
        <v>1528</v>
      </c>
      <c r="C739" t="s">
        <v>12</v>
      </c>
      <c r="D739" t="s">
        <v>1599</v>
      </c>
      <c r="E739" t="s">
        <v>14</v>
      </c>
      <c r="F739" t="s">
        <v>1600</v>
      </c>
      <c r="G739" t="s">
        <v>16</v>
      </c>
      <c r="H739" t="s">
        <v>1601</v>
      </c>
    </row>
    <row r="740" spans="1:8">
      <c r="A740" s="1">
        <v>738</v>
      </c>
      <c r="B740" t="s">
        <v>1528</v>
      </c>
      <c r="C740" t="s">
        <v>12</v>
      </c>
      <c r="D740" t="s">
        <v>1602</v>
      </c>
      <c r="E740" t="s">
        <v>14</v>
      </c>
      <c r="F740" t="s">
        <v>1545</v>
      </c>
      <c r="G740" t="s">
        <v>16</v>
      </c>
      <c r="H740" t="s">
        <v>1603</v>
      </c>
    </row>
    <row r="741" spans="1:8">
      <c r="A741" s="1">
        <v>739</v>
      </c>
      <c r="B741" t="s">
        <v>1528</v>
      </c>
      <c r="C741" t="s">
        <v>12</v>
      </c>
      <c r="D741" t="s">
        <v>1604</v>
      </c>
      <c r="E741" t="s">
        <v>14</v>
      </c>
      <c r="F741" t="s">
        <v>1605</v>
      </c>
      <c r="G741" t="s">
        <v>16</v>
      </c>
      <c r="H741" t="s">
        <v>1606</v>
      </c>
    </row>
    <row r="742" spans="1:8">
      <c r="A742" s="1">
        <v>740</v>
      </c>
      <c r="B742" t="s">
        <v>1528</v>
      </c>
      <c r="C742" t="s">
        <v>12</v>
      </c>
      <c r="D742" t="s">
        <v>1607</v>
      </c>
      <c r="E742" t="s">
        <v>14</v>
      </c>
      <c r="F742" t="s">
        <v>214</v>
      </c>
      <c r="G742" t="s">
        <v>16</v>
      </c>
      <c r="H742" t="s">
        <v>1608</v>
      </c>
    </row>
    <row r="743" spans="1:8">
      <c r="A743" s="1">
        <v>741</v>
      </c>
      <c r="B743" t="s">
        <v>1528</v>
      </c>
      <c r="C743" t="s">
        <v>12</v>
      </c>
      <c r="D743" t="s">
        <v>1609</v>
      </c>
      <c r="E743" t="s">
        <v>14</v>
      </c>
      <c r="F743" t="s">
        <v>208</v>
      </c>
      <c r="G743" t="s">
        <v>16</v>
      </c>
      <c r="H743" t="s">
        <v>1610</v>
      </c>
    </row>
    <row r="744" spans="1:8">
      <c r="A744" s="1">
        <v>742</v>
      </c>
      <c r="B744" t="s">
        <v>1528</v>
      </c>
      <c r="C744" t="s">
        <v>12</v>
      </c>
      <c r="D744" t="s">
        <v>1611</v>
      </c>
      <c r="E744" t="s">
        <v>14</v>
      </c>
      <c r="F744" t="s">
        <v>1612</v>
      </c>
      <c r="G744" t="s">
        <v>16</v>
      </c>
      <c r="H744" t="s">
        <v>1613</v>
      </c>
    </row>
    <row r="745" spans="1:8">
      <c r="A745" s="1">
        <v>743</v>
      </c>
      <c r="B745" t="s">
        <v>1528</v>
      </c>
      <c r="C745" t="s">
        <v>12</v>
      </c>
      <c r="D745" t="s">
        <v>1614</v>
      </c>
      <c r="E745" t="s">
        <v>14</v>
      </c>
      <c r="F745" t="s">
        <v>1615</v>
      </c>
      <c r="G745" t="s">
        <v>16</v>
      </c>
      <c r="H745" t="s">
        <v>1616</v>
      </c>
    </row>
    <row r="746" spans="1:8">
      <c r="A746" s="1">
        <v>744</v>
      </c>
      <c r="B746" t="s">
        <v>1528</v>
      </c>
      <c r="C746" t="s">
        <v>12</v>
      </c>
      <c r="D746" t="s">
        <v>63</v>
      </c>
      <c r="E746" t="s">
        <v>14</v>
      </c>
      <c r="F746" t="s">
        <v>63</v>
      </c>
      <c r="G746" t="s">
        <v>16</v>
      </c>
    </row>
    <row r="747" spans="1:8">
      <c r="A747" s="1">
        <v>745</v>
      </c>
      <c r="B747" t="s">
        <v>1528</v>
      </c>
      <c r="C747" t="s">
        <v>12</v>
      </c>
      <c r="D747" t="s">
        <v>1617</v>
      </c>
      <c r="E747" t="s">
        <v>14</v>
      </c>
      <c r="F747" t="s">
        <v>1618</v>
      </c>
      <c r="G747" t="s">
        <v>16</v>
      </c>
      <c r="H747" t="s">
        <v>1619</v>
      </c>
    </row>
    <row r="748" spans="1:8">
      <c r="A748" s="1">
        <v>746</v>
      </c>
      <c r="B748" t="s">
        <v>1528</v>
      </c>
      <c r="C748" t="s">
        <v>12</v>
      </c>
      <c r="D748" t="s">
        <v>1620</v>
      </c>
      <c r="E748" t="s">
        <v>14</v>
      </c>
      <c r="F748" t="s">
        <v>1621</v>
      </c>
      <c r="G748" t="s">
        <v>16</v>
      </c>
      <c r="H748" t="s">
        <v>1622</v>
      </c>
    </row>
    <row r="749" spans="1:8">
      <c r="A749" s="1">
        <v>747</v>
      </c>
      <c r="B749" t="s">
        <v>1528</v>
      </c>
      <c r="C749" t="s">
        <v>12</v>
      </c>
      <c r="D749" t="s">
        <v>1623</v>
      </c>
      <c r="E749" t="s">
        <v>14</v>
      </c>
      <c r="F749" t="s">
        <v>878</v>
      </c>
      <c r="G749" t="s">
        <v>16</v>
      </c>
      <c r="H749" t="s">
        <v>1624</v>
      </c>
    </row>
    <row r="750" spans="1:8">
      <c r="A750" s="1">
        <v>748</v>
      </c>
      <c r="B750" t="s">
        <v>1528</v>
      </c>
      <c r="C750" t="s">
        <v>12</v>
      </c>
      <c r="D750" t="s">
        <v>63</v>
      </c>
      <c r="E750" t="s">
        <v>14</v>
      </c>
      <c r="F750" t="s">
        <v>63</v>
      </c>
      <c r="G750" t="s">
        <v>16</v>
      </c>
    </row>
    <row r="751" spans="1:8">
      <c r="A751" s="1">
        <v>749</v>
      </c>
      <c r="B751" t="s">
        <v>1528</v>
      </c>
      <c r="C751" t="s">
        <v>12</v>
      </c>
      <c r="D751" t="s">
        <v>1625</v>
      </c>
      <c r="E751" t="s">
        <v>14</v>
      </c>
      <c r="F751" t="s">
        <v>1621</v>
      </c>
      <c r="G751" t="s">
        <v>16</v>
      </c>
      <c r="H751" t="s">
        <v>1626</v>
      </c>
    </row>
    <row r="752" spans="1:8">
      <c r="A752" s="1">
        <v>750</v>
      </c>
      <c r="B752" t="s">
        <v>1528</v>
      </c>
      <c r="C752" t="s">
        <v>12</v>
      </c>
      <c r="D752" t="s">
        <v>1627</v>
      </c>
      <c r="E752" t="s">
        <v>14</v>
      </c>
      <c r="F752" t="s">
        <v>1628</v>
      </c>
      <c r="G752" t="s">
        <v>16</v>
      </c>
      <c r="H752" t="s">
        <v>1629</v>
      </c>
    </row>
    <row r="753" spans="1:8">
      <c r="A753" s="1">
        <v>751</v>
      </c>
      <c r="B753" t="s">
        <v>1528</v>
      </c>
      <c r="C753" t="s">
        <v>12</v>
      </c>
      <c r="D753" t="s">
        <v>1630</v>
      </c>
      <c r="E753" t="s">
        <v>14</v>
      </c>
      <c r="F753" t="s">
        <v>1631</v>
      </c>
      <c r="G753" t="s">
        <v>16</v>
      </c>
      <c r="H753" t="s">
        <v>1632</v>
      </c>
    </row>
    <row r="754" spans="1:8">
      <c r="A754" s="1">
        <v>752</v>
      </c>
      <c r="B754" t="s">
        <v>1528</v>
      </c>
      <c r="C754" t="s">
        <v>12</v>
      </c>
      <c r="D754" t="s">
        <v>1633</v>
      </c>
      <c r="E754" t="s">
        <v>14</v>
      </c>
      <c r="F754" t="s">
        <v>359</v>
      </c>
      <c r="G754" t="s">
        <v>16</v>
      </c>
      <c r="H754">
        <f> 0.38 
</f>
        <v>0</v>
      </c>
    </row>
    <row r="755" spans="1:8">
      <c r="A755" s="1">
        <v>753</v>
      </c>
      <c r="B755" t="s">
        <v>1528</v>
      </c>
      <c r="C755" t="s">
        <v>12</v>
      </c>
      <c r="D755" t="s">
        <v>1634</v>
      </c>
      <c r="E755" t="s">
        <v>14</v>
      </c>
      <c r="F755" t="s">
        <v>164</v>
      </c>
      <c r="G755" t="s">
        <v>16</v>
      </c>
      <c r="H755" t="s">
        <v>1635</v>
      </c>
    </row>
    <row r="756" spans="1:8">
      <c r="A756" s="1">
        <v>754</v>
      </c>
      <c r="B756" t="s">
        <v>1528</v>
      </c>
      <c r="C756" t="s">
        <v>12</v>
      </c>
      <c r="D756" t="s">
        <v>1636</v>
      </c>
      <c r="E756" t="s">
        <v>14</v>
      </c>
      <c r="F756" t="s">
        <v>164</v>
      </c>
      <c r="G756" t="s">
        <v>16</v>
      </c>
      <c r="H756" t="s">
        <v>1637</v>
      </c>
    </row>
    <row r="757" spans="1:8">
      <c r="A757" s="1">
        <v>755</v>
      </c>
      <c r="B757" t="s">
        <v>1528</v>
      </c>
      <c r="C757" t="s">
        <v>12</v>
      </c>
      <c r="D757" t="s">
        <v>1638</v>
      </c>
      <c r="E757" t="s">
        <v>14</v>
      </c>
      <c r="F757" t="s">
        <v>1639</v>
      </c>
      <c r="G757" t="s">
        <v>16</v>
      </c>
      <c r="H757" t="s">
        <v>1640</v>
      </c>
    </row>
    <row r="758" spans="1:8">
      <c r="A758" s="1">
        <v>756</v>
      </c>
      <c r="B758" t="s">
        <v>1528</v>
      </c>
      <c r="C758" t="s">
        <v>12</v>
      </c>
      <c r="D758" t="s">
        <v>1641</v>
      </c>
      <c r="E758" t="s">
        <v>14</v>
      </c>
      <c r="F758" t="s">
        <v>1642</v>
      </c>
      <c r="G758" t="s">
        <v>16</v>
      </c>
      <c r="H758" t="s">
        <v>1643</v>
      </c>
    </row>
    <row r="759" spans="1:8">
      <c r="A759" s="1">
        <v>757</v>
      </c>
      <c r="B759" t="s">
        <v>1528</v>
      </c>
      <c r="C759" t="s">
        <v>12</v>
      </c>
      <c r="D759" t="s">
        <v>1644</v>
      </c>
      <c r="E759" t="s">
        <v>14</v>
      </c>
      <c r="F759" t="s">
        <v>969</v>
      </c>
      <c r="G759" t="s">
        <v>16</v>
      </c>
      <c r="H759" t="s">
        <v>1645</v>
      </c>
    </row>
    <row r="760" spans="1:8">
      <c r="A760" s="1">
        <v>758</v>
      </c>
      <c r="B760" t="s">
        <v>1528</v>
      </c>
      <c r="C760" t="s">
        <v>12</v>
      </c>
      <c r="D760" t="s">
        <v>1646</v>
      </c>
      <c r="E760" t="s">
        <v>14</v>
      </c>
      <c r="F760" t="s">
        <v>972</v>
      </c>
      <c r="G760" t="s">
        <v>16</v>
      </c>
      <c r="H760" t="s">
        <v>1647</v>
      </c>
    </row>
    <row r="761" spans="1:8">
      <c r="A761" s="1">
        <v>759</v>
      </c>
      <c r="B761" t="s">
        <v>1528</v>
      </c>
      <c r="C761" t="s">
        <v>12</v>
      </c>
      <c r="D761" t="s">
        <v>1648</v>
      </c>
      <c r="E761" t="s">
        <v>14</v>
      </c>
      <c r="F761" t="s">
        <v>975</v>
      </c>
      <c r="G761" t="s">
        <v>16</v>
      </c>
      <c r="H761" t="s">
        <v>1649</v>
      </c>
    </row>
    <row r="762" spans="1:8">
      <c r="A762" s="1">
        <v>760</v>
      </c>
      <c r="B762" t="s">
        <v>1528</v>
      </c>
      <c r="C762" t="s">
        <v>12</v>
      </c>
      <c r="D762" t="s">
        <v>1650</v>
      </c>
      <c r="E762" t="s">
        <v>14</v>
      </c>
      <c r="F762" t="s">
        <v>978</v>
      </c>
      <c r="G762" t="s">
        <v>16</v>
      </c>
      <c r="H762" t="s">
        <v>1651</v>
      </c>
    </row>
    <row r="763" spans="1:8">
      <c r="A763" s="1">
        <v>761</v>
      </c>
      <c r="B763" t="s">
        <v>1528</v>
      </c>
      <c r="C763" t="s">
        <v>12</v>
      </c>
      <c r="D763" t="s">
        <v>1652</v>
      </c>
      <c r="E763" t="s">
        <v>14</v>
      </c>
      <c r="F763" t="s">
        <v>236</v>
      </c>
      <c r="G763" t="s">
        <v>16</v>
      </c>
      <c r="H763" t="s">
        <v>1653</v>
      </c>
    </row>
    <row r="764" spans="1:8">
      <c r="A764" s="1">
        <v>762</v>
      </c>
      <c r="B764" t="s">
        <v>1528</v>
      </c>
      <c r="C764" t="s">
        <v>12</v>
      </c>
      <c r="D764" t="s">
        <v>1654</v>
      </c>
      <c r="E764" t="s">
        <v>14</v>
      </c>
      <c r="F764" t="s">
        <v>43</v>
      </c>
      <c r="G764" t="s">
        <v>16</v>
      </c>
      <c r="H764" t="s">
        <v>1655</v>
      </c>
    </row>
    <row r="765" spans="1:8">
      <c r="A765" s="1">
        <v>763</v>
      </c>
      <c r="B765" t="s">
        <v>1528</v>
      </c>
      <c r="C765" t="s">
        <v>12</v>
      </c>
      <c r="D765" t="s">
        <v>1656</v>
      </c>
      <c r="E765" t="s">
        <v>14</v>
      </c>
      <c r="F765" t="s">
        <v>283</v>
      </c>
      <c r="G765" t="s">
        <v>16</v>
      </c>
      <c r="H765" t="s">
        <v>1657</v>
      </c>
    </row>
    <row r="766" spans="1:8">
      <c r="A766" s="1">
        <v>764</v>
      </c>
      <c r="B766" t="s">
        <v>1528</v>
      </c>
      <c r="C766" t="s">
        <v>12</v>
      </c>
      <c r="D766" t="s">
        <v>1658</v>
      </c>
      <c r="E766" t="s">
        <v>14</v>
      </c>
      <c r="F766" t="s">
        <v>286</v>
      </c>
      <c r="G766" t="s">
        <v>16</v>
      </c>
      <c r="H766" t="s">
        <v>1659</v>
      </c>
    </row>
    <row r="767" spans="1:8">
      <c r="A767" s="1">
        <v>765</v>
      </c>
      <c r="B767" t="s">
        <v>1528</v>
      </c>
      <c r="C767" t="s">
        <v>12</v>
      </c>
      <c r="D767" t="s">
        <v>1660</v>
      </c>
      <c r="E767" t="s">
        <v>14</v>
      </c>
      <c r="F767" t="s">
        <v>289</v>
      </c>
      <c r="G767" t="s">
        <v>16</v>
      </c>
      <c r="H767" t="s">
        <v>1661</v>
      </c>
    </row>
    <row r="768" spans="1:8">
      <c r="A768" s="1">
        <v>766</v>
      </c>
      <c r="B768" t="s">
        <v>1528</v>
      </c>
      <c r="C768" t="s">
        <v>12</v>
      </c>
      <c r="D768" t="s">
        <v>1662</v>
      </c>
      <c r="E768" t="s">
        <v>14</v>
      </c>
      <c r="F768" t="s">
        <v>291</v>
      </c>
      <c r="G768" t="s">
        <v>16</v>
      </c>
      <c r="H768" t="s">
        <v>1663</v>
      </c>
    </row>
    <row r="769" spans="1:8">
      <c r="A769" s="1">
        <v>767</v>
      </c>
      <c r="B769" t="s">
        <v>1664</v>
      </c>
      <c r="C769" t="s">
        <v>12</v>
      </c>
      <c r="D769" t="s">
        <v>1665</v>
      </c>
      <c r="E769" t="s">
        <v>14</v>
      </c>
      <c r="F769" t="s">
        <v>1666</v>
      </c>
      <c r="G769" t="s">
        <v>16</v>
      </c>
      <c r="H769" t="s">
        <v>1667</v>
      </c>
    </row>
    <row r="770" spans="1:8">
      <c r="A770" s="1">
        <v>768</v>
      </c>
      <c r="B770" t="s">
        <v>1664</v>
      </c>
      <c r="C770" t="s">
        <v>12</v>
      </c>
      <c r="D770" t="s">
        <v>1668</v>
      </c>
      <c r="E770" t="s">
        <v>14</v>
      </c>
      <c r="F770" t="s">
        <v>1669</v>
      </c>
      <c r="G770" t="s">
        <v>16</v>
      </c>
      <c r="H770" t="s">
        <v>1670</v>
      </c>
    </row>
    <row r="771" spans="1:8">
      <c r="A771" s="1">
        <v>769</v>
      </c>
      <c r="B771" t="s">
        <v>1664</v>
      </c>
      <c r="C771" t="s">
        <v>12</v>
      </c>
      <c r="D771" t="s">
        <v>1671</v>
      </c>
      <c r="E771" t="s">
        <v>14</v>
      </c>
      <c r="F771" t="s">
        <v>1672</v>
      </c>
      <c r="G771" t="s">
        <v>16</v>
      </c>
      <c r="H771" t="s">
        <v>1673</v>
      </c>
    </row>
    <row r="772" spans="1:8">
      <c r="A772" s="1">
        <v>770</v>
      </c>
      <c r="B772" t="s">
        <v>1664</v>
      </c>
      <c r="C772" t="s">
        <v>12</v>
      </c>
      <c r="D772" t="s">
        <v>1674</v>
      </c>
      <c r="E772" t="s">
        <v>14</v>
      </c>
      <c r="F772" t="s">
        <v>1675</v>
      </c>
      <c r="G772" t="s">
        <v>16</v>
      </c>
      <c r="H772" t="s">
        <v>1676</v>
      </c>
    </row>
    <row r="773" spans="1:8">
      <c r="A773" s="1">
        <v>771</v>
      </c>
      <c r="B773" t="s">
        <v>1664</v>
      </c>
      <c r="C773" t="s">
        <v>12</v>
      </c>
      <c r="D773" t="s">
        <v>1677</v>
      </c>
      <c r="E773" t="s">
        <v>14</v>
      </c>
      <c r="F773" t="s">
        <v>1678</v>
      </c>
      <c r="G773" t="s">
        <v>16</v>
      </c>
      <c r="H773" t="s">
        <v>1679</v>
      </c>
    </row>
    <row r="774" spans="1:8">
      <c r="A774" s="1">
        <v>772</v>
      </c>
      <c r="B774" t="s">
        <v>1664</v>
      </c>
      <c r="C774" t="s">
        <v>12</v>
      </c>
      <c r="D774" t="s">
        <v>1680</v>
      </c>
      <c r="E774" t="s">
        <v>14</v>
      </c>
      <c r="F774" t="s">
        <v>1681</v>
      </c>
      <c r="G774" t="s">
        <v>16</v>
      </c>
      <c r="H774" t="s">
        <v>1682</v>
      </c>
    </row>
    <row r="775" spans="1:8">
      <c r="A775" s="1">
        <v>773</v>
      </c>
      <c r="B775" t="s">
        <v>1664</v>
      </c>
      <c r="C775" t="s">
        <v>12</v>
      </c>
      <c r="D775" t="s">
        <v>1683</v>
      </c>
      <c r="E775" t="s">
        <v>14</v>
      </c>
      <c r="F775" t="s">
        <v>1684</v>
      </c>
      <c r="G775" t="s">
        <v>16</v>
      </c>
      <c r="H775" t="s">
        <v>1685</v>
      </c>
    </row>
    <row r="776" spans="1:8">
      <c r="A776" s="1">
        <v>774</v>
      </c>
      <c r="B776" t="s">
        <v>1664</v>
      </c>
      <c r="C776" t="s">
        <v>12</v>
      </c>
      <c r="D776" t="s">
        <v>1686</v>
      </c>
      <c r="E776" t="s">
        <v>14</v>
      </c>
      <c r="F776" t="s">
        <v>1687</v>
      </c>
      <c r="G776" t="s">
        <v>16</v>
      </c>
      <c r="H776" t="s">
        <v>1688</v>
      </c>
    </row>
    <row r="777" spans="1:8">
      <c r="A777" s="1">
        <v>775</v>
      </c>
      <c r="B777" t="s">
        <v>1664</v>
      </c>
      <c r="C777" t="s">
        <v>12</v>
      </c>
      <c r="D777" t="s">
        <v>1689</v>
      </c>
      <c r="E777" t="s">
        <v>14</v>
      </c>
      <c r="F777" t="s">
        <v>881</v>
      </c>
      <c r="G777" t="s">
        <v>16</v>
      </c>
      <c r="H777" t="s">
        <v>1690</v>
      </c>
    </row>
    <row r="778" spans="1:8">
      <c r="A778" s="1">
        <v>776</v>
      </c>
      <c r="B778" t="s">
        <v>1664</v>
      </c>
      <c r="C778" t="s">
        <v>12</v>
      </c>
      <c r="D778" t="s">
        <v>1691</v>
      </c>
      <c r="E778" t="s">
        <v>14</v>
      </c>
      <c r="F778" t="s">
        <v>881</v>
      </c>
      <c r="G778" t="s">
        <v>16</v>
      </c>
      <c r="H778" t="s">
        <v>1692</v>
      </c>
    </row>
    <row r="779" spans="1:8">
      <c r="A779" s="1">
        <v>777</v>
      </c>
      <c r="B779" t="s">
        <v>1664</v>
      </c>
      <c r="C779" t="s">
        <v>12</v>
      </c>
      <c r="D779" t="s">
        <v>1693</v>
      </c>
      <c r="E779" t="s">
        <v>14</v>
      </c>
      <c r="F779" t="s">
        <v>1694</v>
      </c>
      <c r="G779" t="s">
        <v>16</v>
      </c>
      <c r="H779" t="s">
        <v>1695</v>
      </c>
    </row>
    <row r="780" spans="1:8">
      <c r="A780" s="1">
        <v>778</v>
      </c>
      <c r="B780" t="s">
        <v>1664</v>
      </c>
      <c r="C780" t="s">
        <v>12</v>
      </c>
      <c r="D780" t="s">
        <v>1696</v>
      </c>
      <c r="E780" t="s">
        <v>14</v>
      </c>
      <c r="F780" t="s">
        <v>1697</v>
      </c>
      <c r="G780" t="s">
        <v>16</v>
      </c>
      <c r="H780" t="s">
        <v>1698</v>
      </c>
    </row>
    <row r="781" spans="1:8">
      <c r="A781" s="1">
        <v>779</v>
      </c>
      <c r="B781" t="s">
        <v>1664</v>
      </c>
      <c r="C781" t="s">
        <v>12</v>
      </c>
      <c r="D781" t="s">
        <v>1699</v>
      </c>
      <c r="E781" t="s">
        <v>14</v>
      </c>
      <c r="F781" t="s">
        <v>1700</v>
      </c>
      <c r="G781" t="s">
        <v>16</v>
      </c>
      <c r="H781" t="s">
        <v>1701</v>
      </c>
    </row>
    <row r="782" spans="1:8">
      <c r="A782" s="1">
        <v>780</v>
      </c>
      <c r="B782" t="s">
        <v>1664</v>
      </c>
      <c r="C782" t="s">
        <v>12</v>
      </c>
      <c r="D782" t="s">
        <v>1702</v>
      </c>
      <c r="E782" t="s">
        <v>14</v>
      </c>
      <c r="F782" t="s">
        <v>1703</v>
      </c>
      <c r="G782" t="s">
        <v>16</v>
      </c>
      <c r="H782" t="s">
        <v>1704</v>
      </c>
    </row>
    <row r="783" spans="1:8">
      <c r="A783" s="1">
        <v>781</v>
      </c>
      <c r="B783" t="s">
        <v>1664</v>
      </c>
      <c r="C783" t="s">
        <v>12</v>
      </c>
      <c r="D783" t="s">
        <v>1705</v>
      </c>
      <c r="E783" t="s">
        <v>14</v>
      </c>
      <c r="F783" t="s">
        <v>1706</v>
      </c>
      <c r="G783" t="s">
        <v>16</v>
      </c>
      <c r="H783" t="s">
        <v>1707</v>
      </c>
    </row>
    <row r="784" spans="1:8">
      <c r="A784" s="1">
        <v>782</v>
      </c>
      <c r="B784" t="s">
        <v>1664</v>
      </c>
      <c r="C784" t="s">
        <v>12</v>
      </c>
      <c r="D784" t="s">
        <v>1708</v>
      </c>
      <c r="E784" t="s">
        <v>14</v>
      </c>
      <c r="F784" t="s">
        <v>1709</v>
      </c>
      <c r="G784" t="s">
        <v>16</v>
      </c>
      <c r="H784" t="s">
        <v>1710</v>
      </c>
    </row>
    <row r="785" spans="1:8">
      <c r="A785" s="1">
        <v>783</v>
      </c>
      <c r="B785" t="s">
        <v>1664</v>
      </c>
      <c r="C785" t="s">
        <v>12</v>
      </c>
      <c r="D785" t="s">
        <v>1711</v>
      </c>
      <c r="E785" t="s">
        <v>14</v>
      </c>
      <c r="F785" t="s">
        <v>1712</v>
      </c>
      <c r="G785" t="s">
        <v>16</v>
      </c>
      <c r="H785" t="s">
        <v>1713</v>
      </c>
    </row>
    <row r="786" spans="1:8">
      <c r="A786" s="1">
        <v>784</v>
      </c>
      <c r="B786" t="s">
        <v>1664</v>
      </c>
      <c r="C786" t="s">
        <v>12</v>
      </c>
      <c r="D786" t="s">
        <v>1714</v>
      </c>
      <c r="E786" t="s">
        <v>14</v>
      </c>
      <c r="F786" t="s">
        <v>1715</v>
      </c>
      <c r="G786" t="s">
        <v>16</v>
      </c>
      <c r="H786" t="s">
        <v>1713</v>
      </c>
    </row>
    <row r="787" spans="1:8">
      <c r="A787" s="1">
        <v>785</v>
      </c>
      <c r="B787" t="s">
        <v>1664</v>
      </c>
      <c r="C787" t="s">
        <v>12</v>
      </c>
      <c r="D787" t="s">
        <v>1716</v>
      </c>
      <c r="E787" t="s">
        <v>14</v>
      </c>
      <c r="F787" t="s">
        <v>1717</v>
      </c>
      <c r="G787" t="s">
        <v>16</v>
      </c>
      <c r="H787" t="s">
        <v>1718</v>
      </c>
    </row>
    <row r="788" spans="1:8">
      <c r="A788" s="1">
        <v>786</v>
      </c>
      <c r="B788" t="s">
        <v>1664</v>
      </c>
      <c r="C788" t="s">
        <v>12</v>
      </c>
      <c r="D788" t="s">
        <v>1719</v>
      </c>
      <c r="E788" t="s">
        <v>14</v>
      </c>
      <c r="F788" t="s">
        <v>1720</v>
      </c>
      <c r="G788" t="s">
        <v>16</v>
      </c>
      <c r="H788" t="s">
        <v>1721</v>
      </c>
    </row>
    <row r="789" spans="1:8">
      <c r="A789" s="1">
        <v>787</v>
      </c>
      <c r="B789" t="s">
        <v>1664</v>
      </c>
      <c r="C789" t="s">
        <v>12</v>
      </c>
      <c r="D789" t="s">
        <v>1722</v>
      </c>
      <c r="E789" t="s">
        <v>14</v>
      </c>
      <c r="F789" t="s">
        <v>404</v>
      </c>
      <c r="G789" t="s">
        <v>16</v>
      </c>
      <c r="H789" t="s">
        <v>1723</v>
      </c>
    </row>
    <row r="790" spans="1:8">
      <c r="A790" s="1">
        <v>788</v>
      </c>
      <c r="B790" t="s">
        <v>1664</v>
      </c>
      <c r="C790" t="s">
        <v>12</v>
      </c>
      <c r="D790" t="s">
        <v>1724</v>
      </c>
      <c r="E790" t="s">
        <v>14</v>
      </c>
      <c r="F790" t="s">
        <v>1502</v>
      </c>
      <c r="G790" t="s">
        <v>16</v>
      </c>
      <c r="H790" t="s">
        <v>1725</v>
      </c>
    </row>
    <row r="791" spans="1:8">
      <c r="A791" s="1">
        <v>789</v>
      </c>
      <c r="B791" t="s">
        <v>1664</v>
      </c>
      <c r="C791" t="s">
        <v>12</v>
      </c>
      <c r="D791" t="s">
        <v>1726</v>
      </c>
      <c r="E791" t="s">
        <v>14</v>
      </c>
      <c r="F791" t="s">
        <v>236</v>
      </c>
      <c r="G791" t="s">
        <v>16</v>
      </c>
      <c r="H791" t="s">
        <v>1727</v>
      </c>
    </row>
    <row r="792" spans="1:8">
      <c r="A792" s="1">
        <v>790</v>
      </c>
      <c r="B792" t="s">
        <v>1664</v>
      </c>
      <c r="C792" t="s">
        <v>12</v>
      </c>
      <c r="D792" t="s">
        <v>1728</v>
      </c>
      <c r="E792" t="s">
        <v>14</v>
      </c>
      <c r="F792" t="s">
        <v>43</v>
      </c>
      <c r="G792" t="s">
        <v>16</v>
      </c>
      <c r="H792" t="s">
        <v>1729</v>
      </c>
    </row>
    <row r="793" spans="1:8">
      <c r="A793" s="1">
        <v>791</v>
      </c>
      <c r="B793" t="s">
        <v>1664</v>
      </c>
      <c r="C793" t="s">
        <v>12</v>
      </c>
      <c r="D793" t="s">
        <v>1730</v>
      </c>
      <c r="E793" t="s">
        <v>14</v>
      </c>
      <c r="F793" t="s">
        <v>283</v>
      </c>
      <c r="G793" t="s">
        <v>16</v>
      </c>
      <c r="H793" t="s">
        <v>1731</v>
      </c>
    </row>
    <row r="794" spans="1:8">
      <c r="A794" s="1">
        <v>792</v>
      </c>
      <c r="B794" t="s">
        <v>1664</v>
      </c>
      <c r="C794" t="s">
        <v>12</v>
      </c>
      <c r="D794" t="s">
        <v>1732</v>
      </c>
      <c r="E794" t="s">
        <v>14</v>
      </c>
      <c r="F794" t="s">
        <v>286</v>
      </c>
      <c r="G794" t="s">
        <v>16</v>
      </c>
      <c r="H794" t="s">
        <v>1733</v>
      </c>
    </row>
    <row r="795" spans="1:8">
      <c r="A795" s="1">
        <v>793</v>
      </c>
      <c r="B795" t="s">
        <v>1664</v>
      </c>
      <c r="C795" t="s">
        <v>12</v>
      </c>
      <c r="D795" t="s">
        <v>1734</v>
      </c>
      <c r="E795" t="s">
        <v>14</v>
      </c>
      <c r="F795" t="s">
        <v>289</v>
      </c>
      <c r="G795" t="s">
        <v>16</v>
      </c>
      <c r="H795" t="s">
        <v>1735</v>
      </c>
    </row>
    <row r="796" spans="1:8">
      <c r="A796" s="1">
        <v>794</v>
      </c>
      <c r="B796" t="s">
        <v>1664</v>
      </c>
      <c r="C796" t="s">
        <v>12</v>
      </c>
      <c r="D796" t="s">
        <v>1736</v>
      </c>
      <c r="E796" t="s">
        <v>14</v>
      </c>
      <c r="F796" t="s">
        <v>291</v>
      </c>
      <c r="G796" t="s">
        <v>16</v>
      </c>
      <c r="H796" t="s">
        <v>1737</v>
      </c>
    </row>
    <row r="797" spans="1:8">
      <c r="A797" s="1">
        <v>795</v>
      </c>
      <c r="B797" t="s">
        <v>1664</v>
      </c>
      <c r="C797" t="s">
        <v>12</v>
      </c>
      <c r="D797" t="s">
        <v>1738</v>
      </c>
      <c r="E797" t="s">
        <v>14</v>
      </c>
      <c r="F797" t="s">
        <v>294</v>
      </c>
      <c r="G797" t="s">
        <v>16</v>
      </c>
      <c r="H797" t="s">
        <v>1737</v>
      </c>
    </row>
    <row r="798" spans="1:8">
      <c r="A798" s="1">
        <v>796</v>
      </c>
      <c r="B798" t="s">
        <v>1664</v>
      </c>
      <c r="C798" t="s">
        <v>12</v>
      </c>
      <c r="D798" t="s">
        <v>1739</v>
      </c>
      <c r="E798" t="s">
        <v>14</v>
      </c>
      <c r="F798" t="s">
        <v>297</v>
      </c>
      <c r="G798" t="s">
        <v>16</v>
      </c>
      <c r="H798" t="s">
        <v>1740</v>
      </c>
    </row>
    <row r="799" spans="1:8">
      <c r="A799" s="1">
        <v>797</v>
      </c>
      <c r="B799" t="s">
        <v>1664</v>
      </c>
      <c r="C799" t="s">
        <v>12</v>
      </c>
      <c r="D799" t="s">
        <v>1741</v>
      </c>
      <c r="E799" t="s">
        <v>14</v>
      </c>
      <c r="F799" t="s">
        <v>300</v>
      </c>
      <c r="G799" t="s">
        <v>16</v>
      </c>
      <c r="H799" t="s">
        <v>1742</v>
      </c>
    </row>
    <row r="800" spans="1:8">
      <c r="A800" s="1">
        <v>798</v>
      </c>
      <c r="B800" t="s">
        <v>1664</v>
      </c>
      <c r="C800" t="s">
        <v>12</v>
      </c>
      <c r="D800" t="s">
        <v>1743</v>
      </c>
      <c r="E800" t="s">
        <v>14</v>
      </c>
      <c r="F800" t="s">
        <v>302</v>
      </c>
      <c r="G800" t="s">
        <v>16</v>
      </c>
      <c r="H800" t="s">
        <v>1744</v>
      </c>
    </row>
    <row r="801" spans="1:8">
      <c r="A801" s="1">
        <v>799</v>
      </c>
      <c r="B801" t="s">
        <v>1664</v>
      </c>
      <c r="C801" t="s">
        <v>12</v>
      </c>
      <c r="D801" t="s">
        <v>1745</v>
      </c>
      <c r="E801" t="s">
        <v>14</v>
      </c>
      <c r="F801" t="s">
        <v>304</v>
      </c>
      <c r="G801" t="s">
        <v>16</v>
      </c>
      <c r="H801" t="s">
        <v>1746</v>
      </c>
    </row>
    <row r="802" spans="1:8">
      <c r="A802" s="1">
        <v>800</v>
      </c>
      <c r="B802" t="s">
        <v>1664</v>
      </c>
      <c r="C802" t="s">
        <v>12</v>
      </c>
      <c r="D802" t="s">
        <v>1747</v>
      </c>
      <c r="E802" t="s">
        <v>14</v>
      </c>
      <c r="F802" t="s">
        <v>306</v>
      </c>
      <c r="G802" t="s">
        <v>16</v>
      </c>
      <c r="H802" t="s">
        <v>1748</v>
      </c>
    </row>
    <row r="803" spans="1:8">
      <c r="A803" s="1">
        <v>801</v>
      </c>
      <c r="B803" t="s">
        <v>1664</v>
      </c>
      <c r="C803" t="s">
        <v>12</v>
      </c>
      <c r="D803" t="s">
        <v>1749</v>
      </c>
      <c r="E803" t="s">
        <v>14</v>
      </c>
      <c r="F803" t="s">
        <v>309</v>
      </c>
      <c r="G803" t="s">
        <v>16</v>
      </c>
      <c r="H803" t="s">
        <v>1750</v>
      </c>
    </row>
    <row r="804" spans="1:8">
      <c r="A804" s="1">
        <v>802</v>
      </c>
      <c r="B804" t="s">
        <v>1664</v>
      </c>
      <c r="C804" t="s">
        <v>12</v>
      </c>
      <c r="D804" t="s">
        <v>1751</v>
      </c>
      <c r="E804" t="s">
        <v>14</v>
      </c>
      <c r="F804" t="s">
        <v>311</v>
      </c>
      <c r="G804" t="s">
        <v>16</v>
      </c>
      <c r="H804" t="s">
        <v>1752</v>
      </c>
    </row>
    <row r="805" spans="1:8">
      <c r="A805" s="1">
        <v>803</v>
      </c>
      <c r="B805" t="s">
        <v>1664</v>
      </c>
      <c r="C805" t="s">
        <v>12</v>
      </c>
      <c r="D805" t="s">
        <v>1753</v>
      </c>
      <c r="E805" t="s">
        <v>14</v>
      </c>
      <c r="F805" t="s">
        <v>313</v>
      </c>
      <c r="G805" t="s">
        <v>16</v>
      </c>
      <c r="H805" t="s">
        <v>1754</v>
      </c>
    </row>
    <row r="806" spans="1:8">
      <c r="A806" s="1">
        <v>804</v>
      </c>
      <c r="B806" t="s">
        <v>1664</v>
      </c>
      <c r="C806" t="s">
        <v>12</v>
      </c>
      <c r="D806" t="s">
        <v>1755</v>
      </c>
      <c r="E806" t="s">
        <v>14</v>
      </c>
      <c r="F806" t="s">
        <v>315</v>
      </c>
      <c r="G806" t="s">
        <v>16</v>
      </c>
      <c r="H806" t="s">
        <v>1756</v>
      </c>
    </row>
    <row r="807" spans="1:8">
      <c r="A807" s="1">
        <v>805</v>
      </c>
      <c r="B807" t="s">
        <v>1664</v>
      </c>
      <c r="C807" t="s">
        <v>12</v>
      </c>
      <c r="D807" t="s">
        <v>1757</v>
      </c>
      <c r="E807" t="s">
        <v>14</v>
      </c>
      <c r="F807" t="s">
        <v>1758</v>
      </c>
      <c r="G807" t="s">
        <v>16</v>
      </c>
      <c r="H807" t="s">
        <v>1759</v>
      </c>
    </row>
    <row r="808" spans="1:8">
      <c r="A808" s="1">
        <v>806</v>
      </c>
      <c r="B808" t="s">
        <v>1664</v>
      </c>
      <c r="C808" t="s">
        <v>12</v>
      </c>
      <c r="D808" t="s">
        <v>1760</v>
      </c>
      <c r="E808" t="s">
        <v>14</v>
      </c>
      <c r="F808" t="s">
        <v>1761</v>
      </c>
      <c r="G808" t="s">
        <v>16</v>
      </c>
      <c r="H808" s="2" t="s">
        <v>1762</v>
      </c>
    </row>
    <row r="809" spans="1:8">
      <c r="A809" s="1">
        <v>807</v>
      </c>
      <c r="B809" t="s">
        <v>1664</v>
      </c>
      <c r="C809" t="s">
        <v>12</v>
      </c>
      <c r="D809" t="s">
        <v>1763</v>
      </c>
      <c r="E809" t="s">
        <v>14</v>
      </c>
      <c r="F809" t="s">
        <v>1764</v>
      </c>
      <c r="G809" t="s">
        <v>16</v>
      </c>
      <c r="H809" s="2" t="s">
        <v>1765</v>
      </c>
    </row>
    <row r="810" spans="1:8">
      <c r="A810" s="1">
        <v>808</v>
      </c>
      <c r="B810" t="s">
        <v>1664</v>
      </c>
      <c r="C810" t="s">
        <v>12</v>
      </c>
      <c r="D810" t="s">
        <v>1766</v>
      </c>
      <c r="E810" t="s">
        <v>14</v>
      </c>
      <c r="F810" t="s">
        <v>1767</v>
      </c>
      <c r="G810" t="s">
        <v>16</v>
      </c>
      <c r="H810" s="2" t="s">
        <v>1768</v>
      </c>
    </row>
    <row r="811" spans="1:8">
      <c r="A811" s="1">
        <v>809</v>
      </c>
      <c r="B811" t="s">
        <v>1664</v>
      </c>
      <c r="C811" t="s">
        <v>12</v>
      </c>
      <c r="D811" t="s">
        <v>1769</v>
      </c>
      <c r="E811" t="s">
        <v>14</v>
      </c>
      <c r="F811" t="s">
        <v>1770</v>
      </c>
      <c r="G811" t="s">
        <v>16</v>
      </c>
      <c r="H811" s="2" t="s">
        <v>1771</v>
      </c>
    </row>
    <row r="812" spans="1:8">
      <c r="A812" s="1">
        <v>810</v>
      </c>
      <c r="B812" t="s">
        <v>1772</v>
      </c>
      <c r="C812" t="s">
        <v>12</v>
      </c>
      <c r="D812" t="s">
        <v>1773</v>
      </c>
      <c r="E812" t="s">
        <v>14</v>
      </c>
      <c r="F812" t="s">
        <v>1774</v>
      </c>
      <c r="G812" t="s">
        <v>16</v>
      </c>
      <c r="H812" t="s">
        <v>1775</v>
      </c>
    </row>
    <row r="813" spans="1:8">
      <c r="A813" s="1">
        <v>811</v>
      </c>
      <c r="B813" t="s">
        <v>1772</v>
      </c>
      <c r="C813" t="s">
        <v>12</v>
      </c>
      <c r="D813" t="s">
        <v>1776</v>
      </c>
      <c r="E813" t="s">
        <v>14</v>
      </c>
      <c r="F813" t="s">
        <v>1777</v>
      </c>
      <c r="G813" t="s">
        <v>16</v>
      </c>
      <c r="H813" t="s">
        <v>1778</v>
      </c>
    </row>
    <row r="814" spans="1:8">
      <c r="A814" s="1">
        <v>812</v>
      </c>
      <c r="B814" t="s">
        <v>1772</v>
      </c>
      <c r="C814" t="s">
        <v>12</v>
      </c>
      <c r="D814" t="s">
        <v>1779</v>
      </c>
      <c r="E814" t="s">
        <v>14</v>
      </c>
      <c r="F814" t="s">
        <v>90</v>
      </c>
      <c r="G814" t="s">
        <v>16</v>
      </c>
      <c r="H814" t="s">
        <v>1780</v>
      </c>
    </row>
    <row r="815" spans="1:8">
      <c r="A815" s="1">
        <v>813</v>
      </c>
      <c r="B815" t="s">
        <v>1772</v>
      </c>
      <c r="C815" t="s">
        <v>12</v>
      </c>
      <c r="D815" t="s">
        <v>1781</v>
      </c>
      <c r="E815" t="s">
        <v>14</v>
      </c>
      <c r="F815" t="s">
        <v>1781</v>
      </c>
      <c r="G815" t="s">
        <v>16</v>
      </c>
    </row>
    <row r="816" spans="1:8">
      <c r="A816" s="1">
        <v>814</v>
      </c>
      <c r="B816" t="s">
        <v>1772</v>
      </c>
      <c r="C816" t="s">
        <v>12</v>
      </c>
      <c r="D816" t="s">
        <v>1782</v>
      </c>
      <c r="E816" t="s">
        <v>14</v>
      </c>
      <c r="F816" t="s">
        <v>1782</v>
      </c>
      <c r="G816" t="s">
        <v>16</v>
      </c>
    </row>
    <row r="817" spans="1:8">
      <c r="A817" s="1">
        <v>815</v>
      </c>
      <c r="B817" t="s">
        <v>1772</v>
      </c>
      <c r="C817" t="s">
        <v>12</v>
      </c>
      <c r="D817" t="s">
        <v>1783</v>
      </c>
      <c r="E817" t="s">
        <v>14</v>
      </c>
      <c r="F817" t="s">
        <v>1783</v>
      </c>
      <c r="G817" t="s">
        <v>16</v>
      </c>
    </row>
    <row r="818" spans="1:8">
      <c r="A818" s="1">
        <v>816</v>
      </c>
      <c r="B818" t="s">
        <v>1772</v>
      </c>
      <c r="C818" t="s">
        <v>12</v>
      </c>
      <c r="D818" t="s">
        <v>1784</v>
      </c>
      <c r="E818" t="s">
        <v>14</v>
      </c>
      <c r="F818" t="s">
        <v>404</v>
      </c>
      <c r="G818" t="s">
        <v>16</v>
      </c>
      <c r="H818" t="s">
        <v>1785</v>
      </c>
    </row>
    <row r="819" spans="1:8">
      <c r="A819" s="1">
        <v>817</v>
      </c>
      <c r="B819" t="s">
        <v>1772</v>
      </c>
      <c r="C819" t="s">
        <v>12</v>
      </c>
      <c r="D819" t="s">
        <v>1786</v>
      </c>
      <c r="E819" t="s">
        <v>14</v>
      </c>
      <c r="F819" t="s">
        <v>427</v>
      </c>
      <c r="G819" t="s">
        <v>16</v>
      </c>
      <c r="H819" t="s">
        <v>1787</v>
      </c>
    </row>
    <row r="820" spans="1:8">
      <c r="A820" s="1">
        <v>818</v>
      </c>
      <c r="B820" t="s">
        <v>1772</v>
      </c>
      <c r="C820" t="s">
        <v>12</v>
      </c>
      <c r="D820" t="s">
        <v>1788</v>
      </c>
      <c r="E820" t="s">
        <v>14</v>
      </c>
      <c r="F820" t="s">
        <v>96</v>
      </c>
      <c r="G820" t="s">
        <v>16</v>
      </c>
      <c r="H820" t="s">
        <v>1789</v>
      </c>
    </row>
    <row r="821" spans="1:8">
      <c r="A821" s="1">
        <v>819</v>
      </c>
      <c r="B821" t="s">
        <v>1772</v>
      </c>
      <c r="C821" t="s">
        <v>12</v>
      </c>
      <c r="D821" t="s">
        <v>1790</v>
      </c>
      <c r="E821" t="s">
        <v>14</v>
      </c>
      <c r="F821" t="s">
        <v>90</v>
      </c>
      <c r="G821" t="s">
        <v>16</v>
      </c>
      <c r="H821" t="s">
        <v>1791</v>
      </c>
    </row>
    <row r="822" spans="1:8">
      <c r="A822" s="1">
        <v>820</v>
      </c>
      <c r="B822" t="s">
        <v>1772</v>
      </c>
      <c r="C822" t="s">
        <v>12</v>
      </c>
      <c r="D822" t="s">
        <v>1792</v>
      </c>
      <c r="E822" t="s">
        <v>14</v>
      </c>
      <c r="F822" t="s">
        <v>102</v>
      </c>
      <c r="G822" t="s">
        <v>16</v>
      </c>
      <c r="H822" t="s">
        <v>1793</v>
      </c>
    </row>
    <row r="823" spans="1:8">
      <c r="A823" s="1">
        <v>821</v>
      </c>
      <c r="B823" t="s">
        <v>1772</v>
      </c>
      <c r="C823" t="s">
        <v>12</v>
      </c>
      <c r="D823" t="s">
        <v>1794</v>
      </c>
      <c r="E823" t="s">
        <v>14</v>
      </c>
      <c r="F823" t="s">
        <v>105</v>
      </c>
      <c r="G823" t="s">
        <v>16</v>
      </c>
      <c r="H823" t="s">
        <v>1795</v>
      </c>
    </row>
    <row r="824" spans="1:8">
      <c r="A824" s="1">
        <v>822</v>
      </c>
      <c r="B824" t="s">
        <v>1772</v>
      </c>
      <c r="C824" t="s">
        <v>12</v>
      </c>
      <c r="D824" t="s">
        <v>1796</v>
      </c>
      <c r="E824" t="s">
        <v>14</v>
      </c>
      <c r="F824" t="s">
        <v>108</v>
      </c>
      <c r="G824" t="s">
        <v>16</v>
      </c>
      <c r="H824" t="s">
        <v>1797</v>
      </c>
    </row>
    <row r="825" spans="1:8">
      <c r="A825" s="1">
        <v>823</v>
      </c>
      <c r="B825" t="s">
        <v>1772</v>
      </c>
      <c r="C825" t="s">
        <v>12</v>
      </c>
      <c r="D825" t="s">
        <v>1798</v>
      </c>
      <c r="E825" t="s">
        <v>14</v>
      </c>
      <c r="F825" t="s">
        <v>110</v>
      </c>
      <c r="G825" t="s">
        <v>16</v>
      </c>
      <c r="H825" t="s">
        <v>1799</v>
      </c>
    </row>
    <row r="826" spans="1:8">
      <c r="A826" s="1">
        <v>824</v>
      </c>
      <c r="B826" t="s">
        <v>1772</v>
      </c>
      <c r="C826" t="s">
        <v>12</v>
      </c>
      <c r="D826" t="s">
        <v>1800</v>
      </c>
      <c r="E826" t="s">
        <v>14</v>
      </c>
      <c r="F826" t="s">
        <v>1801</v>
      </c>
      <c r="G826" t="s">
        <v>16</v>
      </c>
      <c r="H826" t="s">
        <v>1802</v>
      </c>
    </row>
    <row r="827" spans="1:8">
      <c r="A827" s="1">
        <v>825</v>
      </c>
      <c r="B827" t="s">
        <v>1772</v>
      </c>
      <c r="C827" t="s">
        <v>12</v>
      </c>
      <c r="D827" t="s">
        <v>1803</v>
      </c>
      <c r="E827" t="s">
        <v>14</v>
      </c>
      <c r="F827" t="s">
        <v>1804</v>
      </c>
      <c r="G827" t="s">
        <v>16</v>
      </c>
      <c r="H827" t="s">
        <v>1805</v>
      </c>
    </row>
    <row r="828" spans="1:8">
      <c r="A828" s="1">
        <v>826</v>
      </c>
      <c r="B828" t="s">
        <v>1772</v>
      </c>
      <c r="C828" t="s">
        <v>12</v>
      </c>
      <c r="D828" t="s">
        <v>1806</v>
      </c>
      <c r="E828" t="s">
        <v>14</v>
      </c>
      <c r="F828" t="s">
        <v>1807</v>
      </c>
      <c r="G828" t="s">
        <v>16</v>
      </c>
      <c r="H828" t="s">
        <v>1808</v>
      </c>
    </row>
    <row r="829" spans="1:8">
      <c r="A829" s="1">
        <v>827</v>
      </c>
      <c r="B829" t="s">
        <v>1772</v>
      </c>
      <c r="C829" t="s">
        <v>12</v>
      </c>
      <c r="D829" t="s">
        <v>1809</v>
      </c>
      <c r="E829" t="s">
        <v>14</v>
      </c>
      <c r="F829" t="s">
        <v>1810</v>
      </c>
      <c r="G829" t="s">
        <v>16</v>
      </c>
      <c r="H829" t="s">
        <v>1361</v>
      </c>
    </row>
    <row r="830" spans="1:8">
      <c r="A830" s="1">
        <v>828</v>
      </c>
      <c r="B830" t="s">
        <v>1772</v>
      </c>
      <c r="C830" t="s">
        <v>12</v>
      </c>
      <c r="D830" t="s">
        <v>1811</v>
      </c>
      <c r="E830" t="s">
        <v>14</v>
      </c>
      <c r="F830" t="s">
        <v>1812</v>
      </c>
      <c r="G830" t="s">
        <v>16</v>
      </c>
      <c r="H830" t="s">
        <v>1813</v>
      </c>
    </row>
    <row r="831" spans="1:8">
      <c r="A831" s="1">
        <v>829</v>
      </c>
      <c r="B831" t="s">
        <v>1772</v>
      </c>
      <c r="C831" t="s">
        <v>12</v>
      </c>
      <c r="D831" t="s">
        <v>1814</v>
      </c>
      <c r="E831" t="s">
        <v>14</v>
      </c>
      <c r="F831" t="s">
        <v>1815</v>
      </c>
      <c r="G831" t="s">
        <v>16</v>
      </c>
      <c r="H831" t="s">
        <v>1816</v>
      </c>
    </row>
    <row r="832" spans="1:8">
      <c r="A832" s="1">
        <v>830</v>
      </c>
      <c r="B832" t="s">
        <v>1772</v>
      </c>
      <c r="C832" t="s">
        <v>12</v>
      </c>
      <c r="D832" t="s">
        <v>1817</v>
      </c>
      <c r="E832" t="s">
        <v>14</v>
      </c>
      <c r="F832" t="s">
        <v>1818</v>
      </c>
      <c r="G832" t="s">
        <v>16</v>
      </c>
      <c r="H832" t="s">
        <v>1819</v>
      </c>
    </row>
    <row r="833" spans="1:8">
      <c r="A833" s="1">
        <v>831</v>
      </c>
      <c r="B833" t="s">
        <v>1772</v>
      </c>
      <c r="C833" t="s">
        <v>12</v>
      </c>
      <c r="D833" t="s">
        <v>1820</v>
      </c>
      <c r="E833" t="s">
        <v>14</v>
      </c>
      <c r="F833" t="s">
        <v>1821</v>
      </c>
      <c r="G833" t="s">
        <v>16</v>
      </c>
      <c r="H833" t="s">
        <v>1773</v>
      </c>
    </row>
    <row r="834" spans="1:8">
      <c r="A834" s="1">
        <v>832</v>
      </c>
      <c r="B834" t="s">
        <v>1772</v>
      </c>
      <c r="C834" t="s">
        <v>12</v>
      </c>
      <c r="D834" t="s">
        <v>1822</v>
      </c>
      <c r="E834" t="s">
        <v>14</v>
      </c>
      <c r="F834" t="s">
        <v>1823</v>
      </c>
      <c r="G834" t="s">
        <v>16</v>
      </c>
      <c r="H834" t="s">
        <v>1824</v>
      </c>
    </row>
    <row r="835" spans="1:8">
      <c r="A835" s="1">
        <v>833</v>
      </c>
      <c r="B835" t="s">
        <v>1772</v>
      </c>
      <c r="C835" t="s">
        <v>12</v>
      </c>
      <c r="D835" t="s">
        <v>1825</v>
      </c>
      <c r="E835" t="s">
        <v>14</v>
      </c>
      <c r="F835" t="s">
        <v>1141</v>
      </c>
      <c r="G835" t="s">
        <v>16</v>
      </c>
      <c r="H835" t="s">
        <v>1826</v>
      </c>
    </row>
    <row r="836" spans="1:8">
      <c r="A836" s="1">
        <v>834</v>
      </c>
      <c r="B836" t="s">
        <v>1772</v>
      </c>
      <c r="C836" t="s">
        <v>12</v>
      </c>
      <c r="D836" t="s">
        <v>1827</v>
      </c>
      <c r="E836" t="s">
        <v>14</v>
      </c>
      <c r="F836" t="s">
        <v>1828</v>
      </c>
      <c r="G836" t="s">
        <v>16</v>
      </c>
      <c r="H836" t="s">
        <v>1829</v>
      </c>
    </row>
    <row r="837" spans="1:8">
      <c r="A837" s="1">
        <v>835</v>
      </c>
      <c r="B837" t="s">
        <v>1772</v>
      </c>
      <c r="C837" t="s">
        <v>12</v>
      </c>
      <c r="D837" t="s">
        <v>1830</v>
      </c>
      <c r="E837" t="s">
        <v>14</v>
      </c>
      <c r="F837" t="s">
        <v>1831</v>
      </c>
      <c r="G837" t="s">
        <v>16</v>
      </c>
      <c r="H837" t="s">
        <v>1832</v>
      </c>
    </row>
    <row r="838" spans="1:8">
      <c r="A838" s="1">
        <v>836</v>
      </c>
      <c r="B838" t="s">
        <v>1772</v>
      </c>
      <c r="C838" t="s">
        <v>12</v>
      </c>
      <c r="D838" t="s">
        <v>1833</v>
      </c>
      <c r="E838" t="s">
        <v>14</v>
      </c>
      <c r="F838" t="s">
        <v>1834</v>
      </c>
      <c r="G838" t="s">
        <v>16</v>
      </c>
      <c r="H838" t="s">
        <v>1835</v>
      </c>
    </row>
    <row r="839" spans="1:8">
      <c r="A839" s="1">
        <v>837</v>
      </c>
      <c r="B839" t="s">
        <v>1772</v>
      </c>
      <c r="C839" t="s">
        <v>12</v>
      </c>
      <c r="D839" t="s">
        <v>1836</v>
      </c>
      <c r="E839" t="s">
        <v>14</v>
      </c>
      <c r="F839" t="s">
        <v>1144</v>
      </c>
      <c r="G839" t="s">
        <v>16</v>
      </c>
      <c r="H839" t="s">
        <v>1837</v>
      </c>
    </row>
    <row r="840" spans="1:8">
      <c r="A840" s="1">
        <v>838</v>
      </c>
      <c r="B840" t="s">
        <v>1772</v>
      </c>
      <c r="C840" t="s">
        <v>12</v>
      </c>
      <c r="D840" t="s">
        <v>1838</v>
      </c>
      <c r="E840" t="s">
        <v>14</v>
      </c>
      <c r="F840" t="s">
        <v>1839</v>
      </c>
      <c r="G840" t="s">
        <v>16</v>
      </c>
      <c r="H840" t="s">
        <v>1840</v>
      </c>
    </row>
    <row r="841" spans="1:8">
      <c r="A841" s="1">
        <v>839</v>
      </c>
      <c r="B841" t="s">
        <v>1772</v>
      </c>
      <c r="C841" t="s">
        <v>12</v>
      </c>
      <c r="D841" t="s">
        <v>1841</v>
      </c>
      <c r="E841" t="s">
        <v>14</v>
      </c>
      <c r="F841" t="s">
        <v>1842</v>
      </c>
      <c r="G841" t="s">
        <v>16</v>
      </c>
      <c r="H841" t="s">
        <v>1843</v>
      </c>
    </row>
    <row r="842" spans="1:8">
      <c r="A842" s="1">
        <v>840</v>
      </c>
      <c r="B842" t="s">
        <v>1772</v>
      </c>
      <c r="C842" t="s">
        <v>12</v>
      </c>
      <c r="D842" t="s">
        <v>1844</v>
      </c>
      <c r="E842" t="s">
        <v>14</v>
      </c>
      <c r="F842" t="s">
        <v>1149</v>
      </c>
      <c r="G842" t="s">
        <v>16</v>
      </c>
      <c r="H842" t="s">
        <v>1845</v>
      </c>
    </row>
    <row r="843" spans="1:8">
      <c r="A843" s="1">
        <v>841</v>
      </c>
      <c r="B843" t="s">
        <v>1772</v>
      </c>
      <c r="C843" t="s">
        <v>12</v>
      </c>
      <c r="D843" t="s">
        <v>1846</v>
      </c>
      <c r="E843" t="s">
        <v>14</v>
      </c>
      <c r="F843" t="s">
        <v>1152</v>
      </c>
      <c r="G843" t="s">
        <v>16</v>
      </c>
      <c r="H843" t="s">
        <v>1847</v>
      </c>
    </row>
    <row r="844" spans="1:8">
      <c r="A844" s="1">
        <v>842</v>
      </c>
      <c r="B844" t="s">
        <v>1772</v>
      </c>
      <c r="C844" t="s">
        <v>12</v>
      </c>
      <c r="D844" t="s">
        <v>1848</v>
      </c>
      <c r="E844" t="s">
        <v>14</v>
      </c>
      <c r="F844" t="s">
        <v>1849</v>
      </c>
      <c r="G844" t="s">
        <v>16</v>
      </c>
      <c r="H844" t="s">
        <v>1850</v>
      </c>
    </row>
    <row r="845" spans="1:8">
      <c r="A845" s="1">
        <v>843</v>
      </c>
      <c r="B845" t="s">
        <v>1772</v>
      </c>
      <c r="C845" t="s">
        <v>12</v>
      </c>
      <c r="D845" t="s">
        <v>1851</v>
      </c>
      <c r="E845" t="s">
        <v>14</v>
      </c>
      <c r="F845" t="s">
        <v>1852</v>
      </c>
      <c r="G845" t="s">
        <v>16</v>
      </c>
      <c r="H845" t="s">
        <v>1853</v>
      </c>
    </row>
    <row r="846" spans="1:8">
      <c r="A846" s="1">
        <v>844</v>
      </c>
      <c r="B846" t="s">
        <v>1772</v>
      </c>
      <c r="C846" t="s">
        <v>12</v>
      </c>
      <c r="D846" t="s">
        <v>1854</v>
      </c>
      <c r="E846" t="s">
        <v>14</v>
      </c>
      <c r="F846" t="s">
        <v>1855</v>
      </c>
      <c r="G846" t="s">
        <v>16</v>
      </c>
      <c r="H846" t="s">
        <v>1856</v>
      </c>
    </row>
    <row r="847" spans="1:8">
      <c r="A847" s="1">
        <v>845</v>
      </c>
      <c r="B847" t="s">
        <v>1772</v>
      </c>
      <c r="C847" t="s">
        <v>12</v>
      </c>
      <c r="D847" t="s">
        <v>1857</v>
      </c>
      <c r="E847" t="s">
        <v>14</v>
      </c>
      <c r="F847" t="s">
        <v>1858</v>
      </c>
      <c r="G847" t="s">
        <v>16</v>
      </c>
      <c r="H847" t="s">
        <v>1859</v>
      </c>
    </row>
    <row r="848" spans="1:8">
      <c r="A848" s="1">
        <v>846</v>
      </c>
      <c r="B848" t="s">
        <v>1772</v>
      </c>
      <c r="C848" t="s">
        <v>12</v>
      </c>
      <c r="D848" t="s">
        <v>1860</v>
      </c>
      <c r="E848" t="s">
        <v>14</v>
      </c>
      <c r="F848" t="s">
        <v>1207</v>
      </c>
      <c r="G848" t="s">
        <v>16</v>
      </c>
      <c r="H848" t="s">
        <v>1861</v>
      </c>
    </row>
    <row r="849" spans="1:8">
      <c r="A849" s="1">
        <v>847</v>
      </c>
      <c r="B849" t="s">
        <v>1772</v>
      </c>
      <c r="C849" t="s">
        <v>12</v>
      </c>
      <c r="D849" t="s">
        <v>1862</v>
      </c>
      <c r="E849" t="s">
        <v>14</v>
      </c>
      <c r="F849" t="s">
        <v>1863</v>
      </c>
      <c r="G849" t="s">
        <v>16</v>
      </c>
      <c r="H849" t="s">
        <v>1864</v>
      </c>
    </row>
    <row r="850" spans="1:8">
      <c r="A850" s="1">
        <v>848</v>
      </c>
      <c r="B850" t="s">
        <v>1772</v>
      </c>
      <c r="C850" t="s">
        <v>12</v>
      </c>
      <c r="D850" t="s">
        <v>1865</v>
      </c>
      <c r="E850" t="s">
        <v>14</v>
      </c>
      <c r="F850" t="s">
        <v>1866</v>
      </c>
      <c r="G850" t="s">
        <v>16</v>
      </c>
      <c r="H850" t="s">
        <v>1867</v>
      </c>
    </row>
    <row r="851" spans="1:8">
      <c r="A851" s="1">
        <v>849</v>
      </c>
      <c r="B851" t="s">
        <v>1772</v>
      </c>
      <c r="C851" t="s">
        <v>12</v>
      </c>
      <c r="D851" t="s">
        <v>1868</v>
      </c>
      <c r="E851" t="s">
        <v>14</v>
      </c>
      <c r="F851" t="s">
        <v>1869</v>
      </c>
      <c r="G851" t="s">
        <v>16</v>
      </c>
      <c r="H851" t="s">
        <v>1870</v>
      </c>
    </row>
    <row r="852" spans="1:8">
      <c r="A852" s="1">
        <v>850</v>
      </c>
      <c r="B852" t="s">
        <v>1772</v>
      </c>
      <c r="C852" t="s">
        <v>12</v>
      </c>
      <c r="D852" t="s">
        <v>1871</v>
      </c>
      <c r="E852" t="s">
        <v>14</v>
      </c>
      <c r="F852" t="s">
        <v>1872</v>
      </c>
      <c r="G852" t="s">
        <v>16</v>
      </c>
      <c r="H852" t="s">
        <v>1873</v>
      </c>
    </row>
    <row r="853" spans="1:8">
      <c r="A853" s="1">
        <v>851</v>
      </c>
      <c r="B853" t="s">
        <v>1772</v>
      </c>
      <c r="C853" t="s">
        <v>12</v>
      </c>
      <c r="D853" t="s">
        <v>1874</v>
      </c>
      <c r="E853" t="s">
        <v>14</v>
      </c>
      <c r="F853" t="s">
        <v>1875</v>
      </c>
      <c r="G853" t="s">
        <v>16</v>
      </c>
      <c r="H853" t="s">
        <v>1876</v>
      </c>
    </row>
    <row r="854" spans="1:8">
      <c r="A854" s="1">
        <v>852</v>
      </c>
      <c r="B854" t="s">
        <v>1772</v>
      </c>
      <c r="C854" t="s">
        <v>12</v>
      </c>
      <c r="D854" t="s">
        <v>1877</v>
      </c>
      <c r="E854" t="s">
        <v>14</v>
      </c>
      <c r="F854" t="s">
        <v>1878</v>
      </c>
      <c r="G854" t="s">
        <v>16</v>
      </c>
      <c r="H854" t="s">
        <v>1853</v>
      </c>
    </row>
    <row r="855" spans="1:8">
      <c r="A855" s="1">
        <v>853</v>
      </c>
      <c r="B855" t="s">
        <v>1772</v>
      </c>
      <c r="C855" t="s">
        <v>12</v>
      </c>
      <c r="D855" t="s">
        <v>1879</v>
      </c>
      <c r="E855" t="s">
        <v>14</v>
      </c>
      <c r="F855" t="s">
        <v>1880</v>
      </c>
      <c r="G855" t="s">
        <v>16</v>
      </c>
      <c r="H855" t="s">
        <v>1859</v>
      </c>
    </row>
    <row r="856" spans="1:8">
      <c r="A856" s="1">
        <v>854</v>
      </c>
      <c r="B856" t="s">
        <v>1772</v>
      </c>
      <c r="C856" t="s">
        <v>12</v>
      </c>
      <c r="D856" t="s">
        <v>1881</v>
      </c>
      <c r="E856" t="s">
        <v>14</v>
      </c>
      <c r="F856" t="s">
        <v>1882</v>
      </c>
      <c r="G856" t="s">
        <v>16</v>
      </c>
      <c r="H856" t="s">
        <v>1883</v>
      </c>
    </row>
    <row r="857" spans="1:8">
      <c r="A857" s="1">
        <v>855</v>
      </c>
      <c r="B857" t="s">
        <v>1772</v>
      </c>
      <c r="C857" t="s">
        <v>12</v>
      </c>
      <c r="D857" t="s">
        <v>1884</v>
      </c>
      <c r="E857" t="s">
        <v>14</v>
      </c>
      <c r="F857" t="s">
        <v>1885</v>
      </c>
      <c r="G857" t="s">
        <v>16</v>
      </c>
      <c r="H857" t="s">
        <v>1886</v>
      </c>
    </row>
    <row r="858" spans="1:8">
      <c r="A858" s="1">
        <v>856</v>
      </c>
      <c r="B858" t="s">
        <v>1772</v>
      </c>
      <c r="C858" t="s">
        <v>12</v>
      </c>
      <c r="D858" t="s">
        <v>1887</v>
      </c>
      <c r="E858" t="s">
        <v>14</v>
      </c>
      <c r="F858" t="s">
        <v>1888</v>
      </c>
      <c r="G858" t="s">
        <v>16</v>
      </c>
      <c r="H858" t="s">
        <v>1324</v>
      </c>
    </row>
    <row r="859" spans="1:8">
      <c r="A859" s="1">
        <v>857</v>
      </c>
      <c r="B859" t="s">
        <v>1772</v>
      </c>
      <c r="C859" t="s">
        <v>12</v>
      </c>
      <c r="D859" t="s">
        <v>1889</v>
      </c>
      <c r="E859" t="s">
        <v>14</v>
      </c>
      <c r="F859" t="s">
        <v>1890</v>
      </c>
      <c r="G859" t="s">
        <v>16</v>
      </c>
      <c r="H859" t="s">
        <v>1824</v>
      </c>
    </row>
    <row r="860" spans="1:8">
      <c r="A860" s="1">
        <v>858</v>
      </c>
      <c r="B860" t="s">
        <v>1772</v>
      </c>
      <c r="C860" t="s">
        <v>12</v>
      </c>
      <c r="D860" t="s">
        <v>1891</v>
      </c>
      <c r="E860" t="s">
        <v>14</v>
      </c>
      <c r="F860" t="s">
        <v>1892</v>
      </c>
      <c r="G860" t="s">
        <v>16</v>
      </c>
      <c r="H860" t="s">
        <v>1893</v>
      </c>
    </row>
    <row r="861" spans="1:8">
      <c r="A861" s="1">
        <v>859</v>
      </c>
      <c r="B861" t="s">
        <v>1772</v>
      </c>
      <c r="C861" t="s">
        <v>12</v>
      </c>
      <c r="D861" t="s">
        <v>1894</v>
      </c>
      <c r="E861" t="s">
        <v>14</v>
      </c>
      <c r="F861" t="s">
        <v>1895</v>
      </c>
      <c r="G861" t="s">
        <v>16</v>
      </c>
      <c r="H861" t="s">
        <v>1896</v>
      </c>
    </row>
    <row r="862" spans="1:8">
      <c r="A862" s="1">
        <v>860</v>
      </c>
      <c r="B862" t="s">
        <v>1772</v>
      </c>
      <c r="C862" t="s">
        <v>12</v>
      </c>
      <c r="D862" t="s">
        <v>1897</v>
      </c>
      <c r="E862" t="s">
        <v>14</v>
      </c>
      <c r="F862" t="s">
        <v>1898</v>
      </c>
      <c r="G862" t="s">
        <v>16</v>
      </c>
      <c r="H862" t="s">
        <v>1899</v>
      </c>
    </row>
    <row r="863" spans="1:8">
      <c r="A863" s="1">
        <v>861</v>
      </c>
      <c r="B863" t="s">
        <v>1772</v>
      </c>
      <c r="C863" t="s">
        <v>12</v>
      </c>
      <c r="D863" t="s">
        <v>1900</v>
      </c>
      <c r="E863" t="s">
        <v>14</v>
      </c>
      <c r="F863" t="s">
        <v>1901</v>
      </c>
      <c r="G863" t="s">
        <v>16</v>
      </c>
      <c r="H863" t="s">
        <v>1902</v>
      </c>
    </row>
    <row r="864" spans="1:8">
      <c r="A864" s="1">
        <v>862</v>
      </c>
      <c r="B864" t="s">
        <v>1772</v>
      </c>
      <c r="C864" t="s">
        <v>12</v>
      </c>
      <c r="D864" t="s">
        <v>1903</v>
      </c>
      <c r="E864" t="s">
        <v>14</v>
      </c>
      <c r="F864" t="s">
        <v>1904</v>
      </c>
      <c r="G864" t="s">
        <v>16</v>
      </c>
      <c r="H864" t="s">
        <v>1905</v>
      </c>
    </row>
    <row r="865" spans="1:8">
      <c r="A865" s="1">
        <v>863</v>
      </c>
      <c r="B865" t="s">
        <v>1772</v>
      </c>
      <c r="C865" t="s">
        <v>12</v>
      </c>
      <c r="D865" t="s">
        <v>1906</v>
      </c>
      <c r="E865" t="s">
        <v>14</v>
      </c>
      <c r="F865" t="s">
        <v>1907</v>
      </c>
      <c r="G865" t="s">
        <v>16</v>
      </c>
      <c r="H865" t="s">
        <v>1908</v>
      </c>
    </row>
    <row r="866" spans="1:8">
      <c r="A866" s="1">
        <v>864</v>
      </c>
      <c r="B866" t="s">
        <v>1772</v>
      </c>
      <c r="C866" t="s">
        <v>12</v>
      </c>
      <c r="D866" t="s">
        <v>1909</v>
      </c>
      <c r="E866" t="s">
        <v>14</v>
      </c>
      <c r="F866" t="s">
        <v>1910</v>
      </c>
      <c r="G866" t="s">
        <v>16</v>
      </c>
      <c r="H866" t="s">
        <v>1911</v>
      </c>
    </row>
    <row r="867" spans="1:8">
      <c r="A867" s="1">
        <v>865</v>
      </c>
      <c r="B867" t="s">
        <v>1772</v>
      </c>
      <c r="C867" t="s">
        <v>12</v>
      </c>
      <c r="D867" t="s">
        <v>1912</v>
      </c>
      <c r="E867" t="s">
        <v>14</v>
      </c>
      <c r="F867" t="s">
        <v>1913</v>
      </c>
      <c r="G867" t="s">
        <v>16</v>
      </c>
      <c r="H867" t="s">
        <v>1914</v>
      </c>
    </row>
    <row r="868" spans="1:8">
      <c r="A868" s="1">
        <v>866</v>
      </c>
      <c r="B868" t="s">
        <v>1772</v>
      </c>
      <c r="C868" t="s">
        <v>12</v>
      </c>
      <c r="D868" t="s">
        <v>1915</v>
      </c>
      <c r="E868" t="s">
        <v>14</v>
      </c>
      <c r="F868" t="s">
        <v>1916</v>
      </c>
      <c r="G868" t="s">
        <v>16</v>
      </c>
      <c r="H868" t="s">
        <v>1917</v>
      </c>
    </row>
    <row r="869" spans="1:8">
      <c r="A869" s="1">
        <v>867</v>
      </c>
      <c r="B869" t="s">
        <v>1772</v>
      </c>
      <c r="C869" t="s">
        <v>12</v>
      </c>
      <c r="D869" t="s">
        <v>1918</v>
      </c>
      <c r="E869" t="s">
        <v>14</v>
      </c>
      <c r="F869" t="s">
        <v>1919</v>
      </c>
      <c r="G869" t="s">
        <v>16</v>
      </c>
      <c r="H869" t="s">
        <v>1920</v>
      </c>
    </row>
    <row r="870" spans="1:8">
      <c r="A870" s="1">
        <v>868</v>
      </c>
      <c r="B870" t="s">
        <v>1772</v>
      </c>
      <c r="C870" t="s">
        <v>12</v>
      </c>
      <c r="D870" t="s">
        <v>1921</v>
      </c>
      <c r="E870" t="s">
        <v>14</v>
      </c>
      <c r="F870" t="s">
        <v>1922</v>
      </c>
      <c r="G870" t="s">
        <v>16</v>
      </c>
      <c r="H870" t="s">
        <v>1923</v>
      </c>
    </row>
    <row r="871" spans="1:8">
      <c r="A871" s="1">
        <v>869</v>
      </c>
      <c r="B871" t="s">
        <v>1772</v>
      </c>
      <c r="C871" t="s">
        <v>12</v>
      </c>
      <c r="D871" t="s">
        <v>1924</v>
      </c>
      <c r="E871" t="s">
        <v>14</v>
      </c>
      <c r="F871" t="s">
        <v>1925</v>
      </c>
      <c r="G871" t="s">
        <v>16</v>
      </c>
      <c r="H871" t="s">
        <v>1926</v>
      </c>
    </row>
    <row r="872" spans="1:8">
      <c r="A872" s="1">
        <v>870</v>
      </c>
      <c r="B872" t="s">
        <v>1772</v>
      </c>
      <c r="C872" t="s">
        <v>12</v>
      </c>
      <c r="D872" t="s">
        <v>1927</v>
      </c>
      <c r="E872" t="s">
        <v>14</v>
      </c>
      <c r="F872" t="s">
        <v>1928</v>
      </c>
      <c r="G872" t="s">
        <v>16</v>
      </c>
      <c r="H872" t="s">
        <v>1929</v>
      </c>
    </row>
    <row r="873" spans="1:8">
      <c r="A873" s="1">
        <v>871</v>
      </c>
      <c r="B873" t="s">
        <v>1772</v>
      </c>
      <c r="C873" t="s">
        <v>12</v>
      </c>
      <c r="D873" t="s">
        <v>1930</v>
      </c>
      <c r="E873" t="s">
        <v>14</v>
      </c>
      <c r="F873" t="s">
        <v>1931</v>
      </c>
      <c r="G873" t="s">
        <v>16</v>
      </c>
      <c r="H873" t="s">
        <v>1932</v>
      </c>
    </row>
    <row r="874" spans="1:8">
      <c r="A874" s="1">
        <v>872</v>
      </c>
      <c r="B874" t="s">
        <v>1772</v>
      </c>
      <c r="C874" t="s">
        <v>12</v>
      </c>
      <c r="D874" t="s">
        <v>1933</v>
      </c>
      <c r="E874" t="s">
        <v>14</v>
      </c>
      <c r="F874" t="s">
        <v>1934</v>
      </c>
      <c r="G874" t="s">
        <v>16</v>
      </c>
      <c r="H874" t="s">
        <v>1935</v>
      </c>
    </row>
    <row r="875" spans="1:8">
      <c r="A875" s="1">
        <v>873</v>
      </c>
      <c r="B875" t="s">
        <v>1772</v>
      </c>
      <c r="C875" t="s">
        <v>12</v>
      </c>
      <c r="D875" t="s">
        <v>1936</v>
      </c>
      <c r="E875" t="s">
        <v>14</v>
      </c>
      <c r="F875" t="s">
        <v>1937</v>
      </c>
      <c r="G875" t="s">
        <v>16</v>
      </c>
      <c r="H875" t="s">
        <v>1935</v>
      </c>
    </row>
    <row r="876" spans="1:8">
      <c r="A876" s="1">
        <v>874</v>
      </c>
      <c r="B876" t="s">
        <v>1772</v>
      </c>
      <c r="C876" t="s">
        <v>12</v>
      </c>
      <c r="D876" t="s">
        <v>1938</v>
      </c>
      <c r="E876" t="s">
        <v>14</v>
      </c>
      <c r="F876" t="s">
        <v>1939</v>
      </c>
      <c r="G876" t="s">
        <v>16</v>
      </c>
      <c r="H876" t="s">
        <v>1940</v>
      </c>
    </row>
    <row r="877" spans="1:8">
      <c r="A877" s="1">
        <v>875</v>
      </c>
      <c r="B877" t="s">
        <v>1772</v>
      </c>
      <c r="C877" t="s">
        <v>12</v>
      </c>
      <c r="D877" t="s">
        <v>1941</v>
      </c>
      <c r="E877" t="s">
        <v>14</v>
      </c>
      <c r="F877" t="s">
        <v>1942</v>
      </c>
      <c r="G877" t="s">
        <v>16</v>
      </c>
      <c r="H877" t="s">
        <v>1943</v>
      </c>
    </row>
    <row r="878" spans="1:8">
      <c r="A878" s="1">
        <v>876</v>
      </c>
      <c r="B878" t="s">
        <v>1772</v>
      </c>
      <c r="C878" t="s">
        <v>12</v>
      </c>
      <c r="D878" t="s">
        <v>1944</v>
      </c>
      <c r="E878" t="s">
        <v>14</v>
      </c>
      <c r="F878" t="s">
        <v>1161</v>
      </c>
      <c r="G878" t="s">
        <v>16</v>
      </c>
      <c r="H878" t="s">
        <v>1923</v>
      </c>
    </row>
    <row r="879" spans="1:8">
      <c r="A879" s="1">
        <v>877</v>
      </c>
      <c r="B879" t="s">
        <v>1772</v>
      </c>
      <c r="C879" t="s">
        <v>12</v>
      </c>
      <c r="D879" t="s">
        <v>1945</v>
      </c>
      <c r="E879" t="s">
        <v>14</v>
      </c>
      <c r="F879" t="s">
        <v>1164</v>
      </c>
      <c r="G879" t="s">
        <v>16</v>
      </c>
      <c r="H879" t="s">
        <v>1946</v>
      </c>
    </row>
    <row r="880" spans="1:8">
      <c r="A880" s="1">
        <v>878</v>
      </c>
      <c r="B880" t="s">
        <v>1772</v>
      </c>
      <c r="C880" t="s">
        <v>12</v>
      </c>
      <c r="D880" t="s">
        <v>1947</v>
      </c>
      <c r="E880" t="s">
        <v>14</v>
      </c>
      <c r="F880" t="s">
        <v>1167</v>
      </c>
      <c r="G880" t="s">
        <v>16</v>
      </c>
      <c r="H880" t="s">
        <v>1948</v>
      </c>
    </row>
    <row r="881" spans="1:8">
      <c r="A881" s="1">
        <v>879</v>
      </c>
      <c r="B881" t="s">
        <v>1772</v>
      </c>
      <c r="C881" t="s">
        <v>12</v>
      </c>
      <c r="D881" t="s">
        <v>1949</v>
      </c>
      <c r="E881" t="s">
        <v>14</v>
      </c>
      <c r="F881" t="s">
        <v>1170</v>
      </c>
      <c r="G881" t="s">
        <v>16</v>
      </c>
      <c r="H881" t="s">
        <v>1950</v>
      </c>
    </row>
    <row r="882" spans="1:8">
      <c r="A882" s="1">
        <v>880</v>
      </c>
      <c r="B882" t="s">
        <v>1772</v>
      </c>
      <c r="C882" t="s">
        <v>12</v>
      </c>
      <c r="D882" t="s">
        <v>1951</v>
      </c>
      <c r="E882" t="s">
        <v>14</v>
      </c>
      <c r="F882" t="s">
        <v>1952</v>
      </c>
      <c r="G882" t="s">
        <v>16</v>
      </c>
      <c r="H882" t="s">
        <v>1953</v>
      </c>
    </row>
    <row r="883" spans="1:8">
      <c r="A883" s="1">
        <v>881</v>
      </c>
      <c r="B883" t="s">
        <v>1772</v>
      </c>
      <c r="C883" t="s">
        <v>12</v>
      </c>
      <c r="D883" t="s">
        <v>1954</v>
      </c>
      <c r="E883" t="s">
        <v>14</v>
      </c>
      <c r="F883" t="s">
        <v>1955</v>
      </c>
      <c r="G883" t="s">
        <v>16</v>
      </c>
      <c r="H883" t="s">
        <v>1956</v>
      </c>
    </row>
    <row r="884" spans="1:8">
      <c r="A884" s="1">
        <v>882</v>
      </c>
      <c r="B884" t="s">
        <v>1772</v>
      </c>
      <c r="C884" t="s">
        <v>12</v>
      </c>
      <c r="D884" t="s">
        <v>1957</v>
      </c>
      <c r="E884" t="s">
        <v>14</v>
      </c>
      <c r="F884" t="s">
        <v>1958</v>
      </c>
      <c r="G884" t="s">
        <v>16</v>
      </c>
      <c r="H884" t="s">
        <v>1959</v>
      </c>
    </row>
    <row r="885" spans="1:8">
      <c r="A885" s="1">
        <v>883</v>
      </c>
      <c r="B885" t="s">
        <v>1772</v>
      </c>
      <c r="C885" t="s">
        <v>12</v>
      </c>
      <c r="D885" t="s">
        <v>1960</v>
      </c>
      <c r="E885" t="s">
        <v>14</v>
      </c>
      <c r="F885" t="s">
        <v>1961</v>
      </c>
      <c r="G885" t="s">
        <v>16</v>
      </c>
      <c r="H885" t="s">
        <v>1962</v>
      </c>
    </row>
    <row r="886" spans="1:8">
      <c r="A886" s="1">
        <v>884</v>
      </c>
      <c r="B886" t="s">
        <v>1772</v>
      </c>
      <c r="C886" t="s">
        <v>12</v>
      </c>
      <c r="D886" t="s">
        <v>1963</v>
      </c>
      <c r="E886" t="s">
        <v>14</v>
      </c>
      <c r="F886" t="s">
        <v>1964</v>
      </c>
      <c r="G886" t="s">
        <v>16</v>
      </c>
      <c r="H886" t="s">
        <v>1965</v>
      </c>
    </row>
    <row r="887" spans="1:8">
      <c r="A887" s="1">
        <v>885</v>
      </c>
      <c r="B887" t="s">
        <v>1772</v>
      </c>
      <c r="C887" t="s">
        <v>12</v>
      </c>
      <c r="D887" t="s">
        <v>1966</v>
      </c>
      <c r="E887" t="s">
        <v>14</v>
      </c>
      <c r="F887" t="s">
        <v>1967</v>
      </c>
      <c r="G887" t="s">
        <v>16</v>
      </c>
      <c r="H887" t="s">
        <v>1968</v>
      </c>
    </row>
    <row r="888" spans="1:8">
      <c r="A888" s="1">
        <v>886</v>
      </c>
      <c r="B888" t="s">
        <v>1772</v>
      </c>
      <c r="C888" t="s">
        <v>12</v>
      </c>
      <c r="D888" t="s">
        <v>1969</v>
      </c>
      <c r="E888" t="s">
        <v>14</v>
      </c>
      <c r="F888" t="s">
        <v>1969</v>
      </c>
      <c r="G888" t="s">
        <v>16</v>
      </c>
    </row>
    <row r="889" spans="1:8">
      <c r="A889" s="1">
        <v>887</v>
      </c>
      <c r="B889" t="s">
        <v>1772</v>
      </c>
      <c r="C889" t="s">
        <v>12</v>
      </c>
      <c r="D889" t="s">
        <v>1970</v>
      </c>
      <c r="E889" t="s">
        <v>14</v>
      </c>
      <c r="F889" t="s">
        <v>1971</v>
      </c>
      <c r="G889" t="s">
        <v>16</v>
      </c>
      <c r="H889" t="s">
        <v>1972</v>
      </c>
    </row>
    <row r="890" spans="1:8">
      <c r="A890" s="1">
        <v>888</v>
      </c>
      <c r="B890" t="s">
        <v>1772</v>
      </c>
      <c r="C890" t="s">
        <v>12</v>
      </c>
      <c r="D890" t="s">
        <v>1973</v>
      </c>
      <c r="E890" t="s">
        <v>14</v>
      </c>
      <c r="F890" t="s">
        <v>1971</v>
      </c>
      <c r="G890" t="s">
        <v>16</v>
      </c>
      <c r="H890" t="s">
        <v>1974</v>
      </c>
    </row>
    <row r="891" spans="1:8">
      <c r="A891" s="1">
        <v>889</v>
      </c>
      <c r="B891" t="s">
        <v>1772</v>
      </c>
      <c r="C891" t="s">
        <v>12</v>
      </c>
      <c r="D891" t="s">
        <v>1975</v>
      </c>
      <c r="E891" t="s">
        <v>14</v>
      </c>
      <c r="F891" t="s">
        <v>1971</v>
      </c>
      <c r="G891" t="s">
        <v>16</v>
      </c>
      <c r="H891" t="s">
        <v>1976</v>
      </c>
    </row>
    <row r="892" spans="1:8">
      <c r="A892" s="1">
        <v>890</v>
      </c>
      <c r="B892" t="s">
        <v>1772</v>
      </c>
      <c r="C892" t="s">
        <v>12</v>
      </c>
      <c r="D892" t="s">
        <v>1977</v>
      </c>
      <c r="E892" t="s">
        <v>14</v>
      </c>
      <c r="F892" t="s">
        <v>1971</v>
      </c>
      <c r="G892" t="s">
        <v>16</v>
      </c>
      <c r="H892" t="s">
        <v>1978</v>
      </c>
    </row>
    <row r="893" spans="1:8">
      <c r="A893" s="1">
        <v>891</v>
      </c>
      <c r="B893" t="s">
        <v>1772</v>
      </c>
      <c r="C893" t="s">
        <v>12</v>
      </c>
      <c r="D893" t="s">
        <v>63</v>
      </c>
      <c r="E893" t="s">
        <v>14</v>
      </c>
      <c r="F893" t="s">
        <v>63</v>
      </c>
      <c r="G893" t="s">
        <v>16</v>
      </c>
    </row>
    <row r="894" spans="1:8">
      <c r="A894" s="1">
        <v>892</v>
      </c>
      <c r="B894" t="s">
        <v>1772</v>
      </c>
      <c r="C894" t="s">
        <v>12</v>
      </c>
      <c r="D894" t="s">
        <v>1979</v>
      </c>
      <c r="E894" t="s">
        <v>14</v>
      </c>
      <c r="F894" t="s">
        <v>1980</v>
      </c>
      <c r="G894" t="s">
        <v>16</v>
      </c>
      <c r="H894" t="s">
        <v>1981</v>
      </c>
    </row>
    <row r="895" spans="1:8">
      <c r="A895" s="1">
        <v>893</v>
      </c>
      <c r="B895" t="s">
        <v>1772</v>
      </c>
      <c r="C895" t="s">
        <v>12</v>
      </c>
      <c r="D895" t="s">
        <v>1982</v>
      </c>
      <c r="E895" t="s">
        <v>14</v>
      </c>
      <c r="F895" t="s">
        <v>1983</v>
      </c>
      <c r="G895" t="s">
        <v>16</v>
      </c>
      <c r="H895" t="s">
        <v>1984</v>
      </c>
    </row>
    <row r="896" spans="1:8">
      <c r="A896" s="1">
        <v>894</v>
      </c>
      <c r="B896" t="s">
        <v>1772</v>
      </c>
      <c r="C896" t="s">
        <v>12</v>
      </c>
      <c r="D896" t="s">
        <v>1985</v>
      </c>
      <c r="E896" t="s">
        <v>14</v>
      </c>
      <c r="F896" t="s">
        <v>1986</v>
      </c>
      <c r="G896" t="s">
        <v>16</v>
      </c>
      <c r="H896" t="s">
        <v>1987</v>
      </c>
    </row>
    <row r="897" spans="1:8">
      <c r="A897" s="1">
        <v>895</v>
      </c>
      <c r="B897" t="s">
        <v>1772</v>
      </c>
      <c r="C897" t="s">
        <v>12</v>
      </c>
      <c r="D897" t="s">
        <v>1988</v>
      </c>
      <c r="E897" t="s">
        <v>14</v>
      </c>
      <c r="F897" t="s">
        <v>1989</v>
      </c>
      <c r="G897" t="s">
        <v>16</v>
      </c>
      <c r="H897" t="s">
        <v>1990</v>
      </c>
    </row>
    <row r="898" spans="1:8">
      <c r="A898" s="1">
        <v>896</v>
      </c>
      <c r="B898" t="s">
        <v>1772</v>
      </c>
      <c r="C898" t="s">
        <v>12</v>
      </c>
      <c r="D898" t="s">
        <v>1991</v>
      </c>
      <c r="E898" t="s">
        <v>14</v>
      </c>
      <c r="F898" t="s">
        <v>1992</v>
      </c>
      <c r="G898" t="s">
        <v>16</v>
      </c>
      <c r="H898" t="s">
        <v>1993</v>
      </c>
    </row>
    <row r="899" spans="1:8">
      <c r="A899" s="1">
        <v>897</v>
      </c>
      <c r="B899" t="s">
        <v>1772</v>
      </c>
      <c r="C899" t="s">
        <v>12</v>
      </c>
      <c r="D899" t="s">
        <v>1994</v>
      </c>
      <c r="E899" t="s">
        <v>14</v>
      </c>
      <c r="F899" t="s">
        <v>1995</v>
      </c>
      <c r="G899" t="s">
        <v>16</v>
      </c>
      <c r="H899" t="s">
        <v>1996</v>
      </c>
    </row>
    <row r="900" spans="1:8">
      <c r="A900" s="1">
        <v>898</v>
      </c>
      <c r="B900" t="s">
        <v>1772</v>
      </c>
      <c r="C900" t="s">
        <v>12</v>
      </c>
      <c r="D900" t="s">
        <v>1997</v>
      </c>
      <c r="E900" t="s">
        <v>14</v>
      </c>
      <c r="F900" t="s">
        <v>1998</v>
      </c>
      <c r="G900" t="s">
        <v>16</v>
      </c>
      <c r="H900" t="s">
        <v>1999</v>
      </c>
    </row>
    <row r="901" spans="1:8">
      <c r="A901" s="1">
        <v>899</v>
      </c>
      <c r="B901" t="s">
        <v>1772</v>
      </c>
      <c r="C901" t="s">
        <v>12</v>
      </c>
      <c r="D901" t="s">
        <v>2000</v>
      </c>
      <c r="E901" t="s">
        <v>14</v>
      </c>
      <c r="F901" t="s">
        <v>2001</v>
      </c>
      <c r="G901" t="s">
        <v>16</v>
      </c>
      <c r="H901" t="s">
        <v>2002</v>
      </c>
    </row>
    <row r="902" spans="1:8">
      <c r="A902" s="1">
        <v>900</v>
      </c>
      <c r="B902" t="s">
        <v>1772</v>
      </c>
      <c r="C902" t="s">
        <v>12</v>
      </c>
      <c r="D902" t="s">
        <v>234</v>
      </c>
      <c r="E902" t="s">
        <v>14</v>
      </c>
      <c r="F902" t="s">
        <v>234</v>
      </c>
      <c r="G902" t="s">
        <v>16</v>
      </c>
    </row>
    <row r="903" spans="1:8">
      <c r="A903" s="1">
        <v>901</v>
      </c>
      <c r="B903" t="s">
        <v>1772</v>
      </c>
      <c r="C903" t="s">
        <v>12</v>
      </c>
      <c r="D903" t="s">
        <v>63</v>
      </c>
      <c r="E903" t="s">
        <v>14</v>
      </c>
      <c r="F903" t="s">
        <v>63</v>
      </c>
      <c r="G903" t="s">
        <v>16</v>
      </c>
    </row>
    <row r="904" spans="1:8">
      <c r="A904" s="1">
        <v>902</v>
      </c>
      <c r="B904" t="s">
        <v>1772</v>
      </c>
      <c r="C904" t="s">
        <v>12</v>
      </c>
      <c r="D904" t="s">
        <v>2003</v>
      </c>
      <c r="E904" t="s">
        <v>14</v>
      </c>
      <c r="F904" t="s">
        <v>2004</v>
      </c>
      <c r="G904" t="s">
        <v>16</v>
      </c>
      <c r="H904" t="s">
        <v>2005</v>
      </c>
    </row>
    <row r="905" spans="1:8">
      <c r="A905" s="1">
        <v>903</v>
      </c>
      <c r="B905" t="s">
        <v>1772</v>
      </c>
      <c r="C905" t="s">
        <v>12</v>
      </c>
      <c r="D905" t="s">
        <v>2006</v>
      </c>
      <c r="E905" t="s">
        <v>14</v>
      </c>
      <c r="F905" t="s">
        <v>2007</v>
      </c>
      <c r="G905" t="s">
        <v>16</v>
      </c>
      <c r="H905" t="s">
        <v>2008</v>
      </c>
    </row>
    <row r="906" spans="1:8">
      <c r="A906" s="1">
        <v>904</v>
      </c>
      <c r="B906" t="s">
        <v>1772</v>
      </c>
      <c r="C906" t="s">
        <v>12</v>
      </c>
      <c r="D906" t="s">
        <v>2009</v>
      </c>
      <c r="E906" t="s">
        <v>14</v>
      </c>
      <c r="F906" t="s">
        <v>2010</v>
      </c>
      <c r="G906" t="s">
        <v>16</v>
      </c>
      <c r="H906" t="s">
        <v>2011</v>
      </c>
    </row>
    <row r="907" spans="1:8">
      <c r="A907" s="1">
        <v>905</v>
      </c>
      <c r="B907" t="s">
        <v>1772</v>
      </c>
      <c r="C907" t="s">
        <v>12</v>
      </c>
      <c r="D907" t="s">
        <v>2012</v>
      </c>
      <c r="E907" t="s">
        <v>14</v>
      </c>
      <c r="F907" t="s">
        <v>2013</v>
      </c>
      <c r="G907" t="s">
        <v>16</v>
      </c>
      <c r="H907" t="s">
        <v>2014</v>
      </c>
    </row>
    <row r="908" spans="1:8">
      <c r="A908" s="1">
        <v>906</v>
      </c>
      <c r="B908" t="s">
        <v>1772</v>
      </c>
      <c r="C908" t="s">
        <v>12</v>
      </c>
      <c r="D908" t="s">
        <v>2015</v>
      </c>
      <c r="E908" t="s">
        <v>14</v>
      </c>
      <c r="F908" t="s">
        <v>2016</v>
      </c>
      <c r="G908" t="s">
        <v>16</v>
      </c>
      <c r="H908" t="s">
        <v>2017</v>
      </c>
    </row>
    <row r="909" spans="1:8">
      <c r="A909" s="1">
        <v>907</v>
      </c>
      <c r="B909" t="s">
        <v>1772</v>
      </c>
      <c r="C909" t="s">
        <v>12</v>
      </c>
      <c r="D909" t="s">
        <v>2018</v>
      </c>
      <c r="E909" t="s">
        <v>14</v>
      </c>
      <c r="F909" t="s">
        <v>2019</v>
      </c>
      <c r="G909" t="s">
        <v>16</v>
      </c>
      <c r="H909" t="s">
        <v>2020</v>
      </c>
    </row>
    <row r="910" spans="1:8">
      <c r="A910" s="1">
        <v>908</v>
      </c>
      <c r="B910" t="s">
        <v>1772</v>
      </c>
      <c r="C910" t="s">
        <v>12</v>
      </c>
      <c r="D910" t="s">
        <v>2021</v>
      </c>
      <c r="E910" t="s">
        <v>14</v>
      </c>
      <c r="F910" t="s">
        <v>2022</v>
      </c>
      <c r="G910" t="s">
        <v>16</v>
      </c>
      <c r="H910" t="s">
        <v>2023</v>
      </c>
    </row>
    <row r="911" spans="1:8">
      <c r="A911" s="1">
        <v>909</v>
      </c>
      <c r="B911" t="s">
        <v>1772</v>
      </c>
      <c r="C911" t="s">
        <v>12</v>
      </c>
      <c r="D911" t="s">
        <v>2024</v>
      </c>
      <c r="E911" t="s">
        <v>14</v>
      </c>
      <c r="F911" t="s">
        <v>2025</v>
      </c>
      <c r="G911" t="s">
        <v>16</v>
      </c>
      <c r="H911" t="s">
        <v>2026</v>
      </c>
    </row>
    <row r="912" spans="1:8">
      <c r="A912" s="1">
        <v>910</v>
      </c>
      <c r="B912" t="s">
        <v>1772</v>
      </c>
      <c r="C912" t="s">
        <v>12</v>
      </c>
      <c r="D912" t="s">
        <v>2027</v>
      </c>
      <c r="E912" t="s">
        <v>14</v>
      </c>
      <c r="F912" t="s">
        <v>2028</v>
      </c>
      <c r="G912" t="s">
        <v>16</v>
      </c>
      <c r="H912" t="s">
        <v>2029</v>
      </c>
    </row>
    <row r="913" spans="1:8">
      <c r="A913" s="1">
        <v>911</v>
      </c>
      <c r="B913" t="s">
        <v>1772</v>
      </c>
      <c r="C913" t="s">
        <v>12</v>
      </c>
      <c r="D913" t="s">
        <v>2030</v>
      </c>
      <c r="E913" t="s">
        <v>14</v>
      </c>
      <c r="F913" t="s">
        <v>2031</v>
      </c>
      <c r="G913" t="s">
        <v>16</v>
      </c>
      <c r="H913" t="s">
        <v>2032</v>
      </c>
    </row>
    <row r="914" spans="1:8">
      <c r="A914" s="1">
        <v>912</v>
      </c>
      <c r="B914" t="s">
        <v>1772</v>
      </c>
      <c r="C914" t="s">
        <v>12</v>
      </c>
      <c r="D914" t="s">
        <v>234</v>
      </c>
      <c r="E914" t="s">
        <v>14</v>
      </c>
      <c r="F914" t="s">
        <v>234</v>
      </c>
      <c r="G914" t="s">
        <v>16</v>
      </c>
    </row>
    <row r="915" spans="1:8">
      <c r="A915" s="1">
        <v>913</v>
      </c>
      <c r="B915" t="s">
        <v>1772</v>
      </c>
      <c r="C915" t="s">
        <v>12</v>
      </c>
      <c r="D915" t="s">
        <v>63</v>
      </c>
      <c r="E915" t="s">
        <v>14</v>
      </c>
      <c r="F915" t="s">
        <v>63</v>
      </c>
      <c r="G915" t="s">
        <v>16</v>
      </c>
    </row>
    <row r="916" spans="1:8">
      <c r="A916" s="1">
        <v>914</v>
      </c>
      <c r="B916" t="s">
        <v>1772</v>
      </c>
      <c r="C916" t="s">
        <v>12</v>
      </c>
      <c r="D916" t="s">
        <v>2033</v>
      </c>
      <c r="E916" t="s">
        <v>14</v>
      </c>
      <c r="F916" t="s">
        <v>2034</v>
      </c>
      <c r="G916" t="s">
        <v>16</v>
      </c>
      <c r="H916" t="s">
        <v>2035</v>
      </c>
    </row>
    <row r="917" spans="1:8">
      <c r="A917" s="1">
        <v>915</v>
      </c>
      <c r="B917" t="s">
        <v>1772</v>
      </c>
      <c r="C917" t="s">
        <v>12</v>
      </c>
      <c r="D917" t="s">
        <v>2036</v>
      </c>
      <c r="E917" t="s">
        <v>14</v>
      </c>
      <c r="F917" t="s">
        <v>2037</v>
      </c>
      <c r="G917" t="s">
        <v>16</v>
      </c>
      <c r="H917" t="s">
        <v>2038</v>
      </c>
    </row>
    <row r="918" spans="1:8">
      <c r="A918" s="1">
        <v>916</v>
      </c>
      <c r="B918" t="s">
        <v>1772</v>
      </c>
      <c r="C918" t="s">
        <v>12</v>
      </c>
      <c r="D918" t="s">
        <v>2039</v>
      </c>
      <c r="E918" t="s">
        <v>14</v>
      </c>
      <c r="F918" t="s">
        <v>2040</v>
      </c>
      <c r="G918" t="s">
        <v>16</v>
      </c>
      <c r="H918" t="s">
        <v>2041</v>
      </c>
    </row>
    <row r="919" spans="1:8">
      <c r="A919" s="1">
        <v>917</v>
      </c>
      <c r="B919" t="s">
        <v>1772</v>
      </c>
      <c r="C919" t="s">
        <v>12</v>
      </c>
      <c r="D919" t="s">
        <v>2042</v>
      </c>
      <c r="E919" t="s">
        <v>14</v>
      </c>
      <c r="F919" t="s">
        <v>2043</v>
      </c>
      <c r="G919" t="s">
        <v>16</v>
      </c>
      <c r="H919" t="s">
        <v>2044</v>
      </c>
    </row>
    <row r="920" spans="1:8">
      <c r="A920" s="1">
        <v>918</v>
      </c>
      <c r="B920" t="s">
        <v>1772</v>
      </c>
      <c r="C920" t="s">
        <v>12</v>
      </c>
      <c r="D920" t="s">
        <v>2045</v>
      </c>
      <c r="E920" t="s">
        <v>14</v>
      </c>
      <c r="F920" t="s">
        <v>2046</v>
      </c>
      <c r="G920" t="s">
        <v>16</v>
      </c>
      <c r="H920" t="s">
        <v>2047</v>
      </c>
    </row>
    <row r="921" spans="1:8">
      <c r="A921" s="1">
        <v>919</v>
      </c>
      <c r="B921" t="s">
        <v>1772</v>
      </c>
      <c r="C921" t="s">
        <v>12</v>
      </c>
      <c r="D921" t="s">
        <v>2048</v>
      </c>
      <c r="E921" t="s">
        <v>14</v>
      </c>
      <c r="F921" t="s">
        <v>2049</v>
      </c>
      <c r="G921" t="s">
        <v>16</v>
      </c>
      <c r="H921" t="s">
        <v>2050</v>
      </c>
    </row>
    <row r="922" spans="1:8">
      <c r="A922" s="1">
        <v>920</v>
      </c>
      <c r="B922" t="s">
        <v>1772</v>
      </c>
      <c r="C922" t="s">
        <v>12</v>
      </c>
      <c r="D922" t="s">
        <v>2051</v>
      </c>
      <c r="E922" t="s">
        <v>14</v>
      </c>
      <c r="F922" t="s">
        <v>2052</v>
      </c>
      <c r="G922" t="s">
        <v>16</v>
      </c>
      <c r="H922" t="s">
        <v>2053</v>
      </c>
    </row>
    <row r="923" spans="1:8">
      <c r="A923" s="1">
        <v>921</v>
      </c>
      <c r="B923" t="s">
        <v>1772</v>
      </c>
      <c r="C923" t="s">
        <v>12</v>
      </c>
      <c r="D923" t="s">
        <v>2054</v>
      </c>
      <c r="E923" t="s">
        <v>14</v>
      </c>
      <c r="F923" t="s">
        <v>2055</v>
      </c>
      <c r="G923" t="s">
        <v>16</v>
      </c>
      <c r="H923" t="s">
        <v>2056</v>
      </c>
    </row>
    <row r="924" spans="1:8">
      <c r="A924" s="1">
        <v>922</v>
      </c>
      <c r="B924" t="s">
        <v>1772</v>
      </c>
      <c r="C924" t="s">
        <v>12</v>
      </c>
      <c r="D924" t="s">
        <v>2057</v>
      </c>
      <c r="E924" t="s">
        <v>14</v>
      </c>
      <c r="F924" t="s">
        <v>2058</v>
      </c>
      <c r="G924" t="s">
        <v>16</v>
      </c>
      <c r="H924" t="s">
        <v>2059</v>
      </c>
    </row>
    <row r="925" spans="1:8">
      <c r="A925" s="1">
        <v>923</v>
      </c>
      <c r="B925" t="s">
        <v>1772</v>
      </c>
      <c r="C925" t="s">
        <v>12</v>
      </c>
      <c r="D925" t="s">
        <v>2060</v>
      </c>
      <c r="E925" t="s">
        <v>14</v>
      </c>
      <c r="F925" t="s">
        <v>2061</v>
      </c>
      <c r="G925" t="s">
        <v>16</v>
      </c>
      <c r="H925" t="s">
        <v>2062</v>
      </c>
    </row>
    <row r="926" spans="1:8">
      <c r="A926" s="1">
        <v>924</v>
      </c>
      <c r="B926" t="s">
        <v>1772</v>
      </c>
      <c r="C926" t="s">
        <v>12</v>
      </c>
      <c r="D926" t="s">
        <v>2063</v>
      </c>
      <c r="E926" t="s">
        <v>14</v>
      </c>
      <c r="F926" t="s">
        <v>2064</v>
      </c>
      <c r="G926" t="s">
        <v>16</v>
      </c>
      <c r="H926" t="s">
        <v>2065</v>
      </c>
    </row>
    <row r="927" spans="1:8">
      <c r="A927" s="1">
        <v>925</v>
      </c>
      <c r="B927" t="s">
        <v>1772</v>
      </c>
      <c r="C927" t="s">
        <v>12</v>
      </c>
      <c r="D927" t="s">
        <v>2066</v>
      </c>
      <c r="E927" t="s">
        <v>14</v>
      </c>
      <c r="F927" t="s">
        <v>2067</v>
      </c>
      <c r="G927" t="s">
        <v>16</v>
      </c>
      <c r="H927" t="s">
        <v>2068</v>
      </c>
    </row>
    <row r="928" spans="1:8">
      <c r="A928" s="1">
        <v>926</v>
      </c>
      <c r="B928" t="s">
        <v>1772</v>
      </c>
      <c r="C928" t="s">
        <v>12</v>
      </c>
      <c r="D928" t="s">
        <v>2069</v>
      </c>
      <c r="E928" t="s">
        <v>14</v>
      </c>
      <c r="F928" t="s">
        <v>2070</v>
      </c>
      <c r="G928" t="s">
        <v>16</v>
      </c>
      <c r="H928" t="s">
        <v>2071</v>
      </c>
    </row>
    <row r="929" spans="1:8">
      <c r="A929" s="1">
        <v>927</v>
      </c>
      <c r="B929" t="s">
        <v>1772</v>
      </c>
      <c r="C929" t="s">
        <v>12</v>
      </c>
      <c r="D929" t="s">
        <v>2072</v>
      </c>
      <c r="E929" t="s">
        <v>14</v>
      </c>
      <c r="F929" t="s">
        <v>2073</v>
      </c>
      <c r="G929" t="s">
        <v>16</v>
      </c>
      <c r="H929" t="s">
        <v>2074</v>
      </c>
    </row>
    <row r="930" spans="1:8">
      <c r="A930" s="1">
        <v>928</v>
      </c>
      <c r="B930" t="s">
        <v>1772</v>
      </c>
      <c r="C930" t="s">
        <v>12</v>
      </c>
      <c r="D930" t="s">
        <v>2075</v>
      </c>
      <c r="E930" t="s">
        <v>14</v>
      </c>
      <c r="F930" t="s">
        <v>2076</v>
      </c>
      <c r="G930" t="s">
        <v>16</v>
      </c>
      <c r="H930" t="s">
        <v>2077</v>
      </c>
    </row>
    <row r="931" spans="1:8">
      <c r="A931" s="1">
        <v>929</v>
      </c>
      <c r="B931" t="s">
        <v>1772</v>
      </c>
      <c r="C931" t="s">
        <v>12</v>
      </c>
      <c r="D931" t="s">
        <v>2078</v>
      </c>
      <c r="E931" t="s">
        <v>14</v>
      </c>
      <c r="F931" t="s">
        <v>2079</v>
      </c>
      <c r="G931" t="s">
        <v>16</v>
      </c>
      <c r="H931" t="s">
        <v>2080</v>
      </c>
    </row>
    <row r="932" spans="1:8">
      <c r="A932" s="1">
        <v>930</v>
      </c>
      <c r="B932" t="s">
        <v>1772</v>
      </c>
      <c r="C932" t="s">
        <v>12</v>
      </c>
      <c r="D932" t="s">
        <v>2081</v>
      </c>
      <c r="E932" t="s">
        <v>14</v>
      </c>
      <c r="F932" t="s">
        <v>1236</v>
      </c>
      <c r="G932" t="s">
        <v>16</v>
      </c>
      <c r="H932" t="s">
        <v>2082</v>
      </c>
    </row>
    <row r="933" spans="1:8">
      <c r="A933" s="1">
        <v>931</v>
      </c>
      <c r="B933" t="s">
        <v>1772</v>
      </c>
      <c r="C933" t="s">
        <v>12</v>
      </c>
      <c r="D933" t="s">
        <v>2083</v>
      </c>
      <c r="E933" t="s">
        <v>14</v>
      </c>
      <c r="F933" t="s">
        <v>1239</v>
      </c>
      <c r="G933" t="s">
        <v>16</v>
      </c>
      <c r="H933" t="s">
        <v>2077</v>
      </c>
    </row>
    <row r="934" spans="1:8">
      <c r="A934" s="1">
        <v>932</v>
      </c>
      <c r="B934" t="s">
        <v>1772</v>
      </c>
      <c r="C934" t="s">
        <v>12</v>
      </c>
      <c r="D934" t="s">
        <v>2084</v>
      </c>
      <c r="E934" t="s">
        <v>14</v>
      </c>
      <c r="F934" t="s">
        <v>1248</v>
      </c>
      <c r="G934" t="s">
        <v>16</v>
      </c>
      <c r="H934" t="s">
        <v>2085</v>
      </c>
    </row>
    <row r="935" spans="1:8">
      <c r="A935" s="1">
        <v>933</v>
      </c>
      <c r="B935" t="s">
        <v>1772</v>
      </c>
      <c r="C935" t="s">
        <v>12</v>
      </c>
      <c r="D935" t="s">
        <v>2086</v>
      </c>
      <c r="E935" t="s">
        <v>14</v>
      </c>
      <c r="F935" t="s">
        <v>1251</v>
      </c>
      <c r="G935" t="s">
        <v>16</v>
      </c>
      <c r="H935" t="s">
        <v>2087</v>
      </c>
    </row>
    <row r="936" spans="1:8">
      <c r="A936" s="1">
        <v>934</v>
      </c>
      <c r="B936" t="s">
        <v>1772</v>
      </c>
      <c r="C936" t="s">
        <v>12</v>
      </c>
      <c r="D936" t="s">
        <v>2088</v>
      </c>
      <c r="E936" t="s">
        <v>14</v>
      </c>
      <c r="F936" t="s">
        <v>1263</v>
      </c>
      <c r="G936" t="s">
        <v>16</v>
      </c>
      <c r="H936" t="s">
        <v>2089</v>
      </c>
    </row>
    <row r="937" spans="1:8">
      <c r="A937" s="1">
        <v>935</v>
      </c>
      <c r="B937" t="s">
        <v>1772</v>
      </c>
      <c r="C937" t="s">
        <v>12</v>
      </c>
      <c r="D937" t="s">
        <v>2090</v>
      </c>
      <c r="E937" t="s">
        <v>14</v>
      </c>
      <c r="F937" t="s">
        <v>1266</v>
      </c>
      <c r="G937" t="s">
        <v>16</v>
      </c>
      <c r="H937" t="s">
        <v>2091</v>
      </c>
    </row>
    <row r="938" spans="1:8">
      <c r="A938" s="1">
        <v>936</v>
      </c>
      <c r="B938" t="s">
        <v>1772</v>
      </c>
      <c r="C938" t="s">
        <v>12</v>
      </c>
      <c r="D938" t="s">
        <v>234</v>
      </c>
      <c r="E938" t="s">
        <v>14</v>
      </c>
      <c r="F938" t="s">
        <v>234</v>
      </c>
      <c r="G938" t="s">
        <v>16</v>
      </c>
    </row>
    <row r="939" spans="1:8">
      <c r="A939" s="1">
        <v>937</v>
      </c>
      <c r="B939" t="s">
        <v>1772</v>
      </c>
      <c r="C939" t="s">
        <v>12</v>
      </c>
      <c r="D939" t="s">
        <v>63</v>
      </c>
      <c r="E939" t="s">
        <v>14</v>
      </c>
      <c r="F939" t="s">
        <v>63</v>
      </c>
      <c r="G939" t="s">
        <v>16</v>
      </c>
    </row>
    <row r="940" spans="1:8">
      <c r="A940" s="1">
        <v>938</v>
      </c>
      <c r="B940" t="s">
        <v>1772</v>
      </c>
      <c r="C940" t="s">
        <v>12</v>
      </c>
      <c r="D940" t="s">
        <v>2092</v>
      </c>
      <c r="E940" t="s">
        <v>14</v>
      </c>
      <c r="F940" t="s">
        <v>2093</v>
      </c>
      <c r="G940" t="s">
        <v>16</v>
      </c>
      <c r="H940" t="s">
        <v>2094</v>
      </c>
    </row>
    <row r="941" spans="1:8">
      <c r="A941" s="1">
        <v>939</v>
      </c>
      <c r="B941" t="s">
        <v>1772</v>
      </c>
      <c r="C941" t="s">
        <v>12</v>
      </c>
      <c r="D941" t="s">
        <v>2095</v>
      </c>
      <c r="E941" t="s">
        <v>14</v>
      </c>
      <c r="F941" t="s">
        <v>1272</v>
      </c>
      <c r="G941" t="s">
        <v>16</v>
      </c>
      <c r="H941" t="s">
        <v>2096</v>
      </c>
    </row>
    <row r="942" spans="1:8">
      <c r="A942" s="1">
        <v>940</v>
      </c>
      <c r="B942" t="s">
        <v>1772</v>
      </c>
      <c r="C942" t="s">
        <v>12</v>
      </c>
      <c r="D942" t="s">
        <v>2097</v>
      </c>
      <c r="E942" t="s">
        <v>14</v>
      </c>
      <c r="F942" t="s">
        <v>2097</v>
      </c>
      <c r="G942" t="s">
        <v>16</v>
      </c>
    </row>
    <row r="943" spans="1:8">
      <c r="A943" s="1">
        <v>941</v>
      </c>
      <c r="B943" t="s">
        <v>1772</v>
      </c>
      <c r="C943" t="s">
        <v>12</v>
      </c>
      <c r="D943" t="s">
        <v>2098</v>
      </c>
      <c r="E943" t="s">
        <v>14</v>
      </c>
      <c r="F943" t="s">
        <v>2099</v>
      </c>
      <c r="G943" t="s">
        <v>16</v>
      </c>
      <c r="H943" t="s">
        <v>2100</v>
      </c>
    </row>
    <row r="944" spans="1:8">
      <c r="A944" s="1">
        <v>942</v>
      </c>
      <c r="B944" t="s">
        <v>1772</v>
      </c>
      <c r="C944" t="s">
        <v>12</v>
      </c>
      <c r="D944" t="s">
        <v>2101</v>
      </c>
      <c r="E944" t="s">
        <v>14</v>
      </c>
      <c r="F944" t="s">
        <v>1278</v>
      </c>
      <c r="G944" t="s">
        <v>16</v>
      </c>
      <c r="H944" t="s">
        <v>2102</v>
      </c>
    </row>
    <row r="945" spans="1:8">
      <c r="A945" s="1">
        <v>943</v>
      </c>
      <c r="B945" t="s">
        <v>1772</v>
      </c>
      <c r="C945" t="s">
        <v>12</v>
      </c>
      <c r="D945" t="s">
        <v>2103</v>
      </c>
      <c r="E945" t="s">
        <v>14</v>
      </c>
      <c r="F945" t="s">
        <v>1284</v>
      </c>
      <c r="G945" t="s">
        <v>16</v>
      </c>
      <c r="H945" t="s">
        <v>2104</v>
      </c>
    </row>
    <row r="946" spans="1:8">
      <c r="A946" s="1">
        <v>944</v>
      </c>
      <c r="B946" t="s">
        <v>1772</v>
      </c>
      <c r="C946" t="s">
        <v>12</v>
      </c>
      <c r="D946" t="s">
        <v>2105</v>
      </c>
      <c r="E946" t="s">
        <v>14</v>
      </c>
      <c r="F946" t="s">
        <v>1287</v>
      </c>
      <c r="G946" t="s">
        <v>16</v>
      </c>
      <c r="H946" t="s">
        <v>2106</v>
      </c>
    </row>
    <row r="947" spans="1:8">
      <c r="A947" s="1">
        <v>945</v>
      </c>
      <c r="B947" t="s">
        <v>1772</v>
      </c>
      <c r="C947" t="s">
        <v>12</v>
      </c>
      <c r="D947" t="s">
        <v>2107</v>
      </c>
      <c r="E947" t="s">
        <v>14</v>
      </c>
      <c r="F947" t="s">
        <v>2108</v>
      </c>
      <c r="G947" t="s">
        <v>16</v>
      </c>
      <c r="H947" t="s">
        <v>2109</v>
      </c>
    </row>
    <row r="948" spans="1:8">
      <c r="A948" s="1">
        <v>946</v>
      </c>
      <c r="B948" t="s">
        <v>1772</v>
      </c>
      <c r="C948" t="s">
        <v>12</v>
      </c>
      <c r="D948" t="s">
        <v>2110</v>
      </c>
      <c r="E948" t="s">
        <v>14</v>
      </c>
      <c r="F948" t="s">
        <v>2111</v>
      </c>
      <c r="G948" t="s">
        <v>16</v>
      </c>
      <c r="H948" t="s">
        <v>2112</v>
      </c>
    </row>
    <row r="949" spans="1:8">
      <c r="A949" s="1">
        <v>947</v>
      </c>
      <c r="B949" t="s">
        <v>1772</v>
      </c>
      <c r="C949" t="s">
        <v>12</v>
      </c>
      <c r="D949" t="s">
        <v>2113</v>
      </c>
      <c r="E949" t="s">
        <v>14</v>
      </c>
      <c r="F949" t="s">
        <v>1290</v>
      </c>
      <c r="G949" t="s">
        <v>16</v>
      </c>
      <c r="H949" t="s">
        <v>2114</v>
      </c>
    </row>
    <row r="950" spans="1:8">
      <c r="A950" s="1">
        <v>948</v>
      </c>
      <c r="B950" t="s">
        <v>1772</v>
      </c>
      <c r="C950" t="s">
        <v>12</v>
      </c>
      <c r="D950" t="s">
        <v>2115</v>
      </c>
      <c r="E950" t="s">
        <v>14</v>
      </c>
      <c r="F950" t="s">
        <v>2116</v>
      </c>
      <c r="G950" t="s">
        <v>16</v>
      </c>
      <c r="H950" t="s">
        <v>2117</v>
      </c>
    </row>
    <row r="951" spans="1:8">
      <c r="A951" s="1">
        <v>949</v>
      </c>
      <c r="B951" t="s">
        <v>1772</v>
      </c>
      <c r="C951" t="s">
        <v>12</v>
      </c>
      <c r="D951" t="s">
        <v>2118</v>
      </c>
      <c r="E951" t="s">
        <v>14</v>
      </c>
      <c r="F951" t="s">
        <v>2119</v>
      </c>
      <c r="G951" t="s">
        <v>16</v>
      </c>
      <c r="H951" t="s">
        <v>2120</v>
      </c>
    </row>
    <row r="952" spans="1:8">
      <c r="A952" s="1">
        <v>950</v>
      </c>
      <c r="B952" t="s">
        <v>1772</v>
      </c>
      <c r="C952" t="s">
        <v>12</v>
      </c>
      <c r="D952" t="s">
        <v>2121</v>
      </c>
      <c r="E952" t="s">
        <v>14</v>
      </c>
      <c r="F952" t="s">
        <v>1293</v>
      </c>
      <c r="G952" t="s">
        <v>16</v>
      </c>
      <c r="H952" t="s">
        <v>2122</v>
      </c>
    </row>
    <row r="953" spans="1:8">
      <c r="A953" s="1">
        <v>951</v>
      </c>
      <c r="B953" t="s">
        <v>1772</v>
      </c>
      <c r="C953" t="s">
        <v>12</v>
      </c>
      <c r="D953" t="s">
        <v>2123</v>
      </c>
      <c r="E953" t="s">
        <v>14</v>
      </c>
      <c r="F953" t="s">
        <v>1296</v>
      </c>
      <c r="G953" t="s">
        <v>16</v>
      </c>
      <c r="H953" t="s">
        <v>2124</v>
      </c>
    </row>
    <row r="954" spans="1:8">
      <c r="A954" s="1">
        <v>952</v>
      </c>
      <c r="B954" t="s">
        <v>1772</v>
      </c>
      <c r="C954" t="s">
        <v>12</v>
      </c>
      <c r="D954" t="s">
        <v>2125</v>
      </c>
      <c r="E954" t="s">
        <v>14</v>
      </c>
      <c r="F954" t="s">
        <v>1299</v>
      </c>
      <c r="G954" t="s">
        <v>16</v>
      </c>
      <c r="H954" t="s">
        <v>2126</v>
      </c>
    </row>
    <row r="955" spans="1:8">
      <c r="A955" s="1">
        <v>953</v>
      </c>
      <c r="B955" t="s">
        <v>1772</v>
      </c>
      <c r="C955" t="s">
        <v>12</v>
      </c>
      <c r="D955" t="s">
        <v>63</v>
      </c>
      <c r="E955" t="s">
        <v>14</v>
      </c>
      <c r="F955" t="s">
        <v>63</v>
      </c>
      <c r="G955" t="s">
        <v>16</v>
      </c>
    </row>
    <row r="956" spans="1:8">
      <c r="A956" s="1">
        <v>954</v>
      </c>
      <c r="B956" t="s">
        <v>1772</v>
      </c>
      <c r="C956" t="s">
        <v>12</v>
      </c>
      <c r="D956" t="s">
        <v>2127</v>
      </c>
      <c r="E956" t="s">
        <v>14</v>
      </c>
      <c r="F956" t="s">
        <v>1357</v>
      </c>
      <c r="G956" t="s">
        <v>16</v>
      </c>
      <c r="H956" t="s">
        <v>2128</v>
      </c>
    </row>
    <row r="957" spans="1:8">
      <c r="A957" s="1">
        <v>955</v>
      </c>
      <c r="B957" t="s">
        <v>1772</v>
      </c>
      <c r="C957" t="s">
        <v>12</v>
      </c>
      <c r="D957" t="s">
        <v>2129</v>
      </c>
      <c r="E957" t="s">
        <v>14</v>
      </c>
      <c r="F957" t="s">
        <v>1360</v>
      </c>
      <c r="G957" t="s">
        <v>16</v>
      </c>
      <c r="H957" t="s">
        <v>2130</v>
      </c>
    </row>
    <row r="958" spans="1:8">
      <c r="A958" s="1">
        <v>956</v>
      </c>
      <c r="B958" t="s">
        <v>1772</v>
      </c>
      <c r="C958" t="s">
        <v>12</v>
      </c>
      <c r="D958" t="s">
        <v>2131</v>
      </c>
      <c r="E958" t="s">
        <v>14</v>
      </c>
      <c r="F958" t="s">
        <v>1363</v>
      </c>
      <c r="G958" t="s">
        <v>16</v>
      </c>
      <c r="H958" t="s">
        <v>2132</v>
      </c>
    </row>
    <row r="959" spans="1:8">
      <c r="A959" s="1">
        <v>957</v>
      </c>
      <c r="B959" t="s">
        <v>1772</v>
      </c>
      <c r="C959" t="s">
        <v>12</v>
      </c>
      <c r="D959" t="s">
        <v>2133</v>
      </c>
      <c r="E959" t="s">
        <v>14</v>
      </c>
      <c r="F959" t="s">
        <v>1365</v>
      </c>
      <c r="G959" t="s">
        <v>16</v>
      </c>
      <c r="H959" t="s">
        <v>2134</v>
      </c>
    </row>
    <row r="960" spans="1:8">
      <c r="A960" s="1">
        <v>958</v>
      </c>
      <c r="B960" t="s">
        <v>1772</v>
      </c>
      <c r="C960" t="s">
        <v>12</v>
      </c>
      <c r="D960" t="s">
        <v>2135</v>
      </c>
      <c r="E960" t="s">
        <v>14</v>
      </c>
      <c r="F960" t="s">
        <v>1367</v>
      </c>
      <c r="G960" t="s">
        <v>16</v>
      </c>
      <c r="H960" t="s">
        <v>2136</v>
      </c>
    </row>
    <row r="961" spans="1:8">
      <c r="A961" s="1">
        <v>959</v>
      </c>
      <c r="B961" t="s">
        <v>1772</v>
      </c>
      <c r="C961" t="s">
        <v>12</v>
      </c>
      <c r="D961" t="s">
        <v>2137</v>
      </c>
      <c r="E961" t="s">
        <v>14</v>
      </c>
      <c r="F961" t="s">
        <v>1369</v>
      </c>
      <c r="G961" t="s">
        <v>16</v>
      </c>
      <c r="H961" t="s">
        <v>2138</v>
      </c>
    </row>
    <row r="962" spans="1:8">
      <c r="A962" s="1">
        <v>960</v>
      </c>
      <c r="B962" t="s">
        <v>1772</v>
      </c>
      <c r="C962" t="s">
        <v>12</v>
      </c>
      <c r="D962" t="s">
        <v>2139</v>
      </c>
      <c r="E962" t="s">
        <v>14</v>
      </c>
      <c r="F962" t="s">
        <v>1372</v>
      </c>
      <c r="G962" t="s">
        <v>16</v>
      </c>
      <c r="H962" t="s">
        <v>2140</v>
      </c>
    </row>
    <row r="963" spans="1:8">
      <c r="A963" s="1">
        <v>961</v>
      </c>
      <c r="B963" t="s">
        <v>1772</v>
      </c>
      <c r="C963" t="s">
        <v>12</v>
      </c>
      <c r="D963" t="s">
        <v>2141</v>
      </c>
      <c r="E963" t="s">
        <v>14</v>
      </c>
      <c r="F963" t="s">
        <v>1375</v>
      </c>
      <c r="G963" t="s">
        <v>16</v>
      </c>
      <c r="H963" t="s">
        <v>2142</v>
      </c>
    </row>
    <row r="964" spans="1:8">
      <c r="A964" s="1">
        <v>962</v>
      </c>
      <c r="B964" t="s">
        <v>1772</v>
      </c>
      <c r="C964" t="s">
        <v>12</v>
      </c>
      <c r="D964" t="s">
        <v>2143</v>
      </c>
      <c r="E964" t="s">
        <v>14</v>
      </c>
      <c r="F964" t="s">
        <v>1378</v>
      </c>
      <c r="G964" t="s">
        <v>16</v>
      </c>
      <c r="H964" t="s">
        <v>2144</v>
      </c>
    </row>
    <row r="965" spans="1:8">
      <c r="A965" s="1">
        <v>963</v>
      </c>
      <c r="B965" t="s">
        <v>1772</v>
      </c>
      <c r="C965" t="s">
        <v>12</v>
      </c>
      <c r="D965" t="s">
        <v>2145</v>
      </c>
      <c r="E965" t="s">
        <v>14</v>
      </c>
      <c r="F965" t="s">
        <v>1381</v>
      </c>
      <c r="G965" t="s">
        <v>16</v>
      </c>
      <c r="H965" t="s">
        <v>2146</v>
      </c>
    </row>
    <row r="966" spans="1:8">
      <c r="A966" s="1">
        <v>964</v>
      </c>
      <c r="B966" t="s">
        <v>1772</v>
      </c>
      <c r="C966" t="s">
        <v>12</v>
      </c>
      <c r="D966" t="s">
        <v>2147</v>
      </c>
      <c r="E966" t="s">
        <v>14</v>
      </c>
      <c r="F966" t="s">
        <v>1384</v>
      </c>
      <c r="G966" t="s">
        <v>16</v>
      </c>
      <c r="H966" t="s">
        <v>2148</v>
      </c>
    </row>
    <row r="967" spans="1:8">
      <c r="A967" s="1">
        <v>965</v>
      </c>
      <c r="B967" t="s">
        <v>1772</v>
      </c>
      <c r="C967" t="s">
        <v>12</v>
      </c>
      <c r="D967" t="s">
        <v>2149</v>
      </c>
      <c r="E967" t="s">
        <v>14</v>
      </c>
      <c r="F967" t="s">
        <v>1387</v>
      </c>
      <c r="G967" t="s">
        <v>16</v>
      </c>
      <c r="H967" t="s">
        <v>2150</v>
      </c>
    </row>
    <row r="968" spans="1:8">
      <c r="A968" s="1">
        <v>966</v>
      </c>
      <c r="B968" t="s">
        <v>1772</v>
      </c>
      <c r="C968" t="s">
        <v>12</v>
      </c>
      <c r="D968" t="s">
        <v>2151</v>
      </c>
      <c r="E968" t="s">
        <v>14</v>
      </c>
      <c r="F968" t="s">
        <v>1390</v>
      </c>
      <c r="G968" t="s">
        <v>16</v>
      </c>
      <c r="H968" t="s">
        <v>2152</v>
      </c>
    </row>
    <row r="969" spans="1:8">
      <c r="A969" s="1">
        <v>967</v>
      </c>
      <c r="B969" t="s">
        <v>1772</v>
      </c>
      <c r="C969" t="s">
        <v>12</v>
      </c>
      <c r="D969" t="s">
        <v>2153</v>
      </c>
      <c r="E969" t="s">
        <v>14</v>
      </c>
      <c r="F969" t="s">
        <v>1393</v>
      </c>
      <c r="G969" t="s">
        <v>16</v>
      </c>
      <c r="H969" t="s">
        <v>2154</v>
      </c>
    </row>
    <row r="970" spans="1:8">
      <c r="A970" s="1">
        <v>968</v>
      </c>
      <c r="B970" t="s">
        <v>1772</v>
      </c>
      <c r="C970" t="s">
        <v>12</v>
      </c>
      <c r="D970" t="s">
        <v>2155</v>
      </c>
      <c r="E970" t="s">
        <v>14</v>
      </c>
      <c r="F970" t="s">
        <v>2156</v>
      </c>
      <c r="G970" t="s">
        <v>16</v>
      </c>
      <c r="H970" t="s">
        <v>2157</v>
      </c>
    </row>
    <row r="971" spans="1:8">
      <c r="A971" s="1">
        <v>969</v>
      </c>
      <c r="B971" t="s">
        <v>1772</v>
      </c>
      <c r="C971" t="s">
        <v>12</v>
      </c>
      <c r="D971" t="s">
        <v>2158</v>
      </c>
      <c r="E971" t="s">
        <v>14</v>
      </c>
      <c r="F971" t="s">
        <v>2159</v>
      </c>
      <c r="G971" t="s">
        <v>16</v>
      </c>
      <c r="H971" t="s">
        <v>2160</v>
      </c>
    </row>
    <row r="972" spans="1:8">
      <c r="A972" s="1">
        <v>970</v>
      </c>
      <c r="B972" t="s">
        <v>1772</v>
      </c>
      <c r="C972" t="s">
        <v>12</v>
      </c>
      <c r="D972" t="s">
        <v>2161</v>
      </c>
      <c r="E972" t="s">
        <v>14</v>
      </c>
      <c r="F972" t="s">
        <v>2162</v>
      </c>
      <c r="G972" t="s">
        <v>16</v>
      </c>
      <c r="H972" t="s">
        <v>2163</v>
      </c>
    </row>
    <row r="973" spans="1:8">
      <c r="A973" s="1">
        <v>971</v>
      </c>
      <c r="B973" t="s">
        <v>1772</v>
      </c>
      <c r="C973" t="s">
        <v>12</v>
      </c>
      <c r="D973" t="s">
        <v>2164</v>
      </c>
      <c r="E973" t="s">
        <v>14</v>
      </c>
      <c r="F973" t="s">
        <v>2165</v>
      </c>
      <c r="G973" t="s">
        <v>16</v>
      </c>
      <c r="H973" t="s">
        <v>2166</v>
      </c>
    </row>
    <row r="974" spans="1:8">
      <c r="A974" s="1">
        <v>972</v>
      </c>
      <c r="B974" t="s">
        <v>1772</v>
      </c>
      <c r="C974" t="s">
        <v>12</v>
      </c>
      <c r="D974" t="s">
        <v>2167</v>
      </c>
      <c r="E974" t="s">
        <v>14</v>
      </c>
      <c r="F974" t="s">
        <v>2168</v>
      </c>
      <c r="G974" t="s">
        <v>16</v>
      </c>
      <c r="H974" t="s">
        <v>2169</v>
      </c>
    </row>
    <row r="975" spans="1:8">
      <c r="A975" s="1">
        <v>973</v>
      </c>
      <c r="B975" t="s">
        <v>1772</v>
      </c>
      <c r="C975" t="s">
        <v>12</v>
      </c>
      <c r="D975" t="s">
        <v>2170</v>
      </c>
      <c r="E975" t="s">
        <v>14</v>
      </c>
      <c r="F975" t="s">
        <v>2171</v>
      </c>
      <c r="G975" t="s">
        <v>16</v>
      </c>
      <c r="H975" t="s">
        <v>2172</v>
      </c>
    </row>
    <row r="976" spans="1:8">
      <c r="A976" s="1">
        <v>974</v>
      </c>
      <c r="B976" t="s">
        <v>1772</v>
      </c>
      <c r="C976" t="s">
        <v>12</v>
      </c>
      <c r="D976" t="s">
        <v>2173</v>
      </c>
      <c r="E976" t="s">
        <v>14</v>
      </c>
      <c r="F976" t="s">
        <v>2174</v>
      </c>
      <c r="G976" t="s">
        <v>16</v>
      </c>
      <c r="H976" t="s">
        <v>2175</v>
      </c>
    </row>
    <row r="977" spans="1:8">
      <c r="A977" s="1">
        <v>975</v>
      </c>
      <c r="B977" t="s">
        <v>1772</v>
      </c>
      <c r="C977" t="s">
        <v>12</v>
      </c>
      <c r="D977" t="s">
        <v>2176</v>
      </c>
      <c r="E977" t="s">
        <v>14</v>
      </c>
      <c r="F977" t="s">
        <v>2177</v>
      </c>
      <c r="G977" t="s">
        <v>16</v>
      </c>
      <c r="H977" t="s">
        <v>2178</v>
      </c>
    </row>
    <row r="978" spans="1:8">
      <c r="A978" s="1">
        <v>976</v>
      </c>
      <c r="B978" t="s">
        <v>1772</v>
      </c>
      <c r="C978" t="s">
        <v>12</v>
      </c>
      <c r="D978" t="s">
        <v>2179</v>
      </c>
      <c r="E978" t="s">
        <v>14</v>
      </c>
      <c r="F978" t="s">
        <v>2180</v>
      </c>
      <c r="G978" t="s">
        <v>16</v>
      </c>
      <c r="H978" t="s">
        <v>2181</v>
      </c>
    </row>
    <row r="979" spans="1:8">
      <c r="A979" s="1">
        <v>977</v>
      </c>
      <c r="B979" t="s">
        <v>1772</v>
      </c>
      <c r="C979" t="s">
        <v>12</v>
      </c>
      <c r="D979" t="s">
        <v>2182</v>
      </c>
      <c r="E979" t="s">
        <v>14</v>
      </c>
      <c r="F979" t="s">
        <v>2183</v>
      </c>
      <c r="G979" t="s">
        <v>16</v>
      </c>
      <c r="H979" t="s">
        <v>2184</v>
      </c>
    </row>
    <row r="980" spans="1:8">
      <c r="A980" s="1">
        <v>978</v>
      </c>
      <c r="B980" t="s">
        <v>1772</v>
      </c>
      <c r="C980" t="s">
        <v>12</v>
      </c>
      <c r="D980" t="s">
        <v>2185</v>
      </c>
      <c r="E980" t="s">
        <v>14</v>
      </c>
      <c r="F980" t="s">
        <v>2186</v>
      </c>
      <c r="G980" t="s">
        <v>16</v>
      </c>
      <c r="H980" t="s">
        <v>2187</v>
      </c>
    </row>
    <row r="981" spans="1:8">
      <c r="A981" s="1">
        <v>979</v>
      </c>
      <c r="B981" t="s">
        <v>1772</v>
      </c>
      <c r="C981" t="s">
        <v>12</v>
      </c>
      <c r="D981" t="s">
        <v>2188</v>
      </c>
      <c r="E981" t="s">
        <v>14</v>
      </c>
      <c r="F981" t="s">
        <v>2188</v>
      </c>
      <c r="G981" t="s">
        <v>16</v>
      </c>
    </row>
    <row r="982" spans="1:8">
      <c r="A982" s="1">
        <v>980</v>
      </c>
      <c r="B982" t="s">
        <v>1772</v>
      </c>
      <c r="C982" t="s">
        <v>12</v>
      </c>
      <c r="D982" t="s">
        <v>2189</v>
      </c>
      <c r="E982" t="s">
        <v>14</v>
      </c>
      <c r="F982" t="s">
        <v>2189</v>
      </c>
      <c r="G982" t="s">
        <v>16</v>
      </c>
    </row>
    <row r="983" spans="1:8">
      <c r="A983" s="1">
        <v>981</v>
      </c>
      <c r="B983" t="s">
        <v>1772</v>
      </c>
      <c r="C983" t="s">
        <v>12</v>
      </c>
      <c r="D983" t="s">
        <v>2190</v>
      </c>
      <c r="E983" t="s">
        <v>14</v>
      </c>
      <c r="F983" t="s">
        <v>2190</v>
      </c>
      <c r="G983" t="s">
        <v>16</v>
      </c>
    </row>
    <row r="984" spans="1:8">
      <c r="A984" s="1">
        <v>982</v>
      </c>
      <c r="B984" t="s">
        <v>1772</v>
      </c>
      <c r="C984" t="s">
        <v>12</v>
      </c>
      <c r="D984" t="s">
        <v>2191</v>
      </c>
      <c r="E984" t="s">
        <v>14</v>
      </c>
      <c r="F984" t="s">
        <v>2191</v>
      </c>
      <c r="G984" t="s">
        <v>16</v>
      </c>
    </row>
    <row r="985" spans="1:8">
      <c r="A985" s="1">
        <v>983</v>
      </c>
      <c r="B985" t="s">
        <v>1772</v>
      </c>
      <c r="C985" t="s">
        <v>12</v>
      </c>
      <c r="D985" t="s">
        <v>2192</v>
      </c>
      <c r="E985" t="s">
        <v>14</v>
      </c>
      <c r="F985" t="s">
        <v>2192</v>
      </c>
      <c r="G985" t="s">
        <v>16</v>
      </c>
    </row>
    <row r="986" spans="1:8">
      <c r="A986" s="1">
        <v>984</v>
      </c>
      <c r="B986" t="s">
        <v>1772</v>
      </c>
      <c r="C986" t="s">
        <v>12</v>
      </c>
      <c r="D986" t="s">
        <v>2193</v>
      </c>
      <c r="E986" t="s">
        <v>14</v>
      </c>
      <c r="F986" t="s">
        <v>2193</v>
      </c>
      <c r="G986" t="s">
        <v>16</v>
      </c>
    </row>
    <row r="987" spans="1:8">
      <c r="A987" s="1">
        <v>985</v>
      </c>
      <c r="B987" t="s">
        <v>1772</v>
      </c>
      <c r="C987" t="s">
        <v>12</v>
      </c>
      <c r="D987" t="s">
        <v>2194</v>
      </c>
      <c r="E987" t="s">
        <v>14</v>
      </c>
      <c r="F987" t="s">
        <v>2194</v>
      </c>
      <c r="G987" t="s">
        <v>16</v>
      </c>
    </row>
    <row r="988" spans="1:8">
      <c r="A988" s="1">
        <v>986</v>
      </c>
      <c r="B988" t="s">
        <v>1772</v>
      </c>
      <c r="C988" t="s">
        <v>12</v>
      </c>
      <c r="D988" t="s">
        <v>2195</v>
      </c>
      <c r="E988" t="s">
        <v>14</v>
      </c>
      <c r="F988" t="s">
        <v>2195</v>
      </c>
      <c r="G988" t="s">
        <v>16</v>
      </c>
    </row>
    <row r="989" spans="1:8">
      <c r="A989" s="1">
        <v>987</v>
      </c>
      <c r="B989" t="s">
        <v>1772</v>
      </c>
      <c r="C989" t="s">
        <v>12</v>
      </c>
      <c r="D989" t="s">
        <v>2196</v>
      </c>
      <c r="E989" t="s">
        <v>14</v>
      </c>
      <c r="F989" t="s">
        <v>2196</v>
      </c>
      <c r="G989" t="s">
        <v>16</v>
      </c>
    </row>
    <row r="990" spans="1:8">
      <c r="A990" s="1">
        <v>988</v>
      </c>
      <c r="B990" t="s">
        <v>1772</v>
      </c>
      <c r="C990" t="s">
        <v>12</v>
      </c>
      <c r="D990" t="s">
        <v>2197</v>
      </c>
      <c r="E990" t="s">
        <v>14</v>
      </c>
      <c r="F990" t="s">
        <v>2197</v>
      </c>
      <c r="G990" t="s">
        <v>16</v>
      </c>
    </row>
    <row r="991" spans="1:8">
      <c r="A991" s="1">
        <v>989</v>
      </c>
      <c r="B991" t="s">
        <v>1772</v>
      </c>
      <c r="C991" t="s">
        <v>12</v>
      </c>
      <c r="D991" t="s">
        <v>2198</v>
      </c>
      <c r="E991" t="s">
        <v>14</v>
      </c>
      <c r="F991" t="s">
        <v>2198</v>
      </c>
      <c r="G991" t="s">
        <v>16</v>
      </c>
    </row>
    <row r="992" spans="1:8">
      <c r="A992" s="1">
        <v>990</v>
      </c>
      <c r="B992" t="s">
        <v>1772</v>
      </c>
      <c r="C992" t="s">
        <v>12</v>
      </c>
      <c r="D992" t="s">
        <v>1075</v>
      </c>
      <c r="E992" t="s">
        <v>14</v>
      </c>
      <c r="F992" t="s">
        <v>1075</v>
      </c>
      <c r="G992" t="s">
        <v>16</v>
      </c>
    </row>
    <row r="993" spans="1:8">
      <c r="A993" s="1">
        <v>991</v>
      </c>
      <c r="B993" t="s">
        <v>1772</v>
      </c>
      <c r="C993" t="s">
        <v>12</v>
      </c>
      <c r="D993" t="s">
        <v>2199</v>
      </c>
      <c r="E993" t="s">
        <v>14</v>
      </c>
      <c r="F993" t="s">
        <v>2199</v>
      </c>
      <c r="G993" t="s">
        <v>16</v>
      </c>
    </row>
    <row r="994" spans="1:8">
      <c r="A994" s="1">
        <v>992</v>
      </c>
      <c r="B994" t="s">
        <v>1772</v>
      </c>
      <c r="C994" t="s">
        <v>12</v>
      </c>
      <c r="D994" t="s">
        <v>814</v>
      </c>
      <c r="E994" t="s">
        <v>14</v>
      </c>
      <c r="F994" t="s">
        <v>814</v>
      </c>
      <c r="G994" t="s">
        <v>16</v>
      </c>
    </row>
    <row r="995" spans="1:8">
      <c r="A995" s="1">
        <v>993</v>
      </c>
      <c r="B995" t="s">
        <v>1772</v>
      </c>
      <c r="C995" t="s">
        <v>12</v>
      </c>
      <c r="D995" t="s">
        <v>2200</v>
      </c>
      <c r="E995" t="s">
        <v>14</v>
      </c>
      <c r="F995" t="s">
        <v>2200</v>
      </c>
      <c r="G995" t="s">
        <v>16</v>
      </c>
    </row>
    <row r="996" spans="1:8">
      <c r="A996" s="1">
        <v>994</v>
      </c>
      <c r="B996" t="s">
        <v>1772</v>
      </c>
      <c r="C996" t="s">
        <v>12</v>
      </c>
      <c r="D996" t="s">
        <v>2201</v>
      </c>
      <c r="E996" t="s">
        <v>14</v>
      </c>
      <c r="F996" t="s">
        <v>2201</v>
      </c>
      <c r="G996" t="s">
        <v>16</v>
      </c>
    </row>
    <row r="997" spans="1:8">
      <c r="A997" s="1">
        <v>995</v>
      </c>
      <c r="B997" t="s">
        <v>1772</v>
      </c>
      <c r="C997" t="s">
        <v>12</v>
      </c>
      <c r="D997" t="s">
        <v>2202</v>
      </c>
      <c r="E997" t="s">
        <v>14</v>
      </c>
      <c r="F997" t="s">
        <v>2202</v>
      </c>
      <c r="G997" t="s">
        <v>16</v>
      </c>
    </row>
    <row r="998" spans="1:8">
      <c r="A998" s="1">
        <v>996</v>
      </c>
      <c r="B998" t="s">
        <v>1772</v>
      </c>
      <c r="C998" t="s">
        <v>12</v>
      </c>
      <c r="D998" t="s">
        <v>2203</v>
      </c>
      <c r="E998" t="s">
        <v>14</v>
      </c>
      <c r="F998" t="s">
        <v>2203</v>
      </c>
      <c r="G998" t="s">
        <v>16</v>
      </c>
    </row>
    <row r="999" spans="1:8">
      <c r="A999" s="1">
        <v>997</v>
      </c>
      <c r="B999" t="s">
        <v>1772</v>
      </c>
      <c r="C999" t="s">
        <v>12</v>
      </c>
      <c r="D999" t="s">
        <v>1081</v>
      </c>
      <c r="E999" t="s">
        <v>14</v>
      </c>
      <c r="F999" t="s">
        <v>1081</v>
      </c>
      <c r="G999" t="s">
        <v>16</v>
      </c>
    </row>
    <row r="1000" spans="1:8">
      <c r="A1000" s="1">
        <v>998</v>
      </c>
      <c r="B1000" t="s">
        <v>1772</v>
      </c>
      <c r="C1000" t="s">
        <v>12</v>
      </c>
      <c r="D1000" t="s">
        <v>2204</v>
      </c>
      <c r="E1000" t="s">
        <v>14</v>
      </c>
      <c r="F1000" t="s">
        <v>2204</v>
      </c>
      <c r="G1000" t="s">
        <v>16</v>
      </c>
    </row>
    <row r="1001" spans="1:8">
      <c r="A1001" s="1">
        <v>999</v>
      </c>
      <c r="B1001" t="s">
        <v>1772</v>
      </c>
      <c r="C1001" t="s">
        <v>12</v>
      </c>
      <c r="D1001" t="s">
        <v>2205</v>
      </c>
      <c r="E1001" t="s">
        <v>14</v>
      </c>
      <c r="F1001" t="s">
        <v>2205</v>
      </c>
      <c r="G1001" t="s">
        <v>16</v>
      </c>
    </row>
    <row r="1002" spans="1:8">
      <c r="A1002" s="1">
        <v>1000</v>
      </c>
      <c r="B1002" t="s">
        <v>1772</v>
      </c>
      <c r="C1002" t="s">
        <v>12</v>
      </c>
      <c r="D1002" t="s">
        <v>63</v>
      </c>
      <c r="E1002" t="s">
        <v>14</v>
      </c>
      <c r="F1002" t="s">
        <v>63</v>
      </c>
      <c r="G1002" t="s">
        <v>16</v>
      </c>
    </row>
    <row r="1003" spans="1:8">
      <c r="A1003" s="1">
        <v>1001</v>
      </c>
      <c r="B1003" t="s">
        <v>1772</v>
      </c>
      <c r="C1003" t="s">
        <v>12</v>
      </c>
      <c r="D1003" t="s">
        <v>2206</v>
      </c>
      <c r="E1003" t="s">
        <v>14</v>
      </c>
      <c r="F1003" t="s">
        <v>2207</v>
      </c>
      <c r="G1003" t="s">
        <v>16</v>
      </c>
      <c r="H1003" t="s">
        <v>2208</v>
      </c>
    </row>
    <row r="1004" spans="1:8">
      <c r="A1004" s="1">
        <v>1002</v>
      </c>
      <c r="B1004" t="s">
        <v>1772</v>
      </c>
      <c r="C1004" t="s">
        <v>12</v>
      </c>
      <c r="D1004" t="s">
        <v>2209</v>
      </c>
      <c r="E1004" t="s">
        <v>14</v>
      </c>
      <c r="F1004" t="s">
        <v>2210</v>
      </c>
      <c r="G1004" t="s">
        <v>16</v>
      </c>
      <c r="H1004" t="s">
        <v>2211</v>
      </c>
    </row>
    <row r="1005" spans="1:8">
      <c r="A1005" s="1">
        <v>1003</v>
      </c>
      <c r="B1005" t="s">
        <v>1772</v>
      </c>
      <c r="C1005" t="s">
        <v>12</v>
      </c>
      <c r="D1005" t="s">
        <v>2212</v>
      </c>
      <c r="E1005" t="s">
        <v>14</v>
      </c>
      <c r="F1005" t="s">
        <v>2213</v>
      </c>
      <c r="G1005" t="s">
        <v>16</v>
      </c>
      <c r="H1005" t="s">
        <v>2214</v>
      </c>
    </row>
    <row r="1006" spans="1:8">
      <c r="A1006" s="1">
        <v>1004</v>
      </c>
      <c r="B1006" t="s">
        <v>1772</v>
      </c>
      <c r="C1006" t="s">
        <v>12</v>
      </c>
      <c r="D1006" t="s">
        <v>2215</v>
      </c>
      <c r="E1006" t="s">
        <v>14</v>
      </c>
      <c r="F1006" t="s">
        <v>2216</v>
      </c>
      <c r="G1006" t="s">
        <v>16</v>
      </c>
      <c r="H1006" t="s">
        <v>2217</v>
      </c>
    </row>
    <row r="1007" spans="1:8">
      <c r="A1007" s="1">
        <v>1005</v>
      </c>
      <c r="B1007" t="s">
        <v>1772</v>
      </c>
      <c r="C1007" t="s">
        <v>12</v>
      </c>
      <c r="D1007" t="s">
        <v>2218</v>
      </c>
      <c r="E1007" t="s">
        <v>14</v>
      </c>
      <c r="F1007" t="s">
        <v>2219</v>
      </c>
      <c r="G1007" t="s">
        <v>16</v>
      </c>
      <c r="H1007" t="s">
        <v>2220</v>
      </c>
    </row>
    <row r="1008" spans="1:8">
      <c r="A1008" s="1">
        <v>1006</v>
      </c>
      <c r="B1008" t="s">
        <v>1772</v>
      </c>
      <c r="C1008" t="s">
        <v>12</v>
      </c>
      <c r="D1008" t="s">
        <v>2221</v>
      </c>
      <c r="E1008" t="s">
        <v>14</v>
      </c>
      <c r="F1008" t="s">
        <v>2222</v>
      </c>
      <c r="G1008" t="s">
        <v>16</v>
      </c>
      <c r="H1008" t="s">
        <v>2223</v>
      </c>
    </row>
    <row r="1009" spans="1:8">
      <c r="A1009" s="1">
        <v>1007</v>
      </c>
      <c r="B1009" t="s">
        <v>1772</v>
      </c>
      <c r="C1009" t="s">
        <v>12</v>
      </c>
      <c r="D1009" t="s">
        <v>2224</v>
      </c>
      <c r="E1009" t="s">
        <v>14</v>
      </c>
      <c r="F1009" t="s">
        <v>2225</v>
      </c>
      <c r="G1009" t="s">
        <v>16</v>
      </c>
      <c r="H1009" t="s">
        <v>2226</v>
      </c>
    </row>
    <row r="1010" spans="1:8">
      <c r="A1010" s="1">
        <v>1008</v>
      </c>
      <c r="B1010" t="s">
        <v>1772</v>
      </c>
      <c r="C1010" t="s">
        <v>12</v>
      </c>
      <c r="D1010" t="s">
        <v>2227</v>
      </c>
      <c r="E1010" t="s">
        <v>14</v>
      </c>
      <c r="F1010" t="s">
        <v>2228</v>
      </c>
      <c r="G1010" t="s">
        <v>16</v>
      </c>
      <c r="H1010" t="s">
        <v>2229</v>
      </c>
    </row>
    <row r="1011" spans="1:8">
      <c r="A1011" s="1">
        <v>1009</v>
      </c>
      <c r="B1011" t="s">
        <v>1772</v>
      </c>
      <c r="C1011" t="s">
        <v>12</v>
      </c>
      <c r="D1011" t="s">
        <v>2230</v>
      </c>
      <c r="E1011" t="s">
        <v>14</v>
      </c>
      <c r="F1011" t="s">
        <v>2231</v>
      </c>
      <c r="G1011" t="s">
        <v>16</v>
      </c>
      <c r="H1011" t="s">
        <v>2232</v>
      </c>
    </row>
    <row r="1012" spans="1:8">
      <c r="A1012" s="1">
        <v>1010</v>
      </c>
      <c r="B1012" t="s">
        <v>1772</v>
      </c>
      <c r="C1012" t="s">
        <v>12</v>
      </c>
      <c r="D1012" t="s">
        <v>2233</v>
      </c>
      <c r="E1012" t="s">
        <v>14</v>
      </c>
      <c r="F1012" t="s">
        <v>2234</v>
      </c>
      <c r="G1012" t="s">
        <v>16</v>
      </c>
      <c r="H1012" t="s">
        <v>2235</v>
      </c>
    </row>
    <row r="1013" spans="1:8">
      <c r="A1013" s="1">
        <v>1011</v>
      </c>
      <c r="B1013" t="s">
        <v>1772</v>
      </c>
      <c r="C1013" t="s">
        <v>12</v>
      </c>
      <c r="D1013" t="s">
        <v>2236</v>
      </c>
      <c r="E1013" t="s">
        <v>14</v>
      </c>
      <c r="F1013" t="s">
        <v>2237</v>
      </c>
      <c r="G1013" t="s">
        <v>16</v>
      </c>
      <c r="H1013" t="s">
        <v>2238</v>
      </c>
    </row>
    <row r="1014" spans="1:8">
      <c r="A1014" s="1">
        <v>1012</v>
      </c>
      <c r="B1014" t="s">
        <v>1772</v>
      </c>
      <c r="C1014" t="s">
        <v>12</v>
      </c>
      <c r="D1014" t="s">
        <v>2239</v>
      </c>
      <c r="E1014" t="s">
        <v>14</v>
      </c>
      <c r="F1014" t="s">
        <v>2240</v>
      </c>
      <c r="G1014" t="s">
        <v>16</v>
      </c>
      <c r="H1014" t="s">
        <v>2241</v>
      </c>
    </row>
    <row r="1015" spans="1:8">
      <c r="A1015" s="1">
        <v>1013</v>
      </c>
      <c r="B1015" t="s">
        <v>1772</v>
      </c>
      <c r="C1015" t="s">
        <v>12</v>
      </c>
      <c r="D1015" t="s">
        <v>2242</v>
      </c>
      <c r="E1015" t="s">
        <v>14</v>
      </c>
      <c r="F1015" t="s">
        <v>2243</v>
      </c>
      <c r="G1015" t="s">
        <v>16</v>
      </c>
      <c r="H1015" t="s">
        <v>2244</v>
      </c>
    </row>
    <row r="1016" spans="1:8">
      <c r="A1016" s="1">
        <v>1014</v>
      </c>
      <c r="B1016" t="s">
        <v>1772</v>
      </c>
      <c r="C1016" t="s">
        <v>12</v>
      </c>
      <c r="D1016" t="s">
        <v>2245</v>
      </c>
      <c r="E1016" t="s">
        <v>14</v>
      </c>
      <c r="F1016" t="s">
        <v>2246</v>
      </c>
      <c r="G1016" t="s">
        <v>16</v>
      </c>
      <c r="H1016" t="s">
        <v>2247</v>
      </c>
    </row>
    <row r="1017" spans="1:8">
      <c r="A1017" s="1">
        <v>1015</v>
      </c>
      <c r="B1017" t="s">
        <v>1772</v>
      </c>
      <c r="C1017" t="s">
        <v>12</v>
      </c>
      <c r="D1017" t="s">
        <v>2248</v>
      </c>
      <c r="E1017" t="s">
        <v>14</v>
      </c>
      <c r="F1017" t="s">
        <v>2249</v>
      </c>
      <c r="G1017" t="s">
        <v>16</v>
      </c>
      <c r="H1017" t="s">
        <v>2250</v>
      </c>
    </row>
    <row r="1018" spans="1:8">
      <c r="A1018" s="1">
        <v>1016</v>
      </c>
      <c r="B1018" t="s">
        <v>1772</v>
      </c>
      <c r="C1018" t="s">
        <v>12</v>
      </c>
      <c r="D1018" t="s">
        <v>2251</v>
      </c>
      <c r="E1018" t="s">
        <v>14</v>
      </c>
      <c r="F1018" t="s">
        <v>2252</v>
      </c>
      <c r="G1018" t="s">
        <v>16</v>
      </c>
      <c r="H1018" t="s">
        <v>2253</v>
      </c>
    </row>
    <row r="1019" spans="1:8">
      <c r="A1019" s="1">
        <v>1017</v>
      </c>
      <c r="B1019" t="s">
        <v>1772</v>
      </c>
      <c r="C1019" t="s">
        <v>12</v>
      </c>
      <c r="D1019" t="s">
        <v>2254</v>
      </c>
      <c r="E1019" t="s">
        <v>14</v>
      </c>
      <c r="F1019" t="s">
        <v>2255</v>
      </c>
      <c r="G1019" t="s">
        <v>16</v>
      </c>
      <c r="H1019" t="s">
        <v>2256</v>
      </c>
    </row>
    <row r="1020" spans="1:8">
      <c r="A1020" s="1">
        <v>1018</v>
      </c>
      <c r="B1020" t="s">
        <v>1772</v>
      </c>
      <c r="C1020" t="s">
        <v>12</v>
      </c>
      <c r="D1020" t="s">
        <v>2257</v>
      </c>
      <c r="E1020" t="s">
        <v>14</v>
      </c>
      <c r="F1020" t="s">
        <v>2258</v>
      </c>
      <c r="G1020" t="s">
        <v>16</v>
      </c>
      <c r="H1020" t="s">
        <v>2259</v>
      </c>
    </row>
    <row r="1021" spans="1:8">
      <c r="A1021" s="1">
        <v>1019</v>
      </c>
      <c r="B1021" t="s">
        <v>1772</v>
      </c>
      <c r="C1021" t="s">
        <v>12</v>
      </c>
      <c r="D1021" t="s">
        <v>2260</v>
      </c>
      <c r="E1021" t="s">
        <v>14</v>
      </c>
      <c r="F1021" t="s">
        <v>2261</v>
      </c>
      <c r="G1021" t="s">
        <v>16</v>
      </c>
      <c r="H1021" t="s">
        <v>2262</v>
      </c>
    </row>
    <row r="1022" spans="1:8">
      <c r="A1022" s="1">
        <v>1020</v>
      </c>
      <c r="B1022" t="s">
        <v>1772</v>
      </c>
      <c r="C1022" t="s">
        <v>12</v>
      </c>
      <c r="D1022" t="s">
        <v>2263</v>
      </c>
      <c r="E1022" t="s">
        <v>14</v>
      </c>
      <c r="F1022" t="s">
        <v>2264</v>
      </c>
      <c r="G1022" t="s">
        <v>16</v>
      </c>
      <c r="H1022" t="s">
        <v>2265</v>
      </c>
    </row>
    <row r="1023" spans="1:8">
      <c r="A1023" s="1">
        <v>1021</v>
      </c>
      <c r="B1023" t="s">
        <v>1772</v>
      </c>
      <c r="C1023" t="s">
        <v>12</v>
      </c>
      <c r="D1023" t="s">
        <v>2266</v>
      </c>
      <c r="E1023" t="s">
        <v>14</v>
      </c>
      <c r="F1023" t="s">
        <v>2267</v>
      </c>
      <c r="G1023" t="s">
        <v>16</v>
      </c>
      <c r="H1023" t="s">
        <v>2268</v>
      </c>
    </row>
    <row r="1024" spans="1:8">
      <c r="A1024" s="1">
        <v>1022</v>
      </c>
      <c r="B1024" t="s">
        <v>1772</v>
      </c>
      <c r="C1024" t="s">
        <v>12</v>
      </c>
      <c r="D1024" t="s">
        <v>2269</v>
      </c>
      <c r="E1024" t="s">
        <v>14</v>
      </c>
      <c r="F1024" t="s">
        <v>2270</v>
      </c>
      <c r="G1024" t="s">
        <v>16</v>
      </c>
      <c r="H1024" t="s">
        <v>2271</v>
      </c>
    </row>
    <row r="1025" spans="1:8">
      <c r="A1025" s="1">
        <v>1023</v>
      </c>
      <c r="B1025" t="s">
        <v>1772</v>
      </c>
      <c r="C1025" t="s">
        <v>12</v>
      </c>
      <c r="D1025" t="s">
        <v>2272</v>
      </c>
      <c r="E1025" t="s">
        <v>14</v>
      </c>
      <c r="F1025" t="s">
        <v>2273</v>
      </c>
      <c r="G1025" t="s">
        <v>16</v>
      </c>
      <c r="H1025" t="s">
        <v>2274</v>
      </c>
    </row>
    <row r="1026" spans="1:8">
      <c r="A1026" s="1">
        <v>1024</v>
      </c>
      <c r="B1026" t="s">
        <v>1772</v>
      </c>
      <c r="C1026" t="s">
        <v>12</v>
      </c>
      <c r="D1026" t="s">
        <v>2275</v>
      </c>
      <c r="E1026" t="s">
        <v>14</v>
      </c>
      <c r="F1026" t="s">
        <v>2276</v>
      </c>
      <c r="G1026" t="s">
        <v>16</v>
      </c>
      <c r="H1026" t="s">
        <v>2277</v>
      </c>
    </row>
    <row r="1027" spans="1:8">
      <c r="A1027" s="1">
        <v>1025</v>
      </c>
      <c r="B1027" t="s">
        <v>1772</v>
      </c>
      <c r="C1027" t="s">
        <v>12</v>
      </c>
      <c r="D1027" t="s">
        <v>2278</v>
      </c>
      <c r="E1027" t="s">
        <v>14</v>
      </c>
      <c r="F1027" t="s">
        <v>2279</v>
      </c>
      <c r="G1027" t="s">
        <v>16</v>
      </c>
      <c r="H1027" t="s">
        <v>2280</v>
      </c>
    </row>
    <row r="1028" spans="1:8">
      <c r="A1028" s="1">
        <v>1026</v>
      </c>
      <c r="B1028" t="s">
        <v>1772</v>
      </c>
      <c r="C1028" t="s">
        <v>12</v>
      </c>
      <c r="D1028" t="s">
        <v>2281</v>
      </c>
      <c r="E1028" t="s">
        <v>14</v>
      </c>
      <c r="F1028" t="s">
        <v>2282</v>
      </c>
      <c r="G1028" t="s">
        <v>16</v>
      </c>
      <c r="H1028" t="s">
        <v>2283</v>
      </c>
    </row>
    <row r="1029" spans="1:8">
      <c r="A1029" s="1">
        <v>1027</v>
      </c>
      <c r="B1029" t="s">
        <v>1772</v>
      </c>
      <c r="C1029" t="s">
        <v>12</v>
      </c>
      <c r="D1029" t="s">
        <v>2284</v>
      </c>
      <c r="E1029" t="s">
        <v>14</v>
      </c>
      <c r="F1029" t="s">
        <v>2285</v>
      </c>
      <c r="G1029" t="s">
        <v>16</v>
      </c>
      <c r="H1029" t="s">
        <v>2286</v>
      </c>
    </row>
    <row r="1030" spans="1:8">
      <c r="A1030" s="1">
        <v>1028</v>
      </c>
      <c r="B1030" t="s">
        <v>1772</v>
      </c>
      <c r="C1030" t="s">
        <v>12</v>
      </c>
      <c r="D1030" t="s">
        <v>2287</v>
      </c>
      <c r="E1030" t="s">
        <v>14</v>
      </c>
      <c r="F1030" t="s">
        <v>2288</v>
      </c>
      <c r="G1030" t="s">
        <v>16</v>
      </c>
      <c r="H1030" t="s">
        <v>2289</v>
      </c>
    </row>
    <row r="1031" spans="1:8">
      <c r="A1031" s="1">
        <v>1029</v>
      </c>
      <c r="B1031" t="s">
        <v>1772</v>
      </c>
      <c r="C1031" t="s">
        <v>12</v>
      </c>
      <c r="D1031" t="s">
        <v>2290</v>
      </c>
      <c r="E1031" t="s">
        <v>14</v>
      </c>
      <c r="F1031" t="s">
        <v>2291</v>
      </c>
      <c r="G1031" t="s">
        <v>16</v>
      </c>
      <c r="H1031" t="s">
        <v>2292</v>
      </c>
    </row>
    <row r="1032" spans="1:8">
      <c r="A1032" s="1">
        <v>1030</v>
      </c>
      <c r="B1032" t="s">
        <v>1772</v>
      </c>
      <c r="C1032" t="s">
        <v>12</v>
      </c>
      <c r="D1032" t="s">
        <v>2293</v>
      </c>
      <c r="E1032" t="s">
        <v>14</v>
      </c>
      <c r="F1032" t="s">
        <v>2294</v>
      </c>
      <c r="G1032" t="s">
        <v>16</v>
      </c>
      <c r="H1032" t="s">
        <v>2217</v>
      </c>
    </row>
    <row r="1033" spans="1:8">
      <c r="A1033" s="1">
        <v>1031</v>
      </c>
      <c r="B1033" t="s">
        <v>1772</v>
      </c>
      <c r="C1033" t="s">
        <v>12</v>
      </c>
      <c r="D1033" t="s">
        <v>2295</v>
      </c>
      <c r="E1033" t="s">
        <v>14</v>
      </c>
      <c r="F1033" t="s">
        <v>2296</v>
      </c>
      <c r="G1033" t="s">
        <v>16</v>
      </c>
      <c r="H1033" t="s">
        <v>2297</v>
      </c>
    </row>
    <row r="1034" spans="1:8">
      <c r="A1034" s="1">
        <v>1032</v>
      </c>
      <c r="B1034" t="s">
        <v>1772</v>
      </c>
      <c r="C1034" t="s">
        <v>12</v>
      </c>
      <c r="D1034" t="s">
        <v>2298</v>
      </c>
      <c r="E1034" t="s">
        <v>14</v>
      </c>
      <c r="F1034" t="s">
        <v>2299</v>
      </c>
      <c r="G1034" t="s">
        <v>16</v>
      </c>
      <c r="H1034" t="s">
        <v>2300</v>
      </c>
    </row>
    <row r="1035" spans="1:8">
      <c r="A1035" s="1">
        <v>1033</v>
      </c>
      <c r="B1035" t="s">
        <v>1772</v>
      </c>
      <c r="C1035" t="s">
        <v>12</v>
      </c>
      <c r="D1035" t="s">
        <v>2301</v>
      </c>
      <c r="E1035" t="s">
        <v>14</v>
      </c>
      <c r="F1035" t="s">
        <v>2302</v>
      </c>
      <c r="G1035" t="s">
        <v>16</v>
      </c>
      <c r="H1035" t="s">
        <v>2303</v>
      </c>
    </row>
    <row r="1036" spans="1:8">
      <c r="A1036" s="1">
        <v>1034</v>
      </c>
      <c r="B1036" t="s">
        <v>1772</v>
      </c>
      <c r="C1036" t="s">
        <v>12</v>
      </c>
      <c r="D1036" t="s">
        <v>2304</v>
      </c>
      <c r="E1036" t="s">
        <v>14</v>
      </c>
      <c r="F1036" t="s">
        <v>2305</v>
      </c>
      <c r="G1036" t="s">
        <v>16</v>
      </c>
      <c r="H1036" t="s">
        <v>2306</v>
      </c>
    </row>
    <row r="1037" spans="1:8">
      <c r="A1037" s="1">
        <v>1035</v>
      </c>
      <c r="B1037" t="s">
        <v>1772</v>
      </c>
      <c r="C1037" t="s">
        <v>12</v>
      </c>
      <c r="D1037" t="s">
        <v>2307</v>
      </c>
      <c r="E1037" t="s">
        <v>14</v>
      </c>
      <c r="F1037" t="s">
        <v>2308</v>
      </c>
      <c r="G1037" t="s">
        <v>16</v>
      </c>
      <c r="H1037" t="s">
        <v>2309</v>
      </c>
    </row>
    <row r="1038" spans="1:8">
      <c r="A1038" s="1">
        <v>1036</v>
      </c>
      <c r="B1038" t="s">
        <v>1772</v>
      </c>
      <c r="C1038" t="s">
        <v>12</v>
      </c>
      <c r="D1038" t="s">
        <v>2310</v>
      </c>
      <c r="E1038" t="s">
        <v>14</v>
      </c>
      <c r="F1038" t="s">
        <v>2311</v>
      </c>
      <c r="G1038" t="s">
        <v>16</v>
      </c>
      <c r="H1038" t="s">
        <v>2312</v>
      </c>
    </row>
    <row r="1039" spans="1:8">
      <c r="A1039" s="1">
        <v>1037</v>
      </c>
      <c r="B1039" t="s">
        <v>1772</v>
      </c>
      <c r="C1039" t="s">
        <v>12</v>
      </c>
      <c r="D1039" t="s">
        <v>2313</v>
      </c>
      <c r="E1039" t="s">
        <v>14</v>
      </c>
      <c r="F1039" t="s">
        <v>2314</v>
      </c>
      <c r="G1039" t="s">
        <v>16</v>
      </c>
      <c r="H1039" t="s">
        <v>2315</v>
      </c>
    </row>
    <row r="1040" spans="1:8">
      <c r="A1040" s="1">
        <v>1038</v>
      </c>
      <c r="B1040" t="s">
        <v>1772</v>
      </c>
      <c r="C1040" t="s">
        <v>12</v>
      </c>
      <c r="D1040" t="s">
        <v>2316</v>
      </c>
      <c r="E1040" t="s">
        <v>14</v>
      </c>
      <c r="F1040" t="s">
        <v>2317</v>
      </c>
      <c r="G1040" t="s">
        <v>16</v>
      </c>
      <c r="H1040" t="s">
        <v>2318</v>
      </c>
    </row>
    <row r="1041" spans="1:8">
      <c r="A1041" s="1">
        <v>1039</v>
      </c>
      <c r="B1041" t="s">
        <v>1772</v>
      </c>
      <c r="C1041" t="s">
        <v>12</v>
      </c>
      <c r="D1041" t="s">
        <v>2319</v>
      </c>
      <c r="E1041" t="s">
        <v>14</v>
      </c>
      <c r="F1041" t="s">
        <v>2320</v>
      </c>
      <c r="G1041" t="s">
        <v>16</v>
      </c>
      <c r="H1041" t="s">
        <v>2321</v>
      </c>
    </row>
    <row r="1042" spans="1:8">
      <c r="A1042" s="1">
        <v>1040</v>
      </c>
      <c r="B1042" t="s">
        <v>1772</v>
      </c>
      <c r="C1042" t="s">
        <v>12</v>
      </c>
      <c r="D1042" t="s">
        <v>2322</v>
      </c>
      <c r="E1042" t="s">
        <v>14</v>
      </c>
      <c r="F1042" t="s">
        <v>2323</v>
      </c>
      <c r="G1042" t="s">
        <v>16</v>
      </c>
      <c r="H1042" t="s">
        <v>2324</v>
      </c>
    </row>
    <row r="1043" spans="1:8">
      <c r="A1043" s="1">
        <v>1041</v>
      </c>
      <c r="B1043" t="s">
        <v>1772</v>
      </c>
      <c r="C1043" t="s">
        <v>12</v>
      </c>
      <c r="D1043" t="s">
        <v>2325</v>
      </c>
      <c r="E1043" t="s">
        <v>14</v>
      </c>
      <c r="F1043" t="s">
        <v>2326</v>
      </c>
      <c r="G1043" t="s">
        <v>16</v>
      </c>
      <c r="H1043" t="s">
        <v>2327</v>
      </c>
    </row>
    <row r="1044" spans="1:8">
      <c r="A1044" s="1">
        <v>1042</v>
      </c>
      <c r="B1044" t="s">
        <v>1772</v>
      </c>
      <c r="C1044" t="s">
        <v>12</v>
      </c>
      <c r="D1044" t="s">
        <v>2328</v>
      </c>
      <c r="E1044" t="s">
        <v>14</v>
      </c>
      <c r="F1044" t="s">
        <v>2329</v>
      </c>
      <c r="G1044" t="s">
        <v>16</v>
      </c>
      <c r="H1044" t="s">
        <v>2330</v>
      </c>
    </row>
    <row r="1045" spans="1:8">
      <c r="A1045" s="1">
        <v>1043</v>
      </c>
      <c r="B1045" t="s">
        <v>1772</v>
      </c>
      <c r="C1045" t="s">
        <v>12</v>
      </c>
      <c r="D1045" t="s">
        <v>2331</v>
      </c>
      <c r="E1045" t="s">
        <v>14</v>
      </c>
      <c r="F1045" t="s">
        <v>2332</v>
      </c>
      <c r="G1045" t="s">
        <v>16</v>
      </c>
      <c r="H1045" t="s">
        <v>2333</v>
      </c>
    </row>
    <row r="1046" spans="1:8">
      <c r="A1046" s="1">
        <v>1044</v>
      </c>
      <c r="B1046" t="s">
        <v>1772</v>
      </c>
      <c r="C1046" t="s">
        <v>12</v>
      </c>
      <c r="D1046" t="s">
        <v>2334</v>
      </c>
      <c r="E1046" t="s">
        <v>14</v>
      </c>
      <c r="F1046" t="s">
        <v>2335</v>
      </c>
      <c r="G1046" t="s">
        <v>16</v>
      </c>
      <c r="H1046" t="s">
        <v>2336</v>
      </c>
    </row>
    <row r="1047" spans="1:8">
      <c r="A1047" s="1">
        <v>1045</v>
      </c>
      <c r="B1047" t="s">
        <v>1772</v>
      </c>
      <c r="C1047" t="s">
        <v>12</v>
      </c>
      <c r="D1047" t="s">
        <v>2337</v>
      </c>
      <c r="E1047" t="s">
        <v>14</v>
      </c>
      <c r="F1047" t="s">
        <v>2338</v>
      </c>
      <c r="G1047" t="s">
        <v>16</v>
      </c>
      <c r="H1047" t="s">
        <v>2339</v>
      </c>
    </row>
    <row r="1048" spans="1:8">
      <c r="A1048" s="1">
        <v>1046</v>
      </c>
      <c r="B1048" t="s">
        <v>1772</v>
      </c>
      <c r="C1048" t="s">
        <v>12</v>
      </c>
      <c r="D1048" t="s">
        <v>2340</v>
      </c>
      <c r="E1048" t="s">
        <v>14</v>
      </c>
      <c r="F1048" t="s">
        <v>2341</v>
      </c>
      <c r="G1048" t="s">
        <v>16</v>
      </c>
      <c r="H1048" t="s">
        <v>2342</v>
      </c>
    </row>
    <row r="1049" spans="1:8">
      <c r="A1049" s="1">
        <v>1047</v>
      </c>
      <c r="B1049" t="s">
        <v>1772</v>
      </c>
      <c r="C1049" t="s">
        <v>12</v>
      </c>
      <c r="D1049" t="s">
        <v>2343</v>
      </c>
      <c r="E1049" t="s">
        <v>14</v>
      </c>
      <c r="F1049" t="s">
        <v>2344</v>
      </c>
      <c r="G1049" t="s">
        <v>16</v>
      </c>
      <c r="H1049" t="s">
        <v>2345</v>
      </c>
    </row>
    <row r="1050" spans="1:8">
      <c r="A1050" s="1">
        <v>1048</v>
      </c>
      <c r="B1050" t="s">
        <v>1772</v>
      </c>
      <c r="C1050" t="s">
        <v>12</v>
      </c>
      <c r="D1050" t="s">
        <v>2346</v>
      </c>
      <c r="E1050" t="s">
        <v>14</v>
      </c>
      <c r="F1050" t="s">
        <v>2347</v>
      </c>
      <c r="G1050" t="s">
        <v>16</v>
      </c>
      <c r="H1050" t="s">
        <v>2348</v>
      </c>
    </row>
    <row r="1051" spans="1:8">
      <c r="A1051" s="1">
        <v>1049</v>
      </c>
      <c r="B1051" t="s">
        <v>1772</v>
      </c>
      <c r="C1051" t="s">
        <v>12</v>
      </c>
      <c r="D1051" t="s">
        <v>2349</v>
      </c>
      <c r="E1051" t="s">
        <v>14</v>
      </c>
      <c r="F1051" t="s">
        <v>2350</v>
      </c>
      <c r="G1051" t="s">
        <v>16</v>
      </c>
      <c r="H1051" t="s">
        <v>2351</v>
      </c>
    </row>
    <row r="1052" spans="1:8">
      <c r="A1052" s="1">
        <v>1050</v>
      </c>
      <c r="B1052" t="s">
        <v>1772</v>
      </c>
      <c r="C1052" t="s">
        <v>12</v>
      </c>
      <c r="D1052" t="s">
        <v>2352</v>
      </c>
      <c r="E1052" t="s">
        <v>14</v>
      </c>
      <c r="F1052" t="s">
        <v>2353</v>
      </c>
      <c r="G1052" t="s">
        <v>16</v>
      </c>
      <c r="H1052" t="s">
        <v>2354</v>
      </c>
    </row>
    <row r="1053" spans="1:8">
      <c r="A1053" s="1">
        <v>1051</v>
      </c>
      <c r="B1053" t="s">
        <v>1772</v>
      </c>
      <c r="C1053" t="s">
        <v>12</v>
      </c>
      <c r="D1053" t="s">
        <v>2355</v>
      </c>
      <c r="E1053" t="s">
        <v>14</v>
      </c>
      <c r="F1053" t="s">
        <v>2356</v>
      </c>
      <c r="G1053" t="s">
        <v>16</v>
      </c>
      <c r="H1053" t="s">
        <v>2357</v>
      </c>
    </row>
    <row r="1054" spans="1:8">
      <c r="A1054" s="1">
        <v>1052</v>
      </c>
      <c r="B1054" t="s">
        <v>1772</v>
      </c>
      <c r="C1054" t="s">
        <v>12</v>
      </c>
      <c r="D1054" t="s">
        <v>2358</v>
      </c>
      <c r="E1054" t="s">
        <v>14</v>
      </c>
      <c r="F1054" t="s">
        <v>2359</v>
      </c>
      <c r="G1054" t="s">
        <v>16</v>
      </c>
      <c r="H1054" t="s">
        <v>2360</v>
      </c>
    </row>
    <row r="1055" spans="1:8">
      <c r="A1055" s="1">
        <v>1053</v>
      </c>
      <c r="B1055" t="s">
        <v>1772</v>
      </c>
      <c r="C1055" t="s">
        <v>12</v>
      </c>
      <c r="D1055" t="s">
        <v>2361</v>
      </c>
      <c r="E1055" t="s">
        <v>14</v>
      </c>
      <c r="F1055" t="s">
        <v>2362</v>
      </c>
      <c r="G1055" t="s">
        <v>16</v>
      </c>
      <c r="H1055" t="s">
        <v>2363</v>
      </c>
    </row>
    <row r="1056" spans="1:8">
      <c r="A1056" s="1">
        <v>1054</v>
      </c>
      <c r="B1056" t="s">
        <v>1772</v>
      </c>
      <c r="C1056" t="s">
        <v>12</v>
      </c>
      <c r="D1056" t="s">
        <v>2364</v>
      </c>
      <c r="E1056" t="s">
        <v>14</v>
      </c>
      <c r="F1056" t="s">
        <v>2365</v>
      </c>
      <c r="G1056" t="s">
        <v>16</v>
      </c>
      <c r="H1056" t="s">
        <v>2366</v>
      </c>
    </row>
    <row r="1057" spans="1:8">
      <c r="A1057" s="1">
        <v>1055</v>
      </c>
      <c r="B1057" t="s">
        <v>1772</v>
      </c>
      <c r="C1057" t="s">
        <v>12</v>
      </c>
      <c r="D1057" t="s">
        <v>2367</v>
      </c>
      <c r="E1057" t="s">
        <v>14</v>
      </c>
      <c r="F1057" t="s">
        <v>2368</v>
      </c>
      <c r="G1057" t="s">
        <v>16</v>
      </c>
      <c r="H1057" t="s">
        <v>2369</v>
      </c>
    </row>
    <row r="1058" spans="1:8">
      <c r="A1058" s="1">
        <v>1056</v>
      </c>
      <c r="B1058" t="s">
        <v>1772</v>
      </c>
      <c r="C1058" t="s">
        <v>12</v>
      </c>
      <c r="D1058" t="s">
        <v>2370</v>
      </c>
      <c r="E1058" t="s">
        <v>14</v>
      </c>
      <c r="F1058" t="s">
        <v>2371</v>
      </c>
      <c r="G1058" t="s">
        <v>16</v>
      </c>
      <c r="H1058" t="s">
        <v>2372</v>
      </c>
    </row>
    <row r="1059" spans="1:8">
      <c r="A1059" s="1">
        <v>1057</v>
      </c>
      <c r="B1059" t="s">
        <v>1772</v>
      </c>
      <c r="C1059" t="s">
        <v>12</v>
      </c>
      <c r="D1059" t="s">
        <v>2373</v>
      </c>
      <c r="E1059" t="s">
        <v>14</v>
      </c>
      <c r="F1059" t="s">
        <v>65</v>
      </c>
      <c r="G1059" t="s">
        <v>16</v>
      </c>
      <c r="H1059" t="s">
        <v>2374</v>
      </c>
    </row>
    <row r="1060" spans="1:8">
      <c r="A1060" s="1">
        <v>1058</v>
      </c>
      <c r="B1060" t="s">
        <v>1772</v>
      </c>
      <c r="C1060" t="s">
        <v>12</v>
      </c>
      <c r="D1060" t="s">
        <v>2375</v>
      </c>
      <c r="E1060" t="s">
        <v>14</v>
      </c>
      <c r="F1060" t="s">
        <v>68</v>
      </c>
      <c r="G1060" t="s">
        <v>16</v>
      </c>
      <c r="H1060" t="s">
        <v>2376</v>
      </c>
    </row>
    <row r="1061" spans="1:8">
      <c r="A1061" s="1">
        <v>1059</v>
      </c>
      <c r="B1061" t="s">
        <v>1772</v>
      </c>
      <c r="C1061" t="s">
        <v>12</v>
      </c>
      <c r="D1061" t="s">
        <v>2377</v>
      </c>
      <c r="E1061" t="s">
        <v>14</v>
      </c>
      <c r="F1061" t="s">
        <v>71</v>
      </c>
      <c r="G1061" t="s">
        <v>16</v>
      </c>
      <c r="H1061" t="s">
        <v>2378</v>
      </c>
    </row>
    <row r="1062" spans="1:8">
      <c r="A1062" s="1">
        <v>1060</v>
      </c>
      <c r="B1062" t="s">
        <v>1772</v>
      </c>
      <c r="C1062" t="s">
        <v>12</v>
      </c>
      <c r="D1062" t="s">
        <v>2379</v>
      </c>
      <c r="E1062" t="s">
        <v>14</v>
      </c>
      <c r="F1062" t="s">
        <v>74</v>
      </c>
      <c r="G1062" t="s">
        <v>16</v>
      </c>
      <c r="H1062" t="s">
        <v>2380</v>
      </c>
    </row>
    <row r="1063" spans="1:8">
      <c r="A1063" s="1">
        <v>1061</v>
      </c>
      <c r="B1063" t="s">
        <v>1772</v>
      </c>
      <c r="C1063" t="s">
        <v>12</v>
      </c>
      <c r="D1063" t="s">
        <v>2381</v>
      </c>
      <c r="E1063" t="s">
        <v>14</v>
      </c>
      <c r="F1063" t="s">
        <v>77</v>
      </c>
      <c r="G1063" t="s">
        <v>16</v>
      </c>
      <c r="H1063" t="s">
        <v>2382</v>
      </c>
    </row>
    <row r="1064" spans="1:8">
      <c r="A1064" s="1">
        <v>1062</v>
      </c>
      <c r="B1064" t="s">
        <v>1772</v>
      </c>
      <c r="C1064" t="s">
        <v>12</v>
      </c>
      <c r="D1064" t="s">
        <v>2383</v>
      </c>
      <c r="E1064" t="s">
        <v>14</v>
      </c>
      <c r="F1064" t="s">
        <v>80</v>
      </c>
      <c r="G1064" t="s">
        <v>16</v>
      </c>
      <c r="H1064" t="s">
        <v>2384</v>
      </c>
    </row>
    <row r="1065" spans="1:8">
      <c r="A1065" s="1">
        <v>1063</v>
      </c>
      <c r="B1065" t="s">
        <v>1772</v>
      </c>
      <c r="C1065" t="s">
        <v>12</v>
      </c>
      <c r="D1065" t="s">
        <v>2385</v>
      </c>
      <c r="E1065" t="s">
        <v>14</v>
      </c>
      <c r="F1065" t="s">
        <v>493</v>
      </c>
      <c r="G1065" t="s">
        <v>16</v>
      </c>
      <c r="H1065" t="s">
        <v>2386</v>
      </c>
    </row>
    <row r="1066" spans="1:8">
      <c r="A1066" s="1">
        <v>1064</v>
      </c>
      <c r="B1066" t="s">
        <v>1772</v>
      </c>
      <c r="C1066" t="s">
        <v>12</v>
      </c>
      <c r="D1066" t="s">
        <v>2387</v>
      </c>
      <c r="E1066" t="s">
        <v>14</v>
      </c>
      <c r="F1066" t="s">
        <v>496</v>
      </c>
      <c r="G1066" t="s">
        <v>16</v>
      </c>
      <c r="H1066" t="s">
        <v>2388</v>
      </c>
    </row>
    <row r="1067" spans="1:8">
      <c r="A1067" s="1">
        <v>1065</v>
      </c>
      <c r="B1067" t="s">
        <v>1772</v>
      </c>
      <c r="C1067" t="s">
        <v>12</v>
      </c>
      <c r="D1067" t="s">
        <v>2389</v>
      </c>
      <c r="E1067" t="s">
        <v>14</v>
      </c>
      <c r="F1067" t="s">
        <v>499</v>
      </c>
      <c r="G1067" t="s">
        <v>16</v>
      </c>
      <c r="H1067" t="s">
        <v>2390</v>
      </c>
    </row>
    <row r="1068" spans="1:8">
      <c r="A1068" s="1">
        <v>1066</v>
      </c>
      <c r="B1068" t="s">
        <v>1772</v>
      </c>
      <c r="C1068" t="s">
        <v>12</v>
      </c>
      <c r="D1068" t="s">
        <v>2391</v>
      </c>
      <c r="E1068" t="s">
        <v>14</v>
      </c>
      <c r="F1068" t="s">
        <v>502</v>
      </c>
      <c r="G1068" t="s">
        <v>16</v>
      </c>
      <c r="H1068" t="s">
        <v>2392</v>
      </c>
    </row>
    <row r="1069" spans="1:8">
      <c r="A1069" s="1">
        <v>1067</v>
      </c>
      <c r="B1069" t="s">
        <v>1772</v>
      </c>
      <c r="C1069" t="s">
        <v>12</v>
      </c>
      <c r="D1069" t="s">
        <v>2393</v>
      </c>
      <c r="E1069" t="s">
        <v>14</v>
      </c>
      <c r="F1069" t="s">
        <v>505</v>
      </c>
      <c r="G1069" t="s">
        <v>16</v>
      </c>
      <c r="H1069" t="s">
        <v>2394</v>
      </c>
    </row>
    <row r="1070" spans="1:8">
      <c r="A1070" s="1">
        <v>1068</v>
      </c>
      <c r="B1070" t="s">
        <v>1772</v>
      </c>
      <c r="C1070" t="s">
        <v>12</v>
      </c>
      <c r="D1070" t="s">
        <v>2395</v>
      </c>
      <c r="E1070" t="s">
        <v>14</v>
      </c>
      <c r="F1070" t="s">
        <v>508</v>
      </c>
      <c r="G1070" t="s">
        <v>16</v>
      </c>
      <c r="H1070" t="s">
        <v>2396</v>
      </c>
    </row>
    <row r="1071" spans="1:8">
      <c r="A1071" s="1">
        <v>1069</v>
      </c>
      <c r="B1071" t="s">
        <v>1772</v>
      </c>
      <c r="C1071" t="s">
        <v>12</v>
      </c>
      <c r="D1071" t="s">
        <v>2397</v>
      </c>
      <c r="E1071" t="s">
        <v>14</v>
      </c>
      <c r="F1071" t="s">
        <v>2398</v>
      </c>
      <c r="G1071" t="s">
        <v>16</v>
      </c>
      <c r="H1071" t="s">
        <v>2399</v>
      </c>
    </row>
    <row r="1072" spans="1:8">
      <c r="A1072" s="1">
        <v>1070</v>
      </c>
      <c r="B1072" t="s">
        <v>1772</v>
      </c>
      <c r="C1072" t="s">
        <v>12</v>
      </c>
      <c r="D1072" t="s">
        <v>2400</v>
      </c>
      <c r="E1072" t="s">
        <v>14</v>
      </c>
      <c r="F1072" t="s">
        <v>2400</v>
      </c>
      <c r="G1072" t="s">
        <v>16</v>
      </c>
    </row>
    <row r="1073" spans="1:8">
      <c r="A1073" s="1">
        <v>1071</v>
      </c>
      <c r="B1073" t="s">
        <v>1772</v>
      </c>
      <c r="C1073" t="s">
        <v>12</v>
      </c>
      <c r="D1073" t="s">
        <v>2401</v>
      </c>
      <c r="E1073" t="s">
        <v>14</v>
      </c>
      <c r="F1073" t="s">
        <v>2402</v>
      </c>
      <c r="G1073" t="s">
        <v>16</v>
      </c>
      <c r="H1073" t="s">
        <v>2403</v>
      </c>
    </row>
    <row r="1074" spans="1:8">
      <c r="A1074" s="1">
        <v>1072</v>
      </c>
      <c r="B1074" t="s">
        <v>1772</v>
      </c>
      <c r="C1074" t="s">
        <v>12</v>
      </c>
      <c r="D1074" t="s">
        <v>2404</v>
      </c>
      <c r="E1074" t="s">
        <v>14</v>
      </c>
      <c r="F1074" t="s">
        <v>2405</v>
      </c>
      <c r="G1074" t="s">
        <v>16</v>
      </c>
      <c r="H1074" t="s">
        <v>2406</v>
      </c>
    </row>
    <row r="1075" spans="1:8">
      <c r="A1075" s="1">
        <v>1073</v>
      </c>
      <c r="B1075" t="s">
        <v>1772</v>
      </c>
      <c r="C1075" t="s">
        <v>12</v>
      </c>
      <c r="D1075" t="s">
        <v>2407</v>
      </c>
      <c r="E1075" t="s">
        <v>14</v>
      </c>
      <c r="F1075" t="s">
        <v>2408</v>
      </c>
      <c r="G1075" t="s">
        <v>16</v>
      </c>
      <c r="H1075" t="s">
        <v>2409</v>
      </c>
    </row>
    <row r="1076" spans="1:8">
      <c r="A1076" s="1">
        <v>1074</v>
      </c>
      <c r="B1076" t="s">
        <v>1772</v>
      </c>
      <c r="C1076" t="s">
        <v>12</v>
      </c>
      <c r="D1076" t="s">
        <v>2410</v>
      </c>
      <c r="E1076" t="s">
        <v>14</v>
      </c>
      <c r="F1076" t="s">
        <v>2411</v>
      </c>
      <c r="G1076" t="s">
        <v>16</v>
      </c>
      <c r="H1076" t="s">
        <v>2412</v>
      </c>
    </row>
    <row r="1077" spans="1:8">
      <c r="A1077" s="1">
        <v>1075</v>
      </c>
      <c r="B1077" t="s">
        <v>1772</v>
      </c>
      <c r="C1077" t="s">
        <v>12</v>
      </c>
      <c r="D1077" t="s">
        <v>2413</v>
      </c>
      <c r="E1077" t="s">
        <v>14</v>
      </c>
      <c r="F1077" t="s">
        <v>2414</v>
      </c>
      <c r="G1077" t="s">
        <v>16</v>
      </c>
      <c r="H1077" t="s">
        <v>2415</v>
      </c>
    </row>
    <row r="1078" spans="1:8">
      <c r="A1078" s="1">
        <v>1076</v>
      </c>
      <c r="B1078" t="s">
        <v>1772</v>
      </c>
      <c r="C1078" t="s">
        <v>12</v>
      </c>
      <c r="D1078" t="s">
        <v>2416</v>
      </c>
      <c r="E1078" t="s">
        <v>14</v>
      </c>
      <c r="F1078" t="s">
        <v>2417</v>
      </c>
      <c r="G1078" t="s">
        <v>16</v>
      </c>
      <c r="H1078" t="s">
        <v>2418</v>
      </c>
    </row>
    <row r="1079" spans="1:8">
      <c r="A1079" s="1">
        <v>1077</v>
      </c>
      <c r="B1079" t="s">
        <v>1772</v>
      </c>
      <c r="C1079" t="s">
        <v>12</v>
      </c>
      <c r="D1079" t="s">
        <v>2419</v>
      </c>
      <c r="E1079" t="s">
        <v>14</v>
      </c>
      <c r="F1079" t="s">
        <v>2420</v>
      </c>
      <c r="G1079" t="s">
        <v>16</v>
      </c>
      <c r="H1079" t="s">
        <v>2421</v>
      </c>
    </row>
    <row r="1080" spans="1:8">
      <c r="A1080" s="1">
        <v>1078</v>
      </c>
      <c r="B1080" t="s">
        <v>1772</v>
      </c>
      <c r="C1080" t="s">
        <v>12</v>
      </c>
      <c r="D1080" t="s">
        <v>2422</v>
      </c>
      <c r="E1080" t="s">
        <v>14</v>
      </c>
      <c r="F1080" t="s">
        <v>2423</v>
      </c>
      <c r="G1080" t="s">
        <v>16</v>
      </c>
      <c r="H1080" t="s">
        <v>2424</v>
      </c>
    </row>
    <row r="1081" spans="1:8">
      <c r="A1081" s="1">
        <v>1079</v>
      </c>
      <c r="B1081" t="s">
        <v>1772</v>
      </c>
      <c r="C1081" t="s">
        <v>12</v>
      </c>
      <c r="D1081" t="s">
        <v>2425</v>
      </c>
      <c r="E1081" t="s">
        <v>14</v>
      </c>
      <c r="F1081" t="s">
        <v>2426</v>
      </c>
      <c r="G1081" t="s">
        <v>16</v>
      </c>
      <c r="H1081" t="s">
        <v>2427</v>
      </c>
    </row>
    <row r="1082" spans="1:8">
      <c r="A1082" s="1">
        <v>1080</v>
      </c>
      <c r="B1082" t="s">
        <v>1772</v>
      </c>
      <c r="C1082" t="s">
        <v>12</v>
      </c>
      <c r="D1082" t="s">
        <v>2428</v>
      </c>
      <c r="E1082" t="s">
        <v>14</v>
      </c>
      <c r="F1082" t="s">
        <v>2429</v>
      </c>
      <c r="G1082" t="s">
        <v>16</v>
      </c>
      <c r="H1082" t="s">
        <v>2430</v>
      </c>
    </row>
    <row r="1083" spans="1:8">
      <c r="A1083" s="1">
        <v>1081</v>
      </c>
      <c r="B1083" t="s">
        <v>1772</v>
      </c>
      <c r="C1083" t="s">
        <v>12</v>
      </c>
      <c r="D1083" t="s">
        <v>2431</v>
      </c>
      <c r="E1083" t="s">
        <v>14</v>
      </c>
      <c r="F1083" t="s">
        <v>2432</v>
      </c>
      <c r="G1083" t="s">
        <v>16</v>
      </c>
      <c r="H1083" t="s">
        <v>2433</v>
      </c>
    </row>
    <row r="1084" spans="1:8">
      <c r="A1084" s="1">
        <v>1082</v>
      </c>
      <c r="B1084" t="s">
        <v>1772</v>
      </c>
      <c r="C1084" t="s">
        <v>12</v>
      </c>
      <c r="D1084" t="s">
        <v>2434</v>
      </c>
      <c r="E1084" t="s">
        <v>14</v>
      </c>
      <c r="F1084" t="s">
        <v>2435</v>
      </c>
      <c r="G1084" t="s">
        <v>16</v>
      </c>
      <c r="H1084" t="s">
        <v>2436</v>
      </c>
    </row>
    <row r="1085" spans="1:8">
      <c r="A1085" s="1">
        <v>1083</v>
      </c>
      <c r="B1085" t="s">
        <v>1772</v>
      </c>
      <c r="C1085" t="s">
        <v>12</v>
      </c>
      <c r="D1085" t="s">
        <v>2437</v>
      </c>
      <c r="E1085" t="s">
        <v>14</v>
      </c>
      <c r="F1085" t="s">
        <v>2438</v>
      </c>
      <c r="G1085" t="s">
        <v>16</v>
      </c>
      <c r="H1085" t="s">
        <v>2439</v>
      </c>
    </row>
    <row r="1086" spans="1:8">
      <c r="A1086" s="1">
        <v>1084</v>
      </c>
      <c r="B1086" t="s">
        <v>1772</v>
      </c>
      <c r="C1086" t="s">
        <v>12</v>
      </c>
      <c r="D1086" t="s">
        <v>2440</v>
      </c>
      <c r="E1086" t="s">
        <v>14</v>
      </c>
      <c r="F1086" t="s">
        <v>2441</v>
      </c>
      <c r="G1086" t="s">
        <v>16</v>
      </c>
      <c r="H1086" t="s">
        <v>2442</v>
      </c>
    </row>
    <row r="1087" spans="1:8">
      <c r="A1087" s="1">
        <v>1085</v>
      </c>
      <c r="B1087" t="s">
        <v>1772</v>
      </c>
      <c r="C1087" t="s">
        <v>12</v>
      </c>
      <c r="D1087" t="s">
        <v>2443</v>
      </c>
      <c r="E1087" t="s">
        <v>14</v>
      </c>
      <c r="F1087" t="s">
        <v>2444</v>
      </c>
      <c r="G1087" t="s">
        <v>16</v>
      </c>
      <c r="H1087" t="s">
        <v>2445</v>
      </c>
    </row>
    <row r="1088" spans="1:8">
      <c r="A1088" s="1">
        <v>1086</v>
      </c>
      <c r="B1088" t="s">
        <v>1772</v>
      </c>
      <c r="C1088" t="s">
        <v>12</v>
      </c>
      <c r="D1088" t="s">
        <v>2446</v>
      </c>
      <c r="E1088" t="s">
        <v>14</v>
      </c>
      <c r="F1088" t="s">
        <v>2447</v>
      </c>
      <c r="G1088" t="s">
        <v>16</v>
      </c>
      <c r="H1088" t="s">
        <v>2448</v>
      </c>
    </row>
    <row r="1089" spans="1:8">
      <c r="A1089" s="1">
        <v>1087</v>
      </c>
      <c r="B1089" t="s">
        <v>1772</v>
      </c>
      <c r="C1089" t="s">
        <v>12</v>
      </c>
      <c r="D1089" t="s">
        <v>2449</v>
      </c>
      <c r="E1089" t="s">
        <v>14</v>
      </c>
      <c r="F1089" t="s">
        <v>2450</v>
      </c>
      <c r="G1089" t="s">
        <v>16</v>
      </c>
      <c r="H1089" t="s">
        <v>2451</v>
      </c>
    </row>
    <row r="1090" spans="1:8">
      <c r="A1090" s="1">
        <v>1088</v>
      </c>
      <c r="B1090" t="s">
        <v>1772</v>
      </c>
      <c r="C1090" t="s">
        <v>12</v>
      </c>
      <c r="D1090" t="s">
        <v>2452</v>
      </c>
      <c r="E1090" t="s">
        <v>14</v>
      </c>
      <c r="F1090" t="s">
        <v>2453</v>
      </c>
      <c r="G1090" t="s">
        <v>16</v>
      </c>
      <c r="H1090" t="s">
        <v>2454</v>
      </c>
    </row>
    <row r="1091" spans="1:8">
      <c r="A1091" s="1">
        <v>1089</v>
      </c>
      <c r="B1091" t="s">
        <v>1772</v>
      </c>
      <c r="C1091" t="s">
        <v>12</v>
      </c>
      <c r="D1091" t="s">
        <v>2455</v>
      </c>
      <c r="E1091" t="s">
        <v>14</v>
      </c>
      <c r="F1091" t="s">
        <v>533</v>
      </c>
      <c r="G1091" t="s">
        <v>16</v>
      </c>
      <c r="H1091" t="s">
        <v>2456</v>
      </c>
    </row>
    <row r="1092" spans="1:8">
      <c r="A1092" s="1">
        <v>1090</v>
      </c>
      <c r="B1092" t="s">
        <v>1772</v>
      </c>
      <c r="C1092" t="s">
        <v>12</v>
      </c>
      <c r="D1092" t="s">
        <v>2457</v>
      </c>
      <c r="E1092" t="s">
        <v>14</v>
      </c>
      <c r="F1092" t="s">
        <v>2458</v>
      </c>
      <c r="G1092" t="s">
        <v>16</v>
      </c>
      <c r="H1092" t="s">
        <v>2459</v>
      </c>
    </row>
    <row r="1093" spans="1:8">
      <c r="A1093" s="1">
        <v>1091</v>
      </c>
      <c r="B1093" t="s">
        <v>1772</v>
      </c>
      <c r="C1093" t="s">
        <v>12</v>
      </c>
      <c r="D1093" t="s">
        <v>2460</v>
      </c>
      <c r="E1093" t="s">
        <v>14</v>
      </c>
      <c r="F1093" t="s">
        <v>2461</v>
      </c>
      <c r="G1093" t="s">
        <v>16</v>
      </c>
      <c r="H1093" t="s">
        <v>2462</v>
      </c>
    </row>
    <row r="1094" spans="1:8">
      <c r="A1094" s="1">
        <v>1092</v>
      </c>
      <c r="B1094" t="s">
        <v>1772</v>
      </c>
      <c r="C1094" t="s">
        <v>12</v>
      </c>
      <c r="D1094" t="s">
        <v>2463</v>
      </c>
      <c r="E1094" t="s">
        <v>14</v>
      </c>
      <c r="F1094" t="s">
        <v>2464</v>
      </c>
      <c r="G1094" t="s">
        <v>16</v>
      </c>
      <c r="H1094" t="s">
        <v>2465</v>
      </c>
    </row>
    <row r="1095" spans="1:8">
      <c r="A1095" s="1">
        <v>1093</v>
      </c>
      <c r="B1095" t="s">
        <v>1772</v>
      </c>
      <c r="C1095" t="s">
        <v>12</v>
      </c>
      <c r="D1095" t="s">
        <v>2466</v>
      </c>
      <c r="E1095" t="s">
        <v>14</v>
      </c>
      <c r="F1095" t="s">
        <v>627</v>
      </c>
      <c r="G1095" t="s">
        <v>16</v>
      </c>
      <c r="H1095" t="s">
        <v>2467</v>
      </c>
    </row>
    <row r="1096" spans="1:8">
      <c r="A1096" s="1">
        <v>1094</v>
      </c>
      <c r="B1096" t="s">
        <v>1772</v>
      </c>
      <c r="C1096" t="s">
        <v>12</v>
      </c>
      <c r="D1096" t="s">
        <v>2468</v>
      </c>
      <c r="E1096" t="s">
        <v>14</v>
      </c>
      <c r="F1096" t="s">
        <v>2469</v>
      </c>
      <c r="G1096" t="s">
        <v>16</v>
      </c>
      <c r="H1096" t="s">
        <v>2470</v>
      </c>
    </row>
    <row r="1097" spans="1:8">
      <c r="A1097" s="1">
        <v>1095</v>
      </c>
      <c r="B1097" t="s">
        <v>1772</v>
      </c>
      <c r="C1097" t="s">
        <v>12</v>
      </c>
      <c r="D1097" t="s">
        <v>2471</v>
      </c>
      <c r="E1097" t="s">
        <v>14</v>
      </c>
      <c r="F1097" t="s">
        <v>96</v>
      </c>
      <c r="G1097" t="s">
        <v>16</v>
      </c>
      <c r="H1097" t="s">
        <v>2472</v>
      </c>
    </row>
    <row r="1098" spans="1:8">
      <c r="A1098" s="1">
        <v>1096</v>
      </c>
      <c r="B1098" t="s">
        <v>1772</v>
      </c>
      <c r="C1098" t="s">
        <v>12</v>
      </c>
      <c r="D1098" t="s">
        <v>2473</v>
      </c>
      <c r="E1098" t="s">
        <v>14</v>
      </c>
      <c r="F1098" t="s">
        <v>2474</v>
      </c>
      <c r="G1098" t="s">
        <v>16</v>
      </c>
      <c r="H1098" t="s">
        <v>2475</v>
      </c>
    </row>
    <row r="1099" spans="1:8">
      <c r="A1099" s="1">
        <v>1097</v>
      </c>
      <c r="B1099" t="s">
        <v>1772</v>
      </c>
      <c r="C1099" t="s">
        <v>12</v>
      </c>
      <c r="D1099" t="s">
        <v>2476</v>
      </c>
      <c r="E1099" t="s">
        <v>14</v>
      </c>
      <c r="F1099" t="s">
        <v>2477</v>
      </c>
      <c r="G1099" t="s">
        <v>16</v>
      </c>
      <c r="H1099" t="s">
        <v>2478</v>
      </c>
    </row>
    <row r="1100" spans="1:8">
      <c r="A1100" s="1">
        <v>1098</v>
      </c>
      <c r="B1100" t="s">
        <v>1772</v>
      </c>
      <c r="C1100" t="s">
        <v>12</v>
      </c>
      <c r="D1100" t="s">
        <v>2479</v>
      </c>
      <c r="E1100" t="s">
        <v>14</v>
      </c>
      <c r="F1100" t="s">
        <v>2480</v>
      </c>
      <c r="G1100" t="s">
        <v>16</v>
      </c>
      <c r="H1100" t="s">
        <v>2481</v>
      </c>
    </row>
    <row r="1101" spans="1:8">
      <c r="A1101" s="1">
        <v>1099</v>
      </c>
      <c r="B1101" t="s">
        <v>1772</v>
      </c>
      <c r="C1101" t="s">
        <v>12</v>
      </c>
      <c r="D1101" t="s">
        <v>2482</v>
      </c>
      <c r="E1101" t="s">
        <v>14</v>
      </c>
      <c r="F1101" t="s">
        <v>2483</v>
      </c>
      <c r="G1101" t="s">
        <v>16</v>
      </c>
      <c r="H1101" t="s">
        <v>2484</v>
      </c>
    </row>
    <row r="1102" spans="1:8">
      <c r="A1102" s="1">
        <v>1100</v>
      </c>
      <c r="B1102" t="s">
        <v>1772</v>
      </c>
      <c r="C1102" t="s">
        <v>12</v>
      </c>
      <c r="D1102" t="s">
        <v>2485</v>
      </c>
      <c r="E1102" t="s">
        <v>14</v>
      </c>
      <c r="F1102" t="s">
        <v>2486</v>
      </c>
      <c r="G1102" t="s">
        <v>16</v>
      </c>
      <c r="H1102" t="s">
        <v>2487</v>
      </c>
    </row>
    <row r="1103" spans="1:8">
      <c r="A1103" s="1">
        <v>1101</v>
      </c>
      <c r="B1103" t="s">
        <v>1772</v>
      </c>
      <c r="C1103" t="s">
        <v>12</v>
      </c>
      <c r="D1103" t="s">
        <v>2488</v>
      </c>
      <c r="E1103" t="s">
        <v>14</v>
      </c>
      <c r="F1103" t="s">
        <v>2489</v>
      </c>
      <c r="G1103" t="s">
        <v>16</v>
      </c>
      <c r="H1103" t="s">
        <v>2481</v>
      </c>
    </row>
    <row r="1104" spans="1:8">
      <c r="A1104" s="1">
        <v>1102</v>
      </c>
      <c r="B1104" t="s">
        <v>1772</v>
      </c>
      <c r="C1104" t="s">
        <v>12</v>
      </c>
      <c r="D1104" t="s">
        <v>2490</v>
      </c>
      <c r="E1104" t="s">
        <v>14</v>
      </c>
      <c r="F1104" t="s">
        <v>2491</v>
      </c>
      <c r="G1104" t="s">
        <v>16</v>
      </c>
      <c r="H1104" t="s">
        <v>2492</v>
      </c>
    </row>
    <row r="1105" spans="1:8">
      <c r="A1105" s="1">
        <v>1103</v>
      </c>
      <c r="B1105" t="s">
        <v>1772</v>
      </c>
      <c r="C1105" t="s">
        <v>12</v>
      </c>
      <c r="D1105" t="s">
        <v>2493</v>
      </c>
      <c r="E1105" t="s">
        <v>14</v>
      </c>
      <c r="F1105" t="s">
        <v>2494</v>
      </c>
      <c r="G1105" t="s">
        <v>16</v>
      </c>
      <c r="H1105" t="s">
        <v>2495</v>
      </c>
    </row>
    <row r="1106" spans="1:8">
      <c r="A1106" s="1">
        <v>1104</v>
      </c>
      <c r="B1106" t="s">
        <v>1772</v>
      </c>
      <c r="C1106" t="s">
        <v>12</v>
      </c>
      <c r="D1106" t="s">
        <v>2496</v>
      </c>
      <c r="E1106" t="s">
        <v>14</v>
      </c>
      <c r="F1106" t="s">
        <v>2491</v>
      </c>
      <c r="G1106" t="s">
        <v>16</v>
      </c>
      <c r="H1106" t="s">
        <v>2497</v>
      </c>
    </row>
    <row r="1107" spans="1:8">
      <c r="A1107" s="1">
        <v>1105</v>
      </c>
      <c r="B1107" t="s">
        <v>1772</v>
      </c>
      <c r="C1107" t="s">
        <v>12</v>
      </c>
      <c r="D1107" t="s">
        <v>2498</v>
      </c>
      <c r="E1107" t="s">
        <v>14</v>
      </c>
      <c r="F1107" t="s">
        <v>2499</v>
      </c>
      <c r="G1107" t="s">
        <v>16</v>
      </c>
      <c r="H1107" t="s">
        <v>2500</v>
      </c>
    </row>
    <row r="1108" spans="1:8">
      <c r="A1108" s="1">
        <v>1106</v>
      </c>
      <c r="B1108" t="s">
        <v>2501</v>
      </c>
      <c r="C1108" t="s">
        <v>12</v>
      </c>
      <c r="D1108" t="s">
        <v>2502</v>
      </c>
      <c r="E1108" t="s">
        <v>14</v>
      </c>
      <c r="F1108" t="s">
        <v>404</v>
      </c>
      <c r="G1108" t="s">
        <v>16</v>
      </c>
      <c r="H1108" t="s">
        <v>2503</v>
      </c>
    </row>
    <row r="1109" spans="1:8">
      <c r="A1109" s="1">
        <v>1107</v>
      </c>
      <c r="B1109" t="s">
        <v>2501</v>
      </c>
      <c r="C1109" t="s">
        <v>12</v>
      </c>
      <c r="D1109" t="s">
        <v>2504</v>
      </c>
      <c r="E1109" t="s">
        <v>14</v>
      </c>
      <c r="F1109" t="s">
        <v>427</v>
      </c>
      <c r="G1109" t="s">
        <v>16</v>
      </c>
      <c r="H1109" t="s">
        <v>2505</v>
      </c>
    </row>
    <row r="1110" spans="1:8">
      <c r="A1110" s="1">
        <v>1108</v>
      </c>
      <c r="B1110" t="s">
        <v>2501</v>
      </c>
      <c r="C1110" t="s">
        <v>12</v>
      </c>
      <c r="D1110" t="s">
        <v>2506</v>
      </c>
      <c r="E1110" t="s">
        <v>14</v>
      </c>
      <c r="F1110" t="s">
        <v>96</v>
      </c>
      <c r="G1110" t="s">
        <v>16</v>
      </c>
      <c r="H1110" t="s">
        <v>2507</v>
      </c>
    </row>
    <row r="1111" spans="1:8">
      <c r="A1111" s="1">
        <v>1109</v>
      </c>
      <c r="B1111" t="s">
        <v>2501</v>
      </c>
      <c r="C1111" t="s">
        <v>12</v>
      </c>
      <c r="D1111" t="s">
        <v>2508</v>
      </c>
      <c r="E1111" t="s">
        <v>14</v>
      </c>
      <c r="F1111" t="s">
        <v>90</v>
      </c>
      <c r="G1111" t="s">
        <v>16</v>
      </c>
      <c r="H1111" t="s">
        <v>2509</v>
      </c>
    </row>
    <row r="1112" spans="1:8">
      <c r="A1112" s="1">
        <v>1110</v>
      </c>
      <c r="B1112" t="s">
        <v>2501</v>
      </c>
      <c r="C1112" t="s">
        <v>12</v>
      </c>
      <c r="D1112" t="s">
        <v>2510</v>
      </c>
      <c r="E1112" t="s">
        <v>14</v>
      </c>
      <c r="F1112" t="s">
        <v>102</v>
      </c>
      <c r="G1112" t="s">
        <v>16</v>
      </c>
      <c r="H1112" t="s">
        <v>2511</v>
      </c>
    </row>
    <row r="1113" spans="1:8">
      <c r="A1113" s="1">
        <v>1111</v>
      </c>
      <c r="B1113" t="s">
        <v>2501</v>
      </c>
      <c r="C1113" t="s">
        <v>12</v>
      </c>
      <c r="D1113" t="s">
        <v>2512</v>
      </c>
      <c r="E1113" t="s">
        <v>14</v>
      </c>
      <c r="F1113" t="s">
        <v>105</v>
      </c>
      <c r="G1113" t="s">
        <v>16</v>
      </c>
      <c r="H1113" t="s">
        <v>2513</v>
      </c>
    </row>
    <row r="1114" spans="1:8">
      <c r="A1114" s="1">
        <v>1112</v>
      </c>
      <c r="B1114" t="s">
        <v>2501</v>
      </c>
      <c r="C1114" t="s">
        <v>12</v>
      </c>
      <c r="D1114" t="s">
        <v>2514</v>
      </c>
      <c r="E1114" t="s">
        <v>14</v>
      </c>
      <c r="F1114" t="s">
        <v>108</v>
      </c>
      <c r="G1114" t="s">
        <v>16</v>
      </c>
      <c r="H1114" t="s">
        <v>2515</v>
      </c>
    </row>
    <row r="1115" spans="1:8">
      <c r="A1115" s="1">
        <v>1113</v>
      </c>
      <c r="B1115" t="s">
        <v>2501</v>
      </c>
      <c r="C1115" t="s">
        <v>12</v>
      </c>
      <c r="D1115" t="s">
        <v>2516</v>
      </c>
      <c r="E1115" t="s">
        <v>14</v>
      </c>
      <c r="F1115" t="s">
        <v>110</v>
      </c>
      <c r="G1115" t="s">
        <v>16</v>
      </c>
      <c r="H1115" t="s">
        <v>2517</v>
      </c>
    </row>
    <row r="1116" spans="1:8">
      <c r="A1116" s="1">
        <v>1114</v>
      </c>
      <c r="B1116" t="s">
        <v>2501</v>
      </c>
      <c r="C1116" t="s">
        <v>12</v>
      </c>
      <c r="D1116" t="s">
        <v>2518</v>
      </c>
      <c r="E1116" t="s">
        <v>14</v>
      </c>
      <c r="F1116" t="s">
        <v>223</v>
      </c>
      <c r="G1116" t="s">
        <v>16</v>
      </c>
      <c r="H1116" t="s">
        <v>2519</v>
      </c>
    </row>
    <row r="1117" spans="1:8">
      <c r="A1117" s="1">
        <v>1115</v>
      </c>
      <c r="B1117" t="s">
        <v>2501</v>
      </c>
      <c r="C1117" t="s">
        <v>12</v>
      </c>
      <c r="D1117" t="s">
        <v>2520</v>
      </c>
      <c r="E1117" t="s">
        <v>14</v>
      </c>
      <c r="F1117" t="s">
        <v>93</v>
      </c>
      <c r="G1117" t="s">
        <v>16</v>
      </c>
      <c r="H1117" t="s">
        <v>63</v>
      </c>
    </row>
    <row r="1118" spans="1:8">
      <c r="A1118" s="1">
        <v>1116</v>
      </c>
      <c r="B1118" t="s">
        <v>2501</v>
      </c>
      <c r="C1118" t="s">
        <v>12</v>
      </c>
      <c r="D1118" t="s">
        <v>2521</v>
      </c>
      <c r="E1118" t="s">
        <v>14</v>
      </c>
      <c r="F1118" t="s">
        <v>65</v>
      </c>
      <c r="G1118" t="s">
        <v>16</v>
      </c>
      <c r="H1118" t="s">
        <v>2522</v>
      </c>
    </row>
    <row r="1119" spans="1:8">
      <c r="A1119" s="1">
        <v>1117</v>
      </c>
      <c r="B1119" t="s">
        <v>2501</v>
      </c>
      <c r="C1119" t="s">
        <v>12</v>
      </c>
      <c r="D1119" t="s">
        <v>2523</v>
      </c>
      <c r="E1119" t="s">
        <v>14</v>
      </c>
      <c r="F1119" t="s">
        <v>68</v>
      </c>
      <c r="G1119" t="s">
        <v>16</v>
      </c>
      <c r="H1119" t="s">
        <v>2524</v>
      </c>
    </row>
    <row r="1120" spans="1:8">
      <c r="A1120" s="1">
        <v>1118</v>
      </c>
      <c r="B1120" t="s">
        <v>2501</v>
      </c>
      <c r="C1120" t="s">
        <v>12</v>
      </c>
      <c r="D1120" t="s">
        <v>63</v>
      </c>
      <c r="E1120" t="s">
        <v>14</v>
      </c>
      <c r="F1120" t="s">
        <v>63</v>
      </c>
      <c r="G1120" t="s">
        <v>16</v>
      </c>
    </row>
    <row r="1121" spans="1:8">
      <c r="A1121" s="1">
        <v>1119</v>
      </c>
      <c r="B1121" t="s">
        <v>2501</v>
      </c>
      <c r="C1121" t="s">
        <v>12</v>
      </c>
      <c r="D1121" t="s">
        <v>2525</v>
      </c>
      <c r="E1121" t="s">
        <v>14</v>
      </c>
      <c r="F1121" t="s">
        <v>259</v>
      </c>
      <c r="G1121" t="s">
        <v>16</v>
      </c>
      <c r="H1121" t="s">
        <v>2526</v>
      </c>
    </row>
    <row r="1122" spans="1:8">
      <c r="A1122" s="1">
        <v>1120</v>
      </c>
      <c r="B1122" t="s">
        <v>2501</v>
      </c>
      <c r="C1122" t="s">
        <v>12</v>
      </c>
      <c r="D1122" t="s">
        <v>2527</v>
      </c>
      <c r="E1122" t="s">
        <v>14</v>
      </c>
      <c r="F1122" t="s">
        <v>273</v>
      </c>
      <c r="G1122" t="s">
        <v>16</v>
      </c>
      <c r="H1122" t="s">
        <v>2528</v>
      </c>
    </row>
    <row r="1123" spans="1:8">
      <c r="A1123" s="1">
        <v>1121</v>
      </c>
      <c r="B1123" t="s">
        <v>2501</v>
      </c>
      <c r="C1123" t="s">
        <v>12</v>
      </c>
      <c r="D1123" t="s">
        <v>2529</v>
      </c>
      <c r="E1123" t="s">
        <v>14</v>
      </c>
      <c r="F1123" t="s">
        <v>2530</v>
      </c>
      <c r="G1123" t="s">
        <v>16</v>
      </c>
      <c r="H1123" t="s">
        <v>1078</v>
      </c>
    </row>
    <row r="1124" spans="1:8">
      <c r="A1124" s="1">
        <v>1122</v>
      </c>
      <c r="B1124" t="s">
        <v>2501</v>
      </c>
      <c r="C1124" t="s">
        <v>12</v>
      </c>
      <c r="D1124" t="s">
        <v>2531</v>
      </c>
      <c r="E1124" t="s">
        <v>14</v>
      </c>
      <c r="F1124" t="s">
        <v>2532</v>
      </c>
      <c r="G1124" t="s">
        <v>16</v>
      </c>
      <c r="H1124" t="s">
        <v>1073</v>
      </c>
    </row>
    <row r="1125" spans="1:8">
      <c r="A1125" s="1">
        <v>1123</v>
      </c>
      <c r="B1125" t="s">
        <v>2501</v>
      </c>
      <c r="C1125" t="s">
        <v>12</v>
      </c>
      <c r="D1125" t="s">
        <v>2533</v>
      </c>
      <c r="E1125" t="s">
        <v>14</v>
      </c>
      <c r="F1125" t="s">
        <v>2534</v>
      </c>
      <c r="G1125" t="s">
        <v>16</v>
      </c>
      <c r="H1125" t="s">
        <v>1081</v>
      </c>
    </row>
    <row r="1126" spans="1:8">
      <c r="A1126" s="1">
        <v>1124</v>
      </c>
      <c r="B1126" t="s">
        <v>2501</v>
      </c>
      <c r="C1126" t="s">
        <v>12</v>
      </c>
      <c r="D1126" t="s">
        <v>1082</v>
      </c>
      <c r="E1126" t="s">
        <v>14</v>
      </c>
      <c r="F1126" t="s">
        <v>1082</v>
      </c>
      <c r="G1126" t="s">
        <v>16</v>
      </c>
    </row>
    <row r="1127" spans="1:8">
      <c r="A1127" s="1">
        <v>1125</v>
      </c>
      <c r="B1127" t="s">
        <v>2501</v>
      </c>
      <c r="C1127" t="s">
        <v>12</v>
      </c>
      <c r="D1127" t="s">
        <v>2535</v>
      </c>
      <c r="E1127" t="s">
        <v>14</v>
      </c>
      <c r="F1127" t="s">
        <v>2536</v>
      </c>
      <c r="G1127" t="s">
        <v>16</v>
      </c>
      <c r="H1127" t="s">
        <v>2537</v>
      </c>
    </row>
    <row r="1128" spans="1:8">
      <c r="A1128" s="1">
        <v>1126</v>
      </c>
      <c r="B1128" t="s">
        <v>2501</v>
      </c>
      <c r="C1128" t="s">
        <v>12</v>
      </c>
      <c r="D1128" t="s">
        <v>2538</v>
      </c>
      <c r="E1128" t="s">
        <v>14</v>
      </c>
      <c r="F1128" t="s">
        <v>2539</v>
      </c>
      <c r="G1128" t="s">
        <v>16</v>
      </c>
      <c r="H1128" t="s">
        <v>2540</v>
      </c>
    </row>
    <row r="1129" spans="1:8">
      <c r="A1129" s="1">
        <v>1127</v>
      </c>
      <c r="B1129" t="s">
        <v>2501</v>
      </c>
      <c r="C1129" t="s">
        <v>12</v>
      </c>
      <c r="D1129" t="s">
        <v>2541</v>
      </c>
      <c r="E1129" t="s">
        <v>14</v>
      </c>
      <c r="F1129" t="s">
        <v>2542</v>
      </c>
      <c r="G1129" t="s">
        <v>16</v>
      </c>
      <c r="H1129" t="s">
        <v>2543</v>
      </c>
    </row>
    <row r="1130" spans="1:8">
      <c r="A1130" s="1">
        <v>1128</v>
      </c>
      <c r="B1130" t="s">
        <v>2501</v>
      </c>
      <c r="C1130" t="s">
        <v>12</v>
      </c>
      <c r="D1130" t="s">
        <v>2544</v>
      </c>
      <c r="E1130" t="s">
        <v>14</v>
      </c>
      <c r="F1130" t="s">
        <v>2545</v>
      </c>
      <c r="G1130" t="s">
        <v>16</v>
      </c>
      <c r="H1130" t="s">
        <v>2546</v>
      </c>
    </row>
    <row r="1131" spans="1:8">
      <c r="A1131" s="1">
        <v>1129</v>
      </c>
      <c r="B1131" t="s">
        <v>2501</v>
      </c>
      <c r="C1131" t="s">
        <v>12</v>
      </c>
      <c r="D1131" t="s">
        <v>2547</v>
      </c>
      <c r="E1131" t="s">
        <v>14</v>
      </c>
      <c r="F1131" t="s">
        <v>2548</v>
      </c>
      <c r="G1131" t="s">
        <v>16</v>
      </c>
      <c r="H1131" t="s">
        <v>2549</v>
      </c>
    </row>
    <row r="1132" spans="1:8">
      <c r="A1132" s="1">
        <v>1130</v>
      </c>
      <c r="B1132" t="s">
        <v>2501</v>
      </c>
      <c r="C1132" t="s">
        <v>12</v>
      </c>
      <c r="D1132" t="s">
        <v>2550</v>
      </c>
      <c r="E1132" t="s">
        <v>14</v>
      </c>
      <c r="F1132" t="s">
        <v>2551</v>
      </c>
      <c r="G1132" t="s">
        <v>16</v>
      </c>
      <c r="H1132" t="s">
        <v>2552</v>
      </c>
    </row>
    <row r="1133" spans="1:8">
      <c r="A1133" s="1">
        <v>1131</v>
      </c>
      <c r="B1133" t="s">
        <v>2501</v>
      </c>
      <c r="C1133" t="s">
        <v>12</v>
      </c>
      <c r="D1133" t="s">
        <v>2553</v>
      </c>
      <c r="E1133" t="s">
        <v>14</v>
      </c>
      <c r="F1133" t="s">
        <v>2554</v>
      </c>
      <c r="G1133" t="s">
        <v>16</v>
      </c>
      <c r="H1133" t="s">
        <v>2555</v>
      </c>
    </row>
    <row r="1134" spans="1:8">
      <c r="A1134" s="1">
        <v>1132</v>
      </c>
      <c r="B1134" t="s">
        <v>2501</v>
      </c>
      <c r="C1134" t="s">
        <v>12</v>
      </c>
      <c r="D1134" t="s">
        <v>2556</v>
      </c>
      <c r="E1134" t="s">
        <v>14</v>
      </c>
      <c r="F1134" t="s">
        <v>2557</v>
      </c>
      <c r="G1134" t="s">
        <v>16</v>
      </c>
      <c r="H1134" t="s">
        <v>2558</v>
      </c>
    </row>
    <row r="1135" spans="1:8">
      <c r="A1135" s="1">
        <v>1133</v>
      </c>
      <c r="B1135" t="s">
        <v>2501</v>
      </c>
      <c r="C1135" t="s">
        <v>12</v>
      </c>
      <c r="D1135" t="s">
        <v>2559</v>
      </c>
      <c r="E1135" t="s">
        <v>14</v>
      </c>
      <c r="F1135" t="s">
        <v>2560</v>
      </c>
      <c r="G1135" t="s">
        <v>16</v>
      </c>
      <c r="H1135" t="s">
        <v>2561</v>
      </c>
    </row>
    <row r="1136" spans="1:8">
      <c r="A1136" s="1">
        <v>1134</v>
      </c>
      <c r="B1136" t="s">
        <v>2501</v>
      </c>
      <c r="C1136" t="s">
        <v>12</v>
      </c>
      <c r="D1136" t="s">
        <v>63</v>
      </c>
      <c r="E1136" t="s">
        <v>14</v>
      </c>
      <c r="F1136" t="s">
        <v>63</v>
      </c>
      <c r="G1136" t="s">
        <v>16</v>
      </c>
    </row>
    <row r="1137" spans="1:8">
      <c r="A1137" s="1">
        <v>1135</v>
      </c>
      <c r="B1137" t="s">
        <v>2501</v>
      </c>
      <c r="C1137" t="s">
        <v>12</v>
      </c>
      <c r="D1137" t="s">
        <v>2562</v>
      </c>
      <c r="E1137" t="s">
        <v>14</v>
      </c>
      <c r="F1137" t="s">
        <v>2563</v>
      </c>
      <c r="G1137" t="s">
        <v>16</v>
      </c>
      <c r="H1137" t="s">
        <v>2564</v>
      </c>
    </row>
    <row r="1138" spans="1:8">
      <c r="A1138" s="1">
        <v>1136</v>
      </c>
      <c r="B1138" t="s">
        <v>2501</v>
      </c>
      <c r="C1138" t="s">
        <v>12</v>
      </c>
      <c r="D1138" t="s">
        <v>2565</v>
      </c>
      <c r="E1138" t="s">
        <v>14</v>
      </c>
      <c r="F1138" t="s">
        <v>2566</v>
      </c>
      <c r="G1138" t="s">
        <v>16</v>
      </c>
      <c r="H1138" t="s">
        <v>2567</v>
      </c>
    </row>
    <row r="1139" spans="1:8">
      <c r="A1139" s="1">
        <v>1137</v>
      </c>
      <c r="B1139" t="s">
        <v>2501</v>
      </c>
      <c r="C1139" t="s">
        <v>12</v>
      </c>
      <c r="D1139" t="s">
        <v>2568</v>
      </c>
      <c r="E1139" t="s">
        <v>14</v>
      </c>
      <c r="F1139" t="s">
        <v>2569</v>
      </c>
      <c r="G1139" t="s">
        <v>16</v>
      </c>
      <c r="H1139" t="s">
        <v>2570</v>
      </c>
    </row>
    <row r="1140" spans="1:8">
      <c r="A1140" s="1">
        <v>1138</v>
      </c>
      <c r="B1140" t="s">
        <v>2501</v>
      </c>
      <c r="C1140" t="s">
        <v>12</v>
      </c>
      <c r="D1140" t="s">
        <v>2571</v>
      </c>
      <c r="E1140" t="s">
        <v>14</v>
      </c>
      <c r="F1140" t="s">
        <v>2572</v>
      </c>
      <c r="G1140" t="s">
        <v>16</v>
      </c>
      <c r="H1140" t="s">
        <v>2573</v>
      </c>
    </row>
    <row r="1141" spans="1:8">
      <c r="A1141" s="1">
        <v>1139</v>
      </c>
      <c r="B1141" t="s">
        <v>2501</v>
      </c>
      <c r="C1141" t="s">
        <v>12</v>
      </c>
      <c r="D1141" t="s">
        <v>2574</v>
      </c>
      <c r="E1141" t="s">
        <v>14</v>
      </c>
      <c r="F1141" t="s">
        <v>1983</v>
      </c>
      <c r="G1141" t="s">
        <v>16</v>
      </c>
      <c r="H1141" t="s">
        <v>2575</v>
      </c>
    </row>
    <row r="1142" spans="1:8">
      <c r="A1142" s="1">
        <v>1140</v>
      </c>
      <c r="B1142" t="s">
        <v>2501</v>
      </c>
      <c r="C1142" t="s">
        <v>12</v>
      </c>
      <c r="D1142" t="s">
        <v>2576</v>
      </c>
      <c r="E1142" t="s">
        <v>14</v>
      </c>
      <c r="F1142" t="s">
        <v>1986</v>
      </c>
      <c r="G1142" t="s">
        <v>16</v>
      </c>
      <c r="H1142" t="s">
        <v>2577</v>
      </c>
    </row>
    <row r="1143" spans="1:8">
      <c r="A1143" s="1">
        <v>1141</v>
      </c>
      <c r="B1143" t="s">
        <v>2501</v>
      </c>
      <c r="C1143" t="s">
        <v>12</v>
      </c>
      <c r="D1143" t="s">
        <v>2578</v>
      </c>
      <c r="E1143" t="s">
        <v>14</v>
      </c>
      <c r="F1143" t="s">
        <v>2579</v>
      </c>
      <c r="G1143" t="s">
        <v>16</v>
      </c>
      <c r="H1143" t="s">
        <v>2580</v>
      </c>
    </row>
    <row r="1144" spans="1:8">
      <c r="A1144" s="1">
        <v>1142</v>
      </c>
      <c r="B1144" t="s">
        <v>2501</v>
      </c>
      <c r="C1144" t="s">
        <v>12</v>
      </c>
      <c r="D1144" t="s">
        <v>2581</v>
      </c>
      <c r="E1144" t="s">
        <v>14</v>
      </c>
      <c r="F1144" t="s">
        <v>2582</v>
      </c>
      <c r="G1144" t="s">
        <v>16</v>
      </c>
      <c r="H1144" t="s">
        <v>2583</v>
      </c>
    </row>
    <row r="1145" spans="1:8">
      <c r="A1145" s="1">
        <v>1143</v>
      </c>
      <c r="B1145" t="s">
        <v>2501</v>
      </c>
      <c r="C1145" t="s">
        <v>12</v>
      </c>
      <c r="D1145" t="s">
        <v>2584</v>
      </c>
      <c r="E1145" t="s">
        <v>14</v>
      </c>
      <c r="F1145" t="s">
        <v>2585</v>
      </c>
      <c r="G1145" t="s">
        <v>16</v>
      </c>
      <c r="H1145" t="s">
        <v>2586</v>
      </c>
    </row>
    <row r="1146" spans="1:8">
      <c r="A1146" s="1">
        <v>1144</v>
      </c>
      <c r="B1146" t="s">
        <v>2501</v>
      </c>
      <c r="C1146" t="s">
        <v>12</v>
      </c>
      <c r="D1146" t="s">
        <v>2587</v>
      </c>
      <c r="E1146" t="s">
        <v>14</v>
      </c>
      <c r="F1146" t="s">
        <v>2588</v>
      </c>
      <c r="G1146" t="s">
        <v>16</v>
      </c>
      <c r="H1146" t="s">
        <v>2589</v>
      </c>
    </row>
    <row r="1147" spans="1:8">
      <c r="A1147" s="1">
        <v>1145</v>
      </c>
      <c r="B1147" t="s">
        <v>2501</v>
      </c>
      <c r="C1147" t="s">
        <v>12</v>
      </c>
      <c r="D1147" t="s">
        <v>2590</v>
      </c>
      <c r="E1147" t="s">
        <v>14</v>
      </c>
      <c r="F1147" t="s">
        <v>1995</v>
      </c>
      <c r="G1147" t="s">
        <v>16</v>
      </c>
      <c r="H1147" t="s">
        <v>2591</v>
      </c>
    </row>
    <row r="1148" spans="1:8">
      <c r="A1148" s="1">
        <v>1146</v>
      </c>
      <c r="B1148" t="s">
        <v>2501</v>
      </c>
      <c r="C1148" t="s">
        <v>12</v>
      </c>
      <c r="D1148" t="s">
        <v>2592</v>
      </c>
      <c r="E1148" t="s">
        <v>14</v>
      </c>
      <c r="F1148" t="s">
        <v>1998</v>
      </c>
      <c r="G1148" t="s">
        <v>16</v>
      </c>
      <c r="H1148" t="s">
        <v>2593</v>
      </c>
    </row>
    <row r="1149" spans="1:8">
      <c r="A1149" s="1">
        <v>1147</v>
      </c>
      <c r="B1149" t="s">
        <v>2501</v>
      </c>
      <c r="C1149" t="s">
        <v>12</v>
      </c>
      <c r="D1149" t="s">
        <v>2594</v>
      </c>
      <c r="E1149" t="s">
        <v>14</v>
      </c>
      <c r="F1149" t="s">
        <v>1195</v>
      </c>
      <c r="G1149" t="s">
        <v>16</v>
      </c>
      <c r="H1149" t="s">
        <v>2595</v>
      </c>
    </row>
    <row r="1150" spans="1:8">
      <c r="A1150" s="1">
        <v>1148</v>
      </c>
      <c r="B1150" t="s">
        <v>2501</v>
      </c>
      <c r="C1150" t="s">
        <v>12</v>
      </c>
      <c r="D1150" t="s">
        <v>2596</v>
      </c>
      <c r="E1150" t="s">
        <v>14</v>
      </c>
      <c r="F1150" t="s">
        <v>2597</v>
      </c>
      <c r="G1150" t="s">
        <v>16</v>
      </c>
      <c r="H1150" t="s">
        <v>2598</v>
      </c>
    </row>
    <row r="1151" spans="1:8">
      <c r="A1151" s="1">
        <v>1149</v>
      </c>
      <c r="B1151" t="s">
        <v>2501</v>
      </c>
      <c r="C1151" t="s">
        <v>12</v>
      </c>
      <c r="D1151" t="s">
        <v>2599</v>
      </c>
      <c r="E1151" t="s">
        <v>14</v>
      </c>
      <c r="F1151" t="s">
        <v>2600</v>
      </c>
      <c r="G1151" t="s">
        <v>16</v>
      </c>
      <c r="H1151" t="s">
        <v>2601</v>
      </c>
    </row>
    <row r="1152" spans="1:8">
      <c r="A1152" s="1">
        <v>1150</v>
      </c>
      <c r="B1152" t="s">
        <v>2501</v>
      </c>
      <c r="C1152" t="s">
        <v>12</v>
      </c>
      <c r="D1152" t="s">
        <v>2602</v>
      </c>
      <c r="E1152" t="s">
        <v>14</v>
      </c>
      <c r="F1152" t="s">
        <v>2603</v>
      </c>
      <c r="G1152" t="s">
        <v>16</v>
      </c>
      <c r="H1152" t="s">
        <v>2604</v>
      </c>
    </row>
    <row r="1153" spans="1:8">
      <c r="A1153" s="1">
        <v>1151</v>
      </c>
      <c r="B1153" t="s">
        <v>2501</v>
      </c>
      <c r="C1153" t="s">
        <v>12</v>
      </c>
      <c r="D1153" t="s">
        <v>2605</v>
      </c>
      <c r="E1153" t="s">
        <v>14</v>
      </c>
      <c r="F1153" t="s">
        <v>2606</v>
      </c>
      <c r="G1153" t="s">
        <v>16</v>
      </c>
      <c r="H1153" t="s">
        <v>2607</v>
      </c>
    </row>
    <row r="1154" spans="1:8">
      <c r="A1154" s="1">
        <v>1152</v>
      </c>
      <c r="B1154" t="s">
        <v>2501</v>
      </c>
      <c r="C1154" t="s">
        <v>12</v>
      </c>
      <c r="D1154" t="s">
        <v>2608</v>
      </c>
      <c r="E1154" t="s">
        <v>14</v>
      </c>
      <c r="F1154" t="s">
        <v>638</v>
      </c>
      <c r="G1154" t="s">
        <v>16</v>
      </c>
      <c r="H1154" t="s">
        <v>2609</v>
      </c>
    </row>
    <row r="1155" spans="1:8">
      <c r="A1155" s="1">
        <v>1153</v>
      </c>
      <c r="B1155" t="s">
        <v>2501</v>
      </c>
      <c r="C1155" t="s">
        <v>12</v>
      </c>
      <c r="D1155" t="s">
        <v>2610</v>
      </c>
      <c r="E1155" t="s">
        <v>14</v>
      </c>
      <c r="F1155" t="s">
        <v>2007</v>
      </c>
      <c r="G1155" t="s">
        <v>16</v>
      </c>
      <c r="H1155" t="s">
        <v>2611</v>
      </c>
    </row>
    <row r="1156" spans="1:8">
      <c r="A1156" s="1">
        <v>1154</v>
      </c>
      <c r="B1156" t="s">
        <v>2501</v>
      </c>
      <c r="C1156" t="s">
        <v>12</v>
      </c>
      <c r="D1156" t="s">
        <v>2612</v>
      </c>
      <c r="E1156" t="s">
        <v>14</v>
      </c>
      <c r="F1156" t="s">
        <v>2613</v>
      </c>
      <c r="G1156" t="s">
        <v>16</v>
      </c>
      <c r="H1156" t="s">
        <v>2614</v>
      </c>
    </row>
    <row r="1157" spans="1:8">
      <c r="A1157" s="1">
        <v>1155</v>
      </c>
      <c r="B1157" t="s">
        <v>2501</v>
      </c>
      <c r="C1157" t="s">
        <v>12</v>
      </c>
      <c r="D1157" t="s">
        <v>2615</v>
      </c>
      <c r="E1157" t="s">
        <v>14</v>
      </c>
      <c r="F1157" t="s">
        <v>2616</v>
      </c>
      <c r="G1157" t="s">
        <v>16</v>
      </c>
      <c r="H1157" t="s">
        <v>2617</v>
      </c>
    </row>
    <row r="1158" spans="1:8">
      <c r="A1158" s="1">
        <v>1156</v>
      </c>
      <c r="B1158" t="s">
        <v>2501</v>
      </c>
      <c r="C1158" t="s">
        <v>12</v>
      </c>
      <c r="D1158" t="s">
        <v>2618</v>
      </c>
      <c r="E1158" t="s">
        <v>14</v>
      </c>
      <c r="F1158" t="s">
        <v>2619</v>
      </c>
      <c r="G1158" t="s">
        <v>16</v>
      </c>
      <c r="H1158" t="s">
        <v>2620</v>
      </c>
    </row>
    <row r="1159" spans="1:8">
      <c r="A1159" s="1">
        <v>1157</v>
      </c>
      <c r="B1159" t="s">
        <v>2501</v>
      </c>
      <c r="C1159" t="s">
        <v>12</v>
      </c>
      <c r="D1159" t="s">
        <v>2621</v>
      </c>
      <c r="E1159" t="s">
        <v>14</v>
      </c>
      <c r="F1159" t="s">
        <v>2622</v>
      </c>
      <c r="G1159" t="s">
        <v>16</v>
      </c>
      <c r="H1159" t="s">
        <v>2623</v>
      </c>
    </row>
    <row r="1160" spans="1:8">
      <c r="A1160" s="1">
        <v>1158</v>
      </c>
      <c r="B1160" t="s">
        <v>2501</v>
      </c>
      <c r="C1160" t="s">
        <v>12</v>
      </c>
      <c r="D1160" t="s">
        <v>2624</v>
      </c>
      <c r="E1160" t="s">
        <v>14</v>
      </c>
      <c r="F1160" t="s">
        <v>2625</v>
      </c>
      <c r="G1160" t="s">
        <v>16</v>
      </c>
      <c r="H1160" t="s">
        <v>2626</v>
      </c>
    </row>
    <row r="1161" spans="1:8">
      <c r="A1161" s="1">
        <v>1159</v>
      </c>
      <c r="B1161" t="s">
        <v>2501</v>
      </c>
      <c r="C1161" t="s">
        <v>12</v>
      </c>
      <c r="D1161" t="s">
        <v>2627</v>
      </c>
      <c r="E1161" t="s">
        <v>14</v>
      </c>
      <c r="F1161" t="s">
        <v>2628</v>
      </c>
      <c r="G1161" t="s">
        <v>16</v>
      </c>
      <c r="H1161" t="s">
        <v>2629</v>
      </c>
    </row>
    <row r="1162" spans="1:8">
      <c r="A1162" s="1">
        <v>1160</v>
      </c>
      <c r="B1162" t="s">
        <v>2501</v>
      </c>
      <c r="C1162" t="s">
        <v>12</v>
      </c>
      <c r="D1162" t="s">
        <v>2630</v>
      </c>
      <c r="E1162" t="s">
        <v>14</v>
      </c>
      <c r="F1162" t="s">
        <v>2631</v>
      </c>
      <c r="G1162" t="s">
        <v>16</v>
      </c>
      <c r="H1162" t="s">
        <v>2632</v>
      </c>
    </row>
    <row r="1163" spans="1:8">
      <c r="A1163" s="1">
        <v>1161</v>
      </c>
      <c r="B1163" t="s">
        <v>2501</v>
      </c>
      <c r="C1163" t="s">
        <v>12</v>
      </c>
      <c r="D1163" t="s">
        <v>2633</v>
      </c>
      <c r="E1163" t="s">
        <v>14</v>
      </c>
      <c r="F1163" t="s">
        <v>2634</v>
      </c>
      <c r="G1163" t="s">
        <v>16</v>
      </c>
      <c r="H1163" t="s">
        <v>2635</v>
      </c>
    </row>
    <row r="1164" spans="1:8">
      <c r="A1164" s="1">
        <v>1162</v>
      </c>
      <c r="B1164" t="s">
        <v>2501</v>
      </c>
      <c r="C1164" t="s">
        <v>12</v>
      </c>
      <c r="D1164" t="s">
        <v>2636</v>
      </c>
      <c r="E1164" t="s">
        <v>14</v>
      </c>
      <c r="F1164" t="s">
        <v>2637</v>
      </c>
      <c r="G1164" t="s">
        <v>16</v>
      </c>
      <c r="H1164" t="s">
        <v>2638</v>
      </c>
    </row>
    <row r="1165" spans="1:8">
      <c r="A1165" s="1">
        <v>1163</v>
      </c>
      <c r="B1165" t="s">
        <v>2501</v>
      </c>
      <c r="C1165" t="s">
        <v>12</v>
      </c>
      <c r="D1165" t="s">
        <v>2639</v>
      </c>
      <c r="E1165" t="s">
        <v>14</v>
      </c>
      <c r="F1165" t="s">
        <v>2640</v>
      </c>
      <c r="G1165" t="s">
        <v>16</v>
      </c>
      <c r="H1165" t="s">
        <v>2641</v>
      </c>
    </row>
    <row r="1166" spans="1:8">
      <c r="A1166" s="1">
        <v>1164</v>
      </c>
      <c r="B1166" t="s">
        <v>2501</v>
      </c>
      <c r="C1166" t="s">
        <v>12</v>
      </c>
      <c r="D1166" t="s">
        <v>2642</v>
      </c>
      <c r="E1166" t="s">
        <v>14</v>
      </c>
      <c r="F1166" t="s">
        <v>2643</v>
      </c>
      <c r="G1166" t="s">
        <v>16</v>
      </c>
      <c r="H1166" t="s">
        <v>2644</v>
      </c>
    </row>
    <row r="1167" spans="1:8">
      <c r="A1167" s="1">
        <v>1165</v>
      </c>
      <c r="B1167" t="s">
        <v>2501</v>
      </c>
      <c r="C1167" t="s">
        <v>12</v>
      </c>
      <c r="D1167" t="s">
        <v>2645</v>
      </c>
      <c r="E1167" t="s">
        <v>14</v>
      </c>
      <c r="F1167" t="s">
        <v>2646</v>
      </c>
      <c r="G1167" t="s">
        <v>16</v>
      </c>
      <c r="H1167" t="s">
        <v>2647</v>
      </c>
    </row>
    <row r="1168" spans="1:8">
      <c r="A1168" s="1">
        <v>1166</v>
      </c>
      <c r="B1168" t="s">
        <v>2501</v>
      </c>
      <c r="C1168" t="s">
        <v>12</v>
      </c>
      <c r="D1168" t="s">
        <v>2648</v>
      </c>
      <c r="E1168" t="s">
        <v>14</v>
      </c>
      <c r="F1168" t="s">
        <v>2649</v>
      </c>
      <c r="G1168" t="s">
        <v>16</v>
      </c>
      <c r="H1168" t="s">
        <v>2650</v>
      </c>
    </row>
    <row r="1169" spans="1:8">
      <c r="A1169" s="1">
        <v>1167</v>
      </c>
      <c r="B1169" t="s">
        <v>2501</v>
      </c>
      <c r="C1169" t="s">
        <v>12</v>
      </c>
      <c r="D1169" t="s">
        <v>2651</v>
      </c>
      <c r="E1169" t="s">
        <v>14</v>
      </c>
      <c r="F1169" t="s">
        <v>2652</v>
      </c>
      <c r="G1169" t="s">
        <v>16</v>
      </c>
      <c r="H1169" t="s">
        <v>2653</v>
      </c>
    </row>
    <row r="1170" spans="1:8">
      <c r="A1170" s="1">
        <v>1168</v>
      </c>
      <c r="B1170" t="s">
        <v>2501</v>
      </c>
      <c r="C1170" t="s">
        <v>12</v>
      </c>
      <c r="D1170" t="s">
        <v>2654</v>
      </c>
      <c r="E1170" t="s">
        <v>14</v>
      </c>
      <c r="F1170" t="s">
        <v>2655</v>
      </c>
      <c r="G1170" t="s">
        <v>16</v>
      </c>
      <c r="H1170" t="s">
        <v>2656</v>
      </c>
    </row>
    <row r="1171" spans="1:8">
      <c r="A1171" s="1">
        <v>1169</v>
      </c>
      <c r="B1171" t="s">
        <v>2501</v>
      </c>
      <c r="C1171" t="s">
        <v>12</v>
      </c>
      <c r="D1171" t="s">
        <v>2657</v>
      </c>
      <c r="E1171" t="s">
        <v>14</v>
      </c>
      <c r="F1171" t="s">
        <v>2658</v>
      </c>
      <c r="G1171" t="s">
        <v>16</v>
      </c>
      <c r="H1171" t="s">
        <v>2659</v>
      </c>
    </row>
    <row r="1172" spans="1:8">
      <c r="A1172" s="1">
        <v>1170</v>
      </c>
      <c r="B1172" t="s">
        <v>2501</v>
      </c>
      <c r="C1172" t="s">
        <v>12</v>
      </c>
      <c r="D1172" t="s">
        <v>2660</v>
      </c>
      <c r="E1172" t="s">
        <v>14</v>
      </c>
      <c r="F1172" t="s">
        <v>2661</v>
      </c>
      <c r="G1172" t="s">
        <v>16</v>
      </c>
      <c r="H1172" t="s">
        <v>2662</v>
      </c>
    </row>
    <row r="1173" spans="1:8">
      <c r="A1173" s="1">
        <v>1171</v>
      </c>
      <c r="B1173" t="s">
        <v>2501</v>
      </c>
      <c r="C1173" t="s">
        <v>12</v>
      </c>
      <c r="D1173" t="s">
        <v>2663</v>
      </c>
      <c r="E1173" t="s">
        <v>14</v>
      </c>
      <c r="F1173" t="s">
        <v>2664</v>
      </c>
      <c r="G1173" t="s">
        <v>16</v>
      </c>
      <c r="H1173" t="s">
        <v>2665</v>
      </c>
    </row>
    <row r="1174" spans="1:8">
      <c r="A1174" s="1">
        <v>1172</v>
      </c>
      <c r="B1174" t="s">
        <v>2501</v>
      </c>
      <c r="C1174" t="s">
        <v>12</v>
      </c>
      <c r="D1174" t="s">
        <v>2666</v>
      </c>
      <c r="E1174" t="s">
        <v>14</v>
      </c>
      <c r="F1174" t="s">
        <v>2667</v>
      </c>
      <c r="G1174" t="s">
        <v>16</v>
      </c>
      <c r="H1174" t="s">
        <v>2668</v>
      </c>
    </row>
    <row r="1175" spans="1:8">
      <c r="A1175" s="1">
        <v>1173</v>
      </c>
      <c r="B1175" t="s">
        <v>2501</v>
      </c>
      <c r="C1175" t="s">
        <v>12</v>
      </c>
      <c r="D1175" t="s">
        <v>2669</v>
      </c>
      <c r="E1175" t="s">
        <v>14</v>
      </c>
      <c r="F1175" t="s">
        <v>1135</v>
      </c>
      <c r="G1175" t="s">
        <v>16</v>
      </c>
      <c r="H1175" t="s">
        <v>2670</v>
      </c>
    </row>
    <row r="1176" spans="1:8">
      <c r="A1176" s="1">
        <v>1174</v>
      </c>
      <c r="B1176" t="s">
        <v>2501</v>
      </c>
      <c r="C1176" t="s">
        <v>12</v>
      </c>
      <c r="D1176" t="s">
        <v>2671</v>
      </c>
      <c r="E1176" t="s">
        <v>14</v>
      </c>
      <c r="F1176" t="s">
        <v>2672</v>
      </c>
      <c r="G1176" t="s">
        <v>16</v>
      </c>
      <c r="H1176" t="s">
        <v>2673</v>
      </c>
    </row>
    <row r="1177" spans="1:8">
      <c r="A1177" s="1">
        <v>1175</v>
      </c>
      <c r="B1177" t="s">
        <v>2501</v>
      </c>
      <c r="C1177" t="s">
        <v>12</v>
      </c>
      <c r="D1177" t="s">
        <v>2674</v>
      </c>
      <c r="E1177" t="s">
        <v>14</v>
      </c>
      <c r="F1177" t="s">
        <v>2675</v>
      </c>
      <c r="G1177" t="s">
        <v>16</v>
      </c>
      <c r="H1177" t="s">
        <v>2676</v>
      </c>
    </row>
    <row r="1178" spans="1:8">
      <c r="A1178" s="1">
        <v>1176</v>
      </c>
      <c r="B1178" t="s">
        <v>2501</v>
      </c>
      <c r="C1178" t="s">
        <v>12</v>
      </c>
      <c r="D1178" t="s">
        <v>2677</v>
      </c>
      <c r="E1178" t="s">
        <v>14</v>
      </c>
      <c r="F1178" t="s">
        <v>1207</v>
      </c>
      <c r="G1178" t="s">
        <v>16</v>
      </c>
      <c r="H1178" t="s">
        <v>2678</v>
      </c>
    </row>
    <row r="1179" spans="1:8">
      <c r="A1179" s="1">
        <v>1177</v>
      </c>
      <c r="B1179" t="s">
        <v>2501</v>
      </c>
      <c r="C1179" t="s">
        <v>12</v>
      </c>
      <c r="D1179" t="s">
        <v>2679</v>
      </c>
      <c r="E1179" t="s">
        <v>14</v>
      </c>
      <c r="F1179" t="s">
        <v>427</v>
      </c>
      <c r="G1179" t="s">
        <v>16</v>
      </c>
      <c r="H1179" t="s">
        <v>2680</v>
      </c>
    </row>
    <row r="1180" spans="1:8">
      <c r="A1180" s="1">
        <v>1178</v>
      </c>
      <c r="B1180" t="s">
        <v>2501</v>
      </c>
      <c r="C1180" t="s">
        <v>12</v>
      </c>
      <c r="D1180" t="s">
        <v>2681</v>
      </c>
      <c r="E1180" t="s">
        <v>14</v>
      </c>
      <c r="F1180" t="s">
        <v>110</v>
      </c>
      <c r="G1180" t="s">
        <v>16</v>
      </c>
      <c r="H1180" t="s">
        <v>2682</v>
      </c>
    </row>
    <row r="1181" spans="1:8">
      <c r="A1181" s="1">
        <v>1179</v>
      </c>
      <c r="B1181" t="s">
        <v>2501</v>
      </c>
      <c r="C1181" t="s">
        <v>12</v>
      </c>
      <c r="D1181" t="s">
        <v>2683</v>
      </c>
      <c r="E1181" t="s">
        <v>14</v>
      </c>
      <c r="F1181" t="s">
        <v>404</v>
      </c>
      <c r="G1181" t="s">
        <v>16</v>
      </c>
      <c r="H1181" t="s">
        <v>2684</v>
      </c>
    </row>
    <row r="1182" spans="1:8">
      <c r="A1182" s="1">
        <v>1180</v>
      </c>
      <c r="B1182" t="s">
        <v>2501</v>
      </c>
      <c r="C1182" t="s">
        <v>12</v>
      </c>
      <c r="D1182" t="s">
        <v>2685</v>
      </c>
      <c r="E1182" t="s">
        <v>14</v>
      </c>
      <c r="F1182" t="s">
        <v>223</v>
      </c>
      <c r="G1182" t="s">
        <v>16</v>
      </c>
      <c r="H1182" t="s">
        <v>2686</v>
      </c>
    </row>
    <row r="1183" spans="1:8">
      <c r="A1183" s="1">
        <v>1181</v>
      </c>
      <c r="B1183" t="s">
        <v>2501</v>
      </c>
      <c r="C1183" t="s">
        <v>12</v>
      </c>
      <c r="D1183" t="s">
        <v>2687</v>
      </c>
      <c r="E1183" t="s">
        <v>14</v>
      </c>
      <c r="F1183" t="s">
        <v>93</v>
      </c>
      <c r="G1183" t="s">
        <v>16</v>
      </c>
      <c r="H1183" t="s">
        <v>2688</v>
      </c>
    </row>
    <row r="1184" spans="1:8">
      <c r="A1184" s="1">
        <v>1182</v>
      </c>
      <c r="B1184" t="s">
        <v>2501</v>
      </c>
      <c r="C1184" t="s">
        <v>12</v>
      </c>
      <c r="D1184" t="s">
        <v>2689</v>
      </c>
      <c r="E1184" t="s">
        <v>14</v>
      </c>
      <c r="F1184" t="s">
        <v>2690</v>
      </c>
      <c r="G1184" t="s">
        <v>16</v>
      </c>
      <c r="H1184" t="s">
        <v>2691</v>
      </c>
    </row>
    <row r="1185" spans="1:8">
      <c r="A1185" s="1">
        <v>1183</v>
      </c>
      <c r="B1185" t="s">
        <v>2501</v>
      </c>
      <c r="C1185" t="s">
        <v>12</v>
      </c>
      <c r="D1185" t="s">
        <v>2692</v>
      </c>
      <c r="E1185" t="s">
        <v>14</v>
      </c>
      <c r="F1185" t="s">
        <v>404</v>
      </c>
      <c r="G1185" t="s">
        <v>16</v>
      </c>
      <c r="H1185" t="s">
        <v>2693</v>
      </c>
    </row>
    <row r="1186" spans="1:8">
      <c r="A1186" s="1">
        <v>1184</v>
      </c>
      <c r="B1186" t="s">
        <v>2501</v>
      </c>
      <c r="C1186" t="s">
        <v>12</v>
      </c>
      <c r="D1186" t="s">
        <v>2694</v>
      </c>
      <c r="E1186" t="s">
        <v>14</v>
      </c>
      <c r="F1186" t="s">
        <v>627</v>
      </c>
      <c r="G1186" t="s">
        <v>16</v>
      </c>
      <c r="H1186" t="s">
        <v>2695</v>
      </c>
    </row>
    <row r="1187" spans="1:8">
      <c r="A1187" s="1">
        <v>1185</v>
      </c>
      <c r="B1187" t="s">
        <v>2501</v>
      </c>
      <c r="C1187" t="s">
        <v>12</v>
      </c>
      <c r="D1187" t="s">
        <v>2696</v>
      </c>
      <c r="E1187" t="s">
        <v>14</v>
      </c>
      <c r="F1187" t="s">
        <v>404</v>
      </c>
      <c r="G1187" t="s">
        <v>16</v>
      </c>
      <c r="H1187" t="s">
        <v>2697</v>
      </c>
    </row>
    <row r="1188" spans="1:8">
      <c r="A1188" s="1">
        <v>1186</v>
      </c>
      <c r="B1188" t="s">
        <v>2501</v>
      </c>
      <c r="C1188" t="s">
        <v>12</v>
      </c>
      <c r="D1188" t="s">
        <v>2698</v>
      </c>
      <c r="E1188" t="s">
        <v>14</v>
      </c>
      <c r="F1188" t="s">
        <v>627</v>
      </c>
      <c r="G1188" t="s">
        <v>16</v>
      </c>
      <c r="H1188" t="s">
        <v>2699</v>
      </c>
    </row>
    <row r="1189" spans="1:8">
      <c r="A1189" s="1">
        <v>1187</v>
      </c>
      <c r="B1189" t="s">
        <v>2501</v>
      </c>
      <c r="C1189" t="s">
        <v>12</v>
      </c>
      <c r="D1189" t="s">
        <v>2700</v>
      </c>
      <c r="E1189" t="s">
        <v>14</v>
      </c>
      <c r="F1189" t="s">
        <v>2701</v>
      </c>
      <c r="G1189" t="s">
        <v>16</v>
      </c>
      <c r="H1189" t="s">
        <v>2702</v>
      </c>
    </row>
    <row r="1190" spans="1:8">
      <c r="A1190" s="1">
        <v>1188</v>
      </c>
      <c r="B1190" t="s">
        <v>2501</v>
      </c>
      <c r="C1190" t="s">
        <v>12</v>
      </c>
      <c r="D1190" t="s">
        <v>63</v>
      </c>
      <c r="E1190" t="s">
        <v>14</v>
      </c>
      <c r="F1190" t="s">
        <v>63</v>
      </c>
      <c r="G1190" t="s">
        <v>16</v>
      </c>
    </row>
    <row r="1191" spans="1:8">
      <c r="A1191" s="1">
        <v>1189</v>
      </c>
      <c r="B1191" t="s">
        <v>2501</v>
      </c>
      <c r="C1191" t="s">
        <v>12</v>
      </c>
      <c r="D1191" t="s">
        <v>2703</v>
      </c>
      <c r="E1191" t="s">
        <v>14</v>
      </c>
      <c r="F1191" t="s">
        <v>68</v>
      </c>
      <c r="G1191" t="s">
        <v>16</v>
      </c>
      <c r="H1191" t="s">
        <v>2704</v>
      </c>
    </row>
    <row r="1192" spans="1:8">
      <c r="A1192" s="1">
        <v>1190</v>
      </c>
      <c r="B1192" t="s">
        <v>2501</v>
      </c>
      <c r="C1192" t="s">
        <v>12</v>
      </c>
      <c r="D1192" t="s">
        <v>2705</v>
      </c>
      <c r="E1192" t="s">
        <v>14</v>
      </c>
      <c r="F1192" t="s">
        <v>2706</v>
      </c>
      <c r="G1192" t="s">
        <v>16</v>
      </c>
      <c r="H1192" t="s">
        <v>2707</v>
      </c>
    </row>
    <row r="1193" spans="1:8">
      <c r="A1193" s="1">
        <v>1191</v>
      </c>
      <c r="B1193" t="s">
        <v>2501</v>
      </c>
      <c r="C1193" t="s">
        <v>12</v>
      </c>
      <c r="D1193" t="s">
        <v>2708</v>
      </c>
      <c r="E1193" t="s">
        <v>14</v>
      </c>
      <c r="F1193" t="s">
        <v>1260</v>
      </c>
      <c r="G1193" t="s">
        <v>16</v>
      </c>
      <c r="H1193" t="s">
        <v>2709</v>
      </c>
    </row>
    <row r="1194" spans="1:8">
      <c r="A1194" s="1">
        <v>1192</v>
      </c>
      <c r="B1194" t="s">
        <v>2501</v>
      </c>
      <c r="C1194" t="s">
        <v>12</v>
      </c>
      <c r="D1194" t="s">
        <v>2710</v>
      </c>
      <c r="E1194" t="s">
        <v>14</v>
      </c>
      <c r="F1194" t="s">
        <v>1266</v>
      </c>
      <c r="G1194" t="s">
        <v>16</v>
      </c>
      <c r="H1194" t="s">
        <v>2711</v>
      </c>
    </row>
    <row r="1195" spans="1:8">
      <c r="A1195" s="1">
        <v>1193</v>
      </c>
      <c r="B1195" t="s">
        <v>2501</v>
      </c>
      <c r="C1195" t="s">
        <v>12</v>
      </c>
      <c r="D1195" t="s">
        <v>2712</v>
      </c>
      <c r="E1195" t="s">
        <v>14</v>
      </c>
      <c r="F1195" t="s">
        <v>1269</v>
      </c>
      <c r="G1195" t="s">
        <v>16</v>
      </c>
      <c r="H1195" t="s">
        <v>2713</v>
      </c>
    </row>
    <row r="1196" spans="1:8">
      <c r="A1196" s="1">
        <v>1194</v>
      </c>
      <c r="B1196" t="s">
        <v>2501</v>
      </c>
      <c r="C1196" t="s">
        <v>12</v>
      </c>
      <c r="D1196" t="s">
        <v>2714</v>
      </c>
      <c r="E1196" t="s">
        <v>14</v>
      </c>
      <c r="F1196" t="s">
        <v>2715</v>
      </c>
      <c r="G1196" t="s">
        <v>16</v>
      </c>
      <c r="H1196" t="s">
        <v>2716</v>
      </c>
    </row>
    <row r="1197" spans="1:8">
      <c r="A1197" s="1">
        <v>1195</v>
      </c>
      <c r="B1197" t="s">
        <v>2501</v>
      </c>
      <c r="C1197" t="s">
        <v>12</v>
      </c>
      <c r="D1197" t="s">
        <v>2717</v>
      </c>
      <c r="E1197" t="s">
        <v>14</v>
      </c>
      <c r="F1197" t="s">
        <v>2718</v>
      </c>
      <c r="G1197" t="s">
        <v>16</v>
      </c>
      <c r="H1197" t="s">
        <v>2719</v>
      </c>
    </row>
    <row r="1198" spans="1:8">
      <c r="A1198" s="1">
        <v>1196</v>
      </c>
      <c r="B1198" t="s">
        <v>2501</v>
      </c>
      <c r="C1198" t="s">
        <v>12</v>
      </c>
      <c r="D1198" t="s">
        <v>2720</v>
      </c>
      <c r="E1198" t="s">
        <v>14</v>
      </c>
      <c r="F1198" t="s">
        <v>1275</v>
      </c>
      <c r="G1198" t="s">
        <v>16</v>
      </c>
      <c r="H1198" t="s">
        <v>2721</v>
      </c>
    </row>
    <row r="1199" spans="1:8">
      <c r="A1199" s="1">
        <v>1197</v>
      </c>
      <c r="B1199" t="s">
        <v>2501</v>
      </c>
      <c r="C1199" t="s">
        <v>12</v>
      </c>
      <c r="D1199" t="s">
        <v>2722</v>
      </c>
      <c r="E1199" t="s">
        <v>14</v>
      </c>
      <c r="F1199" t="s">
        <v>2723</v>
      </c>
      <c r="G1199" t="s">
        <v>16</v>
      </c>
      <c r="H1199" t="s">
        <v>2724</v>
      </c>
    </row>
    <row r="1200" spans="1:8">
      <c r="A1200" s="1">
        <v>1198</v>
      </c>
      <c r="B1200" t="s">
        <v>2501</v>
      </c>
      <c r="C1200" t="s">
        <v>12</v>
      </c>
      <c r="D1200" t="s">
        <v>2725</v>
      </c>
      <c r="E1200" t="s">
        <v>14</v>
      </c>
      <c r="F1200" t="s">
        <v>1284</v>
      </c>
      <c r="G1200" t="s">
        <v>16</v>
      </c>
      <c r="H1200" t="s">
        <v>2726</v>
      </c>
    </row>
    <row r="1201" spans="1:8">
      <c r="A1201" s="1">
        <v>1199</v>
      </c>
      <c r="B1201" t="s">
        <v>2501</v>
      </c>
      <c r="C1201" t="s">
        <v>12</v>
      </c>
      <c r="D1201" t="s">
        <v>2727</v>
      </c>
      <c r="E1201" t="s">
        <v>14</v>
      </c>
      <c r="F1201" t="s">
        <v>2108</v>
      </c>
      <c r="G1201" t="s">
        <v>16</v>
      </c>
      <c r="H1201" t="s">
        <v>2728</v>
      </c>
    </row>
    <row r="1202" spans="1:8">
      <c r="A1202" s="1">
        <v>1200</v>
      </c>
      <c r="B1202" t="s">
        <v>2501</v>
      </c>
      <c r="C1202" t="s">
        <v>12</v>
      </c>
      <c r="D1202" t="s">
        <v>2729</v>
      </c>
      <c r="E1202" t="s">
        <v>14</v>
      </c>
      <c r="F1202" t="s">
        <v>1290</v>
      </c>
      <c r="G1202" t="s">
        <v>16</v>
      </c>
      <c r="H1202" t="s">
        <v>2730</v>
      </c>
    </row>
    <row r="1203" spans="1:8">
      <c r="A1203" s="1">
        <v>1201</v>
      </c>
      <c r="B1203" t="s">
        <v>2501</v>
      </c>
      <c r="C1203" t="s">
        <v>12</v>
      </c>
      <c r="D1203" t="s">
        <v>2731</v>
      </c>
      <c r="E1203" t="s">
        <v>14</v>
      </c>
      <c r="F1203" t="s">
        <v>2119</v>
      </c>
      <c r="G1203" t="s">
        <v>16</v>
      </c>
      <c r="H1203" t="s">
        <v>2732</v>
      </c>
    </row>
    <row r="1204" spans="1:8">
      <c r="A1204" s="1">
        <v>1202</v>
      </c>
      <c r="B1204" t="s">
        <v>2501</v>
      </c>
      <c r="C1204" t="s">
        <v>12</v>
      </c>
      <c r="D1204" t="s">
        <v>2733</v>
      </c>
      <c r="E1204" t="s">
        <v>14</v>
      </c>
      <c r="F1204" t="s">
        <v>1296</v>
      </c>
      <c r="G1204" t="s">
        <v>16</v>
      </c>
      <c r="H1204" t="s">
        <v>2728</v>
      </c>
    </row>
    <row r="1205" spans="1:8">
      <c r="A1205" s="1">
        <v>1203</v>
      </c>
      <c r="B1205" t="s">
        <v>2501</v>
      </c>
      <c r="C1205" t="s">
        <v>12</v>
      </c>
      <c r="D1205" t="s">
        <v>2734</v>
      </c>
      <c r="E1205" t="s">
        <v>14</v>
      </c>
      <c r="F1205" t="s">
        <v>1302</v>
      </c>
      <c r="G1205" t="s">
        <v>16</v>
      </c>
      <c r="H1205" t="s">
        <v>2735</v>
      </c>
    </row>
    <row r="1206" spans="1:8">
      <c r="A1206" s="1">
        <v>1204</v>
      </c>
      <c r="B1206" t="s">
        <v>2501</v>
      </c>
      <c r="C1206" t="s">
        <v>12</v>
      </c>
      <c r="D1206" t="s">
        <v>2736</v>
      </c>
      <c r="E1206" t="s">
        <v>14</v>
      </c>
      <c r="F1206" t="s">
        <v>1308</v>
      </c>
      <c r="G1206" t="s">
        <v>16</v>
      </c>
      <c r="H1206" t="s">
        <v>2737</v>
      </c>
    </row>
    <row r="1207" spans="1:8">
      <c r="A1207" s="1">
        <v>1205</v>
      </c>
      <c r="B1207" t="s">
        <v>2501</v>
      </c>
      <c r="C1207" t="s">
        <v>12</v>
      </c>
      <c r="D1207" t="s">
        <v>2738</v>
      </c>
      <c r="E1207" t="s">
        <v>14</v>
      </c>
      <c r="F1207" t="s">
        <v>1314</v>
      </c>
      <c r="G1207" t="s">
        <v>16</v>
      </c>
      <c r="H1207" t="s">
        <v>2739</v>
      </c>
    </row>
    <row r="1208" spans="1:8">
      <c r="A1208" s="1">
        <v>1206</v>
      </c>
      <c r="B1208" t="s">
        <v>2501</v>
      </c>
      <c r="C1208" t="s">
        <v>12</v>
      </c>
      <c r="D1208" t="s">
        <v>2740</v>
      </c>
      <c r="E1208" t="s">
        <v>14</v>
      </c>
      <c r="F1208" t="s">
        <v>1320</v>
      </c>
      <c r="G1208" t="s">
        <v>16</v>
      </c>
      <c r="H1208" t="s">
        <v>2741</v>
      </c>
    </row>
    <row r="1209" spans="1:8">
      <c r="A1209" s="1">
        <v>1207</v>
      </c>
      <c r="B1209" t="s">
        <v>2501</v>
      </c>
      <c r="C1209" t="s">
        <v>12</v>
      </c>
      <c r="D1209" t="s">
        <v>2742</v>
      </c>
      <c r="E1209" t="s">
        <v>14</v>
      </c>
      <c r="F1209" t="s">
        <v>1326</v>
      </c>
      <c r="G1209" t="s">
        <v>16</v>
      </c>
      <c r="H1209" t="s">
        <v>2743</v>
      </c>
    </row>
    <row r="1210" spans="1:8">
      <c r="A1210" s="1">
        <v>1208</v>
      </c>
      <c r="B1210" t="s">
        <v>2501</v>
      </c>
      <c r="C1210" t="s">
        <v>12</v>
      </c>
      <c r="D1210" t="s">
        <v>2744</v>
      </c>
      <c r="E1210" t="s">
        <v>14</v>
      </c>
      <c r="F1210" t="s">
        <v>1332</v>
      </c>
      <c r="G1210" t="s">
        <v>16</v>
      </c>
      <c r="H1210" t="s">
        <v>2745</v>
      </c>
    </row>
    <row r="1211" spans="1:8">
      <c r="A1211" s="1">
        <v>1209</v>
      </c>
      <c r="B1211" t="s">
        <v>2501</v>
      </c>
      <c r="C1211" t="s">
        <v>12</v>
      </c>
      <c r="D1211" t="s">
        <v>2746</v>
      </c>
      <c r="E1211" t="s">
        <v>14</v>
      </c>
      <c r="F1211" t="s">
        <v>1338</v>
      </c>
      <c r="G1211" t="s">
        <v>16</v>
      </c>
      <c r="H1211" t="s">
        <v>2747</v>
      </c>
    </row>
    <row r="1212" spans="1:8">
      <c r="A1212" s="1">
        <v>1210</v>
      </c>
      <c r="B1212" t="s">
        <v>2501</v>
      </c>
      <c r="C1212" t="s">
        <v>12</v>
      </c>
      <c r="D1212" t="s">
        <v>2748</v>
      </c>
      <c r="E1212" t="s">
        <v>14</v>
      </c>
      <c r="F1212" t="s">
        <v>87</v>
      </c>
      <c r="G1212" t="s">
        <v>16</v>
      </c>
      <c r="H1212" t="s">
        <v>2749</v>
      </c>
    </row>
    <row r="1213" spans="1:8">
      <c r="A1213" s="1">
        <v>1211</v>
      </c>
      <c r="B1213" t="s">
        <v>2501</v>
      </c>
      <c r="C1213" t="s">
        <v>12</v>
      </c>
      <c r="D1213" t="s">
        <v>2750</v>
      </c>
      <c r="E1213" t="s">
        <v>14</v>
      </c>
      <c r="F1213" t="s">
        <v>2750</v>
      </c>
      <c r="G1213" t="s">
        <v>16</v>
      </c>
    </row>
    <row r="1214" spans="1:8">
      <c r="A1214" s="1">
        <v>1212</v>
      </c>
      <c r="B1214" t="s">
        <v>2501</v>
      </c>
      <c r="C1214" t="s">
        <v>12</v>
      </c>
      <c r="D1214" t="s">
        <v>2751</v>
      </c>
      <c r="E1214" t="s">
        <v>14</v>
      </c>
      <c r="F1214" t="s">
        <v>2751</v>
      </c>
      <c r="G1214" t="s">
        <v>16</v>
      </c>
    </row>
    <row r="1215" spans="1:8">
      <c r="A1215" s="1">
        <v>1213</v>
      </c>
      <c r="B1215" t="s">
        <v>2501</v>
      </c>
      <c r="C1215" t="s">
        <v>12</v>
      </c>
      <c r="D1215" t="s">
        <v>2752</v>
      </c>
      <c r="E1215" t="s">
        <v>14</v>
      </c>
      <c r="F1215" t="s">
        <v>2752</v>
      </c>
      <c r="G1215" t="s">
        <v>16</v>
      </c>
    </row>
    <row r="1216" spans="1:8">
      <c r="A1216" s="1">
        <v>1214</v>
      </c>
      <c r="B1216" t="s">
        <v>2501</v>
      </c>
      <c r="C1216" t="s">
        <v>12</v>
      </c>
      <c r="D1216" t="s">
        <v>2753</v>
      </c>
      <c r="E1216" t="s">
        <v>14</v>
      </c>
      <c r="F1216" t="s">
        <v>2753</v>
      </c>
      <c r="G1216" t="s">
        <v>16</v>
      </c>
    </row>
    <row r="1217" spans="1:8">
      <c r="A1217" s="1">
        <v>1215</v>
      </c>
      <c r="B1217" t="s">
        <v>2501</v>
      </c>
      <c r="C1217" t="s">
        <v>12</v>
      </c>
      <c r="D1217" t="s">
        <v>2754</v>
      </c>
      <c r="E1217" t="s">
        <v>14</v>
      </c>
      <c r="F1217" t="s">
        <v>2754</v>
      </c>
      <c r="G1217" t="s">
        <v>16</v>
      </c>
    </row>
    <row r="1218" spans="1:8">
      <c r="A1218" s="1">
        <v>1216</v>
      </c>
      <c r="B1218" t="s">
        <v>2501</v>
      </c>
      <c r="C1218" t="s">
        <v>12</v>
      </c>
      <c r="D1218" t="s">
        <v>2755</v>
      </c>
      <c r="E1218" t="s">
        <v>14</v>
      </c>
      <c r="F1218" t="s">
        <v>2755</v>
      </c>
      <c r="G1218" t="s">
        <v>16</v>
      </c>
    </row>
    <row r="1219" spans="1:8">
      <c r="A1219" s="1">
        <v>1217</v>
      </c>
      <c r="B1219" t="s">
        <v>2501</v>
      </c>
      <c r="C1219" t="s">
        <v>12</v>
      </c>
      <c r="D1219" t="s">
        <v>2756</v>
      </c>
      <c r="E1219" t="s">
        <v>14</v>
      </c>
      <c r="F1219" t="s">
        <v>2756</v>
      </c>
      <c r="G1219" t="s">
        <v>16</v>
      </c>
    </row>
    <row r="1220" spans="1:8">
      <c r="A1220" s="1">
        <v>1218</v>
      </c>
      <c r="B1220" t="s">
        <v>2501</v>
      </c>
      <c r="C1220" t="s">
        <v>12</v>
      </c>
      <c r="D1220" t="s">
        <v>2757</v>
      </c>
      <c r="E1220" t="s">
        <v>14</v>
      </c>
      <c r="F1220" t="s">
        <v>2757</v>
      </c>
      <c r="G1220" t="s">
        <v>16</v>
      </c>
    </row>
    <row r="1221" spans="1:8">
      <c r="A1221" s="1">
        <v>1219</v>
      </c>
      <c r="B1221" t="s">
        <v>2501</v>
      </c>
      <c r="C1221" t="s">
        <v>12</v>
      </c>
      <c r="D1221" t="s">
        <v>2758</v>
      </c>
      <c r="E1221" t="s">
        <v>14</v>
      </c>
      <c r="F1221" t="s">
        <v>2758</v>
      </c>
      <c r="G1221" t="s">
        <v>16</v>
      </c>
    </row>
    <row r="1222" spans="1:8">
      <c r="A1222" s="1">
        <v>1220</v>
      </c>
      <c r="B1222" t="s">
        <v>2501</v>
      </c>
      <c r="C1222" t="s">
        <v>12</v>
      </c>
      <c r="D1222" t="s">
        <v>2759</v>
      </c>
      <c r="E1222" t="s">
        <v>14</v>
      </c>
      <c r="F1222" t="s">
        <v>2759</v>
      </c>
      <c r="G1222" t="s">
        <v>16</v>
      </c>
    </row>
    <row r="1223" spans="1:8">
      <c r="A1223" s="1">
        <v>1221</v>
      </c>
      <c r="B1223" t="s">
        <v>2501</v>
      </c>
      <c r="C1223" t="s">
        <v>12</v>
      </c>
      <c r="D1223" t="s">
        <v>2760</v>
      </c>
      <c r="E1223" t="s">
        <v>14</v>
      </c>
      <c r="F1223" t="s">
        <v>2760</v>
      </c>
      <c r="G1223" t="s">
        <v>16</v>
      </c>
    </row>
    <row r="1224" spans="1:8">
      <c r="A1224" s="1">
        <v>1222</v>
      </c>
      <c r="B1224" t="s">
        <v>2501</v>
      </c>
      <c r="C1224" t="s">
        <v>12</v>
      </c>
      <c r="D1224" t="s">
        <v>2761</v>
      </c>
      <c r="E1224" t="s">
        <v>14</v>
      </c>
      <c r="F1224" t="s">
        <v>2761</v>
      </c>
      <c r="G1224" t="s">
        <v>16</v>
      </c>
    </row>
    <row r="1225" spans="1:8">
      <c r="A1225" s="1">
        <v>1223</v>
      </c>
      <c r="B1225" t="s">
        <v>2501</v>
      </c>
      <c r="C1225" t="s">
        <v>12</v>
      </c>
      <c r="D1225" t="s">
        <v>2762</v>
      </c>
      <c r="E1225" t="s">
        <v>14</v>
      </c>
      <c r="F1225" t="s">
        <v>2762</v>
      </c>
      <c r="G1225" t="s">
        <v>16</v>
      </c>
    </row>
    <row r="1226" spans="1:8">
      <c r="A1226" s="1">
        <v>1224</v>
      </c>
      <c r="B1226" t="s">
        <v>2501</v>
      </c>
      <c r="C1226" t="s">
        <v>12</v>
      </c>
      <c r="D1226" t="s">
        <v>2763</v>
      </c>
      <c r="E1226" t="s">
        <v>14</v>
      </c>
      <c r="F1226" t="s">
        <v>2763</v>
      </c>
      <c r="G1226" t="s">
        <v>16</v>
      </c>
    </row>
    <row r="1227" spans="1:8">
      <c r="A1227" s="1">
        <v>1225</v>
      </c>
      <c r="B1227" t="s">
        <v>2501</v>
      </c>
      <c r="C1227" t="s">
        <v>12</v>
      </c>
      <c r="D1227" t="s">
        <v>2764</v>
      </c>
      <c r="E1227" t="s">
        <v>14</v>
      </c>
      <c r="F1227" t="s">
        <v>2764</v>
      </c>
      <c r="G1227" t="s">
        <v>16</v>
      </c>
    </row>
    <row r="1228" spans="1:8">
      <c r="A1228" s="1">
        <v>1226</v>
      </c>
      <c r="B1228" t="s">
        <v>2501</v>
      </c>
      <c r="C1228" t="s">
        <v>12</v>
      </c>
      <c r="D1228" t="s">
        <v>2765</v>
      </c>
      <c r="E1228" t="s">
        <v>14</v>
      </c>
      <c r="F1228" t="s">
        <v>2765</v>
      </c>
      <c r="G1228" t="s">
        <v>16</v>
      </c>
    </row>
    <row r="1229" spans="1:8">
      <c r="A1229" s="1">
        <v>1227</v>
      </c>
      <c r="B1229" t="s">
        <v>2501</v>
      </c>
      <c r="C1229" t="s">
        <v>12</v>
      </c>
      <c r="D1229" t="s">
        <v>2766</v>
      </c>
      <c r="E1229" t="s">
        <v>14</v>
      </c>
      <c r="F1229" t="s">
        <v>2766</v>
      </c>
      <c r="G1229" t="s">
        <v>16</v>
      </c>
    </row>
    <row r="1230" spans="1:8">
      <c r="A1230" s="1">
        <v>1228</v>
      </c>
      <c r="B1230" t="s">
        <v>2501</v>
      </c>
      <c r="C1230" t="s">
        <v>12</v>
      </c>
      <c r="D1230" t="s">
        <v>2767</v>
      </c>
      <c r="E1230" t="s">
        <v>14</v>
      </c>
      <c r="F1230" t="s">
        <v>2767</v>
      </c>
      <c r="G1230" t="s">
        <v>16</v>
      </c>
    </row>
    <row r="1231" spans="1:8">
      <c r="A1231" s="1">
        <v>1229</v>
      </c>
      <c r="B1231" t="s">
        <v>2501</v>
      </c>
      <c r="C1231" t="s">
        <v>12</v>
      </c>
      <c r="D1231" t="s">
        <v>63</v>
      </c>
      <c r="E1231" t="s">
        <v>14</v>
      </c>
      <c r="F1231" t="s">
        <v>63</v>
      </c>
      <c r="G1231" t="s">
        <v>16</v>
      </c>
    </row>
    <row r="1232" spans="1:8">
      <c r="A1232" s="1">
        <v>1230</v>
      </c>
      <c r="B1232" t="s">
        <v>2501</v>
      </c>
      <c r="C1232" t="s">
        <v>12</v>
      </c>
      <c r="D1232" t="s">
        <v>2768</v>
      </c>
      <c r="E1232" t="s">
        <v>14</v>
      </c>
      <c r="F1232" t="s">
        <v>2769</v>
      </c>
      <c r="G1232" t="s">
        <v>16</v>
      </c>
      <c r="H1232" t="s">
        <v>2770</v>
      </c>
    </row>
    <row r="1233" spans="1:8">
      <c r="A1233" s="1">
        <v>1231</v>
      </c>
      <c r="B1233" t="s">
        <v>2501</v>
      </c>
      <c r="C1233" t="s">
        <v>12</v>
      </c>
      <c r="D1233" t="s">
        <v>2771</v>
      </c>
      <c r="E1233" t="s">
        <v>14</v>
      </c>
      <c r="F1233" t="s">
        <v>2772</v>
      </c>
      <c r="G1233" t="s">
        <v>16</v>
      </c>
      <c r="H1233" t="s">
        <v>2773</v>
      </c>
    </row>
    <row r="1234" spans="1:8">
      <c r="A1234" s="1">
        <v>1232</v>
      </c>
      <c r="B1234" t="s">
        <v>2501</v>
      </c>
      <c r="C1234" t="s">
        <v>12</v>
      </c>
      <c r="D1234" t="s">
        <v>2774</v>
      </c>
      <c r="E1234" t="s">
        <v>14</v>
      </c>
      <c r="F1234" t="s">
        <v>2775</v>
      </c>
      <c r="G1234" t="s">
        <v>16</v>
      </c>
      <c r="H1234" t="s">
        <v>2776</v>
      </c>
    </row>
    <row r="1235" spans="1:8">
      <c r="A1235" s="1">
        <v>1233</v>
      </c>
      <c r="B1235" t="s">
        <v>2501</v>
      </c>
      <c r="C1235" t="s">
        <v>12</v>
      </c>
      <c r="D1235" t="s">
        <v>2771</v>
      </c>
      <c r="E1235" t="s">
        <v>14</v>
      </c>
      <c r="F1235" t="s">
        <v>2772</v>
      </c>
      <c r="G1235" t="s">
        <v>16</v>
      </c>
      <c r="H1235" t="s">
        <v>2773</v>
      </c>
    </row>
    <row r="1236" spans="1:8">
      <c r="A1236" s="1">
        <v>1234</v>
      </c>
      <c r="B1236" t="s">
        <v>2501</v>
      </c>
      <c r="C1236" t="s">
        <v>12</v>
      </c>
      <c r="D1236" t="s">
        <v>2777</v>
      </c>
      <c r="E1236" t="s">
        <v>14</v>
      </c>
      <c r="F1236" t="s">
        <v>2775</v>
      </c>
      <c r="G1236" t="s">
        <v>16</v>
      </c>
      <c r="H1236" t="s">
        <v>2778</v>
      </c>
    </row>
    <row r="1237" spans="1:8">
      <c r="A1237" s="1">
        <v>1235</v>
      </c>
      <c r="B1237" t="s">
        <v>2501</v>
      </c>
      <c r="C1237" t="s">
        <v>12</v>
      </c>
      <c r="D1237" t="s">
        <v>2771</v>
      </c>
      <c r="E1237" t="s">
        <v>14</v>
      </c>
      <c r="F1237" t="s">
        <v>2772</v>
      </c>
      <c r="G1237" t="s">
        <v>16</v>
      </c>
      <c r="H1237" t="s">
        <v>2773</v>
      </c>
    </row>
    <row r="1238" spans="1:8">
      <c r="A1238" s="1">
        <v>1236</v>
      </c>
      <c r="B1238" t="s">
        <v>2501</v>
      </c>
      <c r="C1238" t="s">
        <v>12</v>
      </c>
      <c r="D1238" t="s">
        <v>2779</v>
      </c>
      <c r="E1238" t="s">
        <v>14</v>
      </c>
      <c r="F1238" t="s">
        <v>2780</v>
      </c>
      <c r="G1238" t="s">
        <v>16</v>
      </c>
      <c r="H1238" t="s">
        <v>2781</v>
      </c>
    </row>
    <row r="1239" spans="1:8">
      <c r="A1239" s="1">
        <v>1237</v>
      </c>
      <c r="B1239" t="s">
        <v>2501</v>
      </c>
      <c r="C1239" t="s">
        <v>12</v>
      </c>
      <c r="D1239" t="s">
        <v>63</v>
      </c>
      <c r="E1239" t="s">
        <v>14</v>
      </c>
      <c r="F1239" t="s">
        <v>63</v>
      </c>
      <c r="G1239" t="s">
        <v>16</v>
      </c>
    </row>
    <row r="1240" spans="1:8">
      <c r="A1240" s="1">
        <v>1238</v>
      </c>
      <c r="B1240" t="s">
        <v>2501</v>
      </c>
      <c r="C1240" t="s">
        <v>12</v>
      </c>
      <c r="D1240" t="s">
        <v>2782</v>
      </c>
      <c r="E1240" t="s">
        <v>14</v>
      </c>
      <c r="F1240" t="s">
        <v>2249</v>
      </c>
      <c r="G1240" t="s">
        <v>16</v>
      </c>
      <c r="H1240" t="s">
        <v>2783</v>
      </c>
    </row>
    <row r="1241" spans="1:8">
      <c r="A1241" s="1">
        <v>1239</v>
      </c>
      <c r="B1241" t="s">
        <v>2501</v>
      </c>
      <c r="C1241" t="s">
        <v>12</v>
      </c>
      <c r="D1241" t="s">
        <v>2784</v>
      </c>
      <c r="E1241" t="s">
        <v>14</v>
      </c>
      <c r="F1241" t="s">
        <v>2255</v>
      </c>
      <c r="G1241" t="s">
        <v>16</v>
      </c>
      <c r="H1241" t="s">
        <v>2785</v>
      </c>
    </row>
    <row r="1242" spans="1:8">
      <c r="A1242" s="1">
        <v>1240</v>
      </c>
      <c r="B1242" t="s">
        <v>2501</v>
      </c>
      <c r="C1242" t="s">
        <v>12</v>
      </c>
      <c r="D1242" t="s">
        <v>2786</v>
      </c>
      <c r="E1242" t="s">
        <v>14</v>
      </c>
      <c r="F1242" t="s">
        <v>2261</v>
      </c>
      <c r="G1242" t="s">
        <v>16</v>
      </c>
      <c r="H1242" t="s">
        <v>2787</v>
      </c>
    </row>
    <row r="1243" spans="1:8">
      <c r="A1243" s="1">
        <v>1241</v>
      </c>
      <c r="B1243" t="s">
        <v>2501</v>
      </c>
      <c r="C1243" t="s">
        <v>12</v>
      </c>
      <c r="D1243" t="s">
        <v>2788</v>
      </c>
      <c r="E1243" t="s">
        <v>14</v>
      </c>
      <c r="F1243" t="s">
        <v>2267</v>
      </c>
      <c r="G1243" t="s">
        <v>16</v>
      </c>
      <c r="H1243" t="s">
        <v>2789</v>
      </c>
    </row>
    <row r="1244" spans="1:8">
      <c r="A1244" s="1">
        <v>1242</v>
      </c>
      <c r="B1244" t="s">
        <v>2501</v>
      </c>
      <c r="C1244" t="s">
        <v>12</v>
      </c>
      <c r="D1244" t="s">
        <v>2790</v>
      </c>
      <c r="E1244" t="s">
        <v>14</v>
      </c>
      <c r="F1244" t="s">
        <v>2273</v>
      </c>
      <c r="G1244" t="s">
        <v>16</v>
      </c>
      <c r="H1244" t="s">
        <v>2791</v>
      </c>
    </row>
    <row r="1245" spans="1:8">
      <c r="A1245" s="1">
        <v>1243</v>
      </c>
      <c r="B1245" t="s">
        <v>2501</v>
      </c>
      <c r="C1245" t="s">
        <v>12</v>
      </c>
      <c r="D1245" t="s">
        <v>2792</v>
      </c>
      <c r="E1245" t="s">
        <v>14</v>
      </c>
      <c r="F1245" t="s">
        <v>2279</v>
      </c>
      <c r="G1245" t="s">
        <v>16</v>
      </c>
      <c r="H1245" t="s">
        <v>2793</v>
      </c>
    </row>
    <row r="1246" spans="1:8">
      <c r="A1246" s="1">
        <v>1244</v>
      </c>
      <c r="B1246" t="s">
        <v>2501</v>
      </c>
      <c r="C1246" t="s">
        <v>12</v>
      </c>
      <c r="D1246" t="s">
        <v>2794</v>
      </c>
      <c r="E1246" t="s">
        <v>14</v>
      </c>
      <c r="F1246" t="s">
        <v>2285</v>
      </c>
      <c r="G1246" t="s">
        <v>16</v>
      </c>
      <c r="H1246" t="s">
        <v>2795</v>
      </c>
    </row>
    <row r="1247" spans="1:8">
      <c r="A1247" s="1">
        <v>1245</v>
      </c>
      <c r="B1247" t="s">
        <v>2501</v>
      </c>
      <c r="C1247" t="s">
        <v>12</v>
      </c>
      <c r="D1247" t="s">
        <v>2796</v>
      </c>
      <c r="E1247" t="s">
        <v>14</v>
      </c>
      <c r="F1247" t="s">
        <v>2291</v>
      </c>
      <c r="G1247" t="s">
        <v>16</v>
      </c>
      <c r="H1247" t="s">
        <v>2797</v>
      </c>
    </row>
    <row r="1248" spans="1:8">
      <c r="A1248" s="1">
        <v>1246</v>
      </c>
      <c r="B1248" t="s">
        <v>2501</v>
      </c>
      <c r="C1248" t="s">
        <v>12</v>
      </c>
      <c r="D1248" t="s">
        <v>2798</v>
      </c>
      <c r="E1248" t="s">
        <v>14</v>
      </c>
      <c r="F1248" t="s">
        <v>2296</v>
      </c>
      <c r="G1248" t="s">
        <v>16</v>
      </c>
      <c r="H1248" t="s">
        <v>2799</v>
      </c>
    </row>
    <row r="1249" spans="1:8">
      <c r="A1249" s="1">
        <v>1247</v>
      </c>
      <c r="B1249" t="s">
        <v>2501</v>
      </c>
      <c r="C1249" t="s">
        <v>12</v>
      </c>
      <c r="D1249" t="s">
        <v>2800</v>
      </c>
      <c r="E1249" t="s">
        <v>14</v>
      </c>
      <c r="F1249" t="s">
        <v>2302</v>
      </c>
      <c r="G1249" t="s">
        <v>16</v>
      </c>
      <c r="H1249" t="s">
        <v>2801</v>
      </c>
    </row>
    <row r="1250" spans="1:8">
      <c r="A1250" s="1">
        <v>1248</v>
      </c>
      <c r="B1250" t="s">
        <v>2501</v>
      </c>
      <c r="C1250" t="s">
        <v>12</v>
      </c>
      <c r="D1250" t="s">
        <v>2802</v>
      </c>
      <c r="E1250" t="s">
        <v>14</v>
      </c>
      <c r="F1250" t="s">
        <v>2308</v>
      </c>
      <c r="G1250" t="s">
        <v>16</v>
      </c>
      <c r="H1250" t="s">
        <v>2803</v>
      </c>
    </row>
    <row r="1251" spans="1:8">
      <c r="A1251" s="1">
        <v>1249</v>
      </c>
      <c r="B1251" t="s">
        <v>2501</v>
      </c>
      <c r="C1251" t="s">
        <v>12</v>
      </c>
      <c r="D1251" t="s">
        <v>2804</v>
      </c>
      <c r="E1251" t="s">
        <v>14</v>
      </c>
      <c r="F1251" t="s">
        <v>2314</v>
      </c>
      <c r="G1251" t="s">
        <v>16</v>
      </c>
      <c r="H1251" t="s">
        <v>2805</v>
      </c>
    </row>
    <row r="1252" spans="1:8">
      <c r="A1252" s="1">
        <v>1250</v>
      </c>
      <c r="B1252" t="s">
        <v>2501</v>
      </c>
      <c r="C1252" t="s">
        <v>12</v>
      </c>
      <c r="D1252" t="s">
        <v>2806</v>
      </c>
      <c r="E1252" t="s">
        <v>14</v>
      </c>
      <c r="F1252" t="s">
        <v>2320</v>
      </c>
      <c r="G1252" t="s">
        <v>16</v>
      </c>
      <c r="H1252" t="s">
        <v>2807</v>
      </c>
    </row>
    <row r="1253" spans="1:8">
      <c r="A1253" s="1">
        <v>1251</v>
      </c>
      <c r="B1253" t="s">
        <v>2501</v>
      </c>
      <c r="C1253" t="s">
        <v>12</v>
      </c>
      <c r="D1253" t="s">
        <v>2808</v>
      </c>
      <c r="E1253" t="s">
        <v>14</v>
      </c>
      <c r="F1253" t="s">
        <v>2326</v>
      </c>
      <c r="G1253" t="s">
        <v>16</v>
      </c>
      <c r="H1253" t="s">
        <v>2809</v>
      </c>
    </row>
    <row r="1254" spans="1:8">
      <c r="A1254" s="1">
        <v>1252</v>
      </c>
      <c r="B1254" t="s">
        <v>2501</v>
      </c>
      <c r="C1254" t="s">
        <v>12</v>
      </c>
      <c r="D1254" t="s">
        <v>2810</v>
      </c>
      <c r="E1254" t="s">
        <v>14</v>
      </c>
      <c r="F1254" t="s">
        <v>2332</v>
      </c>
      <c r="G1254" t="s">
        <v>16</v>
      </c>
      <c r="H1254" t="s">
        <v>2811</v>
      </c>
    </row>
    <row r="1255" spans="1:8">
      <c r="A1255" s="1">
        <v>1253</v>
      </c>
      <c r="B1255" t="s">
        <v>2501</v>
      </c>
      <c r="C1255" t="s">
        <v>12</v>
      </c>
      <c r="D1255" t="s">
        <v>2812</v>
      </c>
      <c r="E1255" t="s">
        <v>14</v>
      </c>
      <c r="F1255" t="s">
        <v>2338</v>
      </c>
      <c r="G1255" t="s">
        <v>16</v>
      </c>
      <c r="H1255" t="s">
        <v>2813</v>
      </c>
    </row>
    <row r="1256" spans="1:8">
      <c r="A1256" s="1">
        <v>1254</v>
      </c>
      <c r="B1256" t="s">
        <v>2501</v>
      </c>
      <c r="C1256" t="s">
        <v>12</v>
      </c>
      <c r="D1256" t="s">
        <v>2814</v>
      </c>
      <c r="E1256" t="s">
        <v>14</v>
      </c>
      <c r="F1256" t="s">
        <v>2341</v>
      </c>
      <c r="G1256" t="s">
        <v>16</v>
      </c>
      <c r="H1256" t="s">
        <v>2815</v>
      </c>
    </row>
    <row r="1257" spans="1:8">
      <c r="A1257" s="1">
        <v>1255</v>
      </c>
      <c r="B1257" t="s">
        <v>2501</v>
      </c>
      <c r="C1257" t="s">
        <v>12</v>
      </c>
      <c r="D1257" t="s">
        <v>2816</v>
      </c>
      <c r="E1257" t="s">
        <v>14</v>
      </c>
      <c r="F1257" t="s">
        <v>2344</v>
      </c>
      <c r="G1257" t="s">
        <v>16</v>
      </c>
      <c r="H1257" t="s">
        <v>2817</v>
      </c>
    </row>
    <row r="1258" spans="1:8">
      <c r="A1258" s="1">
        <v>1256</v>
      </c>
      <c r="B1258" t="s">
        <v>2501</v>
      </c>
      <c r="C1258" t="s">
        <v>12</v>
      </c>
      <c r="D1258" t="s">
        <v>2818</v>
      </c>
      <c r="E1258" t="s">
        <v>14</v>
      </c>
      <c r="F1258" t="s">
        <v>2347</v>
      </c>
      <c r="G1258" t="s">
        <v>16</v>
      </c>
      <c r="H1258" t="s">
        <v>2819</v>
      </c>
    </row>
    <row r="1259" spans="1:8">
      <c r="A1259" s="1">
        <v>1257</v>
      </c>
      <c r="B1259" t="s">
        <v>2501</v>
      </c>
      <c r="C1259" t="s">
        <v>12</v>
      </c>
      <c r="D1259" t="s">
        <v>2820</v>
      </c>
      <c r="E1259" t="s">
        <v>14</v>
      </c>
      <c r="F1259" t="s">
        <v>2821</v>
      </c>
      <c r="G1259" t="s">
        <v>16</v>
      </c>
      <c r="H1259" t="s">
        <v>2822</v>
      </c>
    </row>
    <row r="1260" spans="1:8">
      <c r="A1260" s="1">
        <v>1258</v>
      </c>
      <c r="B1260" t="s">
        <v>2501</v>
      </c>
      <c r="C1260" t="s">
        <v>12</v>
      </c>
      <c r="D1260" t="s">
        <v>2823</v>
      </c>
      <c r="E1260" t="s">
        <v>14</v>
      </c>
      <c r="F1260" t="s">
        <v>2353</v>
      </c>
      <c r="G1260" t="s">
        <v>16</v>
      </c>
      <c r="H1260" t="s">
        <v>2824</v>
      </c>
    </row>
    <row r="1261" spans="1:8">
      <c r="A1261" s="1">
        <v>1259</v>
      </c>
      <c r="B1261" t="s">
        <v>2501</v>
      </c>
      <c r="C1261" t="s">
        <v>12</v>
      </c>
      <c r="D1261" t="s">
        <v>2825</v>
      </c>
      <c r="E1261" t="s">
        <v>14</v>
      </c>
      <c r="F1261" t="s">
        <v>2356</v>
      </c>
      <c r="G1261" t="s">
        <v>16</v>
      </c>
      <c r="H1261" t="s">
        <v>2826</v>
      </c>
    </row>
    <row r="1262" spans="1:8">
      <c r="A1262" s="1">
        <v>1260</v>
      </c>
      <c r="B1262" t="s">
        <v>2501</v>
      </c>
      <c r="C1262" t="s">
        <v>12</v>
      </c>
      <c r="D1262" t="s">
        <v>2827</v>
      </c>
      <c r="E1262" t="s">
        <v>14</v>
      </c>
      <c r="F1262" t="s">
        <v>2362</v>
      </c>
      <c r="G1262" t="s">
        <v>16</v>
      </c>
      <c r="H1262" t="s">
        <v>2828</v>
      </c>
    </row>
    <row r="1263" spans="1:8">
      <c r="A1263" s="1">
        <v>1261</v>
      </c>
      <c r="B1263" t="s">
        <v>2501</v>
      </c>
      <c r="C1263" t="s">
        <v>12</v>
      </c>
      <c r="D1263" t="s">
        <v>2829</v>
      </c>
      <c r="E1263" t="s">
        <v>14</v>
      </c>
      <c r="F1263" t="s">
        <v>2830</v>
      </c>
      <c r="G1263" t="s">
        <v>16</v>
      </c>
      <c r="H1263" t="s">
        <v>2831</v>
      </c>
    </row>
    <row r="1264" spans="1:8">
      <c r="A1264" s="1">
        <v>1262</v>
      </c>
      <c r="B1264" t="s">
        <v>2501</v>
      </c>
      <c r="C1264" t="s">
        <v>12</v>
      </c>
      <c r="D1264" t="s">
        <v>2832</v>
      </c>
      <c r="E1264" t="s">
        <v>14</v>
      </c>
      <c r="F1264" t="s">
        <v>2833</v>
      </c>
      <c r="G1264" t="s">
        <v>16</v>
      </c>
      <c r="H1264" t="s">
        <v>2797</v>
      </c>
    </row>
    <row r="1265" spans="1:8">
      <c r="A1265" s="1">
        <v>1263</v>
      </c>
      <c r="B1265" t="s">
        <v>2501</v>
      </c>
      <c r="C1265" t="s">
        <v>12</v>
      </c>
      <c r="D1265" t="s">
        <v>2834</v>
      </c>
      <c r="E1265" t="s">
        <v>14</v>
      </c>
      <c r="F1265" t="s">
        <v>2835</v>
      </c>
      <c r="G1265" t="s">
        <v>16</v>
      </c>
      <c r="H1265" t="s">
        <v>2836</v>
      </c>
    </row>
    <row r="1266" spans="1:8">
      <c r="A1266" s="1">
        <v>1264</v>
      </c>
      <c r="B1266" t="s">
        <v>2501</v>
      </c>
      <c r="C1266" t="s">
        <v>12</v>
      </c>
      <c r="D1266" t="s">
        <v>2837</v>
      </c>
      <c r="E1266" t="s">
        <v>14</v>
      </c>
      <c r="F1266" t="s">
        <v>2838</v>
      </c>
      <c r="G1266" t="s">
        <v>16</v>
      </c>
      <c r="H1266" t="s">
        <v>2238</v>
      </c>
    </row>
    <row r="1267" spans="1:8">
      <c r="A1267" s="1">
        <v>1265</v>
      </c>
      <c r="B1267" t="s">
        <v>2501</v>
      </c>
      <c r="C1267" t="s">
        <v>12</v>
      </c>
      <c r="D1267" t="s">
        <v>2839</v>
      </c>
      <c r="E1267" t="s">
        <v>14</v>
      </c>
      <c r="F1267" t="s">
        <v>2368</v>
      </c>
      <c r="G1267" t="s">
        <v>16</v>
      </c>
      <c r="H1267" t="s">
        <v>2840</v>
      </c>
    </row>
    <row r="1268" spans="1:8">
      <c r="A1268" s="1">
        <v>1266</v>
      </c>
      <c r="B1268" t="s">
        <v>2501</v>
      </c>
      <c r="C1268" t="s">
        <v>12</v>
      </c>
      <c r="D1268" t="s">
        <v>2841</v>
      </c>
      <c r="E1268" t="s">
        <v>14</v>
      </c>
      <c r="F1268" t="s">
        <v>2842</v>
      </c>
      <c r="G1268" t="s">
        <v>16</v>
      </c>
      <c r="H1268" t="s">
        <v>2843</v>
      </c>
    </row>
    <row r="1269" spans="1:8">
      <c r="A1269" s="1">
        <v>1267</v>
      </c>
      <c r="B1269" t="s">
        <v>2501</v>
      </c>
      <c r="C1269" t="s">
        <v>12</v>
      </c>
      <c r="D1269" t="s">
        <v>2844</v>
      </c>
      <c r="E1269" t="s">
        <v>14</v>
      </c>
      <c r="F1269" t="s">
        <v>2845</v>
      </c>
      <c r="G1269" t="s">
        <v>16</v>
      </c>
      <c r="H1269" t="s">
        <v>139</v>
      </c>
    </row>
    <row r="1270" spans="1:8">
      <c r="A1270" s="1">
        <v>1268</v>
      </c>
      <c r="B1270" t="s">
        <v>2501</v>
      </c>
      <c r="C1270" t="s">
        <v>12</v>
      </c>
      <c r="D1270" t="s">
        <v>2846</v>
      </c>
      <c r="E1270" t="s">
        <v>14</v>
      </c>
      <c r="F1270" t="s">
        <v>2371</v>
      </c>
      <c r="G1270" t="s">
        <v>16</v>
      </c>
      <c r="H1270" t="s">
        <v>2847</v>
      </c>
    </row>
    <row r="1271" spans="1:8">
      <c r="A1271" s="1">
        <v>1269</v>
      </c>
      <c r="B1271" t="s">
        <v>2501</v>
      </c>
      <c r="C1271" t="s">
        <v>12</v>
      </c>
      <c r="D1271" t="s">
        <v>2848</v>
      </c>
      <c r="E1271" t="s">
        <v>14</v>
      </c>
      <c r="F1271" t="s">
        <v>2849</v>
      </c>
      <c r="G1271" t="s">
        <v>16</v>
      </c>
      <c r="H1271" t="s">
        <v>133</v>
      </c>
    </row>
    <row r="1272" spans="1:8">
      <c r="A1272" s="1">
        <v>1270</v>
      </c>
      <c r="B1272" t="s">
        <v>2501</v>
      </c>
      <c r="C1272" t="s">
        <v>12</v>
      </c>
      <c r="D1272" t="s">
        <v>2850</v>
      </c>
      <c r="E1272" t="s">
        <v>14</v>
      </c>
      <c r="F1272" t="s">
        <v>2851</v>
      </c>
      <c r="G1272" t="s">
        <v>16</v>
      </c>
      <c r="H1272" t="s">
        <v>2852</v>
      </c>
    </row>
    <row r="1273" spans="1:8">
      <c r="A1273" s="1">
        <v>1271</v>
      </c>
      <c r="B1273" t="s">
        <v>2501</v>
      </c>
      <c r="C1273" t="s">
        <v>12</v>
      </c>
      <c r="D1273" t="s">
        <v>2853</v>
      </c>
      <c r="E1273" t="s">
        <v>14</v>
      </c>
      <c r="F1273" t="s">
        <v>2854</v>
      </c>
      <c r="G1273" t="s">
        <v>16</v>
      </c>
      <c r="H1273" t="s">
        <v>144</v>
      </c>
    </row>
    <row r="1274" spans="1:8">
      <c r="A1274" s="1">
        <v>1272</v>
      </c>
      <c r="B1274" t="s">
        <v>2501</v>
      </c>
      <c r="C1274" t="s">
        <v>12</v>
      </c>
      <c r="D1274" t="s">
        <v>2855</v>
      </c>
      <c r="E1274" t="s">
        <v>14</v>
      </c>
      <c r="F1274" t="s">
        <v>2856</v>
      </c>
      <c r="G1274" t="s">
        <v>16</v>
      </c>
      <c r="H1274" t="s">
        <v>2857</v>
      </c>
    </row>
    <row r="1275" spans="1:8">
      <c r="A1275" s="1">
        <v>1273</v>
      </c>
      <c r="B1275" t="s">
        <v>2501</v>
      </c>
      <c r="C1275" t="s">
        <v>12</v>
      </c>
      <c r="D1275" t="s">
        <v>2858</v>
      </c>
      <c r="E1275" t="s">
        <v>14</v>
      </c>
      <c r="F1275" t="s">
        <v>2461</v>
      </c>
      <c r="G1275" t="s">
        <v>16</v>
      </c>
      <c r="H1275" t="s">
        <v>2859</v>
      </c>
    </row>
    <row r="1276" spans="1:8">
      <c r="A1276" s="1">
        <v>1274</v>
      </c>
      <c r="B1276" t="s">
        <v>2501</v>
      </c>
      <c r="C1276" t="s">
        <v>12</v>
      </c>
      <c r="D1276" t="s">
        <v>2860</v>
      </c>
      <c r="E1276" t="s">
        <v>14</v>
      </c>
      <c r="F1276" t="s">
        <v>2861</v>
      </c>
      <c r="G1276" t="s">
        <v>16</v>
      </c>
      <c r="H1276" t="s">
        <v>2862</v>
      </c>
    </row>
    <row r="1277" spans="1:8">
      <c r="A1277" s="1">
        <v>1275</v>
      </c>
      <c r="B1277" t="s">
        <v>2501</v>
      </c>
      <c r="C1277" t="s">
        <v>12</v>
      </c>
      <c r="D1277" t="s">
        <v>2863</v>
      </c>
      <c r="E1277" t="s">
        <v>14</v>
      </c>
      <c r="F1277" t="s">
        <v>2864</v>
      </c>
      <c r="G1277" t="s">
        <v>16</v>
      </c>
      <c r="H1277" t="s">
        <v>2865</v>
      </c>
    </row>
    <row r="1278" spans="1:8">
      <c r="A1278" s="1">
        <v>1276</v>
      </c>
      <c r="B1278" t="s">
        <v>2501</v>
      </c>
      <c r="C1278" t="s">
        <v>12</v>
      </c>
      <c r="D1278" t="s">
        <v>2866</v>
      </c>
      <c r="E1278" t="s">
        <v>14</v>
      </c>
      <c r="F1278" t="s">
        <v>2867</v>
      </c>
      <c r="G1278" t="s">
        <v>16</v>
      </c>
      <c r="H1278" t="s">
        <v>2868</v>
      </c>
    </row>
    <row r="1279" spans="1:8">
      <c r="A1279" s="1">
        <v>1277</v>
      </c>
      <c r="B1279" t="s">
        <v>2501</v>
      </c>
      <c r="C1279" t="s">
        <v>12</v>
      </c>
      <c r="D1279" t="s">
        <v>2869</v>
      </c>
      <c r="E1279" t="s">
        <v>14</v>
      </c>
      <c r="F1279" t="s">
        <v>2870</v>
      </c>
      <c r="G1279" t="s">
        <v>16</v>
      </c>
      <c r="H1279" t="s">
        <v>2871</v>
      </c>
    </row>
    <row r="1280" spans="1:8">
      <c r="A1280" s="1">
        <v>1278</v>
      </c>
      <c r="B1280" t="s">
        <v>2501</v>
      </c>
      <c r="C1280" t="s">
        <v>12</v>
      </c>
      <c r="D1280" t="s">
        <v>2872</v>
      </c>
      <c r="E1280" t="s">
        <v>14</v>
      </c>
      <c r="F1280" t="s">
        <v>2873</v>
      </c>
      <c r="G1280" t="s">
        <v>16</v>
      </c>
      <c r="H1280" t="s">
        <v>2874</v>
      </c>
    </row>
    <row r="1281" spans="1:8">
      <c r="A1281" s="1">
        <v>1279</v>
      </c>
      <c r="B1281" t="s">
        <v>2501</v>
      </c>
      <c r="C1281" t="s">
        <v>12</v>
      </c>
      <c r="D1281" t="s">
        <v>2875</v>
      </c>
      <c r="E1281" t="s">
        <v>14</v>
      </c>
      <c r="F1281" t="s">
        <v>2876</v>
      </c>
      <c r="G1281" t="s">
        <v>16</v>
      </c>
      <c r="H1281" t="s">
        <v>2877</v>
      </c>
    </row>
    <row r="1282" spans="1:8">
      <c r="A1282" s="1">
        <v>1280</v>
      </c>
      <c r="B1282" t="s">
        <v>2501</v>
      </c>
      <c r="C1282" t="s">
        <v>12</v>
      </c>
      <c r="D1282" t="s">
        <v>2878</v>
      </c>
      <c r="E1282" t="s">
        <v>14</v>
      </c>
      <c r="F1282" t="s">
        <v>2879</v>
      </c>
      <c r="G1282" t="s">
        <v>16</v>
      </c>
      <c r="H1282" t="s">
        <v>2880</v>
      </c>
    </row>
    <row r="1283" spans="1:8">
      <c r="A1283" s="1">
        <v>1281</v>
      </c>
      <c r="B1283" t="s">
        <v>2501</v>
      </c>
      <c r="C1283" t="s">
        <v>12</v>
      </c>
      <c r="D1283" t="s">
        <v>2881</v>
      </c>
      <c r="E1283" t="s">
        <v>14</v>
      </c>
      <c r="F1283" t="s">
        <v>2882</v>
      </c>
      <c r="G1283" t="s">
        <v>16</v>
      </c>
      <c r="H1283" t="s">
        <v>2883</v>
      </c>
    </row>
    <row r="1284" spans="1:8">
      <c r="A1284" s="1">
        <v>1282</v>
      </c>
      <c r="B1284" t="s">
        <v>2501</v>
      </c>
      <c r="C1284" t="s">
        <v>12</v>
      </c>
      <c r="D1284" t="s">
        <v>2884</v>
      </c>
      <c r="E1284" t="s">
        <v>14</v>
      </c>
      <c r="F1284" t="s">
        <v>2885</v>
      </c>
      <c r="G1284" t="s">
        <v>16</v>
      </c>
      <c r="H1284" t="s">
        <v>2886</v>
      </c>
    </row>
    <row r="1285" spans="1:8">
      <c r="A1285" s="1">
        <v>1283</v>
      </c>
      <c r="B1285" t="s">
        <v>2501</v>
      </c>
      <c r="C1285" t="s">
        <v>12</v>
      </c>
      <c r="D1285" t="s">
        <v>2887</v>
      </c>
      <c r="E1285" t="s">
        <v>14</v>
      </c>
      <c r="F1285" t="s">
        <v>2888</v>
      </c>
      <c r="G1285" t="s">
        <v>16</v>
      </c>
      <c r="H1285" t="s">
        <v>2889</v>
      </c>
    </row>
    <row r="1286" spans="1:8">
      <c r="A1286" s="1">
        <v>1284</v>
      </c>
      <c r="B1286" t="s">
        <v>2501</v>
      </c>
      <c r="C1286" t="s">
        <v>12</v>
      </c>
      <c r="D1286" t="s">
        <v>2890</v>
      </c>
      <c r="E1286" t="s">
        <v>14</v>
      </c>
      <c r="F1286" t="s">
        <v>2891</v>
      </c>
      <c r="G1286" t="s">
        <v>16</v>
      </c>
      <c r="H1286" t="s">
        <v>2892</v>
      </c>
    </row>
    <row r="1287" spans="1:8">
      <c r="A1287" s="1">
        <v>1285</v>
      </c>
      <c r="B1287" t="s">
        <v>2501</v>
      </c>
      <c r="C1287" t="s">
        <v>12</v>
      </c>
      <c r="D1287" t="s">
        <v>2893</v>
      </c>
      <c r="E1287" t="s">
        <v>14</v>
      </c>
      <c r="F1287" t="s">
        <v>2894</v>
      </c>
      <c r="G1287" t="s">
        <v>16</v>
      </c>
      <c r="H1287" t="s">
        <v>2895</v>
      </c>
    </row>
    <row r="1288" spans="1:8">
      <c r="A1288" s="1">
        <v>1286</v>
      </c>
      <c r="B1288" t="s">
        <v>2501</v>
      </c>
      <c r="C1288" t="s">
        <v>12</v>
      </c>
      <c r="D1288" t="s">
        <v>2896</v>
      </c>
      <c r="E1288" t="s">
        <v>14</v>
      </c>
      <c r="F1288" t="s">
        <v>2897</v>
      </c>
      <c r="G1288" t="s">
        <v>16</v>
      </c>
      <c r="H1288" t="s">
        <v>2898</v>
      </c>
    </row>
    <row r="1289" spans="1:8">
      <c r="A1289" s="1">
        <v>1287</v>
      </c>
      <c r="B1289" t="s">
        <v>2501</v>
      </c>
      <c r="C1289" t="s">
        <v>12</v>
      </c>
      <c r="D1289" t="s">
        <v>2899</v>
      </c>
      <c r="E1289" t="s">
        <v>14</v>
      </c>
      <c r="F1289" t="s">
        <v>2900</v>
      </c>
      <c r="G1289" t="s">
        <v>16</v>
      </c>
      <c r="H1289" t="s">
        <v>2901</v>
      </c>
    </row>
    <row r="1290" spans="1:8">
      <c r="A1290" s="1">
        <v>1288</v>
      </c>
      <c r="B1290" t="s">
        <v>2501</v>
      </c>
      <c r="C1290" t="s">
        <v>12</v>
      </c>
      <c r="D1290" t="s">
        <v>63</v>
      </c>
      <c r="E1290" t="s">
        <v>14</v>
      </c>
      <c r="F1290" t="s">
        <v>63</v>
      </c>
      <c r="G1290" t="s">
        <v>16</v>
      </c>
    </row>
    <row r="1291" spans="1:8">
      <c r="A1291" s="1">
        <v>1289</v>
      </c>
      <c r="B1291" t="s">
        <v>2501</v>
      </c>
      <c r="C1291" t="s">
        <v>12</v>
      </c>
      <c r="D1291" t="s">
        <v>2902</v>
      </c>
      <c r="E1291" t="s">
        <v>14</v>
      </c>
      <c r="F1291" t="s">
        <v>286</v>
      </c>
      <c r="G1291" t="s">
        <v>16</v>
      </c>
      <c r="H1291" t="s">
        <v>2749</v>
      </c>
    </row>
    <row r="1292" spans="1:8">
      <c r="A1292" s="1">
        <v>1290</v>
      </c>
      <c r="B1292" t="s">
        <v>2501</v>
      </c>
      <c r="C1292" t="s">
        <v>12</v>
      </c>
      <c r="D1292" t="s">
        <v>2903</v>
      </c>
      <c r="E1292" t="s">
        <v>14</v>
      </c>
      <c r="F1292" t="s">
        <v>2904</v>
      </c>
      <c r="G1292" t="s">
        <v>16</v>
      </c>
      <c r="H1292" t="s">
        <v>2905</v>
      </c>
    </row>
    <row r="1293" spans="1:8">
      <c r="A1293" s="1">
        <v>1291</v>
      </c>
      <c r="B1293" t="s">
        <v>2501</v>
      </c>
      <c r="C1293" t="s">
        <v>12</v>
      </c>
      <c r="D1293" t="s">
        <v>2906</v>
      </c>
      <c r="E1293" t="s">
        <v>14</v>
      </c>
      <c r="F1293" t="s">
        <v>2906</v>
      </c>
      <c r="G1293" t="s">
        <v>16</v>
      </c>
    </row>
    <row r="1294" spans="1:8">
      <c r="A1294" s="1">
        <v>1292</v>
      </c>
      <c r="B1294" t="s">
        <v>2501</v>
      </c>
      <c r="C1294" t="s">
        <v>12</v>
      </c>
      <c r="D1294" t="s">
        <v>2907</v>
      </c>
      <c r="E1294" t="s">
        <v>14</v>
      </c>
      <c r="F1294" t="s">
        <v>2908</v>
      </c>
      <c r="G1294" t="s">
        <v>16</v>
      </c>
      <c r="H1294" t="s">
        <v>2909</v>
      </c>
    </row>
    <row r="1295" spans="1:8">
      <c r="A1295" s="1">
        <v>1293</v>
      </c>
      <c r="B1295" t="s">
        <v>2501</v>
      </c>
      <c r="C1295" t="s">
        <v>12</v>
      </c>
      <c r="D1295" t="s">
        <v>2910</v>
      </c>
      <c r="E1295" t="s">
        <v>14</v>
      </c>
      <c r="F1295" t="s">
        <v>2910</v>
      </c>
      <c r="G1295" t="s">
        <v>16</v>
      </c>
    </row>
    <row r="1296" spans="1:8">
      <c r="A1296" s="1">
        <v>1294</v>
      </c>
      <c r="B1296" t="s">
        <v>2501</v>
      </c>
      <c r="C1296" t="s">
        <v>12</v>
      </c>
      <c r="D1296" t="s">
        <v>2911</v>
      </c>
      <c r="E1296" t="s">
        <v>14</v>
      </c>
      <c r="F1296" t="s">
        <v>2911</v>
      </c>
      <c r="G1296" t="s">
        <v>16</v>
      </c>
    </row>
    <row r="1297" spans="1:8">
      <c r="A1297" s="1">
        <v>1295</v>
      </c>
      <c r="B1297" t="s">
        <v>2501</v>
      </c>
      <c r="C1297" t="s">
        <v>12</v>
      </c>
      <c r="D1297" t="s">
        <v>2912</v>
      </c>
      <c r="E1297" t="s">
        <v>14</v>
      </c>
      <c r="F1297" t="s">
        <v>2912</v>
      </c>
      <c r="G1297" t="s">
        <v>16</v>
      </c>
    </row>
    <row r="1298" spans="1:8">
      <c r="A1298" s="1">
        <v>1296</v>
      </c>
      <c r="B1298" t="s">
        <v>2501</v>
      </c>
      <c r="C1298" t="s">
        <v>12</v>
      </c>
      <c r="D1298" t="s">
        <v>2913</v>
      </c>
      <c r="E1298" t="s">
        <v>14</v>
      </c>
      <c r="F1298" t="s">
        <v>2913</v>
      </c>
      <c r="G1298" t="s">
        <v>16</v>
      </c>
    </row>
    <row r="1299" spans="1:8">
      <c r="A1299" s="1">
        <v>1297</v>
      </c>
      <c r="B1299" t="s">
        <v>2501</v>
      </c>
      <c r="C1299" t="s">
        <v>12</v>
      </c>
      <c r="D1299" t="s">
        <v>2914</v>
      </c>
      <c r="E1299" t="s">
        <v>14</v>
      </c>
      <c r="F1299" t="s">
        <v>2914</v>
      </c>
      <c r="G1299" t="s">
        <v>16</v>
      </c>
    </row>
    <row r="1300" spans="1:8">
      <c r="A1300" s="1">
        <v>1298</v>
      </c>
      <c r="B1300" t="s">
        <v>2501</v>
      </c>
      <c r="C1300" t="s">
        <v>12</v>
      </c>
      <c r="D1300" t="s">
        <v>2915</v>
      </c>
      <c r="E1300" t="s">
        <v>14</v>
      </c>
      <c r="F1300" t="s">
        <v>2915</v>
      </c>
      <c r="G1300" t="s">
        <v>16</v>
      </c>
    </row>
    <row r="1301" spans="1:8">
      <c r="A1301" s="1">
        <v>1299</v>
      </c>
      <c r="B1301" t="s">
        <v>2501</v>
      </c>
      <c r="C1301" t="s">
        <v>12</v>
      </c>
      <c r="D1301" t="s">
        <v>2916</v>
      </c>
      <c r="E1301" t="s">
        <v>14</v>
      </c>
      <c r="F1301" t="s">
        <v>2916</v>
      </c>
      <c r="G1301" t="s">
        <v>16</v>
      </c>
    </row>
    <row r="1302" spans="1:8">
      <c r="A1302" s="1">
        <v>1300</v>
      </c>
      <c r="B1302" t="s">
        <v>2501</v>
      </c>
      <c r="C1302" t="s">
        <v>12</v>
      </c>
      <c r="D1302" t="s">
        <v>2917</v>
      </c>
      <c r="E1302" t="s">
        <v>14</v>
      </c>
      <c r="F1302" t="s">
        <v>2917</v>
      </c>
      <c r="G1302" t="s">
        <v>16</v>
      </c>
    </row>
    <row r="1303" spans="1:8">
      <c r="A1303" s="1">
        <v>1301</v>
      </c>
      <c r="B1303" t="s">
        <v>2501</v>
      </c>
      <c r="C1303" t="s">
        <v>12</v>
      </c>
      <c r="D1303" t="s">
        <v>2918</v>
      </c>
      <c r="E1303" t="s">
        <v>14</v>
      </c>
      <c r="F1303" t="s">
        <v>2919</v>
      </c>
      <c r="G1303" t="s">
        <v>16</v>
      </c>
      <c r="H1303" t="s">
        <v>2920</v>
      </c>
    </row>
    <row r="1304" spans="1:8">
      <c r="A1304" s="1">
        <v>1302</v>
      </c>
      <c r="B1304" t="s">
        <v>2501</v>
      </c>
      <c r="C1304" t="s">
        <v>12</v>
      </c>
      <c r="D1304" t="s">
        <v>2921</v>
      </c>
      <c r="E1304" t="s">
        <v>14</v>
      </c>
      <c r="F1304" t="s">
        <v>2922</v>
      </c>
      <c r="G1304" t="s">
        <v>16</v>
      </c>
      <c r="H1304" t="s">
        <v>2923</v>
      </c>
    </row>
    <row r="1305" spans="1:8">
      <c r="A1305" s="1">
        <v>1303</v>
      </c>
      <c r="B1305" t="s">
        <v>2501</v>
      </c>
      <c r="C1305" t="s">
        <v>12</v>
      </c>
      <c r="D1305" t="s">
        <v>2924</v>
      </c>
      <c r="E1305" t="s">
        <v>14</v>
      </c>
      <c r="F1305" t="s">
        <v>2925</v>
      </c>
      <c r="G1305" t="s">
        <v>16</v>
      </c>
      <c r="H1305" t="s">
        <v>2926</v>
      </c>
    </row>
    <row r="1306" spans="1:8">
      <c r="A1306" s="1">
        <v>1304</v>
      </c>
      <c r="B1306" t="s">
        <v>2501</v>
      </c>
      <c r="C1306" t="s">
        <v>12</v>
      </c>
      <c r="D1306" t="s">
        <v>2927</v>
      </c>
      <c r="E1306" t="s">
        <v>14</v>
      </c>
      <c r="F1306" t="s">
        <v>2928</v>
      </c>
      <c r="G1306" t="s">
        <v>16</v>
      </c>
      <c r="H1306" t="s">
        <v>2929</v>
      </c>
    </row>
    <row r="1307" spans="1:8">
      <c r="A1307" s="1">
        <v>1305</v>
      </c>
      <c r="B1307" t="s">
        <v>2501</v>
      </c>
      <c r="C1307" t="s">
        <v>12</v>
      </c>
      <c r="D1307" t="s">
        <v>2930</v>
      </c>
      <c r="E1307" t="s">
        <v>14</v>
      </c>
      <c r="F1307" t="s">
        <v>2931</v>
      </c>
      <c r="G1307" t="s">
        <v>16</v>
      </c>
      <c r="H1307" t="s">
        <v>2932</v>
      </c>
    </row>
    <row r="1308" spans="1:8">
      <c r="A1308" s="1">
        <v>1306</v>
      </c>
      <c r="B1308" t="s">
        <v>2501</v>
      </c>
      <c r="C1308" t="s">
        <v>12</v>
      </c>
      <c r="D1308" t="s">
        <v>2933</v>
      </c>
      <c r="E1308" t="s">
        <v>14</v>
      </c>
      <c r="F1308" t="s">
        <v>84</v>
      </c>
      <c r="G1308" t="s">
        <v>16</v>
      </c>
      <c r="H1308" t="s">
        <v>2934</v>
      </c>
    </row>
    <row r="1309" spans="1:8">
      <c r="A1309" s="1">
        <v>1307</v>
      </c>
      <c r="B1309" t="s">
        <v>2501</v>
      </c>
      <c r="C1309" t="s">
        <v>12</v>
      </c>
      <c r="D1309" t="s">
        <v>2935</v>
      </c>
      <c r="E1309" t="s">
        <v>14</v>
      </c>
      <c r="F1309" t="s">
        <v>87</v>
      </c>
      <c r="G1309" t="s">
        <v>16</v>
      </c>
      <c r="H1309" t="s">
        <v>2936</v>
      </c>
    </row>
    <row r="1310" spans="1:8">
      <c r="A1310" s="1">
        <v>1308</v>
      </c>
      <c r="B1310" t="s">
        <v>2501</v>
      </c>
      <c r="C1310" t="s">
        <v>12</v>
      </c>
      <c r="D1310" t="s">
        <v>2937</v>
      </c>
      <c r="E1310" t="s">
        <v>14</v>
      </c>
      <c r="F1310" t="s">
        <v>2937</v>
      </c>
      <c r="G1310" t="s">
        <v>16</v>
      </c>
    </row>
    <row r="1311" spans="1:8">
      <c r="A1311" s="1">
        <v>1309</v>
      </c>
      <c r="B1311" t="s">
        <v>2501</v>
      </c>
      <c r="C1311" t="s">
        <v>12</v>
      </c>
      <c r="D1311" t="s">
        <v>2938</v>
      </c>
      <c r="E1311" t="s">
        <v>14</v>
      </c>
      <c r="F1311" t="s">
        <v>236</v>
      </c>
      <c r="G1311" t="s">
        <v>16</v>
      </c>
      <c r="H1311" t="s">
        <v>2939</v>
      </c>
    </row>
    <row r="1312" spans="1:8">
      <c r="A1312" s="1">
        <v>1310</v>
      </c>
      <c r="B1312" t="s">
        <v>2501</v>
      </c>
      <c r="C1312" t="s">
        <v>12</v>
      </c>
      <c r="D1312" t="s">
        <v>2940</v>
      </c>
      <c r="E1312" t="s">
        <v>14</v>
      </c>
      <c r="F1312" t="s">
        <v>43</v>
      </c>
      <c r="G1312" t="s">
        <v>16</v>
      </c>
      <c r="H1312" t="s">
        <v>2941</v>
      </c>
    </row>
    <row r="1313" spans="1:8">
      <c r="A1313" s="1">
        <v>1311</v>
      </c>
      <c r="B1313" t="s">
        <v>2501</v>
      </c>
      <c r="C1313" t="s">
        <v>12</v>
      </c>
      <c r="D1313" t="s">
        <v>2942</v>
      </c>
      <c r="E1313" t="s">
        <v>14</v>
      </c>
      <c r="F1313" t="s">
        <v>283</v>
      </c>
      <c r="G1313" t="s">
        <v>16</v>
      </c>
      <c r="H1313" t="s">
        <v>2943</v>
      </c>
    </row>
    <row r="1314" spans="1:8">
      <c r="A1314" s="1">
        <v>1312</v>
      </c>
      <c r="B1314" t="s">
        <v>2501</v>
      </c>
      <c r="C1314" t="s">
        <v>12</v>
      </c>
      <c r="D1314" t="s">
        <v>2944</v>
      </c>
      <c r="E1314" t="s">
        <v>14</v>
      </c>
      <c r="F1314" t="s">
        <v>286</v>
      </c>
      <c r="G1314" t="s">
        <v>16</v>
      </c>
      <c r="H1314" t="s">
        <v>2945</v>
      </c>
    </row>
    <row r="1315" spans="1:8">
      <c r="A1315" s="1">
        <v>1313</v>
      </c>
      <c r="B1315" t="s">
        <v>2501</v>
      </c>
      <c r="C1315" t="s">
        <v>12</v>
      </c>
      <c r="D1315" t="s">
        <v>2946</v>
      </c>
      <c r="E1315" t="s">
        <v>14</v>
      </c>
      <c r="F1315" t="s">
        <v>313</v>
      </c>
      <c r="G1315" t="s">
        <v>16</v>
      </c>
      <c r="H1315" t="s">
        <v>2947</v>
      </c>
    </row>
    <row r="1316" spans="1:8">
      <c r="A1316" s="1">
        <v>1314</v>
      </c>
      <c r="B1316" t="s">
        <v>2501</v>
      </c>
      <c r="C1316" t="s">
        <v>12</v>
      </c>
      <c r="D1316" t="s">
        <v>2948</v>
      </c>
      <c r="E1316" t="s">
        <v>14</v>
      </c>
      <c r="F1316" t="s">
        <v>315</v>
      </c>
      <c r="G1316" t="s">
        <v>16</v>
      </c>
      <c r="H1316" t="s">
        <v>2949</v>
      </c>
    </row>
    <row r="1317" spans="1:8">
      <c r="A1317" s="1">
        <v>1315</v>
      </c>
      <c r="B1317" t="s">
        <v>2501</v>
      </c>
      <c r="C1317" t="s">
        <v>12</v>
      </c>
      <c r="D1317" t="s">
        <v>2950</v>
      </c>
      <c r="E1317" t="s">
        <v>14</v>
      </c>
      <c r="F1317" t="s">
        <v>917</v>
      </c>
      <c r="G1317" t="s">
        <v>16</v>
      </c>
      <c r="H1317" t="s">
        <v>2951</v>
      </c>
    </row>
    <row r="1318" spans="1:8">
      <c r="A1318" s="1">
        <v>1316</v>
      </c>
      <c r="B1318" t="s">
        <v>2501</v>
      </c>
      <c r="C1318" t="s">
        <v>12</v>
      </c>
      <c r="D1318" t="s">
        <v>2952</v>
      </c>
      <c r="E1318" t="s">
        <v>14</v>
      </c>
      <c r="F1318" t="s">
        <v>953</v>
      </c>
      <c r="G1318" t="s">
        <v>16</v>
      </c>
      <c r="H1318" t="s">
        <v>2953</v>
      </c>
    </row>
    <row r="1319" spans="1:8">
      <c r="A1319" s="1">
        <v>1317</v>
      </c>
      <c r="B1319" t="s">
        <v>2501</v>
      </c>
      <c r="C1319" t="s">
        <v>12</v>
      </c>
      <c r="D1319" t="s">
        <v>2954</v>
      </c>
      <c r="E1319" t="s">
        <v>14</v>
      </c>
      <c r="F1319" t="s">
        <v>2955</v>
      </c>
      <c r="G1319" t="s">
        <v>16</v>
      </c>
      <c r="H1319" t="s">
        <v>2956</v>
      </c>
    </row>
    <row r="1320" spans="1:8">
      <c r="A1320" s="1">
        <v>1318</v>
      </c>
      <c r="B1320" t="s">
        <v>2501</v>
      </c>
      <c r="C1320" t="s">
        <v>12</v>
      </c>
      <c r="D1320" t="s">
        <v>2957</v>
      </c>
      <c r="E1320" t="s">
        <v>14</v>
      </c>
      <c r="F1320" t="s">
        <v>2958</v>
      </c>
      <c r="G1320" t="s">
        <v>16</v>
      </c>
      <c r="H1320" t="s">
        <v>2959</v>
      </c>
    </row>
    <row r="1321" spans="1:8">
      <c r="A1321" s="1">
        <v>1319</v>
      </c>
      <c r="B1321" t="s">
        <v>2501</v>
      </c>
      <c r="C1321" t="s">
        <v>12</v>
      </c>
      <c r="D1321" t="s">
        <v>2960</v>
      </c>
      <c r="E1321" t="s">
        <v>14</v>
      </c>
      <c r="F1321" t="s">
        <v>1124</v>
      </c>
      <c r="G1321" t="s">
        <v>16</v>
      </c>
      <c r="H1321" t="s">
        <v>2961</v>
      </c>
    </row>
    <row r="1322" spans="1:8">
      <c r="A1322" s="1">
        <v>1320</v>
      </c>
      <c r="B1322" t="s">
        <v>2501</v>
      </c>
      <c r="C1322" t="s">
        <v>12</v>
      </c>
      <c r="D1322" t="s">
        <v>2962</v>
      </c>
      <c r="E1322" t="s">
        <v>14</v>
      </c>
      <c r="F1322" t="s">
        <v>1015</v>
      </c>
      <c r="G1322" t="s">
        <v>16</v>
      </c>
      <c r="H1322" t="s">
        <v>2963</v>
      </c>
    </row>
    <row r="1323" spans="1:8">
      <c r="A1323" s="1">
        <v>1321</v>
      </c>
      <c r="B1323" t="s">
        <v>2501</v>
      </c>
      <c r="C1323" t="s">
        <v>12</v>
      </c>
      <c r="D1323" t="s">
        <v>2964</v>
      </c>
      <c r="E1323" t="s">
        <v>14</v>
      </c>
      <c r="F1323" t="s">
        <v>1129</v>
      </c>
      <c r="G1323" t="s">
        <v>16</v>
      </c>
      <c r="H1323" t="s">
        <v>2965</v>
      </c>
    </row>
    <row r="1324" spans="1:8">
      <c r="A1324" s="1">
        <v>1322</v>
      </c>
      <c r="B1324" t="s">
        <v>2501</v>
      </c>
      <c r="C1324" t="s">
        <v>12</v>
      </c>
      <c r="D1324" t="s">
        <v>2966</v>
      </c>
      <c r="E1324" t="s">
        <v>14</v>
      </c>
      <c r="F1324" t="s">
        <v>1132</v>
      </c>
      <c r="G1324" t="s">
        <v>16</v>
      </c>
      <c r="H1324" t="s">
        <v>2967</v>
      </c>
    </row>
    <row r="1325" spans="1:8">
      <c r="A1325" s="1">
        <v>1323</v>
      </c>
      <c r="B1325" t="s">
        <v>2501</v>
      </c>
      <c r="C1325" t="s">
        <v>12</v>
      </c>
      <c r="D1325" t="s">
        <v>2968</v>
      </c>
      <c r="E1325" t="s">
        <v>14</v>
      </c>
      <c r="F1325" t="s">
        <v>1135</v>
      </c>
      <c r="G1325" t="s">
        <v>16</v>
      </c>
      <c r="H1325" t="s">
        <v>2969</v>
      </c>
    </row>
    <row r="1326" spans="1:8">
      <c r="A1326" s="1">
        <v>1324</v>
      </c>
      <c r="B1326" t="s">
        <v>2501</v>
      </c>
      <c r="C1326" t="s">
        <v>12</v>
      </c>
      <c r="D1326" t="s">
        <v>2970</v>
      </c>
      <c r="E1326" t="s">
        <v>14</v>
      </c>
      <c r="F1326" t="s">
        <v>2690</v>
      </c>
      <c r="G1326" t="s">
        <v>16</v>
      </c>
      <c r="H1326" t="s">
        <v>2971</v>
      </c>
    </row>
    <row r="1327" spans="1:8">
      <c r="A1327" s="1">
        <v>1325</v>
      </c>
      <c r="B1327" t="s">
        <v>2501</v>
      </c>
      <c r="C1327" t="s">
        <v>12</v>
      </c>
      <c r="D1327" t="s">
        <v>2972</v>
      </c>
      <c r="E1327" t="s">
        <v>14</v>
      </c>
      <c r="F1327" t="s">
        <v>2973</v>
      </c>
      <c r="G1327" t="s">
        <v>16</v>
      </c>
      <c r="H1327" t="s">
        <v>2974</v>
      </c>
    </row>
    <row r="1328" spans="1:8">
      <c r="A1328" s="1">
        <v>1326</v>
      </c>
      <c r="B1328" t="s">
        <v>2501</v>
      </c>
      <c r="C1328" t="s">
        <v>12</v>
      </c>
      <c r="D1328" t="s">
        <v>2975</v>
      </c>
      <c r="E1328" t="s">
        <v>14</v>
      </c>
      <c r="F1328" t="s">
        <v>2976</v>
      </c>
      <c r="G1328" t="s">
        <v>16</v>
      </c>
      <c r="H1328" t="s">
        <v>2977</v>
      </c>
    </row>
    <row r="1329" spans="1:8">
      <c r="A1329" s="1">
        <v>1327</v>
      </c>
      <c r="B1329" t="s">
        <v>2501</v>
      </c>
      <c r="C1329" t="s">
        <v>12</v>
      </c>
      <c r="D1329" t="s">
        <v>2978</v>
      </c>
      <c r="E1329" t="s">
        <v>14</v>
      </c>
      <c r="F1329" t="s">
        <v>2979</v>
      </c>
      <c r="G1329" t="s">
        <v>16</v>
      </c>
      <c r="H1329" t="s">
        <v>2980</v>
      </c>
    </row>
    <row r="1330" spans="1:8">
      <c r="A1330" s="1">
        <v>1328</v>
      </c>
      <c r="B1330" t="s">
        <v>2501</v>
      </c>
      <c r="C1330" t="s">
        <v>12</v>
      </c>
      <c r="D1330" t="s">
        <v>2981</v>
      </c>
      <c r="E1330" t="s">
        <v>14</v>
      </c>
      <c r="F1330" t="s">
        <v>2982</v>
      </c>
      <c r="G1330" t="s">
        <v>16</v>
      </c>
      <c r="H1330" t="s">
        <v>2983</v>
      </c>
    </row>
    <row r="1331" spans="1:8">
      <c r="A1331" s="1">
        <v>1329</v>
      </c>
      <c r="B1331" t="s">
        <v>2501</v>
      </c>
      <c r="C1331" t="s">
        <v>12</v>
      </c>
      <c r="D1331" t="s">
        <v>2984</v>
      </c>
      <c r="E1331" t="s">
        <v>14</v>
      </c>
      <c r="F1331" t="s">
        <v>2985</v>
      </c>
      <c r="G1331" t="s">
        <v>16</v>
      </c>
      <c r="H1331" t="s">
        <v>2986</v>
      </c>
    </row>
    <row r="1332" spans="1:8">
      <c r="A1332" s="1">
        <v>1330</v>
      </c>
      <c r="B1332" t="s">
        <v>2501</v>
      </c>
      <c r="C1332" t="s">
        <v>12</v>
      </c>
      <c r="D1332" t="s">
        <v>2987</v>
      </c>
      <c r="E1332" t="s">
        <v>14</v>
      </c>
      <c r="F1332" t="s">
        <v>2988</v>
      </c>
      <c r="G1332" t="s">
        <v>16</v>
      </c>
      <c r="H1332" t="s">
        <v>2989</v>
      </c>
    </row>
    <row r="1333" spans="1:8">
      <c r="A1333" s="1">
        <v>1331</v>
      </c>
      <c r="B1333" t="s">
        <v>2501</v>
      </c>
      <c r="C1333" t="s">
        <v>12</v>
      </c>
      <c r="D1333" t="s">
        <v>2990</v>
      </c>
      <c r="E1333" t="s">
        <v>14</v>
      </c>
      <c r="F1333" t="s">
        <v>2991</v>
      </c>
      <c r="G1333" t="s">
        <v>16</v>
      </c>
      <c r="H1333" t="s">
        <v>2992</v>
      </c>
    </row>
    <row r="1334" spans="1:8">
      <c r="A1334" s="1">
        <v>1332</v>
      </c>
      <c r="B1334" t="s">
        <v>2501</v>
      </c>
      <c r="C1334" t="s">
        <v>12</v>
      </c>
      <c r="D1334" t="s">
        <v>2993</v>
      </c>
      <c r="E1334" t="s">
        <v>14</v>
      </c>
      <c r="F1334" t="s">
        <v>1812</v>
      </c>
      <c r="G1334" t="s">
        <v>16</v>
      </c>
      <c r="H1334" t="s">
        <v>2994</v>
      </c>
    </row>
    <row r="1335" spans="1:8">
      <c r="A1335" s="1">
        <v>1333</v>
      </c>
      <c r="B1335" t="s">
        <v>2501</v>
      </c>
      <c r="C1335" t="s">
        <v>12</v>
      </c>
      <c r="D1335" t="s">
        <v>2995</v>
      </c>
      <c r="E1335" t="s">
        <v>14</v>
      </c>
      <c r="F1335" t="s">
        <v>1815</v>
      </c>
      <c r="G1335" t="s">
        <v>16</v>
      </c>
      <c r="H1335" t="s">
        <v>2996</v>
      </c>
    </row>
    <row r="1336" spans="1:8">
      <c r="A1336" s="1">
        <v>1334</v>
      </c>
      <c r="B1336" t="s">
        <v>2501</v>
      </c>
      <c r="C1336" t="s">
        <v>12</v>
      </c>
      <c r="D1336" t="s">
        <v>2997</v>
      </c>
      <c r="E1336" t="s">
        <v>14</v>
      </c>
      <c r="F1336" t="s">
        <v>1818</v>
      </c>
      <c r="G1336" t="s">
        <v>16</v>
      </c>
      <c r="H1336" t="s">
        <v>2998</v>
      </c>
    </row>
    <row r="1337" spans="1:8">
      <c r="A1337" s="1">
        <v>1335</v>
      </c>
      <c r="B1337" t="s">
        <v>2501</v>
      </c>
      <c r="C1337" t="s">
        <v>12</v>
      </c>
      <c r="D1337" t="s">
        <v>2999</v>
      </c>
      <c r="E1337" t="s">
        <v>14</v>
      </c>
      <c r="F1337" t="s">
        <v>1821</v>
      </c>
      <c r="G1337" t="s">
        <v>16</v>
      </c>
      <c r="H1337" t="s">
        <v>3000</v>
      </c>
    </row>
    <row r="1338" spans="1:8">
      <c r="A1338" s="1">
        <v>1336</v>
      </c>
      <c r="B1338" t="s">
        <v>2501</v>
      </c>
      <c r="C1338" t="s">
        <v>12</v>
      </c>
      <c r="D1338" t="s">
        <v>3001</v>
      </c>
      <c r="E1338" t="s">
        <v>14</v>
      </c>
      <c r="F1338" t="s">
        <v>1823</v>
      </c>
      <c r="G1338" t="s">
        <v>16</v>
      </c>
      <c r="H1338" t="s">
        <v>3002</v>
      </c>
    </row>
    <row r="1339" spans="1:8">
      <c r="A1339" s="1">
        <v>1337</v>
      </c>
      <c r="B1339" t="s">
        <v>2501</v>
      </c>
      <c r="C1339" t="s">
        <v>12</v>
      </c>
      <c r="D1339" t="s">
        <v>3003</v>
      </c>
      <c r="E1339" t="s">
        <v>14</v>
      </c>
      <c r="F1339" t="s">
        <v>1141</v>
      </c>
      <c r="G1339" t="s">
        <v>16</v>
      </c>
      <c r="H1339" t="s">
        <v>3004</v>
      </c>
    </row>
    <row r="1340" spans="1:8">
      <c r="A1340" s="1">
        <v>1338</v>
      </c>
      <c r="B1340" t="s">
        <v>2501</v>
      </c>
      <c r="C1340" t="s">
        <v>12</v>
      </c>
      <c r="D1340" t="s">
        <v>3005</v>
      </c>
      <c r="E1340" t="s">
        <v>14</v>
      </c>
      <c r="F1340" t="s">
        <v>1828</v>
      </c>
      <c r="G1340" t="s">
        <v>16</v>
      </c>
      <c r="H1340" t="s">
        <v>3006</v>
      </c>
    </row>
    <row r="1341" spans="1:8">
      <c r="A1341" s="1">
        <v>1339</v>
      </c>
      <c r="B1341" t="s">
        <v>2501</v>
      </c>
      <c r="C1341" t="s">
        <v>12</v>
      </c>
      <c r="D1341" t="s">
        <v>3007</v>
      </c>
      <c r="E1341" t="s">
        <v>14</v>
      </c>
      <c r="F1341" t="s">
        <v>3008</v>
      </c>
      <c r="G1341" t="s">
        <v>16</v>
      </c>
      <c r="H1341" t="s">
        <v>3009</v>
      </c>
    </row>
    <row r="1342" spans="1:8">
      <c r="A1342" s="1">
        <v>1340</v>
      </c>
      <c r="B1342" t="s">
        <v>2501</v>
      </c>
      <c r="C1342" t="s">
        <v>12</v>
      </c>
      <c r="D1342" t="s">
        <v>3010</v>
      </c>
      <c r="E1342" t="s">
        <v>14</v>
      </c>
      <c r="F1342" t="s">
        <v>3011</v>
      </c>
      <c r="G1342" t="s">
        <v>16</v>
      </c>
      <c r="H1342" t="s">
        <v>3012</v>
      </c>
    </row>
    <row r="1343" spans="1:8">
      <c r="A1343" s="1">
        <v>1341</v>
      </c>
      <c r="B1343" t="s">
        <v>2501</v>
      </c>
      <c r="C1343" t="s">
        <v>12</v>
      </c>
      <c r="D1343" t="s">
        <v>3013</v>
      </c>
      <c r="E1343" t="s">
        <v>14</v>
      </c>
      <c r="F1343" t="s">
        <v>3014</v>
      </c>
      <c r="G1343" t="s">
        <v>16</v>
      </c>
      <c r="H1343" t="s">
        <v>3015</v>
      </c>
    </row>
    <row r="1344" spans="1:8">
      <c r="A1344" s="1">
        <v>1342</v>
      </c>
      <c r="B1344" t="s">
        <v>2501</v>
      </c>
      <c r="C1344" t="s">
        <v>12</v>
      </c>
      <c r="D1344" t="s">
        <v>3016</v>
      </c>
      <c r="E1344" t="s">
        <v>14</v>
      </c>
      <c r="F1344" t="s">
        <v>3017</v>
      </c>
      <c r="G1344" t="s">
        <v>16</v>
      </c>
      <c r="H1344" t="s">
        <v>3018</v>
      </c>
    </row>
    <row r="1345" spans="1:8">
      <c r="A1345" s="1">
        <v>1343</v>
      </c>
      <c r="B1345" t="s">
        <v>2501</v>
      </c>
      <c r="C1345" t="s">
        <v>12</v>
      </c>
      <c r="D1345" t="s">
        <v>3019</v>
      </c>
      <c r="E1345" t="s">
        <v>14</v>
      </c>
      <c r="F1345" t="s">
        <v>3020</v>
      </c>
      <c r="G1345" t="s">
        <v>16</v>
      </c>
      <c r="H1345" t="s">
        <v>3021</v>
      </c>
    </row>
    <row r="1346" spans="1:8">
      <c r="A1346" s="1">
        <v>1344</v>
      </c>
      <c r="B1346" t="s">
        <v>2501</v>
      </c>
      <c r="C1346" t="s">
        <v>12</v>
      </c>
      <c r="D1346" t="s">
        <v>3022</v>
      </c>
      <c r="E1346" t="s">
        <v>14</v>
      </c>
      <c r="F1346" t="s">
        <v>3023</v>
      </c>
      <c r="G1346" t="s">
        <v>16</v>
      </c>
      <c r="H1346" t="s">
        <v>3021</v>
      </c>
    </row>
    <row r="1347" spans="1:8">
      <c r="A1347" s="1">
        <v>1345</v>
      </c>
      <c r="B1347" t="s">
        <v>2501</v>
      </c>
      <c r="C1347" t="s">
        <v>12</v>
      </c>
      <c r="D1347" t="s">
        <v>3024</v>
      </c>
      <c r="E1347" t="s">
        <v>14</v>
      </c>
      <c r="F1347" t="s">
        <v>3025</v>
      </c>
      <c r="G1347" t="s">
        <v>16</v>
      </c>
      <c r="H1347" t="s">
        <v>3021</v>
      </c>
    </row>
    <row r="1348" spans="1:8">
      <c r="A1348" s="1">
        <v>1346</v>
      </c>
      <c r="B1348" t="s">
        <v>2501</v>
      </c>
      <c r="C1348" t="s">
        <v>12</v>
      </c>
      <c r="D1348" t="s">
        <v>3026</v>
      </c>
      <c r="E1348" t="s">
        <v>14</v>
      </c>
      <c r="F1348" t="s">
        <v>3027</v>
      </c>
      <c r="G1348" t="s">
        <v>16</v>
      </c>
      <c r="H1348" t="s">
        <v>3021</v>
      </c>
    </row>
    <row r="1349" spans="1:8">
      <c r="A1349" s="1">
        <v>1347</v>
      </c>
      <c r="B1349" t="s">
        <v>2501</v>
      </c>
      <c r="C1349" t="s">
        <v>12</v>
      </c>
      <c r="D1349" t="s">
        <v>3028</v>
      </c>
      <c r="E1349" t="s">
        <v>14</v>
      </c>
      <c r="F1349" t="s">
        <v>3029</v>
      </c>
      <c r="G1349" t="s">
        <v>16</v>
      </c>
      <c r="H1349" t="s">
        <v>3021</v>
      </c>
    </row>
    <row r="1350" spans="1:8">
      <c r="A1350" s="1">
        <v>1348</v>
      </c>
      <c r="B1350" t="s">
        <v>2501</v>
      </c>
      <c r="C1350" t="s">
        <v>12</v>
      </c>
      <c r="D1350" t="s">
        <v>3030</v>
      </c>
      <c r="E1350" t="s">
        <v>14</v>
      </c>
      <c r="F1350" t="s">
        <v>3031</v>
      </c>
      <c r="G1350" t="s">
        <v>16</v>
      </c>
      <c r="H1350" t="s">
        <v>3021</v>
      </c>
    </row>
    <row r="1351" spans="1:8">
      <c r="A1351" s="1">
        <v>1349</v>
      </c>
      <c r="B1351" t="s">
        <v>2501</v>
      </c>
      <c r="C1351" t="s">
        <v>12</v>
      </c>
      <c r="D1351" t="s">
        <v>3032</v>
      </c>
      <c r="E1351" t="s">
        <v>14</v>
      </c>
      <c r="F1351" t="s">
        <v>3033</v>
      </c>
      <c r="G1351" t="s">
        <v>16</v>
      </c>
      <c r="H1351" t="s">
        <v>3034</v>
      </c>
    </row>
    <row r="1352" spans="1:8">
      <c r="A1352" s="1">
        <v>1350</v>
      </c>
      <c r="B1352" t="s">
        <v>2501</v>
      </c>
      <c r="C1352" t="s">
        <v>12</v>
      </c>
      <c r="D1352" t="s">
        <v>3035</v>
      </c>
      <c r="E1352" t="s">
        <v>14</v>
      </c>
      <c r="F1352" t="s">
        <v>3036</v>
      </c>
      <c r="G1352" t="s">
        <v>16</v>
      </c>
      <c r="H1352" t="s">
        <v>3037</v>
      </c>
    </row>
    <row r="1353" spans="1:8">
      <c r="A1353" s="1">
        <v>1351</v>
      </c>
      <c r="B1353" t="s">
        <v>2501</v>
      </c>
      <c r="C1353" t="s">
        <v>12</v>
      </c>
      <c r="D1353" t="s">
        <v>3038</v>
      </c>
      <c r="E1353" t="s">
        <v>14</v>
      </c>
      <c r="F1353" t="s">
        <v>3039</v>
      </c>
      <c r="G1353" t="s">
        <v>16</v>
      </c>
      <c r="H1353" t="s">
        <v>3040</v>
      </c>
    </row>
    <row r="1354" spans="1:8">
      <c r="A1354" s="1">
        <v>1352</v>
      </c>
      <c r="B1354" t="s">
        <v>2501</v>
      </c>
      <c r="C1354" t="s">
        <v>12</v>
      </c>
      <c r="D1354" t="s">
        <v>3041</v>
      </c>
      <c r="E1354" t="s">
        <v>14</v>
      </c>
      <c r="F1354" t="s">
        <v>3042</v>
      </c>
      <c r="G1354" t="s">
        <v>16</v>
      </c>
      <c r="H1354" t="s">
        <v>3043</v>
      </c>
    </row>
    <row r="1355" spans="1:8">
      <c r="A1355" s="1">
        <v>1353</v>
      </c>
      <c r="B1355" t="s">
        <v>2501</v>
      </c>
      <c r="C1355" t="s">
        <v>12</v>
      </c>
      <c r="D1355" t="s">
        <v>3044</v>
      </c>
      <c r="E1355" t="s">
        <v>14</v>
      </c>
      <c r="F1355" t="s">
        <v>3045</v>
      </c>
      <c r="G1355" t="s">
        <v>16</v>
      </c>
      <c r="H1355" t="s">
        <v>3046</v>
      </c>
    </row>
    <row r="1356" spans="1:8">
      <c r="A1356" s="1">
        <v>1354</v>
      </c>
      <c r="B1356" t="s">
        <v>2501</v>
      </c>
      <c r="C1356" t="s">
        <v>12</v>
      </c>
      <c r="D1356" t="s">
        <v>3047</v>
      </c>
      <c r="E1356" t="s">
        <v>14</v>
      </c>
      <c r="F1356" t="s">
        <v>3048</v>
      </c>
      <c r="G1356" t="s">
        <v>16</v>
      </c>
      <c r="H1356" t="s">
        <v>2702</v>
      </c>
    </row>
    <row r="1357" spans="1:8">
      <c r="A1357" s="1">
        <v>1355</v>
      </c>
      <c r="B1357" t="s">
        <v>2501</v>
      </c>
      <c r="C1357" t="s">
        <v>12</v>
      </c>
      <c r="D1357" t="s">
        <v>3049</v>
      </c>
      <c r="E1357" t="s">
        <v>14</v>
      </c>
      <c r="F1357" t="s">
        <v>3050</v>
      </c>
      <c r="G1357" t="s">
        <v>16</v>
      </c>
      <c r="H1357" t="s">
        <v>3051</v>
      </c>
    </row>
    <row r="1358" spans="1:8">
      <c r="A1358" s="1">
        <v>1356</v>
      </c>
      <c r="B1358" t="s">
        <v>2501</v>
      </c>
      <c r="C1358" t="s">
        <v>12</v>
      </c>
      <c r="D1358" t="s">
        <v>3052</v>
      </c>
      <c r="E1358" t="s">
        <v>14</v>
      </c>
      <c r="F1358" t="s">
        <v>3053</v>
      </c>
      <c r="G1358" t="s">
        <v>16</v>
      </c>
      <c r="H1358" t="s">
        <v>3054</v>
      </c>
    </row>
    <row r="1359" spans="1:8">
      <c r="A1359" s="1">
        <v>1357</v>
      </c>
      <c r="B1359" t="s">
        <v>2501</v>
      </c>
      <c r="C1359" t="s">
        <v>12</v>
      </c>
      <c r="D1359" t="s">
        <v>3055</v>
      </c>
      <c r="E1359" t="s">
        <v>14</v>
      </c>
      <c r="F1359" t="s">
        <v>3056</v>
      </c>
      <c r="G1359" t="s">
        <v>16</v>
      </c>
      <c r="H1359" t="s">
        <v>3057</v>
      </c>
    </row>
    <row r="1360" spans="1:8">
      <c r="A1360" s="1">
        <v>1358</v>
      </c>
      <c r="B1360" t="s">
        <v>2501</v>
      </c>
      <c r="C1360" t="s">
        <v>12</v>
      </c>
      <c r="D1360" t="s">
        <v>3058</v>
      </c>
      <c r="E1360" t="s">
        <v>14</v>
      </c>
      <c r="F1360" t="s">
        <v>3059</v>
      </c>
      <c r="G1360" t="s">
        <v>16</v>
      </c>
      <c r="H1360" t="s">
        <v>3051</v>
      </c>
    </row>
    <row r="1361" spans="1:8">
      <c r="A1361" s="1">
        <v>1359</v>
      </c>
      <c r="B1361" t="s">
        <v>2501</v>
      </c>
      <c r="C1361" t="s">
        <v>12</v>
      </c>
      <c r="D1361" t="s">
        <v>3060</v>
      </c>
      <c r="E1361" t="s">
        <v>14</v>
      </c>
      <c r="F1361" t="s">
        <v>3061</v>
      </c>
      <c r="G1361" t="s">
        <v>16</v>
      </c>
      <c r="H1361" t="s">
        <v>3062</v>
      </c>
    </row>
    <row r="1362" spans="1:8">
      <c r="A1362" s="1">
        <v>1360</v>
      </c>
      <c r="B1362" t="s">
        <v>2501</v>
      </c>
      <c r="C1362" t="s">
        <v>12</v>
      </c>
      <c r="D1362" t="s">
        <v>3063</v>
      </c>
      <c r="E1362" t="s">
        <v>14</v>
      </c>
      <c r="F1362" t="s">
        <v>3064</v>
      </c>
      <c r="G1362" t="s">
        <v>16</v>
      </c>
      <c r="H1362" t="s">
        <v>3065</v>
      </c>
    </row>
    <row r="1363" spans="1:8">
      <c r="A1363" s="1">
        <v>1361</v>
      </c>
      <c r="B1363" t="s">
        <v>2501</v>
      </c>
      <c r="C1363" t="s">
        <v>12</v>
      </c>
      <c r="D1363" t="s">
        <v>3066</v>
      </c>
      <c r="E1363" t="s">
        <v>14</v>
      </c>
      <c r="F1363" t="s">
        <v>3067</v>
      </c>
      <c r="G1363" t="s">
        <v>16</v>
      </c>
      <c r="H1363" t="s">
        <v>3068</v>
      </c>
    </row>
    <row r="1364" spans="1:8">
      <c r="A1364" s="1">
        <v>1362</v>
      </c>
      <c r="B1364" t="s">
        <v>2501</v>
      </c>
      <c r="C1364" t="s">
        <v>12</v>
      </c>
      <c r="D1364" t="s">
        <v>3069</v>
      </c>
      <c r="E1364" t="s">
        <v>14</v>
      </c>
      <c r="F1364" t="s">
        <v>3070</v>
      </c>
      <c r="G1364" t="s">
        <v>16</v>
      </c>
      <c r="H1364" t="s">
        <v>3071</v>
      </c>
    </row>
    <row r="1365" spans="1:8">
      <c r="A1365" s="1">
        <v>1363</v>
      </c>
      <c r="B1365" t="s">
        <v>2501</v>
      </c>
      <c r="C1365" t="s">
        <v>12</v>
      </c>
      <c r="D1365" t="s">
        <v>3072</v>
      </c>
      <c r="E1365" t="s">
        <v>14</v>
      </c>
      <c r="F1365" t="s">
        <v>3073</v>
      </c>
      <c r="G1365" t="s">
        <v>16</v>
      </c>
      <c r="H1365" t="s">
        <v>3074</v>
      </c>
    </row>
    <row r="1366" spans="1:8">
      <c r="A1366" s="1">
        <v>1364</v>
      </c>
      <c r="B1366" t="s">
        <v>2501</v>
      </c>
      <c r="C1366" t="s">
        <v>12</v>
      </c>
      <c r="D1366" t="s">
        <v>1034</v>
      </c>
      <c r="E1366" t="s">
        <v>14</v>
      </c>
      <c r="F1366" t="s">
        <v>1034</v>
      </c>
      <c r="G1366" t="s">
        <v>16</v>
      </c>
    </row>
    <row r="1367" spans="1:8">
      <c r="A1367" s="1">
        <v>1365</v>
      </c>
      <c r="B1367" t="s">
        <v>2501</v>
      </c>
      <c r="C1367" t="s">
        <v>12</v>
      </c>
      <c r="D1367" t="s">
        <v>3075</v>
      </c>
      <c r="E1367" t="s">
        <v>14</v>
      </c>
      <c r="F1367" t="s">
        <v>115</v>
      </c>
      <c r="G1367" t="s">
        <v>16</v>
      </c>
      <c r="H1367" t="s">
        <v>3076</v>
      </c>
    </row>
    <row r="1368" spans="1:8">
      <c r="A1368" s="1">
        <v>1366</v>
      </c>
      <c r="B1368" t="s">
        <v>2501</v>
      </c>
      <c r="C1368" t="s">
        <v>12</v>
      </c>
      <c r="D1368" t="s">
        <v>3077</v>
      </c>
      <c r="E1368" t="s">
        <v>14</v>
      </c>
      <c r="F1368" t="s">
        <v>311</v>
      </c>
      <c r="G1368" t="s">
        <v>16</v>
      </c>
      <c r="H1368" t="s">
        <v>3078</v>
      </c>
    </row>
    <row r="1369" spans="1:8">
      <c r="A1369" s="1">
        <v>1367</v>
      </c>
      <c r="B1369" t="s">
        <v>2501</v>
      </c>
      <c r="C1369" t="s">
        <v>12</v>
      </c>
      <c r="D1369" t="s">
        <v>3079</v>
      </c>
      <c r="E1369" t="s">
        <v>14</v>
      </c>
      <c r="F1369" t="s">
        <v>1855</v>
      </c>
      <c r="G1369" t="s">
        <v>16</v>
      </c>
      <c r="H1369" t="s">
        <v>3080</v>
      </c>
    </row>
    <row r="1370" spans="1:8">
      <c r="A1370" s="1">
        <v>1368</v>
      </c>
      <c r="B1370" t="s">
        <v>2501</v>
      </c>
      <c r="C1370" t="s">
        <v>12</v>
      </c>
      <c r="D1370" t="s">
        <v>3081</v>
      </c>
      <c r="E1370" t="s">
        <v>14</v>
      </c>
      <c r="F1370" t="s">
        <v>1858</v>
      </c>
      <c r="G1370" t="s">
        <v>16</v>
      </c>
      <c r="H1370" t="s">
        <v>3080</v>
      </c>
    </row>
    <row r="1371" spans="1:8">
      <c r="A1371" s="1">
        <v>1369</v>
      </c>
      <c r="B1371" t="s">
        <v>2501</v>
      </c>
      <c r="C1371" t="s">
        <v>12</v>
      </c>
      <c r="D1371" t="s">
        <v>3082</v>
      </c>
      <c r="E1371" t="s">
        <v>14</v>
      </c>
      <c r="F1371" t="s">
        <v>1207</v>
      </c>
      <c r="G1371" t="s">
        <v>16</v>
      </c>
      <c r="H1371" t="s">
        <v>3080</v>
      </c>
    </row>
    <row r="1372" spans="1:8">
      <c r="A1372" s="1">
        <v>1370</v>
      </c>
      <c r="B1372" t="s">
        <v>2501</v>
      </c>
      <c r="C1372" t="s">
        <v>12</v>
      </c>
      <c r="D1372" t="s">
        <v>3083</v>
      </c>
      <c r="E1372" t="s">
        <v>14</v>
      </c>
      <c r="F1372" t="s">
        <v>1863</v>
      </c>
      <c r="G1372" t="s">
        <v>16</v>
      </c>
      <c r="H1372" t="s">
        <v>3080</v>
      </c>
    </row>
    <row r="1373" spans="1:8">
      <c r="A1373" s="1">
        <v>1371</v>
      </c>
      <c r="B1373" t="s">
        <v>2501</v>
      </c>
      <c r="C1373" t="s">
        <v>12</v>
      </c>
      <c r="D1373" t="s">
        <v>3084</v>
      </c>
      <c r="E1373" t="s">
        <v>14</v>
      </c>
      <c r="F1373" t="s">
        <v>1866</v>
      </c>
      <c r="G1373" t="s">
        <v>16</v>
      </c>
      <c r="H1373" t="s">
        <v>3085</v>
      </c>
    </row>
    <row r="1374" spans="1:8">
      <c r="A1374" s="1">
        <v>1372</v>
      </c>
      <c r="B1374" t="s">
        <v>2501</v>
      </c>
      <c r="C1374" t="s">
        <v>12</v>
      </c>
      <c r="D1374" t="s">
        <v>3086</v>
      </c>
      <c r="E1374" t="s">
        <v>14</v>
      </c>
      <c r="F1374" t="s">
        <v>1869</v>
      </c>
      <c r="G1374" t="s">
        <v>16</v>
      </c>
      <c r="H1374" t="s">
        <v>3087</v>
      </c>
    </row>
    <row r="1375" spans="1:8">
      <c r="A1375" s="1">
        <v>1373</v>
      </c>
      <c r="B1375" t="s">
        <v>2501</v>
      </c>
      <c r="C1375" t="s">
        <v>12</v>
      </c>
      <c r="D1375" t="s">
        <v>3088</v>
      </c>
      <c r="E1375" t="s">
        <v>14</v>
      </c>
      <c r="F1375" t="s">
        <v>1872</v>
      </c>
      <c r="G1375" t="s">
        <v>16</v>
      </c>
      <c r="H1375" t="s">
        <v>3085</v>
      </c>
    </row>
    <row r="1376" spans="1:8">
      <c r="A1376" s="1">
        <v>1374</v>
      </c>
      <c r="B1376" t="s">
        <v>2501</v>
      </c>
      <c r="C1376" t="s">
        <v>12</v>
      </c>
      <c r="D1376" t="s">
        <v>3089</v>
      </c>
      <c r="E1376" t="s">
        <v>14</v>
      </c>
      <c r="F1376" t="s">
        <v>1875</v>
      </c>
      <c r="G1376" t="s">
        <v>16</v>
      </c>
      <c r="H1376" t="s">
        <v>3090</v>
      </c>
    </row>
    <row r="1377" spans="1:8">
      <c r="A1377" s="1">
        <v>1375</v>
      </c>
      <c r="B1377" t="s">
        <v>2501</v>
      </c>
      <c r="C1377" t="s">
        <v>12</v>
      </c>
      <c r="D1377" t="s">
        <v>3091</v>
      </c>
      <c r="E1377" t="s">
        <v>14</v>
      </c>
      <c r="F1377" t="s">
        <v>1878</v>
      </c>
      <c r="G1377" t="s">
        <v>16</v>
      </c>
      <c r="H1377" t="s">
        <v>3092</v>
      </c>
    </row>
    <row r="1378" spans="1:8">
      <c r="A1378" s="1">
        <v>1376</v>
      </c>
      <c r="B1378" t="s">
        <v>2501</v>
      </c>
      <c r="C1378" t="s">
        <v>12</v>
      </c>
      <c r="D1378" t="s">
        <v>3093</v>
      </c>
      <c r="E1378" t="s">
        <v>14</v>
      </c>
      <c r="F1378" t="s">
        <v>1880</v>
      </c>
      <c r="G1378" t="s">
        <v>16</v>
      </c>
      <c r="H1378" t="s">
        <v>3092</v>
      </c>
    </row>
    <row r="1379" spans="1:8">
      <c r="A1379" s="1">
        <v>1377</v>
      </c>
      <c r="B1379" t="s">
        <v>2501</v>
      </c>
      <c r="C1379" t="s">
        <v>12</v>
      </c>
      <c r="D1379" t="s">
        <v>63</v>
      </c>
      <c r="E1379" t="s">
        <v>14</v>
      </c>
      <c r="F1379" t="s">
        <v>63</v>
      </c>
      <c r="G1379" t="s">
        <v>16</v>
      </c>
    </row>
    <row r="1380" spans="1:8">
      <c r="A1380" s="1">
        <v>1378</v>
      </c>
      <c r="B1380" t="s">
        <v>2501</v>
      </c>
      <c r="C1380" t="s">
        <v>12</v>
      </c>
      <c r="D1380" t="s">
        <v>3094</v>
      </c>
      <c r="E1380" t="s">
        <v>14</v>
      </c>
      <c r="F1380" t="s">
        <v>3095</v>
      </c>
      <c r="G1380" t="s">
        <v>16</v>
      </c>
      <c r="H1380" t="s">
        <v>2749</v>
      </c>
    </row>
    <row r="1381" spans="1:8">
      <c r="A1381" s="1">
        <v>1379</v>
      </c>
      <c r="B1381" t="s">
        <v>2501</v>
      </c>
      <c r="C1381" t="s">
        <v>12</v>
      </c>
      <c r="D1381" t="s">
        <v>3096</v>
      </c>
      <c r="E1381" t="s">
        <v>14</v>
      </c>
      <c r="F1381" t="s">
        <v>3097</v>
      </c>
      <c r="G1381" t="s">
        <v>16</v>
      </c>
      <c r="H1381" t="s">
        <v>2749</v>
      </c>
    </row>
    <row r="1382" spans="1:8">
      <c r="A1382" s="1">
        <v>1380</v>
      </c>
      <c r="B1382" t="s">
        <v>3098</v>
      </c>
      <c r="C1382" t="s">
        <v>12</v>
      </c>
      <c r="D1382" t="s">
        <v>3099</v>
      </c>
      <c r="E1382" t="s">
        <v>14</v>
      </c>
      <c r="F1382" t="s">
        <v>65</v>
      </c>
      <c r="G1382" t="s">
        <v>16</v>
      </c>
      <c r="H1382" t="s">
        <v>3100</v>
      </c>
    </row>
    <row r="1383" spans="1:8">
      <c r="A1383" s="1">
        <v>1381</v>
      </c>
      <c r="B1383" t="s">
        <v>3098</v>
      </c>
      <c r="C1383" t="s">
        <v>12</v>
      </c>
      <c r="D1383" t="s">
        <v>3101</v>
      </c>
      <c r="E1383" t="s">
        <v>14</v>
      </c>
      <c r="F1383" t="s">
        <v>68</v>
      </c>
      <c r="G1383" t="s">
        <v>16</v>
      </c>
      <c r="H1383" t="s">
        <v>3102</v>
      </c>
    </row>
    <row r="1384" spans="1:8">
      <c r="A1384" s="1">
        <v>1382</v>
      </c>
      <c r="B1384" t="s">
        <v>3098</v>
      </c>
      <c r="C1384" t="s">
        <v>12</v>
      </c>
      <c r="D1384" t="s">
        <v>3103</v>
      </c>
      <c r="E1384" t="s">
        <v>14</v>
      </c>
      <c r="F1384" t="s">
        <v>1858</v>
      </c>
      <c r="G1384" t="s">
        <v>16</v>
      </c>
      <c r="H1384" t="s">
        <v>3104</v>
      </c>
    </row>
    <row r="1385" spans="1:8">
      <c r="A1385" s="1">
        <v>1383</v>
      </c>
      <c r="B1385" t="s">
        <v>3098</v>
      </c>
      <c r="C1385" t="s">
        <v>12</v>
      </c>
      <c r="D1385" t="s">
        <v>3105</v>
      </c>
      <c r="E1385" t="s">
        <v>14</v>
      </c>
      <c r="F1385" t="s">
        <v>3106</v>
      </c>
      <c r="G1385" t="s">
        <v>16</v>
      </c>
      <c r="H1385" t="s">
        <v>3107</v>
      </c>
    </row>
    <row r="1386" spans="1:8">
      <c r="A1386" s="1">
        <v>1384</v>
      </c>
      <c r="B1386" t="s">
        <v>3098</v>
      </c>
      <c r="C1386" t="s">
        <v>12</v>
      </c>
      <c r="D1386" t="s">
        <v>3108</v>
      </c>
      <c r="E1386" t="s">
        <v>14</v>
      </c>
      <c r="F1386" t="s">
        <v>3109</v>
      </c>
      <c r="G1386" t="s">
        <v>16</v>
      </c>
      <c r="H1386" t="s">
        <v>3110</v>
      </c>
    </row>
    <row r="1387" spans="1:8">
      <c r="A1387" s="1">
        <v>1385</v>
      </c>
      <c r="B1387" t="s">
        <v>3098</v>
      </c>
      <c r="C1387" t="s">
        <v>12</v>
      </c>
      <c r="D1387" t="s">
        <v>3111</v>
      </c>
      <c r="E1387" t="s">
        <v>14</v>
      </c>
      <c r="F1387" t="s">
        <v>3112</v>
      </c>
      <c r="G1387" t="s">
        <v>16</v>
      </c>
      <c r="H1387" t="s">
        <v>3113</v>
      </c>
    </row>
    <row r="1388" spans="1:8">
      <c r="A1388" s="1">
        <v>1386</v>
      </c>
      <c r="B1388" t="s">
        <v>3098</v>
      </c>
      <c r="C1388" t="s">
        <v>12</v>
      </c>
      <c r="D1388" t="s">
        <v>3114</v>
      </c>
      <c r="E1388" t="s">
        <v>14</v>
      </c>
      <c r="F1388" t="s">
        <v>3115</v>
      </c>
      <c r="G1388" t="s">
        <v>16</v>
      </c>
      <c r="H1388" t="s">
        <v>3116</v>
      </c>
    </row>
    <row r="1389" spans="1:8">
      <c r="A1389" s="1">
        <v>1387</v>
      </c>
      <c r="B1389" t="s">
        <v>3098</v>
      </c>
      <c r="C1389" t="s">
        <v>12</v>
      </c>
      <c r="D1389" t="s">
        <v>3117</v>
      </c>
      <c r="E1389" t="s">
        <v>14</v>
      </c>
      <c r="F1389" t="s">
        <v>3118</v>
      </c>
      <c r="G1389" t="s">
        <v>16</v>
      </c>
      <c r="H1389" t="s">
        <v>3119</v>
      </c>
    </row>
    <row r="1390" spans="1:8">
      <c r="A1390" s="1">
        <v>1388</v>
      </c>
      <c r="B1390" t="s">
        <v>3098</v>
      </c>
      <c r="C1390" t="s">
        <v>12</v>
      </c>
      <c r="D1390" t="s">
        <v>3120</v>
      </c>
      <c r="E1390" t="s">
        <v>14</v>
      </c>
      <c r="F1390" t="s">
        <v>3121</v>
      </c>
      <c r="G1390" t="s">
        <v>16</v>
      </c>
      <c r="H1390" t="s">
        <v>3122</v>
      </c>
    </row>
    <row r="1391" spans="1:8">
      <c r="A1391" s="1">
        <v>1389</v>
      </c>
      <c r="B1391" t="s">
        <v>3098</v>
      </c>
      <c r="C1391" t="s">
        <v>12</v>
      </c>
      <c r="D1391" t="s">
        <v>3123</v>
      </c>
      <c r="E1391" t="s">
        <v>14</v>
      </c>
      <c r="F1391" t="s">
        <v>3124</v>
      </c>
      <c r="G1391" t="s">
        <v>16</v>
      </c>
      <c r="H1391" t="s">
        <v>3125</v>
      </c>
    </row>
    <row r="1392" spans="1:8">
      <c r="A1392" s="1">
        <v>1390</v>
      </c>
      <c r="B1392" t="s">
        <v>3098</v>
      </c>
      <c r="C1392" t="s">
        <v>12</v>
      </c>
      <c r="D1392" t="s">
        <v>3126</v>
      </c>
      <c r="E1392" t="s">
        <v>14</v>
      </c>
      <c r="F1392" t="s">
        <v>3127</v>
      </c>
      <c r="G1392" t="s">
        <v>16</v>
      </c>
      <c r="H1392" t="s">
        <v>3128</v>
      </c>
    </row>
    <row r="1393" spans="1:8">
      <c r="A1393" s="1">
        <v>1391</v>
      </c>
      <c r="B1393" t="s">
        <v>3098</v>
      </c>
      <c r="C1393" t="s">
        <v>12</v>
      </c>
      <c r="D1393" t="s">
        <v>234</v>
      </c>
      <c r="E1393" t="s">
        <v>14</v>
      </c>
      <c r="F1393" t="s">
        <v>234</v>
      </c>
      <c r="G1393" t="s">
        <v>16</v>
      </c>
    </row>
    <row r="1394" spans="1:8">
      <c r="A1394" s="1">
        <v>1392</v>
      </c>
      <c r="B1394" t="s">
        <v>3098</v>
      </c>
      <c r="C1394" t="s">
        <v>12</v>
      </c>
      <c r="D1394" t="s">
        <v>63</v>
      </c>
      <c r="E1394" t="s">
        <v>14</v>
      </c>
      <c r="F1394" t="s">
        <v>63</v>
      </c>
      <c r="G1394" t="s">
        <v>16</v>
      </c>
    </row>
    <row r="1395" spans="1:8">
      <c r="A1395" s="1">
        <v>1393</v>
      </c>
      <c r="B1395" t="s">
        <v>3098</v>
      </c>
      <c r="C1395" t="s">
        <v>12</v>
      </c>
      <c r="D1395" t="s">
        <v>3129</v>
      </c>
      <c r="E1395" t="s">
        <v>14</v>
      </c>
      <c r="F1395" t="s">
        <v>110</v>
      </c>
      <c r="G1395" t="s">
        <v>16</v>
      </c>
      <c r="H1395" t="s">
        <v>3130</v>
      </c>
    </row>
    <row r="1396" spans="1:8">
      <c r="A1396" s="1">
        <v>1394</v>
      </c>
      <c r="B1396" t="s">
        <v>3098</v>
      </c>
      <c r="C1396" t="s">
        <v>12</v>
      </c>
      <c r="D1396" t="s">
        <v>3131</v>
      </c>
      <c r="E1396" t="s">
        <v>14</v>
      </c>
      <c r="F1396" t="s">
        <v>223</v>
      </c>
      <c r="G1396" t="s">
        <v>16</v>
      </c>
      <c r="H1396" t="s">
        <v>3132</v>
      </c>
    </row>
    <row r="1397" spans="1:8">
      <c r="A1397" s="1">
        <v>1395</v>
      </c>
      <c r="B1397" t="s">
        <v>3098</v>
      </c>
      <c r="C1397" t="s">
        <v>12</v>
      </c>
      <c r="D1397" t="s">
        <v>3133</v>
      </c>
      <c r="E1397" t="s">
        <v>14</v>
      </c>
      <c r="F1397" t="s">
        <v>93</v>
      </c>
      <c r="G1397" t="s">
        <v>16</v>
      </c>
      <c r="H1397" t="s">
        <v>3134</v>
      </c>
    </row>
    <row r="1398" spans="1:8">
      <c r="A1398" s="1">
        <v>1396</v>
      </c>
      <c r="B1398" t="s">
        <v>3098</v>
      </c>
      <c r="C1398" t="s">
        <v>12</v>
      </c>
      <c r="D1398" t="s">
        <v>3135</v>
      </c>
      <c r="E1398" t="s">
        <v>14</v>
      </c>
      <c r="F1398" t="s">
        <v>84</v>
      </c>
      <c r="G1398" t="s">
        <v>16</v>
      </c>
      <c r="H1398" t="s">
        <v>3136</v>
      </c>
    </row>
    <row r="1399" spans="1:8">
      <c r="A1399" s="1">
        <v>1397</v>
      </c>
      <c r="B1399" t="s">
        <v>3098</v>
      </c>
      <c r="C1399" t="s">
        <v>12</v>
      </c>
      <c r="D1399" t="s">
        <v>3137</v>
      </c>
      <c r="E1399" t="s">
        <v>14</v>
      </c>
      <c r="F1399" t="s">
        <v>87</v>
      </c>
      <c r="G1399" t="s">
        <v>16</v>
      </c>
      <c r="H1399" t="s">
        <v>3136</v>
      </c>
    </row>
    <row r="1400" spans="1:8">
      <c r="A1400" s="1">
        <v>1398</v>
      </c>
      <c r="B1400" t="s">
        <v>3098</v>
      </c>
      <c r="C1400" t="s">
        <v>12</v>
      </c>
      <c r="D1400" t="s">
        <v>3138</v>
      </c>
      <c r="E1400" t="s">
        <v>14</v>
      </c>
      <c r="F1400" t="s">
        <v>99</v>
      </c>
      <c r="G1400" t="s">
        <v>16</v>
      </c>
      <c r="H1400" t="s">
        <v>3139</v>
      </c>
    </row>
    <row r="1401" spans="1:8">
      <c r="A1401" s="1">
        <v>1399</v>
      </c>
      <c r="B1401" t="s">
        <v>3098</v>
      </c>
      <c r="C1401" t="s">
        <v>12</v>
      </c>
      <c r="D1401" t="s">
        <v>3140</v>
      </c>
      <c r="E1401" t="s">
        <v>14</v>
      </c>
      <c r="F1401" t="s">
        <v>46</v>
      </c>
      <c r="G1401" t="s">
        <v>16</v>
      </c>
      <c r="H1401" t="s">
        <v>3139</v>
      </c>
    </row>
    <row r="1402" spans="1:8">
      <c r="A1402" s="1">
        <v>1400</v>
      </c>
      <c r="B1402" t="s">
        <v>3098</v>
      </c>
      <c r="C1402" t="s">
        <v>12</v>
      </c>
      <c r="D1402" t="s">
        <v>3141</v>
      </c>
      <c r="E1402" t="s">
        <v>14</v>
      </c>
      <c r="F1402" t="s">
        <v>112</v>
      </c>
      <c r="G1402" t="s">
        <v>16</v>
      </c>
      <c r="H1402" t="s">
        <v>3139</v>
      </c>
    </row>
    <row r="1403" spans="1:8">
      <c r="A1403" s="1">
        <v>1401</v>
      </c>
      <c r="B1403" t="s">
        <v>3098</v>
      </c>
      <c r="C1403" t="s">
        <v>12</v>
      </c>
      <c r="D1403" t="s">
        <v>3142</v>
      </c>
      <c r="E1403" t="s">
        <v>14</v>
      </c>
      <c r="F1403" t="s">
        <v>115</v>
      </c>
      <c r="G1403" t="s">
        <v>16</v>
      </c>
      <c r="H1403" t="s">
        <v>3143</v>
      </c>
    </row>
    <row r="1404" spans="1:8">
      <c r="A1404" s="1">
        <v>1402</v>
      </c>
      <c r="B1404" t="s">
        <v>3098</v>
      </c>
      <c r="C1404" t="s">
        <v>12</v>
      </c>
      <c r="D1404" t="s">
        <v>63</v>
      </c>
      <c r="E1404" t="s">
        <v>14</v>
      </c>
      <c r="F1404" t="s">
        <v>63</v>
      </c>
      <c r="G1404" t="s">
        <v>16</v>
      </c>
    </row>
    <row r="1405" spans="1:8">
      <c r="A1405" s="1">
        <v>1403</v>
      </c>
      <c r="B1405" t="s">
        <v>3098</v>
      </c>
      <c r="C1405" t="s">
        <v>12</v>
      </c>
      <c r="D1405" t="s">
        <v>3144</v>
      </c>
      <c r="E1405" t="s">
        <v>14</v>
      </c>
      <c r="F1405" t="s">
        <v>853</v>
      </c>
      <c r="G1405" t="s">
        <v>16</v>
      </c>
      <c r="H1405" t="s">
        <v>3145</v>
      </c>
    </row>
    <row r="1406" spans="1:8">
      <c r="A1406" s="1">
        <v>1404</v>
      </c>
      <c r="B1406" t="s">
        <v>3098</v>
      </c>
      <c r="C1406" t="s">
        <v>12</v>
      </c>
      <c r="D1406" t="s">
        <v>3146</v>
      </c>
      <c r="E1406" t="s">
        <v>14</v>
      </c>
      <c r="F1406" t="s">
        <v>609</v>
      </c>
      <c r="G1406" t="s">
        <v>16</v>
      </c>
      <c r="H1406" t="s">
        <v>3147</v>
      </c>
    </row>
    <row r="1407" spans="1:8">
      <c r="A1407" s="1">
        <v>1405</v>
      </c>
      <c r="B1407" t="s">
        <v>3098</v>
      </c>
      <c r="C1407" t="s">
        <v>12</v>
      </c>
      <c r="D1407" t="s">
        <v>3148</v>
      </c>
      <c r="E1407" t="s">
        <v>14</v>
      </c>
      <c r="F1407" t="s">
        <v>1502</v>
      </c>
      <c r="G1407" t="s">
        <v>16</v>
      </c>
      <c r="H1407" t="s">
        <v>3149</v>
      </c>
    </row>
    <row r="1408" spans="1:8">
      <c r="A1408" s="1">
        <v>1406</v>
      </c>
      <c r="B1408" t="s">
        <v>3098</v>
      </c>
      <c r="C1408" t="s">
        <v>12</v>
      </c>
      <c r="D1408" t="s">
        <v>3150</v>
      </c>
      <c r="E1408" t="s">
        <v>14</v>
      </c>
      <c r="F1408" t="s">
        <v>3151</v>
      </c>
      <c r="G1408" t="s">
        <v>16</v>
      </c>
      <c r="H1408" t="s">
        <v>3152</v>
      </c>
    </row>
    <row r="1409" spans="1:8">
      <c r="A1409" s="1">
        <v>1407</v>
      </c>
      <c r="B1409" t="s">
        <v>3098</v>
      </c>
      <c r="C1409" t="s">
        <v>12</v>
      </c>
      <c r="D1409" t="s">
        <v>3153</v>
      </c>
      <c r="E1409" t="s">
        <v>14</v>
      </c>
      <c r="F1409" t="s">
        <v>3154</v>
      </c>
      <c r="G1409" t="s">
        <v>16</v>
      </c>
      <c r="H1409" t="s">
        <v>3155</v>
      </c>
    </row>
    <row r="1410" spans="1:8">
      <c r="A1410" s="1">
        <v>1408</v>
      </c>
      <c r="B1410" t="s">
        <v>3098</v>
      </c>
      <c r="C1410" t="s">
        <v>12</v>
      </c>
      <c r="D1410" t="s">
        <v>3156</v>
      </c>
      <c r="E1410" t="s">
        <v>14</v>
      </c>
      <c r="F1410" t="s">
        <v>2572</v>
      </c>
      <c r="G1410" t="s">
        <v>16</v>
      </c>
      <c r="H1410" t="s">
        <v>3157</v>
      </c>
    </row>
    <row r="1411" spans="1:8">
      <c r="A1411" s="1">
        <v>1409</v>
      </c>
      <c r="B1411" t="s">
        <v>3098</v>
      </c>
      <c r="C1411" t="s">
        <v>12</v>
      </c>
      <c r="D1411" t="s">
        <v>3158</v>
      </c>
      <c r="E1411" t="s">
        <v>14</v>
      </c>
      <c r="F1411" t="s">
        <v>1980</v>
      </c>
      <c r="G1411" t="s">
        <v>16</v>
      </c>
      <c r="H1411" t="s">
        <v>3159</v>
      </c>
    </row>
    <row r="1412" spans="1:8">
      <c r="A1412" s="1">
        <v>1410</v>
      </c>
      <c r="B1412" t="s">
        <v>3098</v>
      </c>
      <c r="C1412" t="s">
        <v>12</v>
      </c>
      <c r="D1412" t="s">
        <v>3160</v>
      </c>
      <c r="E1412" t="s">
        <v>14</v>
      </c>
      <c r="F1412" t="s">
        <v>2582</v>
      </c>
      <c r="G1412" t="s">
        <v>16</v>
      </c>
      <c r="H1412" t="s">
        <v>3161</v>
      </c>
    </row>
    <row r="1413" spans="1:8">
      <c r="A1413" s="1">
        <v>1411</v>
      </c>
      <c r="B1413" t="s">
        <v>3098</v>
      </c>
      <c r="C1413" t="s">
        <v>12</v>
      </c>
      <c r="D1413" t="s">
        <v>3162</v>
      </c>
      <c r="E1413" t="s">
        <v>14</v>
      </c>
      <c r="F1413" t="s">
        <v>2588</v>
      </c>
      <c r="G1413" t="s">
        <v>16</v>
      </c>
      <c r="H1413" t="s">
        <v>3163</v>
      </c>
    </row>
    <row r="1414" spans="1:8">
      <c r="A1414" s="1">
        <v>1412</v>
      </c>
      <c r="B1414" t="s">
        <v>3098</v>
      </c>
      <c r="C1414" t="s">
        <v>12</v>
      </c>
      <c r="D1414" t="s">
        <v>3164</v>
      </c>
      <c r="E1414" t="s">
        <v>14</v>
      </c>
      <c r="F1414" t="s">
        <v>1992</v>
      </c>
      <c r="G1414" t="s">
        <v>16</v>
      </c>
      <c r="H1414" t="s">
        <v>3165</v>
      </c>
    </row>
    <row r="1415" spans="1:8">
      <c r="A1415" s="1">
        <v>1413</v>
      </c>
      <c r="B1415" t="s">
        <v>3098</v>
      </c>
      <c r="C1415" t="s">
        <v>12</v>
      </c>
      <c r="D1415" t="s">
        <v>3166</v>
      </c>
      <c r="E1415" t="s">
        <v>14</v>
      </c>
      <c r="F1415" t="s">
        <v>1995</v>
      </c>
      <c r="G1415" t="s">
        <v>16</v>
      </c>
      <c r="H1415" t="s">
        <v>3167</v>
      </c>
    </row>
    <row r="1416" spans="1:8">
      <c r="A1416" s="1">
        <v>1414</v>
      </c>
      <c r="B1416" t="s">
        <v>3098</v>
      </c>
      <c r="C1416" t="s">
        <v>12</v>
      </c>
      <c r="D1416" t="s">
        <v>3168</v>
      </c>
      <c r="E1416" t="s">
        <v>14</v>
      </c>
      <c r="F1416" t="s">
        <v>3169</v>
      </c>
      <c r="G1416" t="s">
        <v>16</v>
      </c>
      <c r="H1416" t="s">
        <v>3170</v>
      </c>
    </row>
    <row r="1417" spans="1:8">
      <c r="A1417" s="1">
        <v>1415</v>
      </c>
      <c r="B1417" t="s">
        <v>3098</v>
      </c>
      <c r="C1417" t="s">
        <v>12</v>
      </c>
      <c r="D1417" t="s">
        <v>3171</v>
      </c>
      <c r="E1417" t="s">
        <v>14</v>
      </c>
      <c r="F1417" t="s">
        <v>2597</v>
      </c>
      <c r="G1417" t="s">
        <v>16</v>
      </c>
      <c r="H1417" t="s">
        <v>3172</v>
      </c>
    </row>
    <row r="1418" spans="1:8">
      <c r="A1418" s="1">
        <v>1416</v>
      </c>
      <c r="B1418" t="s">
        <v>3098</v>
      </c>
      <c r="C1418" t="s">
        <v>12</v>
      </c>
      <c r="D1418" t="s">
        <v>3173</v>
      </c>
      <c r="E1418" t="s">
        <v>14</v>
      </c>
      <c r="F1418" t="s">
        <v>3174</v>
      </c>
      <c r="G1418" t="s">
        <v>16</v>
      </c>
      <c r="H1418" t="s">
        <v>3175</v>
      </c>
    </row>
    <row r="1419" spans="1:8">
      <c r="A1419" s="1">
        <v>1417</v>
      </c>
      <c r="B1419" t="s">
        <v>3098</v>
      </c>
      <c r="C1419" t="s">
        <v>12</v>
      </c>
      <c r="D1419" t="s">
        <v>3176</v>
      </c>
      <c r="E1419" t="s">
        <v>14</v>
      </c>
      <c r="F1419" t="s">
        <v>3177</v>
      </c>
      <c r="G1419" t="s">
        <v>16</v>
      </c>
      <c r="H1419" t="s">
        <v>3178</v>
      </c>
    </row>
    <row r="1420" spans="1:8">
      <c r="A1420" s="1">
        <v>1418</v>
      </c>
      <c r="B1420" t="s">
        <v>3098</v>
      </c>
      <c r="C1420" t="s">
        <v>12</v>
      </c>
      <c r="D1420" t="s">
        <v>3179</v>
      </c>
      <c r="E1420" t="s">
        <v>14</v>
      </c>
      <c r="F1420" t="s">
        <v>3180</v>
      </c>
      <c r="G1420" t="s">
        <v>16</v>
      </c>
      <c r="H1420" t="s">
        <v>3181</v>
      </c>
    </row>
    <row r="1421" spans="1:8">
      <c r="A1421" s="1">
        <v>1419</v>
      </c>
      <c r="B1421" t="s">
        <v>3098</v>
      </c>
      <c r="C1421" t="s">
        <v>12</v>
      </c>
      <c r="D1421" t="s">
        <v>3182</v>
      </c>
      <c r="E1421" t="s">
        <v>14</v>
      </c>
      <c r="F1421" t="s">
        <v>3183</v>
      </c>
      <c r="G1421" t="s">
        <v>16</v>
      </c>
      <c r="H1421" t="s">
        <v>3184</v>
      </c>
    </row>
    <row r="1422" spans="1:8">
      <c r="A1422" s="1">
        <v>1420</v>
      </c>
      <c r="B1422" t="s">
        <v>3098</v>
      </c>
      <c r="C1422" t="s">
        <v>12</v>
      </c>
      <c r="D1422" t="s">
        <v>3185</v>
      </c>
      <c r="E1422" t="s">
        <v>14</v>
      </c>
      <c r="F1422" t="s">
        <v>3186</v>
      </c>
      <c r="G1422" t="s">
        <v>16</v>
      </c>
      <c r="H1422" t="s">
        <v>3187</v>
      </c>
    </row>
    <row r="1423" spans="1:8">
      <c r="A1423" s="1">
        <v>1421</v>
      </c>
      <c r="B1423" t="s">
        <v>3098</v>
      </c>
      <c r="C1423" t="s">
        <v>12</v>
      </c>
      <c r="D1423" t="s">
        <v>63</v>
      </c>
      <c r="E1423" t="s">
        <v>14</v>
      </c>
      <c r="F1423" t="s">
        <v>63</v>
      </c>
      <c r="G1423" t="s">
        <v>16</v>
      </c>
    </row>
    <row r="1424" spans="1:8">
      <c r="A1424" s="1">
        <v>1422</v>
      </c>
      <c r="B1424" t="s">
        <v>3098</v>
      </c>
      <c r="C1424" t="s">
        <v>12</v>
      </c>
      <c r="D1424" t="s">
        <v>3188</v>
      </c>
      <c r="E1424" t="s">
        <v>14</v>
      </c>
      <c r="F1424" t="s">
        <v>3189</v>
      </c>
      <c r="G1424" t="s">
        <v>16</v>
      </c>
      <c r="H1424" t="s">
        <v>3190</v>
      </c>
    </row>
    <row r="1425" spans="1:8">
      <c r="A1425" s="1">
        <v>1423</v>
      </c>
      <c r="B1425" t="s">
        <v>3098</v>
      </c>
      <c r="C1425" t="s">
        <v>12</v>
      </c>
      <c r="D1425" t="s">
        <v>3191</v>
      </c>
      <c r="E1425" t="s">
        <v>14</v>
      </c>
      <c r="F1425" t="s">
        <v>2004</v>
      </c>
      <c r="G1425" t="s">
        <v>16</v>
      </c>
      <c r="H1425" t="s">
        <v>3192</v>
      </c>
    </row>
    <row r="1426" spans="1:8">
      <c r="A1426" s="1">
        <v>1424</v>
      </c>
      <c r="B1426" t="s">
        <v>3098</v>
      </c>
      <c r="C1426" t="s">
        <v>12</v>
      </c>
      <c r="D1426" t="s">
        <v>3193</v>
      </c>
      <c r="E1426" t="s">
        <v>14</v>
      </c>
      <c r="F1426" t="s">
        <v>3194</v>
      </c>
      <c r="G1426" t="s">
        <v>16</v>
      </c>
      <c r="H1426" t="s">
        <v>3195</v>
      </c>
    </row>
    <row r="1427" spans="1:8">
      <c r="A1427" s="1">
        <v>1425</v>
      </c>
      <c r="B1427" t="s">
        <v>3098</v>
      </c>
      <c r="C1427" t="s">
        <v>12</v>
      </c>
      <c r="D1427" t="s">
        <v>3196</v>
      </c>
      <c r="E1427" t="s">
        <v>14</v>
      </c>
      <c r="F1427" t="s">
        <v>3197</v>
      </c>
      <c r="G1427" t="s">
        <v>16</v>
      </c>
      <c r="H1427" t="s">
        <v>3198</v>
      </c>
    </row>
    <row r="1428" spans="1:8">
      <c r="A1428" s="1">
        <v>1426</v>
      </c>
      <c r="B1428" t="s">
        <v>3098</v>
      </c>
      <c r="C1428" t="s">
        <v>12</v>
      </c>
      <c r="D1428" t="s">
        <v>3199</v>
      </c>
      <c r="E1428" t="s">
        <v>14</v>
      </c>
      <c r="F1428" t="s">
        <v>3200</v>
      </c>
      <c r="G1428" t="s">
        <v>16</v>
      </c>
      <c r="H1428" t="s">
        <v>3201</v>
      </c>
    </row>
    <row r="1429" spans="1:8">
      <c r="A1429" s="1">
        <v>1427</v>
      </c>
      <c r="B1429" t="s">
        <v>3098</v>
      </c>
      <c r="C1429" t="s">
        <v>12</v>
      </c>
      <c r="D1429" t="s">
        <v>3202</v>
      </c>
      <c r="E1429" t="s">
        <v>14</v>
      </c>
      <c r="F1429" t="s">
        <v>2958</v>
      </c>
      <c r="G1429" t="s">
        <v>16</v>
      </c>
      <c r="H1429" t="s">
        <v>3203</v>
      </c>
    </row>
    <row r="1430" spans="1:8">
      <c r="A1430" s="1">
        <v>1428</v>
      </c>
      <c r="B1430" t="s">
        <v>3098</v>
      </c>
      <c r="C1430" t="s">
        <v>12</v>
      </c>
      <c r="D1430" t="s">
        <v>3204</v>
      </c>
      <c r="E1430" t="s">
        <v>14</v>
      </c>
      <c r="F1430" t="s">
        <v>3205</v>
      </c>
      <c r="G1430" t="s">
        <v>16</v>
      </c>
      <c r="H1430" t="s">
        <v>3206</v>
      </c>
    </row>
    <row r="1431" spans="1:8">
      <c r="A1431" s="1">
        <v>1429</v>
      </c>
      <c r="B1431" t="s">
        <v>3098</v>
      </c>
      <c r="C1431" t="s">
        <v>12</v>
      </c>
      <c r="D1431" t="s">
        <v>3207</v>
      </c>
      <c r="E1431" t="s">
        <v>14</v>
      </c>
      <c r="F1431" t="s">
        <v>3208</v>
      </c>
      <c r="G1431" t="s">
        <v>16</v>
      </c>
      <c r="H1431" t="s">
        <v>3209</v>
      </c>
    </row>
    <row r="1432" spans="1:8">
      <c r="A1432" s="1">
        <v>1430</v>
      </c>
      <c r="B1432" t="s">
        <v>3098</v>
      </c>
      <c r="C1432" t="s">
        <v>12</v>
      </c>
      <c r="D1432" t="s">
        <v>3210</v>
      </c>
      <c r="E1432" t="s">
        <v>14</v>
      </c>
      <c r="F1432" t="s">
        <v>3211</v>
      </c>
      <c r="G1432" t="s">
        <v>16</v>
      </c>
      <c r="H1432" t="s">
        <v>3212</v>
      </c>
    </row>
    <row r="1433" spans="1:8">
      <c r="A1433" s="1">
        <v>1431</v>
      </c>
      <c r="B1433" t="s">
        <v>3098</v>
      </c>
      <c r="C1433" t="s">
        <v>12</v>
      </c>
      <c r="D1433" t="s">
        <v>3213</v>
      </c>
      <c r="E1433" t="s">
        <v>14</v>
      </c>
      <c r="F1433" t="s">
        <v>3214</v>
      </c>
      <c r="G1433" t="s">
        <v>16</v>
      </c>
      <c r="H1433" t="s">
        <v>3215</v>
      </c>
    </row>
    <row r="1434" spans="1:8">
      <c r="A1434" s="1">
        <v>1432</v>
      </c>
      <c r="B1434" t="s">
        <v>3098</v>
      </c>
      <c r="C1434" t="s">
        <v>12</v>
      </c>
      <c r="D1434" t="s">
        <v>3216</v>
      </c>
      <c r="E1434" t="s">
        <v>14</v>
      </c>
      <c r="F1434" t="s">
        <v>3217</v>
      </c>
      <c r="G1434" t="s">
        <v>16</v>
      </c>
      <c r="H1434" t="s">
        <v>3218</v>
      </c>
    </row>
    <row r="1435" spans="1:8">
      <c r="A1435" s="1">
        <v>1433</v>
      </c>
      <c r="B1435" t="s">
        <v>3098</v>
      </c>
      <c r="C1435" t="s">
        <v>12</v>
      </c>
      <c r="D1435" t="s">
        <v>3219</v>
      </c>
      <c r="E1435" t="s">
        <v>14</v>
      </c>
      <c r="F1435" t="s">
        <v>3220</v>
      </c>
      <c r="G1435" t="s">
        <v>16</v>
      </c>
      <c r="H1435" t="s">
        <v>3221</v>
      </c>
    </row>
    <row r="1436" spans="1:8">
      <c r="A1436" s="1">
        <v>1434</v>
      </c>
      <c r="B1436" t="s">
        <v>3098</v>
      </c>
      <c r="C1436" t="s">
        <v>12</v>
      </c>
      <c r="D1436" t="s">
        <v>3222</v>
      </c>
      <c r="E1436" t="s">
        <v>14</v>
      </c>
      <c r="F1436" t="s">
        <v>3223</v>
      </c>
      <c r="G1436" t="s">
        <v>16</v>
      </c>
      <c r="H1436" t="s">
        <v>3224</v>
      </c>
    </row>
    <row r="1437" spans="1:8">
      <c r="A1437" s="1">
        <v>1435</v>
      </c>
      <c r="B1437" t="s">
        <v>3098</v>
      </c>
      <c r="C1437" t="s">
        <v>12</v>
      </c>
      <c r="D1437" t="s">
        <v>3225</v>
      </c>
      <c r="E1437" t="s">
        <v>14</v>
      </c>
      <c r="F1437" t="s">
        <v>3226</v>
      </c>
      <c r="G1437" t="s">
        <v>16</v>
      </c>
      <c r="H1437" t="s">
        <v>3224</v>
      </c>
    </row>
    <row r="1438" spans="1:8">
      <c r="A1438" s="1">
        <v>1436</v>
      </c>
      <c r="B1438" t="s">
        <v>3098</v>
      </c>
      <c r="C1438" t="s">
        <v>12</v>
      </c>
      <c r="D1438" t="s">
        <v>3227</v>
      </c>
      <c r="E1438" t="s">
        <v>14</v>
      </c>
      <c r="F1438" t="s">
        <v>3109</v>
      </c>
      <c r="G1438" t="s">
        <v>16</v>
      </c>
      <c r="H1438" t="s">
        <v>3228</v>
      </c>
    </row>
    <row r="1439" spans="1:8">
      <c r="A1439" s="1">
        <v>1437</v>
      </c>
      <c r="B1439" t="s">
        <v>3098</v>
      </c>
      <c r="C1439" t="s">
        <v>12</v>
      </c>
      <c r="D1439" t="s">
        <v>3229</v>
      </c>
      <c r="E1439" t="s">
        <v>14</v>
      </c>
      <c r="F1439" t="s">
        <v>3230</v>
      </c>
      <c r="G1439" t="s">
        <v>16</v>
      </c>
      <c r="H1439" t="s">
        <v>3231</v>
      </c>
    </row>
    <row r="1440" spans="1:8">
      <c r="A1440" s="1">
        <v>1438</v>
      </c>
      <c r="B1440" t="s">
        <v>3098</v>
      </c>
      <c r="C1440" t="s">
        <v>12</v>
      </c>
      <c r="D1440" t="s">
        <v>3232</v>
      </c>
      <c r="E1440" t="s">
        <v>14</v>
      </c>
      <c r="F1440" t="s">
        <v>3232</v>
      </c>
      <c r="G1440" t="s">
        <v>16</v>
      </c>
    </row>
    <row r="1441" spans="1:8">
      <c r="A1441" s="1">
        <v>1439</v>
      </c>
      <c r="B1441" t="s">
        <v>3098</v>
      </c>
      <c r="C1441" t="s">
        <v>12</v>
      </c>
      <c r="D1441" t="s">
        <v>3233</v>
      </c>
      <c r="E1441" t="s">
        <v>14</v>
      </c>
      <c r="F1441" t="s">
        <v>3234</v>
      </c>
      <c r="G1441" t="s">
        <v>16</v>
      </c>
      <c r="H1441" t="s">
        <v>3235</v>
      </c>
    </row>
    <row r="1442" spans="1:8">
      <c r="A1442" s="1">
        <v>1440</v>
      </c>
      <c r="B1442" t="s">
        <v>3098</v>
      </c>
      <c r="C1442" t="s">
        <v>12</v>
      </c>
      <c r="D1442" t="s">
        <v>3236</v>
      </c>
      <c r="E1442" t="s">
        <v>14</v>
      </c>
      <c r="F1442" t="s">
        <v>3237</v>
      </c>
      <c r="G1442" t="s">
        <v>16</v>
      </c>
      <c r="H1442" t="s">
        <v>3238</v>
      </c>
    </row>
    <row r="1443" spans="1:8">
      <c r="A1443" s="1">
        <v>1441</v>
      </c>
      <c r="B1443" t="s">
        <v>3098</v>
      </c>
      <c r="C1443" t="s">
        <v>12</v>
      </c>
      <c r="D1443" t="s">
        <v>3239</v>
      </c>
      <c r="E1443" t="s">
        <v>14</v>
      </c>
      <c r="F1443" t="s">
        <v>3240</v>
      </c>
      <c r="G1443" t="s">
        <v>16</v>
      </c>
      <c r="H1443" t="s">
        <v>3241</v>
      </c>
    </row>
    <row r="1444" spans="1:8">
      <c r="A1444" s="1">
        <v>1442</v>
      </c>
      <c r="B1444" t="s">
        <v>3098</v>
      </c>
      <c r="C1444" t="s">
        <v>12</v>
      </c>
      <c r="D1444" t="s">
        <v>3242</v>
      </c>
      <c r="E1444" t="s">
        <v>14</v>
      </c>
      <c r="F1444" t="s">
        <v>3243</v>
      </c>
      <c r="G1444" t="s">
        <v>16</v>
      </c>
      <c r="H1444" t="s">
        <v>3244</v>
      </c>
    </row>
    <row r="1445" spans="1:8">
      <c r="A1445" s="1">
        <v>1443</v>
      </c>
      <c r="B1445" t="s">
        <v>3098</v>
      </c>
      <c r="C1445" t="s">
        <v>12</v>
      </c>
      <c r="D1445" t="s">
        <v>3245</v>
      </c>
      <c r="E1445" t="s">
        <v>14</v>
      </c>
      <c r="F1445" t="s">
        <v>3246</v>
      </c>
      <c r="G1445" t="s">
        <v>16</v>
      </c>
      <c r="H1445" t="s">
        <v>3247</v>
      </c>
    </row>
    <row r="1446" spans="1:8">
      <c r="A1446" s="1">
        <v>1444</v>
      </c>
      <c r="B1446" t="s">
        <v>3098</v>
      </c>
      <c r="C1446" t="s">
        <v>12</v>
      </c>
      <c r="D1446" t="s">
        <v>3248</v>
      </c>
      <c r="E1446" t="s">
        <v>14</v>
      </c>
      <c r="F1446" t="s">
        <v>3249</v>
      </c>
      <c r="G1446" t="s">
        <v>16</v>
      </c>
      <c r="H1446" t="s">
        <v>3250</v>
      </c>
    </row>
    <row r="1447" spans="1:8">
      <c r="A1447" s="1">
        <v>1445</v>
      </c>
      <c r="B1447" t="s">
        <v>3098</v>
      </c>
      <c r="C1447" t="s">
        <v>12</v>
      </c>
      <c r="D1447" t="s">
        <v>3251</v>
      </c>
      <c r="E1447" t="s">
        <v>14</v>
      </c>
      <c r="F1447" t="s">
        <v>3252</v>
      </c>
      <c r="G1447" t="s">
        <v>16</v>
      </c>
      <c r="H1447" t="s">
        <v>3253</v>
      </c>
    </row>
    <row r="1448" spans="1:8">
      <c r="A1448" s="1">
        <v>1446</v>
      </c>
      <c r="B1448" t="s">
        <v>3098</v>
      </c>
      <c r="C1448" t="s">
        <v>12</v>
      </c>
      <c r="D1448" t="s">
        <v>3254</v>
      </c>
      <c r="E1448" t="s">
        <v>14</v>
      </c>
      <c r="F1448" t="s">
        <v>3255</v>
      </c>
      <c r="G1448" t="s">
        <v>16</v>
      </c>
      <c r="H1448" t="s">
        <v>3256</v>
      </c>
    </row>
    <row r="1449" spans="1:8">
      <c r="A1449" s="1">
        <v>1447</v>
      </c>
      <c r="B1449" t="s">
        <v>3098</v>
      </c>
      <c r="C1449" t="s">
        <v>12</v>
      </c>
      <c r="D1449" t="s">
        <v>3257</v>
      </c>
      <c r="E1449" t="s">
        <v>14</v>
      </c>
      <c r="F1449" t="s">
        <v>3258</v>
      </c>
      <c r="G1449" t="s">
        <v>16</v>
      </c>
      <c r="H1449" t="s">
        <v>3259</v>
      </c>
    </row>
    <row r="1450" spans="1:8">
      <c r="A1450" s="1">
        <v>1448</v>
      </c>
      <c r="B1450" t="s">
        <v>3098</v>
      </c>
      <c r="C1450" t="s">
        <v>12</v>
      </c>
      <c r="D1450" t="s">
        <v>3260</v>
      </c>
      <c r="E1450" t="s">
        <v>14</v>
      </c>
      <c r="F1450" t="s">
        <v>3261</v>
      </c>
      <c r="G1450" t="s">
        <v>16</v>
      </c>
      <c r="H1450" t="s">
        <v>3262</v>
      </c>
    </row>
    <row r="1451" spans="1:8">
      <c r="A1451" s="1">
        <v>1449</v>
      </c>
      <c r="B1451" t="s">
        <v>3098</v>
      </c>
      <c r="C1451" t="s">
        <v>12</v>
      </c>
      <c r="D1451" t="s">
        <v>3263</v>
      </c>
      <c r="E1451" t="s">
        <v>14</v>
      </c>
      <c r="F1451" t="s">
        <v>3264</v>
      </c>
      <c r="G1451" t="s">
        <v>16</v>
      </c>
      <c r="H1451" t="s">
        <v>3265</v>
      </c>
    </row>
    <row r="1452" spans="1:8">
      <c r="A1452" s="1">
        <v>1450</v>
      </c>
      <c r="B1452" t="s">
        <v>3098</v>
      </c>
      <c r="C1452" t="s">
        <v>12</v>
      </c>
      <c r="D1452" t="s">
        <v>3266</v>
      </c>
      <c r="E1452" t="s">
        <v>14</v>
      </c>
      <c r="F1452" t="s">
        <v>3267</v>
      </c>
      <c r="G1452" t="s">
        <v>16</v>
      </c>
      <c r="H1452" t="s">
        <v>3268</v>
      </c>
    </row>
    <row r="1453" spans="1:8">
      <c r="A1453" s="1">
        <v>1451</v>
      </c>
      <c r="B1453" t="s">
        <v>3098</v>
      </c>
      <c r="C1453" t="s">
        <v>12</v>
      </c>
      <c r="D1453" t="s">
        <v>3269</v>
      </c>
      <c r="E1453" t="s">
        <v>14</v>
      </c>
      <c r="F1453" t="s">
        <v>3270</v>
      </c>
      <c r="G1453" t="s">
        <v>16</v>
      </c>
      <c r="H1453" t="s">
        <v>3271</v>
      </c>
    </row>
    <row r="1454" spans="1:8">
      <c r="A1454" s="1">
        <v>1452</v>
      </c>
      <c r="B1454" t="s">
        <v>3098</v>
      </c>
      <c r="C1454" t="s">
        <v>12</v>
      </c>
      <c r="D1454" t="s">
        <v>3272</v>
      </c>
      <c r="E1454" t="s">
        <v>14</v>
      </c>
      <c r="F1454" t="s">
        <v>3273</v>
      </c>
      <c r="G1454" t="s">
        <v>16</v>
      </c>
      <c r="H1454" t="s">
        <v>3274</v>
      </c>
    </row>
    <row r="1455" spans="1:8">
      <c r="A1455" s="1">
        <v>1453</v>
      </c>
      <c r="B1455" t="s">
        <v>3098</v>
      </c>
      <c r="C1455" t="s">
        <v>12</v>
      </c>
      <c r="D1455" t="s">
        <v>3275</v>
      </c>
      <c r="E1455" t="s">
        <v>14</v>
      </c>
      <c r="F1455" t="s">
        <v>3276</v>
      </c>
      <c r="G1455" t="s">
        <v>16</v>
      </c>
      <c r="H1455" t="s">
        <v>3277</v>
      </c>
    </row>
    <row r="1456" spans="1:8">
      <c r="A1456" s="1">
        <v>1454</v>
      </c>
      <c r="B1456" t="s">
        <v>3098</v>
      </c>
      <c r="C1456" t="s">
        <v>12</v>
      </c>
      <c r="D1456" t="s">
        <v>3278</v>
      </c>
      <c r="E1456" t="s">
        <v>14</v>
      </c>
      <c r="F1456" t="s">
        <v>3279</v>
      </c>
      <c r="G1456" t="s">
        <v>16</v>
      </c>
      <c r="H1456" t="s">
        <v>3280</v>
      </c>
    </row>
    <row r="1457" spans="1:8">
      <c r="A1457" s="1">
        <v>1455</v>
      </c>
      <c r="B1457" t="s">
        <v>3098</v>
      </c>
      <c r="C1457" t="s">
        <v>12</v>
      </c>
      <c r="D1457" t="s">
        <v>3281</v>
      </c>
      <c r="E1457" t="s">
        <v>14</v>
      </c>
      <c r="F1457" t="s">
        <v>3282</v>
      </c>
      <c r="G1457" t="s">
        <v>16</v>
      </c>
      <c r="H1457" t="s">
        <v>3283</v>
      </c>
    </row>
    <row r="1458" spans="1:8">
      <c r="A1458" s="1">
        <v>1456</v>
      </c>
      <c r="B1458" t="s">
        <v>3098</v>
      </c>
      <c r="C1458" t="s">
        <v>12</v>
      </c>
      <c r="D1458" t="s">
        <v>3284</v>
      </c>
      <c r="E1458" t="s">
        <v>14</v>
      </c>
      <c r="F1458" t="s">
        <v>3285</v>
      </c>
      <c r="G1458" t="s">
        <v>16</v>
      </c>
      <c r="H1458" t="s">
        <v>3286</v>
      </c>
    </row>
    <row r="1459" spans="1:8">
      <c r="A1459" s="1">
        <v>1457</v>
      </c>
      <c r="B1459" t="s">
        <v>3098</v>
      </c>
      <c r="C1459" t="s">
        <v>12</v>
      </c>
      <c r="D1459" t="s">
        <v>3287</v>
      </c>
      <c r="E1459" t="s">
        <v>14</v>
      </c>
      <c r="F1459" t="s">
        <v>3288</v>
      </c>
      <c r="G1459" t="s">
        <v>16</v>
      </c>
      <c r="H1459" t="s">
        <v>3289</v>
      </c>
    </row>
    <row r="1460" spans="1:8">
      <c r="A1460" s="1">
        <v>1458</v>
      </c>
      <c r="B1460" t="s">
        <v>3098</v>
      </c>
      <c r="C1460" t="s">
        <v>12</v>
      </c>
      <c r="D1460" t="s">
        <v>3290</v>
      </c>
      <c r="E1460" t="s">
        <v>14</v>
      </c>
      <c r="F1460" t="s">
        <v>3291</v>
      </c>
      <c r="G1460" t="s">
        <v>16</v>
      </c>
      <c r="H1460" t="s">
        <v>3292</v>
      </c>
    </row>
    <row r="1461" spans="1:8">
      <c r="A1461" s="1">
        <v>1459</v>
      </c>
      <c r="B1461" t="s">
        <v>3098</v>
      </c>
      <c r="C1461" t="s">
        <v>12</v>
      </c>
      <c r="D1461" t="s">
        <v>3293</v>
      </c>
      <c r="E1461" t="s">
        <v>14</v>
      </c>
      <c r="F1461" t="s">
        <v>3294</v>
      </c>
      <c r="G1461" t="s">
        <v>16</v>
      </c>
      <c r="H1461" t="s">
        <v>3295</v>
      </c>
    </row>
    <row r="1462" spans="1:8">
      <c r="A1462" s="1">
        <v>1460</v>
      </c>
      <c r="B1462" t="s">
        <v>3098</v>
      </c>
      <c r="C1462" t="s">
        <v>12</v>
      </c>
      <c r="D1462" t="s">
        <v>3296</v>
      </c>
      <c r="E1462" t="s">
        <v>14</v>
      </c>
      <c r="F1462" t="s">
        <v>3297</v>
      </c>
      <c r="G1462" t="s">
        <v>16</v>
      </c>
      <c r="H1462" t="s">
        <v>1935</v>
      </c>
    </row>
    <row r="1463" spans="1:8">
      <c r="A1463" s="1">
        <v>1461</v>
      </c>
      <c r="B1463" t="s">
        <v>3098</v>
      </c>
      <c r="C1463" t="s">
        <v>12</v>
      </c>
      <c r="D1463" t="s">
        <v>3298</v>
      </c>
      <c r="E1463" t="s">
        <v>14</v>
      </c>
      <c r="F1463" t="s">
        <v>3299</v>
      </c>
      <c r="G1463" t="s">
        <v>16</v>
      </c>
      <c r="H1463" t="s">
        <v>1935</v>
      </c>
    </row>
    <row r="1464" spans="1:8">
      <c r="A1464" s="1">
        <v>1462</v>
      </c>
      <c r="B1464" t="s">
        <v>3098</v>
      </c>
      <c r="C1464" t="s">
        <v>12</v>
      </c>
      <c r="D1464" t="s">
        <v>3300</v>
      </c>
      <c r="E1464" t="s">
        <v>14</v>
      </c>
      <c r="F1464" t="s">
        <v>3301</v>
      </c>
      <c r="G1464" t="s">
        <v>16</v>
      </c>
      <c r="H1464" t="s">
        <v>1935</v>
      </c>
    </row>
    <row r="1465" spans="1:8">
      <c r="A1465" s="1">
        <v>1463</v>
      </c>
      <c r="B1465" t="s">
        <v>3098</v>
      </c>
      <c r="C1465" t="s">
        <v>12</v>
      </c>
      <c r="D1465" t="s">
        <v>3302</v>
      </c>
      <c r="E1465" t="s">
        <v>14</v>
      </c>
      <c r="F1465" t="s">
        <v>3303</v>
      </c>
      <c r="G1465" t="s">
        <v>16</v>
      </c>
      <c r="H1465" t="s">
        <v>1935</v>
      </c>
    </row>
    <row r="1466" spans="1:8">
      <c r="A1466" s="1">
        <v>1464</v>
      </c>
      <c r="B1466" t="s">
        <v>3098</v>
      </c>
      <c r="C1466" t="s">
        <v>12</v>
      </c>
      <c r="D1466" t="s">
        <v>3304</v>
      </c>
      <c r="E1466" t="s">
        <v>14</v>
      </c>
      <c r="F1466" t="s">
        <v>3305</v>
      </c>
      <c r="G1466" t="s">
        <v>16</v>
      </c>
      <c r="H1466" t="s">
        <v>1935</v>
      </c>
    </row>
    <row r="1467" spans="1:8">
      <c r="A1467" s="1">
        <v>1465</v>
      </c>
      <c r="B1467" t="s">
        <v>3098</v>
      </c>
      <c r="C1467" t="s">
        <v>12</v>
      </c>
      <c r="D1467" t="s">
        <v>3306</v>
      </c>
      <c r="E1467" t="s">
        <v>14</v>
      </c>
      <c r="F1467" t="s">
        <v>3307</v>
      </c>
      <c r="G1467" t="s">
        <v>16</v>
      </c>
      <c r="H1467" t="s">
        <v>1935</v>
      </c>
    </row>
    <row r="1468" spans="1:8">
      <c r="A1468" s="1">
        <v>1466</v>
      </c>
      <c r="B1468" t="s">
        <v>3098</v>
      </c>
      <c r="C1468" t="s">
        <v>12</v>
      </c>
      <c r="D1468" t="s">
        <v>3308</v>
      </c>
      <c r="E1468" t="s">
        <v>14</v>
      </c>
      <c r="F1468" t="s">
        <v>2469</v>
      </c>
      <c r="G1468" t="s">
        <v>16</v>
      </c>
      <c r="H1468" t="s">
        <v>1935</v>
      </c>
    </row>
    <row r="1469" spans="1:8">
      <c r="A1469" s="1">
        <v>1467</v>
      </c>
      <c r="B1469" t="s">
        <v>3098</v>
      </c>
      <c r="C1469" t="s">
        <v>12</v>
      </c>
      <c r="D1469" t="s">
        <v>3309</v>
      </c>
      <c r="E1469" t="s">
        <v>14</v>
      </c>
      <c r="F1469" t="s">
        <v>3310</v>
      </c>
      <c r="G1469" t="s">
        <v>16</v>
      </c>
      <c r="H1469" t="s">
        <v>3311</v>
      </c>
    </row>
    <row r="1470" spans="1:8">
      <c r="A1470" s="1">
        <v>1468</v>
      </c>
      <c r="B1470" t="s">
        <v>3098</v>
      </c>
      <c r="C1470" t="s">
        <v>12</v>
      </c>
      <c r="D1470" t="s">
        <v>3312</v>
      </c>
      <c r="E1470" t="s">
        <v>14</v>
      </c>
      <c r="F1470" t="s">
        <v>3313</v>
      </c>
      <c r="G1470" t="s">
        <v>16</v>
      </c>
      <c r="H1470" t="s">
        <v>3314</v>
      </c>
    </row>
    <row r="1471" spans="1:8">
      <c r="A1471" s="1">
        <v>1469</v>
      </c>
      <c r="B1471" t="s">
        <v>3098</v>
      </c>
      <c r="C1471" t="s">
        <v>12</v>
      </c>
      <c r="D1471" t="s">
        <v>3315</v>
      </c>
      <c r="E1471" t="s">
        <v>14</v>
      </c>
      <c r="F1471" t="s">
        <v>3316</v>
      </c>
      <c r="G1471" t="s">
        <v>16</v>
      </c>
      <c r="H1471" t="s">
        <v>3317</v>
      </c>
    </row>
    <row r="1472" spans="1:8">
      <c r="A1472" s="1">
        <v>1470</v>
      </c>
      <c r="B1472" t="s">
        <v>3098</v>
      </c>
      <c r="C1472" t="s">
        <v>12</v>
      </c>
      <c r="D1472" t="s">
        <v>3318</v>
      </c>
      <c r="E1472" t="s">
        <v>14</v>
      </c>
      <c r="F1472" t="s">
        <v>93</v>
      </c>
      <c r="G1472" t="s">
        <v>16</v>
      </c>
      <c r="H1472" t="s">
        <v>3319</v>
      </c>
    </row>
    <row r="1473" spans="1:8">
      <c r="A1473" s="1">
        <v>1471</v>
      </c>
      <c r="B1473" t="s">
        <v>3098</v>
      </c>
      <c r="C1473" t="s">
        <v>12</v>
      </c>
      <c r="D1473" t="s">
        <v>3320</v>
      </c>
      <c r="E1473" t="s">
        <v>14</v>
      </c>
      <c r="F1473" t="s">
        <v>115</v>
      </c>
      <c r="G1473" t="s">
        <v>16</v>
      </c>
      <c r="H1473" t="s">
        <v>3321</v>
      </c>
    </row>
    <row r="1474" spans="1:8">
      <c r="A1474" s="1">
        <v>1472</v>
      </c>
      <c r="B1474" t="s">
        <v>3098</v>
      </c>
      <c r="C1474" t="s">
        <v>12</v>
      </c>
      <c r="D1474" t="s">
        <v>3322</v>
      </c>
      <c r="E1474" t="s">
        <v>14</v>
      </c>
      <c r="F1474" t="s">
        <v>3323</v>
      </c>
      <c r="G1474" t="s">
        <v>16</v>
      </c>
      <c r="H1474" t="s">
        <v>3324</v>
      </c>
    </row>
    <row r="1475" spans="1:8">
      <c r="A1475" s="1">
        <v>1473</v>
      </c>
      <c r="B1475" t="s">
        <v>3098</v>
      </c>
      <c r="C1475" t="s">
        <v>12</v>
      </c>
      <c r="D1475" t="s">
        <v>3325</v>
      </c>
      <c r="E1475" t="s">
        <v>14</v>
      </c>
      <c r="F1475" t="s">
        <v>3326</v>
      </c>
      <c r="G1475" t="s">
        <v>16</v>
      </c>
      <c r="H1475" t="s">
        <v>3327</v>
      </c>
    </row>
    <row r="1476" spans="1:8">
      <c r="A1476" s="1">
        <v>1474</v>
      </c>
      <c r="B1476" t="s">
        <v>3098</v>
      </c>
      <c r="C1476" t="s">
        <v>12</v>
      </c>
      <c r="D1476" t="s">
        <v>3328</v>
      </c>
      <c r="E1476" t="s">
        <v>14</v>
      </c>
      <c r="F1476" t="s">
        <v>3329</v>
      </c>
      <c r="G1476" t="s">
        <v>16</v>
      </c>
      <c r="H1476" t="s">
        <v>3330</v>
      </c>
    </row>
    <row r="1477" spans="1:8">
      <c r="A1477" s="1">
        <v>1475</v>
      </c>
      <c r="B1477" t="s">
        <v>3098</v>
      </c>
      <c r="C1477" t="s">
        <v>12</v>
      </c>
      <c r="D1477" t="s">
        <v>3331</v>
      </c>
      <c r="E1477" t="s">
        <v>14</v>
      </c>
      <c r="F1477" t="s">
        <v>286</v>
      </c>
      <c r="G1477" t="s">
        <v>16</v>
      </c>
      <c r="H1477" t="s">
        <v>3332</v>
      </c>
    </row>
    <row r="1478" spans="1:8">
      <c r="A1478" s="1">
        <v>1476</v>
      </c>
      <c r="B1478" t="s">
        <v>3098</v>
      </c>
      <c r="C1478" t="s">
        <v>12</v>
      </c>
      <c r="D1478" t="s">
        <v>3333</v>
      </c>
      <c r="E1478" t="s">
        <v>14</v>
      </c>
      <c r="F1478" t="s">
        <v>3334</v>
      </c>
      <c r="G1478" t="s">
        <v>16</v>
      </c>
      <c r="H1478" t="s">
        <v>3335</v>
      </c>
    </row>
    <row r="1479" spans="1:8">
      <c r="A1479" s="1">
        <v>1477</v>
      </c>
      <c r="B1479" t="s">
        <v>3098</v>
      </c>
      <c r="C1479" t="s">
        <v>12</v>
      </c>
      <c r="D1479" t="s">
        <v>3336</v>
      </c>
      <c r="E1479" t="s">
        <v>14</v>
      </c>
      <c r="F1479" t="s">
        <v>3337</v>
      </c>
      <c r="G1479" t="s">
        <v>16</v>
      </c>
      <c r="H1479" t="s">
        <v>3338</v>
      </c>
    </row>
    <row r="1480" spans="1:8">
      <c r="A1480" s="1">
        <v>1478</v>
      </c>
      <c r="B1480" t="s">
        <v>3098</v>
      </c>
      <c r="C1480" t="s">
        <v>12</v>
      </c>
      <c r="D1480" t="s">
        <v>3339</v>
      </c>
      <c r="E1480" t="s">
        <v>14</v>
      </c>
      <c r="F1480" t="s">
        <v>3340</v>
      </c>
      <c r="G1480" t="s">
        <v>16</v>
      </c>
      <c r="H1480" t="s">
        <v>3341</v>
      </c>
    </row>
    <row r="1481" spans="1:8">
      <c r="A1481" s="1">
        <v>1479</v>
      </c>
      <c r="B1481" t="s">
        <v>3098</v>
      </c>
      <c r="C1481" t="s">
        <v>12</v>
      </c>
      <c r="D1481" t="s">
        <v>3342</v>
      </c>
      <c r="E1481" t="s">
        <v>14</v>
      </c>
      <c r="F1481" t="s">
        <v>3343</v>
      </c>
      <c r="G1481" t="s">
        <v>16</v>
      </c>
      <c r="H1481" t="s">
        <v>3344</v>
      </c>
    </row>
    <row r="1482" spans="1:8">
      <c r="A1482" s="1">
        <v>1480</v>
      </c>
      <c r="B1482" t="s">
        <v>3098</v>
      </c>
      <c r="C1482" t="s">
        <v>12</v>
      </c>
      <c r="D1482" t="s">
        <v>3345</v>
      </c>
      <c r="E1482" t="s">
        <v>14</v>
      </c>
      <c r="F1482" t="s">
        <v>3346</v>
      </c>
      <c r="G1482" t="s">
        <v>16</v>
      </c>
      <c r="H1482" t="s">
        <v>3347</v>
      </c>
    </row>
    <row r="1483" spans="1:8">
      <c r="A1483" s="1">
        <v>1481</v>
      </c>
      <c r="B1483" t="s">
        <v>3098</v>
      </c>
      <c r="C1483" t="s">
        <v>12</v>
      </c>
      <c r="D1483" t="s">
        <v>3348</v>
      </c>
      <c r="E1483" t="s">
        <v>14</v>
      </c>
      <c r="F1483" t="s">
        <v>2908</v>
      </c>
      <c r="G1483" t="s">
        <v>16</v>
      </c>
      <c r="H1483" t="s">
        <v>3349</v>
      </c>
    </row>
    <row r="1484" spans="1:8">
      <c r="A1484" s="1">
        <v>1482</v>
      </c>
      <c r="B1484" t="s">
        <v>3098</v>
      </c>
      <c r="C1484" t="s">
        <v>12</v>
      </c>
      <c r="D1484" t="s">
        <v>3350</v>
      </c>
      <c r="E1484" t="s">
        <v>14</v>
      </c>
      <c r="F1484" t="s">
        <v>3351</v>
      </c>
      <c r="G1484" t="s">
        <v>16</v>
      </c>
      <c r="H1484" t="s">
        <v>3352</v>
      </c>
    </row>
    <row r="1485" spans="1:8">
      <c r="A1485" s="1">
        <v>1483</v>
      </c>
      <c r="B1485" t="s">
        <v>3098</v>
      </c>
      <c r="C1485" t="s">
        <v>12</v>
      </c>
      <c r="D1485" t="s">
        <v>3353</v>
      </c>
      <c r="E1485" t="s">
        <v>14</v>
      </c>
      <c r="F1485" t="s">
        <v>3354</v>
      </c>
      <c r="G1485" t="s">
        <v>16</v>
      </c>
      <c r="H1485" t="s">
        <v>3355</v>
      </c>
    </row>
    <row r="1486" spans="1:8">
      <c r="A1486" s="1">
        <v>1484</v>
      </c>
      <c r="B1486" t="s">
        <v>3098</v>
      </c>
      <c r="C1486" t="s">
        <v>12</v>
      </c>
      <c r="D1486" t="s">
        <v>3356</v>
      </c>
      <c r="E1486" t="s">
        <v>14</v>
      </c>
      <c r="F1486" t="s">
        <v>3357</v>
      </c>
      <c r="G1486" t="s">
        <v>16</v>
      </c>
      <c r="H1486" t="s">
        <v>3358</v>
      </c>
    </row>
    <row r="1487" spans="1:8">
      <c r="A1487" s="1">
        <v>1485</v>
      </c>
      <c r="B1487" t="s">
        <v>3098</v>
      </c>
      <c r="C1487" t="s">
        <v>12</v>
      </c>
      <c r="D1487" t="s">
        <v>3359</v>
      </c>
      <c r="E1487" t="s">
        <v>14</v>
      </c>
      <c r="F1487" t="s">
        <v>3360</v>
      </c>
      <c r="G1487" t="s">
        <v>16</v>
      </c>
      <c r="H1487" t="s">
        <v>3361</v>
      </c>
    </row>
    <row r="1488" spans="1:8">
      <c r="A1488" s="1">
        <v>1486</v>
      </c>
      <c r="B1488" t="s">
        <v>3098</v>
      </c>
      <c r="C1488" t="s">
        <v>12</v>
      </c>
      <c r="D1488" t="s">
        <v>3362</v>
      </c>
      <c r="E1488" t="s">
        <v>14</v>
      </c>
      <c r="F1488" t="s">
        <v>3363</v>
      </c>
      <c r="G1488" t="s">
        <v>16</v>
      </c>
      <c r="H1488" t="s">
        <v>3364</v>
      </c>
    </row>
    <row r="1489" spans="1:8">
      <c r="A1489" s="1">
        <v>1487</v>
      </c>
      <c r="B1489" t="s">
        <v>3098</v>
      </c>
      <c r="C1489" t="s">
        <v>12</v>
      </c>
      <c r="D1489" t="s">
        <v>3365</v>
      </c>
      <c r="E1489" t="s">
        <v>14</v>
      </c>
      <c r="F1489" t="s">
        <v>3366</v>
      </c>
      <c r="G1489" t="s">
        <v>16</v>
      </c>
      <c r="H1489" t="s">
        <v>3367</v>
      </c>
    </row>
    <row r="1490" spans="1:8">
      <c r="A1490" s="1">
        <v>1488</v>
      </c>
      <c r="B1490" t="s">
        <v>3098</v>
      </c>
      <c r="C1490" t="s">
        <v>12</v>
      </c>
      <c r="D1490" t="s">
        <v>3368</v>
      </c>
      <c r="E1490" t="s">
        <v>14</v>
      </c>
      <c r="F1490" t="s">
        <v>3369</v>
      </c>
      <c r="G1490" t="s">
        <v>16</v>
      </c>
      <c r="H1490" t="s">
        <v>3370</v>
      </c>
    </row>
    <row r="1491" spans="1:8">
      <c r="A1491" s="1">
        <v>1489</v>
      </c>
      <c r="B1491" t="s">
        <v>3098</v>
      </c>
      <c r="C1491" t="s">
        <v>12</v>
      </c>
      <c r="D1491" t="s">
        <v>3371</v>
      </c>
      <c r="E1491" t="s">
        <v>14</v>
      </c>
      <c r="F1491" t="s">
        <v>3372</v>
      </c>
      <c r="G1491" t="s">
        <v>16</v>
      </c>
      <c r="H1491" t="s">
        <v>3373</v>
      </c>
    </row>
    <row r="1492" spans="1:8">
      <c r="A1492" s="1">
        <v>1490</v>
      </c>
      <c r="B1492" t="s">
        <v>3098</v>
      </c>
      <c r="C1492" t="s">
        <v>12</v>
      </c>
      <c r="D1492" t="s">
        <v>3374</v>
      </c>
      <c r="E1492" t="s">
        <v>14</v>
      </c>
      <c r="F1492" t="s">
        <v>3375</v>
      </c>
      <c r="G1492" t="s">
        <v>16</v>
      </c>
      <c r="H1492" t="s">
        <v>3376</v>
      </c>
    </row>
    <row r="1493" spans="1:8">
      <c r="A1493" s="1">
        <v>1491</v>
      </c>
      <c r="B1493" t="s">
        <v>3098</v>
      </c>
      <c r="C1493" t="s">
        <v>12</v>
      </c>
      <c r="D1493" t="s">
        <v>3377</v>
      </c>
      <c r="E1493" t="s">
        <v>14</v>
      </c>
      <c r="F1493" t="s">
        <v>3378</v>
      </c>
      <c r="G1493" t="s">
        <v>16</v>
      </c>
      <c r="H1493" t="s">
        <v>3379</v>
      </c>
    </row>
    <row r="1494" spans="1:8">
      <c r="A1494" s="1">
        <v>1492</v>
      </c>
      <c r="B1494" t="s">
        <v>3098</v>
      </c>
      <c r="C1494" t="s">
        <v>12</v>
      </c>
      <c r="D1494" t="s">
        <v>3380</v>
      </c>
      <c r="E1494" t="s">
        <v>14</v>
      </c>
      <c r="F1494" t="s">
        <v>3381</v>
      </c>
      <c r="G1494" t="s">
        <v>16</v>
      </c>
      <c r="H1494" t="s">
        <v>3382</v>
      </c>
    </row>
    <row r="1495" spans="1:8">
      <c r="A1495" s="1">
        <v>1493</v>
      </c>
      <c r="B1495" t="s">
        <v>3098</v>
      </c>
      <c r="C1495" t="s">
        <v>12</v>
      </c>
      <c r="D1495" t="s">
        <v>3383</v>
      </c>
      <c r="E1495" t="s">
        <v>14</v>
      </c>
      <c r="F1495" t="s">
        <v>3384</v>
      </c>
      <c r="G1495" t="s">
        <v>16</v>
      </c>
      <c r="H1495" t="s">
        <v>3385</v>
      </c>
    </row>
    <row r="1496" spans="1:8">
      <c r="A1496" s="1">
        <v>1494</v>
      </c>
      <c r="B1496" t="s">
        <v>3098</v>
      </c>
      <c r="C1496" t="s">
        <v>12</v>
      </c>
      <c r="D1496" t="s">
        <v>3386</v>
      </c>
      <c r="E1496" t="s">
        <v>14</v>
      </c>
      <c r="F1496" t="s">
        <v>3387</v>
      </c>
      <c r="G1496" t="s">
        <v>16</v>
      </c>
      <c r="H1496" t="s">
        <v>3388</v>
      </c>
    </row>
    <row r="1497" spans="1:8">
      <c r="A1497" s="1">
        <v>1495</v>
      </c>
      <c r="B1497" t="s">
        <v>3098</v>
      </c>
      <c r="C1497" t="s">
        <v>12</v>
      </c>
      <c r="D1497" t="s">
        <v>3389</v>
      </c>
      <c r="E1497" t="s">
        <v>14</v>
      </c>
      <c r="F1497" t="s">
        <v>3390</v>
      </c>
      <c r="G1497" t="s">
        <v>16</v>
      </c>
      <c r="H1497" t="s">
        <v>3391</v>
      </c>
    </row>
    <row r="1498" spans="1:8">
      <c r="A1498" s="1">
        <v>1496</v>
      </c>
      <c r="B1498" t="s">
        <v>3098</v>
      </c>
      <c r="C1498" t="s">
        <v>12</v>
      </c>
      <c r="D1498" t="s">
        <v>3392</v>
      </c>
      <c r="E1498" t="s">
        <v>14</v>
      </c>
      <c r="F1498" t="s">
        <v>3393</v>
      </c>
      <c r="G1498" t="s">
        <v>16</v>
      </c>
      <c r="H1498" t="s">
        <v>3394</v>
      </c>
    </row>
    <row r="1499" spans="1:8">
      <c r="A1499" s="1">
        <v>1497</v>
      </c>
      <c r="B1499" t="s">
        <v>3098</v>
      </c>
      <c r="C1499" t="s">
        <v>12</v>
      </c>
      <c r="D1499" t="s">
        <v>3395</v>
      </c>
      <c r="E1499" t="s">
        <v>14</v>
      </c>
      <c r="F1499" t="s">
        <v>3396</v>
      </c>
      <c r="G1499" t="s">
        <v>16</v>
      </c>
      <c r="H1499" t="s">
        <v>3397</v>
      </c>
    </row>
    <row r="1500" spans="1:8">
      <c r="A1500" s="1">
        <v>1498</v>
      </c>
      <c r="B1500" t="s">
        <v>3098</v>
      </c>
      <c r="C1500" t="s">
        <v>12</v>
      </c>
      <c r="D1500" t="s">
        <v>3398</v>
      </c>
      <c r="E1500" t="s">
        <v>14</v>
      </c>
      <c r="F1500" t="s">
        <v>3399</v>
      </c>
      <c r="G1500" t="s">
        <v>16</v>
      </c>
      <c r="H1500" t="s">
        <v>3373</v>
      </c>
    </row>
    <row r="1501" spans="1:8">
      <c r="A1501" s="1">
        <v>1499</v>
      </c>
      <c r="B1501" t="s">
        <v>3098</v>
      </c>
      <c r="C1501" t="s">
        <v>12</v>
      </c>
      <c r="D1501" t="s">
        <v>3400</v>
      </c>
      <c r="E1501" t="s">
        <v>14</v>
      </c>
      <c r="F1501" t="s">
        <v>3401</v>
      </c>
      <c r="G1501" t="s">
        <v>16</v>
      </c>
      <c r="H1501" t="s">
        <v>3402</v>
      </c>
    </row>
    <row r="1502" spans="1:8">
      <c r="A1502" s="1">
        <v>1500</v>
      </c>
      <c r="B1502" t="s">
        <v>3098</v>
      </c>
      <c r="C1502" t="s">
        <v>12</v>
      </c>
      <c r="D1502" t="s">
        <v>3403</v>
      </c>
      <c r="E1502" t="s">
        <v>14</v>
      </c>
      <c r="F1502" t="s">
        <v>3404</v>
      </c>
      <c r="G1502" t="s">
        <v>16</v>
      </c>
      <c r="H1502" t="s">
        <v>3405</v>
      </c>
    </row>
    <row r="1503" spans="1:8">
      <c r="A1503" s="1">
        <v>1501</v>
      </c>
      <c r="B1503" t="s">
        <v>3098</v>
      </c>
      <c r="C1503" t="s">
        <v>12</v>
      </c>
      <c r="D1503" t="s">
        <v>3406</v>
      </c>
      <c r="E1503" t="s">
        <v>14</v>
      </c>
      <c r="F1503" t="s">
        <v>3407</v>
      </c>
      <c r="G1503" t="s">
        <v>16</v>
      </c>
      <c r="H1503" t="s">
        <v>3408</v>
      </c>
    </row>
    <row r="1504" spans="1:8">
      <c r="A1504" s="1">
        <v>1502</v>
      </c>
      <c r="B1504" t="s">
        <v>3098</v>
      </c>
      <c r="C1504" t="s">
        <v>12</v>
      </c>
      <c r="D1504" t="s">
        <v>3409</v>
      </c>
      <c r="E1504" t="s">
        <v>14</v>
      </c>
      <c r="F1504" t="s">
        <v>3410</v>
      </c>
      <c r="G1504" t="s">
        <v>16</v>
      </c>
      <c r="H1504" t="s">
        <v>3411</v>
      </c>
    </row>
    <row r="1505" spans="1:8">
      <c r="A1505" s="1">
        <v>1503</v>
      </c>
      <c r="B1505" t="s">
        <v>3098</v>
      </c>
      <c r="C1505" t="s">
        <v>12</v>
      </c>
      <c r="D1505" t="s">
        <v>3412</v>
      </c>
      <c r="E1505" t="s">
        <v>14</v>
      </c>
      <c r="F1505" t="s">
        <v>3413</v>
      </c>
      <c r="G1505" t="s">
        <v>16</v>
      </c>
      <c r="H1505" t="s">
        <v>3358</v>
      </c>
    </row>
    <row r="1506" spans="1:8">
      <c r="A1506" s="1">
        <v>1504</v>
      </c>
      <c r="B1506" t="s">
        <v>3098</v>
      </c>
      <c r="C1506" t="s">
        <v>12</v>
      </c>
      <c r="D1506" t="s">
        <v>3414</v>
      </c>
      <c r="E1506" t="s">
        <v>14</v>
      </c>
      <c r="F1506" t="s">
        <v>3415</v>
      </c>
      <c r="G1506" t="s">
        <v>16</v>
      </c>
      <c r="H1506" t="s">
        <v>3416</v>
      </c>
    </row>
    <row r="1507" spans="1:8">
      <c r="A1507" s="1">
        <v>1505</v>
      </c>
      <c r="B1507" t="s">
        <v>3098</v>
      </c>
      <c r="C1507" t="s">
        <v>12</v>
      </c>
      <c r="D1507" t="s">
        <v>3417</v>
      </c>
      <c r="E1507" t="s">
        <v>14</v>
      </c>
      <c r="F1507" t="s">
        <v>3418</v>
      </c>
      <c r="G1507" t="s">
        <v>16</v>
      </c>
      <c r="H1507" t="s">
        <v>3419</v>
      </c>
    </row>
    <row r="1508" spans="1:8">
      <c r="A1508" s="1">
        <v>1506</v>
      </c>
      <c r="B1508" t="s">
        <v>3098</v>
      </c>
      <c r="C1508" t="s">
        <v>12</v>
      </c>
      <c r="D1508" t="s">
        <v>3420</v>
      </c>
      <c r="E1508" t="s">
        <v>14</v>
      </c>
      <c r="F1508" t="s">
        <v>3421</v>
      </c>
      <c r="G1508" t="s">
        <v>16</v>
      </c>
      <c r="H1508" t="s">
        <v>3422</v>
      </c>
    </row>
    <row r="1509" spans="1:8">
      <c r="A1509" s="1">
        <v>1507</v>
      </c>
      <c r="B1509" t="s">
        <v>3098</v>
      </c>
      <c r="C1509" t="s">
        <v>12</v>
      </c>
      <c r="D1509" t="s">
        <v>3423</v>
      </c>
      <c r="E1509" t="s">
        <v>14</v>
      </c>
      <c r="F1509" t="s">
        <v>3424</v>
      </c>
      <c r="G1509" t="s">
        <v>16</v>
      </c>
      <c r="H1509" t="s">
        <v>3425</v>
      </c>
    </row>
    <row r="1510" spans="1:8">
      <c r="A1510" s="1">
        <v>1508</v>
      </c>
      <c r="B1510" t="s">
        <v>3098</v>
      </c>
      <c r="C1510" t="s">
        <v>12</v>
      </c>
      <c r="D1510" t="s">
        <v>3426</v>
      </c>
      <c r="E1510" t="s">
        <v>14</v>
      </c>
      <c r="F1510" t="s">
        <v>3427</v>
      </c>
      <c r="G1510" t="s">
        <v>16</v>
      </c>
      <c r="H1510" t="s">
        <v>3428</v>
      </c>
    </row>
    <row r="1511" spans="1:8">
      <c r="A1511" s="1">
        <v>1509</v>
      </c>
      <c r="B1511" t="s">
        <v>3098</v>
      </c>
      <c r="C1511" t="s">
        <v>12</v>
      </c>
      <c r="D1511" t="s">
        <v>3429</v>
      </c>
      <c r="E1511" t="s">
        <v>14</v>
      </c>
      <c r="F1511" t="s">
        <v>3430</v>
      </c>
      <c r="G1511" t="s">
        <v>16</v>
      </c>
      <c r="H1511" t="s">
        <v>3431</v>
      </c>
    </row>
    <row r="1512" spans="1:8">
      <c r="A1512" s="1">
        <v>1510</v>
      </c>
      <c r="B1512" t="s">
        <v>3098</v>
      </c>
      <c r="C1512" t="s">
        <v>12</v>
      </c>
      <c r="D1512" t="s">
        <v>3432</v>
      </c>
      <c r="E1512" t="s">
        <v>14</v>
      </c>
      <c r="F1512" t="s">
        <v>3433</v>
      </c>
      <c r="G1512" t="s">
        <v>16</v>
      </c>
      <c r="H1512" t="s">
        <v>3434</v>
      </c>
    </row>
    <row r="1513" spans="1:8">
      <c r="A1513" s="1">
        <v>1511</v>
      </c>
      <c r="B1513" t="s">
        <v>3098</v>
      </c>
      <c r="C1513" t="s">
        <v>12</v>
      </c>
      <c r="D1513" t="s">
        <v>3435</v>
      </c>
      <c r="E1513" t="s">
        <v>14</v>
      </c>
      <c r="F1513" t="s">
        <v>3435</v>
      </c>
      <c r="G1513" t="s">
        <v>16</v>
      </c>
    </row>
    <row r="1514" spans="1:8">
      <c r="A1514" s="1">
        <v>1512</v>
      </c>
      <c r="B1514" t="s">
        <v>3098</v>
      </c>
      <c r="C1514" t="s">
        <v>12</v>
      </c>
      <c r="D1514" t="s">
        <v>3436</v>
      </c>
      <c r="E1514" t="s">
        <v>14</v>
      </c>
      <c r="F1514" t="s">
        <v>3436</v>
      </c>
      <c r="G1514" t="s">
        <v>16</v>
      </c>
    </row>
    <row r="1515" spans="1:8">
      <c r="A1515" s="1">
        <v>1513</v>
      </c>
      <c r="B1515" t="s">
        <v>3098</v>
      </c>
      <c r="C1515" t="s">
        <v>12</v>
      </c>
      <c r="D1515" t="s">
        <v>3437</v>
      </c>
      <c r="E1515" t="s">
        <v>14</v>
      </c>
      <c r="F1515" t="s">
        <v>2398</v>
      </c>
      <c r="G1515" t="s">
        <v>16</v>
      </c>
      <c r="H1515" t="s">
        <v>3438</v>
      </c>
    </row>
    <row r="1516" spans="1:8">
      <c r="A1516" s="1">
        <v>1514</v>
      </c>
      <c r="B1516" t="s">
        <v>3098</v>
      </c>
      <c r="C1516" t="s">
        <v>12</v>
      </c>
      <c r="D1516" t="s">
        <v>3439</v>
      </c>
      <c r="E1516" t="s">
        <v>14</v>
      </c>
      <c r="F1516" t="s">
        <v>3440</v>
      </c>
      <c r="G1516" t="s">
        <v>16</v>
      </c>
      <c r="H1516" t="s">
        <v>3441</v>
      </c>
    </row>
    <row r="1517" spans="1:8">
      <c r="A1517" s="1">
        <v>1515</v>
      </c>
      <c r="B1517" t="s">
        <v>3098</v>
      </c>
      <c r="C1517" t="s">
        <v>12</v>
      </c>
      <c r="D1517" t="s">
        <v>3442</v>
      </c>
      <c r="E1517" t="s">
        <v>14</v>
      </c>
      <c r="F1517" t="s">
        <v>1064</v>
      </c>
      <c r="G1517" t="s">
        <v>16</v>
      </c>
      <c r="H1517" t="s">
        <v>3443</v>
      </c>
    </row>
    <row r="1518" spans="1:8">
      <c r="A1518" s="1">
        <v>1516</v>
      </c>
      <c r="B1518" t="s">
        <v>3098</v>
      </c>
      <c r="C1518" t="s">
        <v>12</v>
      </c>
      <c r="D1518" t="s">
        <v>3444</v>
      </c>
      <c r="E1518" t="s">
        <v>14</v>
      </c>
      <c r="F1518" t="s">
        <v>1058</v>
      </c>
      <c r="G1518" t="s">
        <v>16</v>
      </c>
      <c r="H1518" t="s">
        <v>3445</v>
      </c>
    </row>
    <row r="1519" spans="1:8">
      <c r="A1519" s="1">
        <v>1517</v>
      </c>
      <c r="B1519" t="s">
        <v>3098</v>
      </c>
      <c r="C1519" t="s">
        <v>12</v>
      </c>
      <c r="D1519" t="s">
        <v>3446</v>
      </c>
      <c r="E1519" t="s">
        <v>14</v>
      </c>
      <c r="F1519" t="s">
        <v>1061</v>
      </c>
      <c r="G1519" t="s">
        <v>16</v>
      </c>
      <c r="H1519" t="s">
        <v>3447</v>
      </c>
    </row>
    <row r="1520" spans="1:8">
      <c r="A1520" s="1">
        <v>1518</v>
      </c>
      <c r="B1520" t="s">
        <v>3098</v>
      </c>
      <c r="C1520" t="s">
        <v>12</v>
      </c>
      <c r="D1520" t="s">
        <v>3448</v>
      </c>
      <c r="E1520" t="s">
        <v>14</v>
      </c>
      <c r="F1520" t="s">
        <v>1067</v>
      </c>
      <c r="G1520" t="s">
        <v>16</v>
      </c>
      <c r="H1520" t="s">
        <v>3449</v>
      </c>
    </row>
    <row r="1521" spans="1:8">
      <c r="A1521" s="1">
        <v>1519</v>
      </c>
      <c r="B1521" t="s">
        <v>3098</v>
      </c>
      <c r="C1521" t="s">
        <v>12</v>
      </c>
      <c r="D1521" t="s">
        <v>3450</v>
      </c>
      <c r="E1521" t="s">
        <v>14</v>
      </c>
      <c r="F1521" t="s">
        <v>3451</v>
      </c>
      <c r="G1521" t="s">
        <v>16</v>
      </c>
      <c r="H1521" t="s">
        <v>3452</v>
      </c>
    </row>
    <row r="1522" spans="1:8">
      <c r="A1522" s="1">
        <v>1520</v>
      </c>
      <c r="B1522" t="s">
        <v>3098</v>
      </c>
      <c r="C1522" t="s">
        <v>12</v>
      </c>
      <c r="D1522" t="s">
        <v>3453</v>
      </c>
      <c r="E1522" t="s">
        <v>14</v>
      </c>
      <c r="F1522" t="s">
        <v>3451</v>
      </c>
      <c r="G1522" t="s">
        <v>16</v>
      </c>
      <c r="H1522" t="s">
        <v>3454</v>
      </c>
    </row>
    <row r="1523" spans="1:8">
      <c r="A1523" s="1">
        <v>1521</v>
      </c>
      <c r="B1523" t="s">
        <v>3098</v>
      </c>
      <c r="C1523" t="s">
        <v>12</v>
      </c>
      <c r="D1523" t="s">
        <v>3455</v>
      </c>
      <c r="E1523" t="s">
        <v>14</v>
      </c>
      <c r="F1523" t="s">
        <v>3451</v>
      </c>
      <c r="G1523" t="s">
        <v>16</v>
      </c>
      <c r="H1523" t="s">
        <v>3456</v>
      </c>
    </row>
    <row r="1524" spans="1:8">
      <c r="A1524" s="1">
        <v>1522</v>
      </c>
      <c r="B1524" t="s">
        <v>3098</v>
      </c>
      <c r="C1524" t="s">
        <v>12</v>
      </c>
      <c r="D1524" t="s">
        <v>3457</v>
      </c>
      <c r="E1524" t="s">
        <v>14</v>
      </c>
      <c r="F1524" t="s">
        <v>3451</v>
      </c>
      <c r="G1524" t="s">
        <v>16</v>
      </c>
      <c r="H1524" t="s">
        <v>3458</v>
      </c>
    </row>
    <row r="1525" spans="1:8">
      <c r="A1525" s="1">
        <v>1523</v>
      </c>
      <c r="B1525" t="s">
        <v>3098</v>
      </c>
      <c r="C1525" t="s">
        <v>12</v>
      </c>
      <c r="D1525" t="s">
        <v>3459</v>
      </c>
      <c r="E1525" t="s">
        <v>14</v>
      </c>
      <c r="F1525" t="s">
        <v>3460</v>
      </c>
      <c r="G1525" t="s">
        <v>16</v>
      </c>
      <c r="H1525" t="s">
        <v>3461</v>
      </c>
    </row>
    <row r="1526" spans="1:8">
      <c r="A1526" s="1">
        <v>1524</v>
      </c>
      <c r="B1526" t="s">
        <v>3098</v>
      </c>
      <c r="C1526" t="s">
        <v>12</v>
      </c>
      <c r="D1526" t="s">
        <v>3462</v>
      </c>
      <c r="E1526" t="s">
        <v>14</v>
      </c>
      <c r="F1526" t="s">
        <v>3463</v>
      </c>
      <c r="G1526" t="s">
        <v>16</v>
      </c>
      <c r="H1526" t="s">
        <v>3464</v>
      </c>
    </row>
    <row r="1527" spans="1:8">
      <c r="A1527" s="1">
        <v>1525</v>
      </c>
      <c r="B1527" t="s">
        <v>3098</v>
      </c>
      <c r="C1527" t="s">
        <v>12</v>
      </c>
      <c r="D1527" t="s">
        <v>3465</v>
      </c>
      <c r="E1527" t="s">
        <v>14</v>
      </c>
      <c r="F1527" t="s">
        <v>3466</v>
      </c>
      <c r="G1527" t="s">
        <v>16</v>
      </c>
      <c r="H1527" t="s">
        <v>3467</v>
      </c>
    </row>
    <row r="1528" spans="1:8">
      <c r="A1528" s="1">
        <v>1526</v>
      </c>
      <c r="B1528" t="s">
        <v>3098</v>
      </c>
      <c r="C1528" t="s">
        <v>12</v>
      </c>
      <c r="D1528" t="s">
        <v>3468</v>
      </c>
      <c r="E1528" t="s">
        <v>14</v>
      </c>
      <c r="F1528" t="s">
        <v>3469</v>
      </c>
      <c r="G1528" t="s">
        <v>16</v>
      </c>
      <c r="H1528" t="s">
        <v>3470</v>
      </c>
    </row>
    <row r="1529" spans="1:8">
      <c r="A1529" s="1">
        <v>1527</v>
      </c>
      <c r="B1529" t="s">
        <v>3098</v>
      </c>
      <c r="C1529" t="s">
        <v>12</v>
      </c>
      <c r="D1529" t="s">
        <v>3471</v>
      </c>
      <c r="E1529" t="s">
        <v>14</v>
      </c>
      <c r="F1529" t="s">
        <v>3472</v>
      </c>
      <c r="G1529" t="s">
        <v>16</v>
      </c>
      <c r="H1529" t="s">
        <v>3473</v>
      </c>
    </row>
    <row r="1530" spans="1:8">
      <c r="A1530" s="1">
        <v>1528</v>
      </c>
      <c r="B1530" t="s">
        <v>3098</v>
      </c>
      <c r="C1530" t="s">
        <v>12</v>
      </c>
      <c r="D1530" t="s">
        <v>3474</v>
      </c>
      <c r="E1530" t="s">
        <v>14</v>
      </c>
      <c r="F1530" t="s">
        <v>3469</v>
      </c>
      <c r="G1530" t="s">
        <v>16</v>
      </c>
      <c r="H1530" t="s">
        <v>3475</v>
      </c>
    </row>
    <row r="1531" spans="1:8">
      <c r="A1531" s="1">
        <v>1529</v>
      </c>
      <c r="B1531" t="s">
        <v>3098</v>
      </c>
      <c r="C1531" t="s">
        <v>12</v>
      </c>
      <c r="D1531" t="s">
        <v>3476</v>
      </c>
      <c r="E1531" t="s">
        <v>14</v>
      </c>
      <c r="F1531" t="s">
        <v>3477</v>
      </c>
      <c r="G1531" t="s">
        <v>16</v>
      </c>
      <c r="H1531" t="s">
        <v>3478</v>
      </c>
    </row>
    <row r="1532" spans="1:8">
      <c r="A1532" s="1">
        <v>1530</v>
      </c>
      <c r="B1532" t="s">
        <v>3098</v>
      </c>
      <c r="C1532" t="s">
        <v>12</v>
      </c>
      <c r="D1532" t="s">
        <v>3479</v>
      </c>
      <c r="E1532" t="s">
        <v>14</v>
      </c>
      <c r="F1532" t="s">
        <v>3480</v>
      </c>
      <c r="G1532" t="s">
        <v>16</v>
      </c>
      <c r="H1532" t="s">
        <v>3481</v>
      </c>
    </row>
    <row r="1533" spans="1:8">
      <c r="A1533" s="1">
        <v>1531</v>
      </c>
      <c r="B1533" t="s">
        <v>3098</v>
      </c>
      <c r="C1533" t="s">
        <v>12</v>
      </c>
      <c r="D1533" t="s">
        <v>3482</v>
      </c>
      <c r="E1533" t="s">
        <v>14</v>
      </c>
      <c r="F1533" t="s">
        <v>3483</v>
      </c>
      <c r="G1533" t="s">
        <v>16</v>
      </c>
      <c r="H1533" t="s">
        <v>3484</v>
      </c>
    </row>
    <row r="1534" spans="1:8">
      <c r="A1534" s="1">
        <v>1532</v>
      </c>
      <c r="B1534" t="s">
        <v>3098</v>
      </c>
      <c r="C1534" t="s">
        <v>12</v>
      </c>
      <c r="D1534" t="s">
        <v>3485</v>
      </c>
      <c r="E1534" t="s">
        <v>14</v>
      </c>
      <c r="F1534" t="s">
        <v>3483</v>
      </c>
      <c r="G1534" t="s">
        <v>16</v>
      </c>
      <c r="H1534" t="s">
        <v>3486</v>
      </c>
    </row>
    <row r="1535" spans="1:8">
      <c r="A1535" s="1">
        <v>1533</v>
      </c>
      <c r="B1535" t="s">
        <v>3098</v>
      </c>
      <c r="C1535" t="s">
        <v>12</v>
      </c>
      <c r="D1535" t="s">
        <v>3487</v>
      </c>
      <c r="E1535" t="s">
        <v>14</v>
      </c>
      <c r="F1535" t="s">
        <v>3488</v>
      </c>
      <c r="G1535" t="s">
        <v>16</v>
      </c>
      <c r="H1535" t="s">
        <v>3489</v>
      </c>
    </row>
    <row r="1536" spans="1:8">
      <c r="A1536" s="1">
        <v>1534</v>
      </c>
      <c r="B1536" t="s">
        <v>3098</v>
      </c>
      <c r="C1536" t="s">
        <v>12</v>
      </c>
      <c r="D1536" t="s">
        <v>3490</v>
      </c>
      <c r="E1536" t="s">
        <v>14</v>
      </c>
      <c r="F1536" t="s">
        <v>3491</v>
      </c>
      <c r="G1536" t="s">
        <v>16</v>
      </c>
      <c r="H1536">
        <f> 102,8591
</f>
        <v>0</v>
      </c>
    </row>
    <row r="1537" spans="1:8">
      <c r="A1537" s="1">
        <v>1535</v>
      </c>
      <c r="B1537" t="s">
        <v>3098</v>
      </c>
      <c r="C1537" t="s">
        <v>12</v>
      </c>
      <c r="D1537" t="s">
        <v>3492</v>
      </c>
      <c r="E1537" t="s">
        <v>14</v>
      </c>
      <c r="F1537" t="s">
        <v>3491</v>
      </c>
      <c r="G1537" t="s">
        <v>16</v>
      </c>
      <c r="H1537">
        <f> 111,6931
</f>
        <v>0</v>
      </c>
    </row>
    <row r="1538" spans="1:8">
      <c r="A1538" s="1">
        <v>1536</v>
      </c>
      <c r="B1538" t="s">
        <v>3098</v>
      </c>
      <c r="C1538" t="s">
        <v>12</v>
      </c>
      <c r="D1538" t="s">
        <v>3493</v>
      </c>
      <c r="E1538" t="s">
        <v>14</v>
      </c>
      <c r="F1538" t="s">
        <v>3491</v>
      </c>
      <c r="G1538" t="s">
        <v>16</v>
      </c>
      <c r="H1538">
        <f> 11,7981
</f>
        <v>0</v>
      </c>
    </row>
    <row r="1539" spans="1:8">
      <c r="A1539" s="1">
        <v>1537</v>
      </c>
      <c r="B1539" t="s">
        <v>3098</v>
      </c>
      <c r="C1539" t="s">
        <v>12</v>
      </c>
      <c r="D1539" t="s">
        <v>3494</v>
      </c>
      <c r="E1539" t="s">
        <v>14</v>
      </c>
      <c r="F1539" t="s">
        <v>3491</v>
      </c>
      <c r="G1539" t="s">
        <v>16</v>
      </c>
      <c r="H1539">
        <f> 12,2291
</f>
        <v>0</v>
      </c>
    </row>
    <row r="1540" spans="1:8">
      <c r="A1540" s="1">
        <v>1538</v>
      </c>
      <c r="B1540" t="s">
        <v>3098</v>
      </c>
      <c r="C1540" t="s">
        <v>12</v>
      </c>
      <c r="D1540" t="s">
        <v>3495</v>
      </c>
      <c r="E1540" t="s">
        <v>14</v>
      </c>
      <c r="F1540" t="s">
        <v>3496</v>
      </c>
      <c r="G1540" t="s">
        <v>16</v>
      </c>
      <c r="H1540" t="s">
        <v>3497</v>
      </c>
    </row>
    <row r="1541" spans="1:8">
      <c r="A1541" s="1">
        <v>1539</v>
      </c>
      <c r="B1541" t="s">
        <v>3098</v>
      </c>
      <c r="C1541" t="s">
        <v>12</v>
      </c>
      <c r="D1541" t="s">
        <v>3498</v>
      </c>
      <c r="E1541" t="s">
        <v>14</v>
      </c>
      <c r="F1541" t="s">
        <v>3499</v>
      </c>
      <c r="G1541" t="s">
        <v>16</v>
      </c>
      <c r="H1541" t="s">
        <v>3500</v>
      </c>
    </row>
    <row r="1542" spans="1:8">
      <c r="A1542" s="1">
        <v>1540</v>
      </c>
      <c r="B1542" t="s">
        <v>3098</v>
      </c>
      <c r="C1542" t="s">
        <v>12</v>
      </c>
      <c r="D1542" t="s">
        <v>3501</v>
      </c>
      <c r="E1542" t="s">
        <v>14</v>
      </c>
      <c r="F1542" t="s">
        <v>3502</v>
      </c>
      <c r="G1542" t="s">
        <v>16</v>
      </c>
      <c r="H1542" t="s">
        <v>3503</v>
      </c>
    </row>
    <row r="1543" spans="1:8">
      <c r="A1543" s="1">
        <v>1541</v>
      </c>
      <c r="B1543" t="s">
        <v>3098</v>
      </c>
      <c r="C1543" t="s">
        <v>12</v>
      </c>
      <c r="D1543" t="s">
        <v>3504</v>
      </c>
      <c r="E1543" t="s">
        <v>14</v>
      </c>
      <c r="F1543" t="s">
        <v>3505</v>
      </c>
      <c r="G1543" t="s">
        <v>16</v>
      </c>
      <c r="H1543" t="s">
        <v>3506</v>
      </c>
    </row>
    <row r="1544" spans="1:8">
      <c r="A1544" s="1">
        <v>1542</v>
      </c>
      <c r="B1544" t="s">
        <v>3098</v>
      </c>
      <c r="C1544" t="s">
        <v>12</v>
      </c>
      <c r="D1544" t="s">
        <v>3507</v>
      </c>
      <c r="E1544" t="s">
        <v>14</v>
      </c>
      <c r="F1544" t="s">
        <v>3508</v>
      </c>
      <c r="G1544" t="s">
        <v>16</v>
      </c>
      <c r="H1544" t="s">
        <v>3509</v>
      </c>
    </row>
    <row r="1545" spans="1:8">
      <c r="A1545" s="1">
        <v>1543</v>
      </c>
      <c r="B1545" t="s">
        <v>3098</v>
      </c>
      <c r="C1545" t="s">
        <v>12</v>
      </c>
      <c r="D1545" t="s">
        <v>3510</v>
      </c>
      <c r="E1545" t="s">
        <v>14</v>
      </c>
      <c r="F1545" t="s">
        <v>3511</v>
      </c>
      <c r="G1545" t="s">
        <v>16</v>
      </c>
      <c r="H1545" t="s">
        <v>3512</v>
      </c>
    </row>
    <row r="1546" spans="1:8">
      <c r="A1546" s="1">
        <v>1544</v>
      </c>
      <c r="B1546" t="s">
        <v>3098</v>
      </c>
      <c r="C1546" t="s">
        <v>12</v>
      </c>
      <c r="D1546" t="s">
        <v>3513</v>
      </c>
      <c r="E1546" t="s">
        <v>14</v>
      </c>
      <c r="F1546" t="s">
        <v>3514</v>
      </c>
      <c r="G1546" t="s">
        <v>16</v>
      </c>
      <c r="H1546" t="s">
        <v>3515</v>
      </c>
    </row>
    <row r="1547" spans="1:8">
      <c r="A1547" s="1">
        <v>1545</v>
      </c>
      <c r="B1547" t="s">
        <v>3098</v>
      </c>
      <c r="C1547" t="s">
        <v>12</v>
      </c>
      <c r="D1547" t="s">
        <v>3516</v>
      </c>
      <c r="E1547" t="s">
        <v>14</v>
      </c>
      <c r="F1547" t="s">
        <v>3483</v>
      </c>
      <c r="G1547" t="s">
        <v>16</v>
      </c>
      <c r="H1547" t="s">
        <v>3517</v>
      </c>
    </row>
    <row r="1548" spans="1:8">
      <c r="A1548" s="1">
        <v>1546</v>
      </c>
      <c r="B1548" t="s">
        <v>3098</v>
      </c>
      <c r="C1548" t="s">
        <v>12</v>
      </c>
      <c r="D1548" t="s">
        <v>3518</v>
      </c>
      <c r="E1548" t="s">
        <v>14</v>
      </c>
      <c r="F1548" t="s">
        <v>84</v>
      </c>
      <c r="G1548" t="s">
        <v>16</v>
      </c>
      <c r="H1548" t="s">
        <v>3519</v>
      </c>
    </row>
    <row r="1549" spans="1:8">
      <c r="A1549" s="1">
        <v>1547</v>
      </c>
      <c r="B1549" t="s">
        <v>3098</v>
      </c>
      <c r="C1549" t="s">
        <v>12</v>
      </c>
      <c r="D1549" t="s">
        <v>3520</v>
      </c>
      <c r="E1549" t="s">
        <v>14</v>
      </c>
      <c r="F1549" t="s">
        <v>112</v>
      </c>
      <c r="G1549" t="s">
        <v>16</v>
      </c>
      <c r="H1549" t="s">
        <v>3521</v>
      </c>
    </row>
    <row r="1550" spans="1:8">
      <c r="A1550" s="1">
        <v>1548</v>
      </c>
      <c r="B1550" t="s">
        <v>3098</v>
      </c>
      <c r="C1550" t="s">
        <v>12</v>
      </c>
      <c r="D1550" t="s">
        <v>3522</v>
      </c>
      <c r="E1550" t="s">
        <v>14</v>
      </c>
      <c r="F1550" t="s">
        <v>115</v>
      </c>
      <c r="G1550" t="s">
        <v>16</v>
      </c>
      <c r="H1550" t="s">
        <v>3523</v>
      </c>
    </row>
    <row r="1551" spans="1:8">
      <c r="A1551" s="1">
        <v>1549</v>
      </c>
      <c r="B1551" t="s">
        <v>3098</v>
      </c>
      <c r="C1551" t="s">
        <v>12</v>
      </c>
      <c r="D1551" t="s">
        <v>3524</v>
      </c>
      <c r="E1551" t="s">
        <v>14</v>
      </c>
      <c r="F1551" t="s">
        <v>1502</v>
      </c>
      <c r="G1551" t="s">
        <v>16</v>
      </c>
      <c r="H1551" t="s">
        <v>3525</v>
      </c>
    </row>
    <row r="1552" spans="1:8">
      <c r="A1552" s="1">
        <v>1550</v>
      </c>
      <c r="B1552" t="s">
        <v>3098</v>
      </c>
      <c r="C1552" t="s">
        <v>12</v>
      </c>
      <c r="D1552" t="s">
        <v>3526</v>
      </c>
      <c r="E1552" t="s">
        <v>14</v>
      </c>
      <c r="F1552" t="s">
        <v>315</v>
      </c>
      <c r="G1552" t="s">
        <v>16</v>
      </c>
      <c r="H1552" t="s">
        <v>3527</v>
      </c>
    </row>
    <row r="1553" spans="1:8">
      <c r="A1553" s="1">
        <v>1551</v>
      </c>
      <c r="B1553" t="s">
        <v>3098</v>
      </c>
      <c r="C1553" t="s">
        <v>12</v>
      </c>
      <c r="D1553" t="s">
        <v>3528</v>
      </c>
      <c r="E1553" t="s">
        <v>14</v>
      </c>
      <c r="F1553" t="s">
        <v>3529</v>
      </c>
      <c r="G1553" t="s">
        <v>16</v>
      </c>
      <c r="H1553" t="s">
        <v>3530</v>
      </c>
    </row>
    <row r="1554" spans="1:8">
      <c r="A1554" s="1">
        <v>1552</v>
      </c>
      <c r="B1554" t="s">
        <v>3098</v>
      </c>
      <c r="C1554" t="s">
        <v>12</v>
      </c>
      <c r="D1554" t="s">
        <v>3531</v>
      </c>
      <c r="E1554" t="s">
        <v>14</v>
      </c>
      <c r="F1554" t="s">
        <v>2973</v>
      </c>
      <c r="G1554" t="s">
        <v>16</v>
      </c>
      <c r="H1554" t="s">
        <v>3532</v>
      </c>
    </row>
    <row r="1555" spans="1:8">
      <c r="A1555" s="1">
        <v>1553</v>
      </c>
      <c r="B1555" t="s">
        <v>3098</v>
      </c>
      <c r="C1555" t="s">
        <v>12</v>
      </c>
      <c r="D1555" t="s">
        <v>3533</v>
      </c>
      <c r="E1555" t="s">
        <v>14</v>
      </c>
      <c r="F1555" t="s">
        <v>3534</v>
      </c>
      <c r="G1555" t="s">
        <v>16</v>
      </c>
      <c r="H1555" t="s">
        <v>3535</v>
      </c>
    </row>
    <row r="1556" spans="1:8">
      <c r="A1556" s="1">
        <v>1554</v>
      </c>
      <c r="B1556" t="s">
        <v>3098</v>
      </c>
      <c r="C1556" t="s">
        <v>12</v>
      </c>
      <c r="D1556" t="s">
        <v>3536</v>
      </c>
      <c r="E1556" t="s">
        <v>14</v>
      </c>
      <c r="F1556" t="s">
        <v>3537</v>
      </c>
      <c r="G1556" t="s">
        <v>16</v>
      </c>
      <c r="H1556" t="s">
        <v>3538</v>
      </c>
    </row>
    <row r="1557" spans="1:8">
      <c r="A1557" s="1">
        <v>1555</v>
      </c>
      <c r="B1557" t="s">
        <v>3098</v>
      </c>
      <c r="C1557" t="s">
        <v>12</v>
      </c>
      <c r="D1557" t="s">
        <v>3539</v>
      </c>
      <c r="E1557" t="s">
        <v>14</v>
      </c>
      <c r="F1557" t="s">
        <v>3540</v>
      </c>
      <c r="G1557" t="s">
        <v>16</v>
      </c>
      <c r="H1557" t="s">
        <v>3541</v>
      </c>
    </row>
    <row r="1558" spans="1:8">
      <c r="A1558" s="1">
        <v>1556</v>
      </c>
      <c r="B1558" t="s">
        <v>3098</v>
      </c>
      <c r="C1558" t="s">
        <v>12</v>
      </c>
      <c r="D1558" t="s">
        <v>3542</v>
      </c>
      <c r="E1558" t="s">
        <v>14</v>
      </c>
      <c r="F1558" t="s">
        <v>3543</v>
      </c>
      <c r="G1558" t="s">
        <v>16</v>
      </c>
      <c r="H1558" t="s">
        <v>3544</v>
      </c>
    </row>
    <row r="1559" spans="1:8">
      <c r="A1559" s="1">
        <v>1557</v>
      </c>
      <c r="B1559" t="s">
        <v>3098</v>
      </c>
      <c r="C1559" t="s">
        <v>12</v>
      </c>
      <c r="D1559" t="s">
        <v>3545</v>
      </c>
      <c r="E1559" t="s">
        <v>14</v>
      </c>
      <c r="F1559" t="s">
        <v>112</v>
      </c>
      <c r="G1559" t="s">
        <v>16</v>
      </c>
      <c r="H1559" t="s">
        <v>3546</v>
      </c>
    </row>
    <row r="1560" spans="1:8">
      <c r="A1560" s="1">
        <v>1558</v>
      </c>
      <c r="B1560" t="s">
        <v>3098</v>
      </c>
      <c r="C1560" t="s">
        <v>12</v>
      </c>
      <c r="D1560" t="s">
        <v>3547</v>
      </c>
      <c r="E1560" t="s">
        <v>14</v>
      </c>
      <c r="F1560" t="s">
        <v>3548</v>
      </c>
      <c r="G1560" t="s">
        <v>16</v>
      </c>
      <c r="H1560" t="s">
        <v>3549</v>
      </c>
    </row>
    <row r="1561" spans="1:8">
      <c r="A1561" s="1">
        <v>1559</v>
      </c>
      <c r="B1561" t="s">
        <v>3098</v>
      </c>
      <c r="C1561" t="s">
        <v>12</v>
      </c>
      <c r="D1561" t="s">
        <v>3550</v>
      </c>
      <c r="E1561" t="s">
        <v>14</v>
      </c>
      <c r="F1561" t="s">
        <v>3551</v>
      </c>
      <c r="G1561" t="s">
        <v>16</v>
      </c>
      <c r="H1561" t="s">
        <v>3552</v>
      </c>
    </row>
    <row r="1562" spans="1:8">
      <c r="A1562" s="1">
        <v>1560</v>
      </c>
      <c r="B1562" t="s">
        <v>3098</v>
      </c>
      <c r="C1562" t="s">
        <v>12</v>
      </c>
      <c r="D1562" t="s">
        <v>3553</v>
      </c>
      <c r="E1562" t="s">
        <v>14</v>
      </c>
      <c r="F1562" t="s">
        <v>3554</v>
      </c>
      <c r="G1562" t="s">
        <v>16</v>
      </c>
      <c r="H1562" t="s">
        <v>3555</v>
      </c>
    </row>
    <row r="1563" spans="1:8">
      <c r="A1563" s="1">
        <v>1561</v>
      </c>
      <c r="B1563" t="s">
        <v>3098</v>
      </c>
      <c r="C1563" t="s">
        <v>12</v>
      </c>
      <c r="D1563" t="s">
        <v>3556</v>
      </c>
      <c r="E1563" t="s">
        <v>14</v>
      </c>
      <c r="F1563" t="s">
        <v>3557</v>
      </c>
      <c r="G1563" t="s">
        <v>16</v>
      </c>
      <c r="H1563" t="s">
        <v>3558</v>
      </c>
    </row>
    <row r="1564" spans="1:8">
      <c r="A1564" s="1">
        <v>1562</v>
      </c>
      <c r="B1564" t="s">
        <v>3098</v>
      </c>
      <c r="C1564" t="s">
        <v>12</v>
      </c>
      <c r="D1564" t="s">
        <v>3559</v>
      </c>
      <c r="E1564" t="s">
        <v>14</v>
      </c>
      <c r="F1564" t="s">
        <v>3560</v>
      </c>
      <c r="G1564" t="s">
        <v>16</v>
      </c>
      <c r="H1564" t="s">
        <v>3561</v>
      </c>
    </row>
    <row r="1565" spans="1:8">
      <c r="A1565" s="1">
        <v>1563</v>
      </c>
      <c r="B1565" t="s">
        <v>3098</v>
      </c>
      <c r="C1565" t="s">
        <v>12</v>
      </c>
      <c r="D1565" t="s">
        <v>3562</v>
      </c>
      <c r="E1565" t="s">
        <v>14</v>
      </c>
      <c r="F1565" t="s">
        <v>3480</v>
      </c>
      <c r="G1565" t="s">
        <v>16</v>
      </c>
      <c r="H1565" t="s">
        <v>3563</v>
      </c>
    </row>
    <row r="1566" spans="1:8">
      <c r="A1566" s="1">
        <v>1564</v>
      </c>
      <c r="B1566" t="s">
        <v>3098</v>
      </c>
      <c r="C1566" t="s">
        <v>12</v>
      </c>
      <c r="D1566" t="s">
        <v>3564</v>
      </c>
      <c r="E1566" t="s">
        <v>14</v>
      </c>
      <c r="F1566" t="s">
        <v>3565</v>
      </c>
      <c r="G1566" t="s">
        <v>16</v>
      </c>
      <c r="H1566" t="s">
        <v>3566</v>
      </c>
    </row>
    <row r="1567" spans="1:8">
      <c r="A1567" s="1">
        <v>1565</v>
      </c>
      <c r="B1567" t="s">
        <v>3098</v>
      </c>
      <c r="C1567" t="s">
        <v>12</v>
      </c>
      <c r="D1567" t="s">
        <v>3567</v>
      </c>
      <c r="E1567" t="s">
        <v>14</v>
      </c>
      <c r="F1567" t="s">
        <v>3115</v>
      </c>
      <c r="G1567" t="s">
        <v>16</v>
      </c>
      <c r="H1567" t="s">
        <v>3568</v>
      </c>
    </row>
    <row r="1568" spans="1:8">
      <c r="A1568" s="1">
        <v>1566</v>
      </c>
      <c r="B1568" t="s">
        <v>3098</v>
      </c>
      <c r="C1568" t="s">
        <v>12</v>
      </c>
      <c r="D1568" t="s">
        <v>3569</v>
      </c>
      <c r="E1568" t="s">
        <v>14</v>
      </c>
      <c r="F1568" t="s">
        <v>3570</v>
      </c>
      <c r="G1568" t="s">
        <v>16</v>
      </c>
      <c r="H1568" t="s">
        <v>3571</v>
      </c>
    </row>
    <row r="1569" spans="1:8">
      <c r="A1569" s="1">
        <v>1567</v>
      </c>
      <c r="B1569" t="s">
        <v>3098</v>
      </c>
      <c r="C1569" t="s">
        <v>12</v>
      </c>
      <c r="D1569" t="s">
        <v>3571</v>
      </c>
      <c r="E1569" t="s">
        <v>14</v>
      </c>
      <c r="F1569" t="s">
        <v>3572</v>
      </c>
      <c r="G1569" t="s">
        <v>16</v>
      </c>
      <c r="H1569" t="s">
        <v>3573</v>
      </c>
    </row>
    <row r="1570" spans="1:8">
      <c r="A1570" s="1">
        <v>1568</v>
      </c>
      <c r="B1570" t="s">
        <v>3098</v>
      </c>
      <c r="C1570" t="s">
        <v>12</v>
      </c>
      <c r="D1570" t="s">
        <v>3574</v>
      </c>
      <c r="E1570" t="s">
        <v>14</v>
      </c>
      <c r="F1570" t="s">
        <v>291</v>
      </c>
      <c r="G1570" t="s">
        <v>16</v>
      </c>
      <c r="H1570" t="s">
        <v>3575</v>
      </c>
    </row>
    <row r="1571" spans="1:8">
      <c r="A1571" s="1">
        <v>1569</v>
      </c>
      <c r="B1571" t="s">
        <v>3098</v>
      </c>
      <c r="C1571" t="s">
        <v>12</v>
      </c>
      <c r="D1571" t="s">
        <v>3576</v>
      </c>
      <c r="E1571" t="s">
        <v>14</v>
      </c>
      <c r="F1571" t="s">
        <v>3577</v>
      </c>
      <c r="G1571" t="s">
        <v>16</v>
      </c>
      <c r="H1571" t="s">
        <v>3578</v>
      </c>
    </row>
    <row r="1572" spans="1:8">
      <c r="A1572" s="1">
        <v>1570</v>
      </c>
      <c r="B1572" t="s">
        <v>3098</v>
      </c>
      <c r="C1572" t="s">
        <v>12</v>
      </c>
      <c r="D1572" t="s">
        <v>3579</v>
      </c>
      <c r="E1572" t="s">
        <v>14</v>
      </c>
      <c r="F1572" t="s">
        <v>3580</v>
      </c>
      <c r="G1572" t="s">
        <v>16</v>
      </c>
      <c r="H1572" t="s">
        <v>3581</v>
      </c>
    </row>
    <row r="1573" spans="1:8">
      <c r="A1573" s="1">
        <v>1571</v>
      </c>
      <c r="B1573" t="s">
        <v>3098</v>
      </c>
      <c r="C1573" t="s">
        <v>12</v>
      </c>
      <c r="D1573" t="s">
        <v>3582</v>
      </c>
      <c r="E1573" t="s">
        <v>14</v>
      </c>
      <c r="F1573" t="s">
        <v>3583</v>
      </c>
      <c r="G1573" t="s">
        <v>16</v>
      </c>
      <c r="H1573" t="s">
        <v>3584</v>
      </c>
    </row>
    <row r="1574" spans="1:8">
      <c r="A1574" s="1">
        <v>1572</v>
      </c>
      <c r="B1574" t="s">
        <v>3098</v>
      </c>
      <c r="C1574" t="s">
        <v>12</v>
      </c>
      <c r="D1574" t="s">
        <v>3585</v>
      </c>
      <c r="E1574" t="s">
        <v>14</v>
      </c>
      <c r="F1574" t="s">
        <v>294</v>
      </c>
      <c r="G1574" t="s">
        <v>16</v>
      </c>
      <c r="H1574" t="s">
        <v>3575</v>
      </c>
    </row>
    <row r="1575" spans="1:8">
      <c r="A1575" s="1">
        <v>1573</v>
      </c>
      <c r="B1575" t="s">
        <v>3098</v>
      </c>
      <c r="C1575" t="s">
        <v>12</v>
      </c>
      <c r="D1575" t="s">
        <v>3586</v>
      </c>
      <c r="E1575" t="s">
        <v>14</v>
      </c>
      <c r="F1575" t="s">
        <v>93</v>
      </c>
      <c r="G1575" t="s">
        <v>16</v>
      </c>
      <c r="H1575" t="s">
        <v>3587</v>
      </c>
    </row>
    <row r="1576" spans="1:8">
      <c r="A1576" s="1">
        <v>1574</v>
      </c>
      <c r="B1576" t="s">
        <v>3098</v>
      </c>
      <c r="C1576" t="s">
        <v>12</v>
      </c>
      <c r="D1576" t="s">
        <v>3588</v>
      </c>
      <c r="E1576" t="s">
        <v>14</v>
      </c>
      <c r="F1576" t="s">
        <v>93</v>
      </c>
      <c r="G1576" t="s">
        <v>16</v>
      </c>
      <c r="H1576" t="s">
        <v>3589</v>
      </c>
    </row>
    <row r="1577" spans="1:8">
      <c r="A1577" s="1">
        <v>1575</v>
      </c>
      <c r="B1577" t="s">
        <v>3098</v>
      </c>
      <c r="C1577" t="s">
        <v>12</v>
      </c>
      <c r="D1577" t="s">
        <v>3590</v>
      </c>
      <c r="E1577" t="s">
        <v>14</v>
      </c>
      <c r="F1577" t="s">
        <v>404</v>
      </c>
      <c r="G1577" t="s">
        <v>16</v>
      </c>
      <c r="H1577" t="s">
        <v>3591</v>
      </c>
    </row>
    <row r="1578" spans="1:8">
      <c r="A1578" s="1">
        <v>1576</v>
      </c>
      <c r="B1578" t="s">
        <v>3098</v>
      </c>
      <c r="C1578" t="s">
        <v>12</v>
      </c>
      <c r="D1578" t="s">
        <v>3592</v>
      </c>
      <c r="E1578" t="s">
        <v>14</v>
      </c>
      <c r="F1578" t="s">
        <v>404</v>
      </c>
      <c r="G1578" t="s">
        <v>16</v>
      </c>
      <c r="H1578" t="s">
        <v>3593</v>
      </c>
    </row>
    <row r="1579" spans="1:8">
      <c r="A1579" s="1">
        <v>1577</v>
      </c>
      <c r="B1579" t="s">
        <v>3098</v>
      </c>
      <c r="C1579" t="s">
        <v>12</v>
      </c>
      <c r="D1579" t="s">
        <v>3594</v>
      </c>
      <c r="E1579" t="s">
        <v>14</v>
      </c>
      <c r="F1579" t="s">
        <v>3595</v>
      </c>
      <c r="G1579" t="s">
        <v>16</v>
      </c>
      <c r="H1579" t="s">
        <v>3596</v>
      </c>
    </row>
    <row r="1580" spans="1:8">
      <c r="A1580" s="1">
        <v>1578</v>
      </c>
      <c r="B1580" t="s">
        <v>3098</v>
      </c>
      <c r="C1580" t="s">
        <v>12</v>
      </c>
      <c r="D1580" t="s">
        <v>3597</v>
      </c>
      <c r="E1580" t="s">
        <v>14</v>
      </c>
      <c r="F1580" t="s">
        <v>93</v>
      </c>
      <c r="G1580" t="s">
        <v>16</v>
      </c>
      <c r="H1580" t="s">
        <v>3218</v>
      </c>
    </row>
    <row r="1581" spans="1:8">
      <c r="A1581" s="1">
        <v>1579</v>
      </c>
      <c r="B1581" t="s">
        <v>3098</v>
      </c>
      <c r="C1581" t="s">
        <v>12</v>
      </c>
      <c r="D1581" t="s">
        <v>3598</v>
      </c>
      <c r="E1581" t="s">
        <v>14</v>
      </c>
      <c r="F1581" t="s">
        <v>102</v>
      </c>
      <c r="G1581" t="s">
        <v>16</v>
      </c>
      <c r="H1581" t="s">
        <v>3599</v>
      </c>
    </row>
    <row r="1582" spans="1:8">
      <c r="A1582" s="1">
        <v>1580</v>
      </c>
      <c r="B1582" t="s">
        <v>3098</v>
      </c>
      <c r="C1582" t="s">
        <v>12</v>
      </c>
      <c r="D1582" t="s">
        <v>3600</v>
      </c>
      <c r="E1582" t="s">
        <v>14</v>
      </c>
      <c r="F1582" t="s">
        <v>108</v>
      </c>
      <c r="G1582" t="s">
        <v>16</v>
      </c>
      <c r="H1582" t="s">
        <v>3601</v>
      </c>
    </row>
    <row r="1583" spans="1:8">
      <c r="A1583" s="1">
        <v>1581</v>
      </c>
      <c r="B1583" t="s">
        <v>3098</v>
      </c>
      <c r="C1583" t="s">
        <v>12</v>
      </c>
      <c r="D1583" t="s">
        <v>3602</v>
      </c>
      <c r="E1583" t="s">
        <v>14</v>
      </c>
      <c r="F1583" t="s">
        <v>102</v>
      </c>
      <c r="G1583" t="s">
        <v>16</v>
      </c>
      <c r="H1583" t="s">
        <v>3603</v>
      </c>
    </row>
    <row r="1584" spans="1:8">
      <c r="A1584" s="1">
        <v>1582</v>
      </c>
      <c r="B1584" t="s">
        <v>3098</v>
      </c>
      <c r="C1584" t="s">
        <v>12</v>
      </c>
      <c r="D1584" t="s">
        <v>3604</v>
      </c>
      <c r="E1584" t="s">
        <v>14</v>
      </c>
      <c r="F1584" t="s">
        <v>96</v>
      </c>
      <c r="G1584" t="s">
        <v>16</v>
      </c>
      <c r="H1584" t="s">
        <v>3218</v>
      </c>
    </row>
    <row r="1585" spans="1:8">
      <c r="A1585" s="1">
        <v>1583</v>
      </c>
      <c r="B1585" t="s">
        <v>3098</v>
      </c>
      <c r="C1585" t="s">
        <v>12</v>
      </c>
      <c r="D1585" t="s">
        <v>3597</v>
      </c>
      <c r="E1585" t="s">
        <v>14</v>
      </c>
      <c r="F1585" t="s">
        <v>93</v>
      </c>
      <c r="G1585" t="s">
        <v>16</v>
      </c>
      <c r="H1585" t="s">
        <v>3218</v>
      </c>
    </row>
    <row r="1586" spans="1:8">
      <c r="A1586" s="1">
        <v>1584</v>
      </c>
      <c r="B1586" t="s">
        <v>3098</v>
      </c>
      <c r="C1586" t="s">
        <v>12</v>
      </c>
      <c r="D1586" t="s">
        <v>3605</v>
      </c>
      <c r="E1586" t="s">
        <v>14</v>
      </c>
      <c r="F1586" t="s">
        <v>427</v>
      </c>
      <c r="G1586" t="s">
        <v>16</v>
      </c>
      <c r="H1586" t="s">
        <v>3606</v>
      </c>
    </row>
    <row r="1587" spans="1:8">
      <c r="A1587" s="1">
        <v>1585</v>
      </c>
      <c r="B1587" t="s">
        <v>3098</v>
      </c>
      <c r="C1587" t="s">
        <v>12</v>
      </c>
      <c r="D1587" t="s">
        <v>3607</v>
      </c>
      <c r="E1587" t="s">
        <v>14</v>
      </c>
      <c r="F1587" t="s">
        <v>3607</v>
      </c>
      <c r="G1587" t="s">
        <v>16</v>
      </c>
    </row>
    <row r="1588" spans="1:8">
      <c r="A1588" s="1">
        <v>1586</v>
      </c>
      <c r="B1588" t="s">
        <v>3098</v>
      </c>
      <c r="C1588" t="s">
        <v>12</v>
      </c>
      <c r="D1588" t="s">
        <v>3608</v>
      </c>
      <c r="E1588" t="s">
        <v>14</v>
      </c>
      <c r="F1588" t="s">
        <v>427</v>
      </c>
      <c r="G1588" t="s">
        <v>16</v>
      </c>
      <c r="H1588" t="s">
        <v>2187</v>
      </c>
    </row>
    <row r="1589" spans="1:8">
      <c r="A1589" s="1">
        <v>1587</v>
      </c>
      <c r="B1589" t="s">
        <v>3098</v>
      </c>
      <c r="C1589" t="s">
        <v>12</v>
      </c>
      <c r="D1589" t="s">
        <v>3609</v>
      </c>
      <c r="E1589" t="s">
        <v>14</v>
      </c>
      <c r="F1589" t="s">
        <v>3610</v>
      </c>
      <c r="G1589" t="s">
        <v>16</v>
      </c>
      <c r="H1589" t="s">
        <v>3611</v>
      </c>
    </row>
    <row r="1590" spans="1:8">
      <c r="A1590" s="1">
        <v>1588</v>
      </c>
      <c r="B1590" t="s">
        <v>3098</v>
      </c>
      <c r="C1590" t="s">
        <v>12</v>
      </c>
      <c r="D1590" t="s">
        <v>3612</v>
      </c>
      <c r="E1590" t="s">
        <v>14</v>
      </c>
      <c r="F1590" t="s">
        <v>3613</v>
      </c>
      <c r="G1590" t="s">
        <v>16</v>
      </c>
      <c r="H1590" t="s">
        <v>3614</v>
      </c>
    </row>
    <row r="1591" spans="1:8">
      <c r="A1591" s="1">
        <v>1589</v>
      </c>
      <c r="B1591" t="s">
        <v>3098</v>
      </c>
      <c r="C1591" t="s">
        <v>12</v>
      </c>
      <c r="D1591" t="s">
        <v>3615</v>
      </c>
      <c r="E1591" t="s">
        <v>14</v>
      </c>
      <c r="F1591" t="s">
        <v>3616</v>
      </c>
      <c r="G1591" t="s">
        <v>16</v>
      </c>
      <c r="H1591" t="s">
        <v>3617</v>
      </c>
    </row>
    <row r="1592" spans="1:8">
      <c r="A1592" s="1">
        <v>1590</v>
      </c>
      <c r="B1592" t="s">
        <v>3098</v>
      </c>
      <c r="C1592" t="s">
        <v>12</v>
      </c>
      <c r="D1592" t="s">
        <v>3618</v>
      </c>
      <c r="E1592" t="s">
        <v>14</v>
      </c>
      <c r="F1592" t="s">
        <v>3618</v>
      </c>
      <c r="G1592" t="s">
        <v>16</v>
      </c>
    </row>
    <row r="1593" spans="1:8">
      <c r="A1593" s="1">
        <v>1591</v>
      </c>
      <c r="B1593" t="s">
        <v>3098</v>
      </c>
      <c r="C1593" t="s">
        <v>12</v>
      </c>
      <c r="D1593" t="s">
        <v>3619</v>
      </c>
      <c r="E1593" t="s">
        <v>14</v>
      </c>
      <c r="F1593" t="s">
        <v>3619</v>
      </c>
      <c r="G1593" t="s">
        <v>16</v>
      </c>
    </row>
    <row r="1594" spans="1:8">
      <c r="A1594" s="1">
        <v>1592</v>
      </c>
      <c r="B1594" t="s">
        <v>3098</v>
      </c>
      <c r="C1594" t="s">
        <v>12</v>
      </c>
      <c r="D1594" t="s">
        <v>3620</v>
      </c>
      <c r="E1594" t="s">
        <v>14</v>
      </c>
      <c r="F1594" t="s">
        <v>3620</v>
      </c>
      <c r="G1594" t="s">
        <v>16</v>
      </c>
    </row>
    <row r="1595" spans="1:8">
      <c r="A1595" s="1">
        <v>1593</v>
      </c>
      <c r="B1595" t="s">
        <v>3098</v>
      </c>
      <c r="C1595" t="s">
        <v>12</v>
      </c>
      <c r="D1595" t="s">
        <v>3621</v>
      </c>
      <c r="E1595" t="s">
        <v>14</v>
      </c>
      <c r="F1595" t="s">
        <v>105</v>
      </c>
      <c r="G1595" t="s">
        <v>16</v>
      </c>
      <c r="H1595" t="s">
        <v>3622</v>
      </c>
    </row>
    <row r="1596" spans="1:8">
      <c r="A1596" s="1">
        <v>1594</v>
      </c>
      <c r="B1596" t="s">
        <v>3098</v>
      </c>
      <c r="C1596" t="s">
        <v>12</v>
      </c>
      <c r="D1596" t="s">
        <v>3623</v>
      </c>
      <c r="E1596" t="s">
        <v>14</v>
      </c>
      <c r="F1596" t="s">
        <v>404</v>
      </c>
      <c r="G1596" t="s">
        <v>16</v>
      </c>
      <c r="H1596" t="s">
        <v>3624</v>
      </c>
    </row>
    <row r="1597" spans="1:8">
      <c r="A1597" s="1">
        <v>1595</v>
      </c>
      <c r="B1597" t="s">
        <v>3098</v>
      </c>
      <c r="C1597" t="s">
        <v>12</v>
      </c>
      <c r="D1597" t="s">
        <v>1832</v>
      </c>
      <c r="E1597" t="s">
        <v>14</v>
      </c>
      <c r="F1597" t="s">
        <v>90</v>
      </c>
      <c r="G1597" t="s">
        <v>16</v>
      </c>
      <c r="H1597" t="s">
        <v>2187</v>
      </c>
    </row>
    <row r="1598" spans="1:8">
      <c r="A1598" s="1">
        <v>1596</v>
      </c>
      <c r="B1598" t="s">
        <v>3098</v>
      </c>
      <c r="C1598" t="s">
        <v>12</v>
      </c>
      <c r="D1598" t="s">
        <v>3625</v>
      </c>
      <c r="E1598" t="s">
        <v>14</v>
      </c>
      <c r="F1598" t="s">
        <v>3626</v>
      </c>
      <c r="G1598" t="s">
        <v>16</v>
      </c>
      <c r="H1598" t="s">
        <v>3627</v>
      </c>
    </row>
    <row r="1599" spans="1:8">
      <c r="A1599" s="1">
        <v>1597</v>
      </c>
      <c r="B1599" t="s">
        <v>3098</v>
      </c>
      <c r="C1599" t="s">
        <v>12</v>
      </c>
      <c r="D1599" t="s">
        <v>3628</v>
      </c>
      <c r="E1599" t="s">
        <v>14</v>
      </c>
      <c r="F1599" t="s">
        <v>3629</v>
      </c>
      <c r="G1599" t="s">
        <v>16</v>
      </c>
      <c r="H1599" t="s">
        <v>3630</v>
      </c>
    </row>
    <row r="1600" spans="1:8">
      <c r="A1600" s="1">
        <v>1598</v>
      </c>
      <c r="B1600" t="s">
        <v>3098</v>
      </c>
      <c r="C1600" t="s">
        <v>12</v>
      </c>
      <c r="D1600" t="s">
        <v>3631</v>
      </c>
      <c r="E1600" t="s">
        <v>14</v>
      </c>
      <c r="F1600" t="s">
        <v>3632</v>
      </c>
      <c r="G1600" t="s">
        <v>16</v>
      </c>
      <c r="H1600" t="s">
        <v>3633</v>
      </c>
    </row>
    <row r="1601" spans="1:8">
      <c r="A1601" s="1">
        <v>1599</v>
      </c>
      <c r="B1601" t="s">
        <v>3098</v>
      </c>
      <c r="C1601" t="s">
        <v>12</v>
      </c>
      <c r="D1601" t="s">
        <v>3634</v>
      </c>
      <c r="E1601" t="s">
        <v>14</v>
      </c>
      <c r="F1601" t="s">
        <v>3635</v>
      </c>
      <c r="G1601" t="s">
        <v>16</v>
      </c>
      <c r="H1601" t="s">
        <v>3636</v>
      </c>
    </row>
    <row r="1602" spans="1:8">
      <c r="A1602" s="1">
        <v>1600</v>
      </c>
      <c r="B1602" t="s">
        <v>3098</v>
      </c>
      <c r="C1602" t="s">
        <v>12</v>
      </c>
      <c r="D1602" t="s">
        <v>3637</v>
      </c>
      <c r="E1602" t="s">
        <v>14</v>
      </c>
      <c r="F1602" t="s">
        <v>533</v>
      </c>
      <c r="G1602" t="s">
        <v>16</v>
      </c>
      <c r="H1602" t="s">
        <v>3638</v>
      </c>
    </row>
    <row r="1603" spans="1:8">
      <c r="A1603" s="1">
        <v>1601</v>
      </c>
      <c r="B1603" t="s">
        <v>3098</v>
      </c>
      <c r="C1603" t="s">
        <v>12</v>
      </c>
      <c r="D1603" t="s">
        <v>3639</v>
      </c>
      <c r="E1603" t="s">
        <v>14</v>
      </c>
      <c r="F1603" t="s">
        <v>3640</v>
      </c>
      <c r="G1603" t="s">
        <v>16</v>
      </c>
      <c r="H1603" t="s">
        <v>3641</v>
      </c>
    </row>
    <row r="1604" spans="1:8">
      <c r="A1604" s="1">
        <v>1602</v>
      </c>
      <c r="B1604" t="s">
        <v>3098</v>
      </c>
      <c r="C1604" t="s">
        <v>12</v>
      </c>
      <c r="D1604" t="s">
        <v>3642</v>
      </c>
      <c r="E1604" t="s">
        <v>14</v>
      </c>
      <c r="F1604" t="s">
        <v>102</v>
      </c>
      <c r="G1604" t="s">
        <v>16</v>
      </c>
      <c r="H1604" t="s">
        <v>3643</v>
      </c>
    </row>
    <row r="1605" spans="1:8">
      <c r="A1605" s="1">
        <v>1603</v>
      </c>
      <c r="B1605" t="s">
        <v>3098</v>
      </c>
      <c r="C1605" t="s">
        <v>12</v>
      </c>
      <c r="D1605" t="s">
        <v>3644</v>
      </c>
      <c r="E1605" t="s">
        <v>14</v>
      </c>
      <c r="F1605" t="s">
        <v>96</v>
      </c>
      <c r="G1605" t="s">
        <v>16</v>
      </c>
      <c r="H1605" t="s">
        <v>3645</v>
      </c>
    </row>
    <row r="1606" spans="1:8">
      <c r="A1606" s="1">
        <v>1604</v>
      </c>
      <c r="B1606" t="s">
        <v>3098</v>
      </c>
      <c r="C1606" t="s">
        <v>12</v>
      </c>
      <c r="D1606" t="s">
        <v>3646</v>
      </c>
      <c r="E1606" t="s">
        <v>14</v>
      </c>
      <c r="F1606" t="s">
        <v>404</v>
      </c>
      <c r="G1606" t="s">
        <v>16</v>
      </c>
      <c r="H1606" t="s">
        <v>3647</v>
      </c>
    </row>
    <row r="1607" spans="1:8">
      <c r="A1607" s="1">
        <v>1605</v>
      </c>
      <c r="B1607" t="s">
        <v>3098</v>
      </c>
      <c r="C1607" t="s">
        <v>12</v>
      </c>
      <c r="D1607" t="s">
        <v>3648</v>
      </c>
      <c r="E1607" t="s">
        <v>14</v>
      </c>
      <c r="F1607" t="s">
        <v>1207</v>
      </c>
      <c r="G1607" t="s">
        <v>16</v>
      </c>
      <c r="H1607" t="s">
        <v>3192</v>
      </c>
    </row>
    <row r="1608" spans="1:8">
      <c r="A1608" s="1">
        <v>1606</v>
      </c>
      <c r="B1608" t="s">
        <v>3098</v>
      </c>
      <c r="C1608" t="s">
        <v>12</v>
      </c>
      <c r="D1608" t="s">
        <v>3649</v>
      </c>
      <c r="E1608" t="s">
        <v>14</v>
      </c>
      <c r="F1608" t="s">
        <v>732</v>
      </c>
      <c r="G1608" t="s">
        <v>16</v>
      </c>
      <c r="H1608" t="s">
        <v>3650</v>
      </c>
    </row>
    <row r="1609" spans="1:8">
      <c r="A1609" s="1">
        <v>1607</v>
      </c>
      <c r="B1609" t="s">
        <v>3098</v>
      </c>
      <c r="C1609" t="s">
        <v>12</v>
      </c>
      <c r="D1609" t="s">
        <v>3651</v>
      </c>
      <c r="E1609" t="s">
        <v>14</v>
      </c>
      <c r="F1609" t="s">
        <v>1592</v>
      </c>
      <c r="G1609" t="s">
        <v>16</v>
      </c>
      <c r="H1609" t="s">
        <v>3650</v>
      </c>
    </row>
    <row r="1610" spans="1:8">
      <c r="A1610" s="1">
        <v>1608</v>
      </c>
      <c r="B1610" t="s">
        <v>3098</v>
      </c>
      <c r="C1610" t="s">
        <v>12</v>
      </c>
      <c r="D1610" t="s">
        <v>3652</v>
      </c>
      <c r="E1610" t="s">
        <v>14</v>
      </c>
      <c r="F1610" t="s">
        <v>404</v>
      </c>
      <c r="G1610" t="s">
        <v>16</v>
      </c>
      <c r="H1610" t="s">
        <v>3653</v>
      </c>
    </row>
    <row r="1611" spans="1:8">
      <c r="A1611" s="1">
        <v>1609</v>
      </c>
      <c r="B1611" t="s">
        <v>3098</v>
      </c>
      <c r="C1611" t="s">
        <v>12</v>
      </c>
      <c r="D1611" t="s">
        <v>3654</v>
      </c>
      <c r="E1611" t="s">
        <v>14</v>
      </c>
      <c r="F1611" t="s">
        <v>1015</v>
      </c>
      <c r="G1611" t="s">
        <v>16</v>
      </c>
      <c r="H1611" t="s">
        <v>3228</v>
      </c>
    </row>
    <row r="1612" spans="1:8">
      <c r="A1612" s="1">
        <v>1610</v>
      </c>
      <c r="B1612" t="s">
        <v>3098</v>
      </c>
      <c r="C1612" t="s">
        <v>12</v>
      </c>
      <c r="D1612" t="s">
        <v>3597</v>
      </c>
      <c r="E1612" t="s">
        <v>14</v>
      </c>
      <c r="F1612" t="s">
        <v>93</v>
      </c>
      <c r="G1612" t="s">
        <v>16</v>
      </c>
      <c r="H1612" t="s">
        <v>3218</v>
      </c>
    </row>
    <row r="1613" spans="1:8">
      <c r="A1613" s="1">
        <v>1611</v>
      </c>
      <c r="B1613" t="s">
        <v>3098</v>
      </c>
      <c r="C1613" t="s">
        <v>12</v>
      </c>
      <c r="D1613" t="s">
        <v>3655</v>
      </c>
      <c r="E1613" t="s">
        <v>14</v>
      </c>
      <c r="F1613" t="s">
        <v>2876</v>
      </c>
      <c r="G1613" t="s">
        <v>16</v>
      </c>
      <c r="H1613" t="s">
        <v>3656</v>
      </c>
    </row>
    <row r="1614" spans="1:8">
      <c r="A1614" s="1">
        <v>1612</v>
      </c>
      <c r="B1614" t="s">
        <v>3098</v>
      </c>
      <c r="C1614" t="s">
        <v>12</v>
      </c>
      <c r="D1614" t="s">
        <v>3657</v>
      </c>
      <c r="E1614" t="s">
        <v>14</v>
      </c>
      <c r="F1614" t="s">
        <v>3658</v>
      </c>
      <c r="G1614" t="s">
        <v>16</v>
      </c>
      <c r="H1614" t="s">
        <v>3659</v>
      </c>
    </row>
    <row r="1615" spans="1:8">
      <c r="A1615" s="1">
        <v>1613</v>
      </c>
      <c r="B1615" t="s">
        <v>3098</v>
      </c>
      <c r="C1615" t="s">
        <v>12</v>
      </c>
      <c r="D1615" t="s">
        <v>3660</v>
      </c>
      <c r="E1615" t="s">
        <v>14</v>
      </c>
      <c r="F1615" t="s">
        <v>427</v>
      </c>
      <c r="G1615" t="s">
        <v>16</v>
      </c>
      <c r="H1615" t="s">
        <v>3661</v>
      </c>
    </row>
    <row r="1616" spans="1:8">
      <c r="A1616" s="1">
        <v>1614</v>
      </c>
      <c r="B1616" t="s">
        <v>3098</v>
      </c>
      <c r="C1616" t="s">
        <v>12</v>
      </c>
      <c r="D1616" t="s">
        <v>3662</v>
      </c>
      <c r="E1616" t="s">
        <v>14</v>
      </c>
      <c r="F1616" t="s">
        <v>3663</v>
      </c>
      <c r="G1616" t="s">
        <v>16</v>
      </c>
      <c r="H1616" t="s">
        <v>3664</v>
      </c>
    </row>
    <row r="1617" spans="1:8">
      <c r="A1617" s="1">
        <v>1615</v>
      </c>
      <c r="B1617" t="s">
        <v>3098</v>
      </c>
      <c r="C1617" t="s">
        <v>12</v>
      </c>
      <c r="D1617" t="s">
        <v>3665</v>
      </c>
      <c r="E1617" t="s">
        <v>14</v>
      </c>
      <c r="F1617" t="s">
        <v>112</v>
      </c>
      <c r="G1617" t="s">
        <v>16</v>
      </c>
      <c r="H1617" t="s">
        <v>3666</v>
      </c>
    </row>
    <row r="1618" spans="1:8">
      <c r="A1618" s="1">
        <v>1616</v>
      </c>
      <c r="B1618" t="s">
        <v>3098</v>
      </c>
      <c r="C1618" t="s">
        <v>12</v>
      </c>
      <c r="D1618" t="s">
        <v>3667</v>
      </c>
      <c r="E1618" t="s">
        <v>14</v>
      </c>
      <c r="F1618" t="s">
        <v>427</v>
      </c>
      <c r="G1618" t="s">
        <v>16</v>
      </c>
      <c r="H1618" t="s">
        <v>3666</v>
      </c>
    </row>
    <row r="1619" spans="1:8">
      <c r="A1619" s="1">
        <v>1617</v>
      </c>
      <c r="B1619" t="s">
        <v>3098</v>
      </c>
      <c r="C1619" t="s">
        <v>12</v>
      </c>
      <c r="D1619" t="s">
        <v>3668</v>
      </c>
      <c r="E1619" t="s">
        <v>14</v>
      </c>
      <c r="F1619" t="s">
        <v>3669</v>
      </c>
      <c r="G1619" t="s">
        <v>16</v>
      </c>
      <c r="H1619" t="s">
        <v>3670</v>
      </c>
    </row>
    <row r="1620" spans="1:8">
      <c r="A1620" s="1">
        <v>1618</v>
      </c>
      <c r="B1620" t="s">
        <v>3098</v>
      </c>
      <c r="C1620" t="s">
        <v>12</v>
      </c>
      <c r="D1620" t="s">
        <v>3671</v>
      </c>
      <c r="E1620" t="s">
        <v>14</v>
      </c>
      <c r="F1620" t="s">
        <v>3672</v>
      </c>
      <c r="G1620" t="s">
        <v>16</v>
      </c>
      <c r="H1620" t="s">
        <v>3661</v>
      </c>
    </row>
    <row r="1621" spans="1:8">
      <c r="A1621" s="1">
        <v>1619</v>
      </c>
      <c r="B1621" t="s">
        <v>3098</v>
      </c>
      <c r="C1621" t="s">
        <v>12</v>
      </c>
      <c r="D1621" t="s">
        <v>3673</v>
      </c>
      <c r="E1621" t="s">
        <v>14</v>
      </c>
      <c r="F1621" t="s">
        <v>1138</v>
      </c>
      <c r="G1621" t="s">
        <v>16</v>
      </c>
      <c r="H1621" t="s">
        <v>3674</v>
      </c>
    </row>
    <row r="1622" spans="1:8">
      <c r="A1622" s="1">
        <v>1620</v>
      </c>
      <c r="B1622" t="s">
        <v>3098</v>
      </c>
      <c r="C1622" t="s">
        <v>12</v>
      </c>
      <c r="D1622" t="s">
        <v>3675</v>
      </c>
      <c r="E1622" t="s">
        <v>14</v>
      </c>
      <c r="F1622" t="s">
        <v>3676</v>
      </c>
      <c r="G1622" t="s">
        <v>16</v>
      </c>
      <c r="H1622" t="s">
        <v>3677</v>
      </c>
    </row>
    <row r="1623" spans="1:8">
      <c r="A1623" s="1">
        <v>1621</v>
      </c>
      <c r="B1623" t="s">
        <v>3098</v>
      </c>
      <c r="C1623" t="s">
        <v>12</v>
      </c>
      <c r="D1623" t="s">
        <v>3678</v>
      </c>
      <c r="E1623" t="s">
        <v>14</v>
      </c>
      <c r="F1623" t="s">
        <v>3679</v>
      </c>
      <c r="G1623" t="s">
        <v>16</v>
      </c>
      <c r="H1623" t="s">
        <v>3680</v>
      </c>
    </row>
    <row r="1624" spans="1:8">
      <c r="A1624" s="1">
        <v>1622</v>
      </c>
      <c r="B1624" t="s">
        <v>3098</v>
      </c>
      <c r="C1624" t="s">
        <v>12</v>
      </c>
      <c r="D1624" t="s">
        <v>3681</v>
      </c>
      <c r="E1624" t="s">
        <v>14</v>
      </c>
      <c r="F1624" t="s">
        <v>3682</v>
      </c>
      <c r="G1624" t="s">
        <v>16</v>
      </c>
      <c r="H1624" t="s">
        <v>3683</v>
      </c>
    </row>
    <row r="1625" spans="1:8">
      <c r="A1625" s="1">
        <v>1623</v>
      </c>
      <c r="B1625" t="s">
        <v>3098</v>
      </c>
      <c r="C1625" t="s">
        <v>12</v>
      </c>
      <c r="D1625" t="s">
        <v>63</v>
      </c>
      <c r="E1625" t="s">
        <v>14</v>
      </c>
      <c r="F1625" t="s">
        <v>63</v>
      </c>
      <c r="G1625" t="s">
        <v>16</v>
      </c>
    </row>
    <row r="1626" spans="1:8">
      <c r="A1626" s="1">
        <v>1624</v>
      </c>
      <c r="B1626" t="s">
        <v>3098</v>
      </c>
      <c r="C1626" t="s">
        <v>12</v>
      </c>
      <c r="D1626" t="s">
        <v>3684</v>
      </c>
      <c r="E1626" t="s">
        <v>14</v>
      </c>
      <c r="F1626" t="s">
        <v>3684</v>
      </c>
      <c r="G1626" t="s">
        <v>16</v>
      </c>
    </row>
    <row r="1627" spans="1:8">
      <c r="A1627" s="1">
        <v>1625</v>
      </c>
      <c r="B1627" t="s">
        <v>3098</v>
      </c>
      <c r="C1627" t="s">
        <v>12</v>
      </c>
      <c r="D1627" t="s">
        <v>3685</v>
      </c>
      <c r="E1627" t="s">
        <v>14</v>
      </c>
      <c r="F1627" t="s">
        <v>3685</v>
      </c>
      <c r="G1627" t="s">
        <v>16</v>
      </c>
    </row>
    <row r="1628" spans="1:8">
      <c r="A1628" s="1">
        <v>1626</v>
      </c>
      <c r="B1628" t="s">
        <v>3098</v>
      </c>
      <c r="C1628" t="s">
        <v>12</v>
      </c>
      <c r="D1628" t="s">
        <v>63</v>
      </c>
      <c r="E1628" t="s">
        <v>14</v>
      </c>
      <c r="F1628" t="s">
        <v>63</v>
      </c>
      <c r="G1628" t="s">
        <v>16</v>
      </c>
    </row>
    <row r="1629" spans="1:8">
      <c r="A1629" s="1">
        <v>1627</v>
      </c>
      <c r="B1629" t="s">
        <v>3098</v>
      </c>
      <c r="C1629" t="s">
        <v>12</v>
      </c>
      <c r="D1629" t="s">
        <v>3686</v>
      </c>
      <c r="E1629" t="s">
        <v>14</v>
      </c>
      <c r="F1629" t="s">
        <v>3687</v>
      </c>
      <c r="G1629" t="s">
        <v>16</v>
      </c>
      <c r="H1629" t="s">
        <v>3688</v>
      </c>
    </row>
    <row r="1630" spans="1:8">
      <c r="A1630" s="1">
        <v>1628</v>
      </c>
      <c r="B1630" t="s">
        <v>3098</v>
      </c>
      <c r="C1630" t="s">
        <v>12</v>
      </c>
      <c r="D1630" t="s">
        <v>3689</v>
      </c>
      <c r="E1630" t="s">
        <v>14</v>
      </c>
      <c r="F1630" t="s">
        <v>3690</v>
      </c>
      <c r="G1630" t="s">
        <v>16</v>
      </c>
      <c r="H1630" t="s">
        <v>3688</v>
      </c>
    </row>
    <row r="1631" spans="1:8">
      <c r="A1631" s="1">
        <v>1629</v>
      </c>
      <c r="B1631" t="s">
        <v>3098</v>
      </c>
      <c r="C1631" t="s">
        <v>12</v>
      </c>
      <c r="D1631" t="s">
        <v>3691</v>
      </c>
      <c r="E1631" t="s">
        <v>14</v>
      </c>
      <c r="F1631" t="s">
        <v>3692</v>
      </c>
      <c r="G1631" t="s">
        <v>16</v>
      </c>
      <c r="H1631" t="s">
        <v>3693</v>
      </c>
    </row>
    <row r="1632" spans="1:8">
      <c r="A1632" s="1">
        <v>1630</v>
      </c>
      <c r="B1632" t="s">
        <v>3098</v>
      </c>
      <c r="C1632" t="s">
        <v>12</v>
      </c>
      <c r="D1632" t="s">
        <v>3694</v>
      </c>
      <c r="E1632" t="s">
        <v>14</v>
      </c>
      <c r="F1632" t="s">
        <v>3695</v>
      </c>
      <c r="G1632" t="s">
        <v>16</v>
      </c>
      <c r="H1632" t="s">
        <v>3696</v>
      </c>
    </row>
    <row r="1633" spans="1:8">
      <c r="A1633" s="1">
        <v>1631</v>
      </c>
      <c r="B1633" t="s">
        <v>3098</v>
      </c>
      <c r="C1633" t="s">
        <v>12</v>
      </c>
      <c r="D1633" t="s">
        <v>3697</v>
      </c>
      <c r="E1633" t="s">
        <v>14</v>
      </c>
      <c r="F1633" t="s">
        <v>3698</v>
      </c>
      <c r="G1633" t="s">
        <v>16</v>
      </c>
      <c r="H1633" t="s">
        <v>3696</v>
      </c>
    </row>
    <row r="1634" spans="1:8">
      <c r="A1634" s="1">
        <v>1632</v>
      </c>
      <c r="B1634" t="s">
        <v>3098</v>
      </c>
      <c r="C1634" t="s">
        <v>12</v>
      </c>
      <c r="D1634" t="s">
        <v>3699</v>
      </c>
      <c r="E1634" t="s">
        <v>14</v>
      </c>
      <c r="F1634" t="s">
        <v>3700</v>
      </c>
      <c r="G1634" t="s">
        <v>16</v>
      </c>
      <c r="H1634" t="s">
        <v>3701</v>
      </c>
    </row>
    <row r="1635" spans="1:8">
      <c r="A1635" s="1">
        <v>1633</v>
      </c>
      <c r="B1635" t="s">
        <v>3098</v>
      </c>
      <c r="C1635" t="s">
        <v>12</v>
      </c>
      <c r="D1635" t="s">
        <v>3702</v>
      </c>
      <c r="E1635" t="s">
        <v>14</v>
      </c>
      <c r="F1635" t="s">
        <v>3703</v>
      </c>
      <c r="G1635" t="s">
        <v>16</v>
      </c>
      <c r="H1635" t="s">
        <v>3704</v>
      </c>
    </row>
    <row r="1636" spans="1:8">
      <c r="A1636" s="1">
        <v>1634</v>
      </c>
      <c r="B1636" t="s">
        <v>3098</v>
      </c>
      <c r="C1636" t="s">
        <v>12</v>
      </c>
      <c r="D1636" t="s">
        <v>3705</v>
      </c>
      <c r="E1636" t="s">
        <v>14</v>
      </c>
      <c r="F1636" t="s">
        <v>3706</v>
      </c>
      <c r="G1636" t="s">
        <v>16</v>
      </c>
      <c r="H1636" t="s">
        <v>3707</v>
      </c>
    </row>
    <row r="1637" spans="1:8">
      <c r="A1637" s="1">
        <v>1635</v>
      </c>
      <c r="B1637" t="s">
        <v>3098</v>
      </c>
      <c r="C1637" t="s">
        <v>12</v>
      </c>
      <c r="D1637" t="s">
        <v>3708</v>
      </c>
      <c r="E1637" t="s">
        <v>14</v>
      </c>
      <c r="F1637" t="s">
        <v>3709</v>
      </c>
      <c r="G1637" t="s">
        <v>16</v>
      </c>
      <c r="H1637" t="s">
        <v>3710</v>
      </c>
    </row>
    <row r="1638" spans="1:8">
      <c r="A1638" s="1">
        <v>1636</v>
      </c>
      <c r="B1638" t="s">
        <v>3098</v>
      </c>
      <c r="C1638" t="s">
        <v>12</v>
      </c>
      <c r="D1638" t="s">
        <v>3711</v>
      </c>
      <c r="E1638" t="s">
        <v>14</v>
      </c>
      <c r="F1638" t="s">
        <v>3712</v>
      </c>
      <c r="G1638" t="s">
        <v>16</v>
      </c>
      <c r="H1638" t="s">
        <v>3713</v>
      </c>
    </row>
    <row r="1639" spans="1:8">
      <c r="A1639" s="1">
        <v>1637</v>
      </c>
      <c r="B1639" t="s">
        <v>3098</v>
      </c>
      <c r="C1639" t="s">
        <v>12</v>
      </c>
      <c r="D1639" t="s">
        <v>3714</v>
      </c>
      <c r="E1639" t="s">
        <v>14</v>
      </c>
      <c r="F1639" t="s">
        <v>3715</v>
      </c>
      <c r="G1639" t="s">
        <v>16</v>
      </c>
      <c r="H1639" t="s">
        <v>3716</v>
      </c>
    </row>
    <row r="1640" spans="1:8">
      <c r="A1640" s="1">
        <v>1638</v>
      </c>
      <c r="B1640" t="s">
        <v>3098</v>
      </c>
      <c r="C1640" t="s">
        <v>12</v>
      </c>
      <c r="D1640" t="s">
        <v>3717</v>
      </c>
      <c r="E1640" t="s">
        <v>14</v>
      </c>
      <c r="F1640" t="s">
        <v>3718</v>
      </c>
      <c r="G1640" t="s">
        <v>16</v>
      </c>
      <c r="H1640" t="s">
        <v>3719</v>
      </c>
    </row>
    <row r="1641" spans="1:8">
      <c r="A1641" s="1">
        <v>1639</v>
      </c>
      <c r="B1641" t="s">
        <v>3098</v>
      </c>
      <c r="C1641" t="s">
        <v>12</v>
      </c>
      <c r="D1641" t="s">
        <v>3720</v>
      </c>
      <c r="E1641" t="s">
        <v>14</v>
      </c>
      <c r="F1641" t="s">
        <v>3721</v>
      </c>
      <c r="G1641" t="s">
        <v>16</v>
      </c>
      <c r="H1641" t="s">
        <v>3722</v>
      </c>
    </row>
    <row r="1642" spans="1:8">
      <c r="A1642" s="1">
        <v>1640</v>
      </c>
      <c r="B1642" t="s">
        <v>3098</v>
      </c>
      <c r="C1642" t="s">
        <v>12</v>
      </c>
      <c r="D1642" t="s">
        <v>3723</v>
      </c>
      <c r="E1642" t="s">
        <v>14</v>
      </c>
      <c r="F1642" t="s">
        <v>3724</v>
      </c>
      <c r="G1642" t="s">
        <v>16</v>
      </c>
      <c r="H1642" t="s">
        <v>3725</v>
      </c>
    </row>
    <row r="1643" spans="1:8">
      <c r="A1643" s="1">
        <v>1641</v>
      </c>
      <c r="B1643" t="s">
        <v>3098</v>
      </c>
      <c r="C1643" t="s">
        <v>12</v>
      </c>
      <c r="D1643" t="s">
        <v>3726</v>
      </c>
      <c r="E1643" t="s">
        <v>14</v>
      </c>
      <c r="F1643" t="s">
        <v>3727</v>
      </c>
      <c r="G1643" t="s">
        <v>16</v>
      </c>
      <c r="H1643" t="s">
        <v>3728</v>
      </c>
    </row>
    <row r="1644" spans="1:8">
      <c r="A1644" s="1">
        <v>1642</v>
      </c>
      <c r="B1644" t="s">
        <v>3098</v>
      </c>
      <c r="C1644" t="s">
        <v>12</v>
      </c>
      <c r="D1644" t="s">
        <v>3729</v>
      </c>
      <c r="E1644" t="s">
        <v>14</v>
      </c>
      <c r="F1644" t="s">
        <v>3730</v>
      </c>
      <c r="G1644" t="s">
        <v>16</v>
      </c>
      <c r="H1644" t="s">
        <v>3707</v>
      </c>
    </row>
    <row r="1645" spans="1:8">
      <c r="A1645" s="1">
        <v>1643</v>
      </c>
      <c r="B1645" t="s">
        <v>3098</v>
      </c>
      <c r="C1645" t="s">
        <v>12</v>
      </c>
      <c r="D1645" t="s">
        <v>3731</v>
      </c>
      <c r="E1645" t="s">
        <v>14</v>
      </c>
      <c r="F1645" t="s">
        <v>3732</v>
      </c>
      <c r="G1645" t="s">
        <v>16</v>
      </c>
      <c r="H1645" t="s">
        <v>3707</v>
      </c>
    </row>
    <row r="1646" spans="1:8">
      <c r="A1646" s="1">
        <v>1644</v>
      </c>
      <c r="B1646" t="s">
        <v>3098</v>
      </c>
      <c r="C1646" t="s">
        <v>12</v>
      </c>
      <c r="D1646" t="s">
        <v>3733</v>
      </c>
      <c r="E1646" t="s">
        <v>14</v>
      </c>
      <c r="F1646" t="s">
        <v>3734</v>
      </c>
      <c r="G1646" t="s">
        <v>16</v>
      </c>
      <c r="H1646" t="s">
        <v>3735</v>
      </c>
    </row>
    <row r="1647" spans="1:8">
      <c r="A1647" s="1">
        <v>1645</v>
      </c>
      <c r="B1647" t="s">
        <v>3098</v>
      </c>
      <c r="C1647" t="s">
        <v>12</v>
      </c>
      <c r="D1647" t="s">
        <v>3736</v>
      </c>
      <c r="E1647" t="s">
        <v>14</v>
      </c>
      <c r="F1647" t="s">
        <v>3737</v>
      </c>
      <c r="G1647" t="s">
        <v>16</v>
      </c>
      <c r="H1647" t="s">
        <v>3738</v>
      </c>
    </row>
    <row r="1648" spans="1:8">
      <c r="A1648" s="1">
        <v>1646</v>
      </c>
      <c r="B1648" t="s">
        <v>3098</v>
      </c>
      <c r="C1648" t="s">
        <v>12</v>
      </c>
      <c r="D1648" t="s">
        <v>3739</v>
      </c>
      <c r="E1648" t="s">
        <v>14</v>
      </c>
      <c r="F1648" t="s">
        <v>3740</v>
      </c>
      <c r="G1648" t="s">
        <v>16</v>
      </c>
      <c r="H1648" t="s">
        <v>3741</v>
      </c>
    </row>
    <row r="1649" spans="1:8">
      <c r="A1649" s="1">
        <v>1647</v>
      </c>
      <c r="B1649" t="s">
        <v>3098</v>
      </c>
      <c r="C1649" t="s">
        <v>12</v>
      </c>
      <c r="D1649" t="s">
        <v>3742</v>
      </c>
      <c r="E1649" t="s">
        <v>14</v>
      </c>
      <c r="F1649" t="s">
        <v>3743</v>
      </c>
      <c r="G1649" t="s">
        <v>16</v>
      </c>
      <c r="H1649" t="s">
        <v>3741</v>
      </c>
    </row>
    <row r="1650" spans="1:8">
      <c r="A1650" s="1">
        <v>1648</v>
      </c>
      <c r="B1650" t="s">
        <v>3098</v>
      </c>
      <c r="C1650" t="s">
        <v>12</v>
      </c>
      <c r="D1650" t="s">
        <v>3744</v>
      </c>
      <c r="E1650" t="s">
        <v>14</v>
      </c>
      <c r="F1650" t="s">
        <v>3745</v>
      </c>
      <c r="G1650" t="s">
        <v>16</v>
      </c>
      <c r="H1650" t="s">
        <v>3746</v>
      </c>
    </row>
    <row r="1651" spans="1:8">
      <c r="A1651" s="1">
        <v>1649</v>
      </c>
      <c r="B1651" t="s">
        <v>3098</v>
      </c>
      <c r="C1651" t="s">
        <v>12</v>
      </c>
      <c r="D1651" t="s">
        <v>3747</v>
      </c>
      <c r="E1651" t="s">
        <v>14</v>
      </c>
      <c r="F1651" t="s">
        <v>3748</v>
      </c>
      <c r="G1651" t="s">
        <v>16</v>
      </c>
      <c r="H1651" t="s">
        <v>3749</v>
      </c>
    </row>
    <row r="1652" spans="1:8">
      <c r="A1652" s="1">
        <v>1650</v>
      </c>
      <c r="B1652" t="s">
        <v>3098</v>
      </c>
      <c r="C1652" t="s">
        <v>12</v>
      </c>
      <c r="D1652" t="s">
        <v>3750</v>
      </c>
      <c r="E1652" t="s">
        <v>14</v>
      </c>
      <c r="F1652" t="s">
        <v>3751</v>
      </c>
      <c r="G1652" t="s">
        <v>16</v>
      </c>
      <c r="H1652" t="s">
        <v>3752</v>
      </c>
    </row>
    <row r="1653" spans="1:8">
      <c r="A1653" s="1">
        <v>1651</v>
      </c>
      <c r="B1653" t="s">
        <v>3098</v>
      </c>
      <c r="C1653" t="s">
        <v>12</v>
      </c>
      <c r="D1653" t="s">
        <v>3753</v>
      </c>
      <c r="E1653" t="s">
        <v>14</v>
      </c>
      <c r="F1653" t="s">
        <v>3754</v>
      </c>
      <c r="G1653" t="s">
        <v>16</v>
      </c>
      <c r="H1653" t="s">
        <v>3755</v>
      </c>
    </row>
    <row r="1654" spans="1:8">
      <c r="A1654" s="1">
        <v>1652</v>
      </c>
      <c r="B1654" t="s">
        <v>3098</v>
      </c>
      <c r="C1654" t="s">
        <v>12</v>
      </c>
      <c r="D1654" t="s">
        <v>3756</v>
      </c>
      <c r="E1654" t="s">
        <v>14</v>
      </c>
      <c r="F1654" t="s">
        <v>3757</v>
      </c>
      <c r="G1654" t="s">
        <v>16</v>
      </c>
      <c r="H1654" t="s">
        <v>3738</v>
      </c>
    </row>
    <row r="1655" spans="1:8">
      <c r="A1655" s="1">
        <v>1653</v>
      </c>
      <c r="B1655" t="s">
        <v>3098</v>
      </c>
      <c r="C1655" t="s">
        <v>12</v>
      </c>
      <c r="D1655" t="s">
        <v>3758</v>
      </c>
      <c r="E1655" t="s">
        <v>14</v>
      </c>
      <c r="F1655" t="s">
        <v>3759</v>
      </c>
      <c r="G1655" t="s">
        <v>16</v>
      </c>
      <c r="H1655" t="s">
        <v>3760</v>
      </c>
    </row>
    <row r="1656" spans="1:8">
      <c r="A1656" s="1">
        <v>1654</v>
      </c>
      <c r="B1656" t="s">
        <v>3098</v>
      </c>
      <c r="C1656" t="s">
        <v>12</v>
      </c>
      <c r="D1656" t="s">
        <v>3761</v>
      </c>
      <c r="E1656" t="s">
        <v>14</v>
      </c>
      <c r="F1656" t="s">
        <v>3762</v>
      </c>
      <c r="G1656" t="s">
        <v>16</v>
      </c>
      <c r="H1656" t="s">
        <v>3738</v>
      </c>
    </row>
    <row r="1657" spans="1:8">
      <c r="A1657" s="1">
        <v>1655</v>
      </c>
      <c r="B1657" t="s">
        <v>3098</v>
      </c>
      <c r="C1657" t="s">
        <v>12</v>
      </c>
      <c r="D1657" t="s">
        <v>3763</v>
      </c>
      <c r="E1657" t="s">
        <v>14</v>
      </c>
      <c r="F1657" t="s">
        <v>3764</v>
      </c>
      <c r="G1657" t="s">
        <v>16</v>
      </c>
      <c r="H1657" t="s">
        <v>3749</v>
      </c>
    </row>
    <row r="1658" spans="1:8">
      <c r="A1658" s="1">
        <v>1656</v>
      </c>
      <c r="B1658" t="s">
        <v>3098</v>
      </c>
      <c r="C1658" t="s">
        <v>12</v>
      </c>
      <c r="D1658" t="s">
        <v>3765</v>
      </c>
      <c r="E1658" t="s">
        <v>14</v>
      </c>
      <c r="F1658" t="s">
        <v>3766</v>
      </c>
      <c r="G1658" t="s">
        <v>16</v>
      </c>
      <c r="H1658" t="s">
        <v>3767</v>
      </c>
    </row>
    <row r="1659" spans="1:8">
      <c r="A1659" s="1">
        <v>1657</v>
      </c>
      <c r="B1659" t="s">
        <v>3098</v>
      </c>
      <c r="C1659" t="s">
        <v>12</v>
      </c>
      <c r="D1659" t="s">
        <v>3768</v>
      </c>
      <c r="E1659" t="s">
        <v>14</v>
      </c>
      <c r="F1659" t="s">
        <v>3766</v>
      </c>
      <c r="G1659" t="s">
        <v>16</v>
      </c>
      <c r="H1659" t="s">
        <v>3769</v>
      </c>
    </row>
    <row r="1660" spans="1:8">
      <c r="A1660" s="1">
        <v>1658</v>
      </c>
      <c r="B1660" t="s">
        <v>3098</v>
      </c>
      <c r="C1660" t="s">
        <v>12</v>
      </c>
      <c r="D1660" t="s">
        <v>3770</v>
      </c>
      <c r="E1660" t="s">
        <v>14</v>
      </c>
      <c r="F1660" t="s">
        <v>3766</v>
      </c>
      <c r="G1660" t="s">
        <v>16</v>
      </c>
      <c r="H1660" t="s">
        <v>3771</v>
      </c>
    </row>
    <row r="1661" spans="1:8">
      <c r="A1661" s="1">
        <v>1659</v>
      </c>
      <c r="B1661" t="s">
        <v>3098</v>
      </c>
      <c r="C1661" t="s">
        <v>12</v>
      </c>
      <c r="D1661" t="s">
        <v>3772</v>
      </c>
      <c r="E1661" t="s">
        <v>14</v>
      </c>
      <c r="F1661" t="s">
        <v>3766</v>
      </c>
      <c r="G1661" t="s">
        <v>16</v>
      </c>
      <c r="H1661" t="s">
        <v>3773</v>
      </c>
    </row>
    <row r="1662" spans="1:8">
      <c r="A1662" s="1">
        <v>1660</v>
      </c>
      <c r="B1662" t="s">
        <v>3098</v>
      </c>
      <c r="C1662" t="s">
        <v>12</v>
      </c>
      <c r="D1662" t="s">
        <v>3774</v>
      </c>
      <c r="E1662" t="s">
        <v>14</v>
      </c>
      <c r="F1662" t="s">
        <v>3766</v>
      </c>
      <c r="G1662" t="s">
        <v>16</v>
      </c>
      <c r="H1662" t="s">
        <v>3775</v>
      </c>
    </row>
    <row r="1663" spans="1:8">
      <c r="A1663" s="1">
        <v>1661</v>
      </c>
      <c r="B1663" t="s">
        <v>3098</v>
      </c>
      <c r="C1663" t="s">
        <v>12</v>
      </c>
      <c r="D1663" t="s">
        <v>3776</v>
      </c>
      <c r="E1663" t="s">
        <v>14</v>
      </c>
      <c r="F1663" t="s">
        <v>3777</v>
      </c>
      <c r="G1663" t="s">
        <v>16</v>
      </c>
      <c r="H1663" t="s">
        <v>3778</v>
      </c>
    </row>
    <row r="1664" spans="1:8">
      <c r="A1664" s="1">
        <v>1662</v>
      </c>
      <c r="B1664" t="s">
        <v>3098</v>
      </c>
      <c r="C1664" t="s">
        <v>12</v>
      </c>
      <c r="D1664" t="s">
        <v>3779</v>
      </c>
      <c r="E1664" t="s">
        <v>14</v>
      </c>
      <c r="F1664" t="s">
        <v>3780</v>
      </c>
      <c r="G1664" t="s">
        <v>16</v>
      </c>
      <c r="H1664" t="s">
        <v>3781</v>
      </c>
    </row>
    <row r="1665" spans="1:8">
      <c r="A1665" s="1">
        <v>1663</v>
      </c>
      <c r="B1665" t="s">
        <v>3098</v>
      </c>
      <c r="C1665" t="s">
        <v>12</v>
      </c>
      <c r="D1665" t="s">
        <v>3782</v>
      </c>
      <c r="E1665" t="s">
        <v>14</v>
      </c>
      <c r="F1665" t="s">
        <v>3783</v>
      </c>
      <c r="G1665" t="s">
        <v>16</v>
      </c>
      <c r="H1665" t="s">
        <v>3781</v>
      </c>
    </row>
    <row r="1666" spans="1:8">
      <c r="A1666" s="1">
        <v>1664</v>
      </c>
      <c r="B1666" t="s">
        <v>3098</v>
      </c>
      <c r="C1666" t="s">
        <v>12</v>
      </c>
      <c r="D1666" t="s">
        <v>3784</v>
      </c>
      <c r="E1666" t="s">
        <v>14</v>
      </c>
      <c r="F1666" t="s">
        <v>3785</v>
      </c>
      <c r="G1666" t="s">
        <v>16</v>
      </c>
      <c r="H1666" t="s">
        <v>3781</v>
      </c>
    </row>
    <row r="1667" spans="1:8">
      <c r="A1667" s="1">
        <v>1665</v>
      </c>
      <c r="B1667" t="s">
        <v>3098</v>
      </c>
      <c r="C1667" t="s">
        <v>12</v>
      </c>
      <c r="D1667" t="s">
        <v>3786</v>
      </c>
      <c r="E1667" t="s">
        <v>14</v>
      </c>
      <c r="F1667" t="s">
        <v>3787</v>
      </c>
      <c r="G1667" t="s">
        <v>16</v>
      </c>
      <c r="H1667" t="s">
        <v>3788</v>
      </c>
    </row>
    <row r="1668" spans="1:8">
      <c r="A1668" s="1">
        <v>1666</v>
      </c>
      <c r="B1668" t="s">
        <v>3098</v>
      </c>
      <c r="C1668" t="s">
        <v>12</v>
      </c>
      <c r="D1668" t="s">
        <v>3789</v>
      </c>
      <c r="E1668" t="s">
        <v>14</v>
      </c>
      <c r="F1668" t="s">
        <v>3790</v>
      </c>
      <c r="G1668" t="s">
        <v>16</v>
      </c>
      <c r="H1668" t="s">
        <v>3788</v>
      </c>
    </row>
    <row r="1669" spans="1:8">
      <c r="A1669" s="1">
        <v>1667</v>
      </c>
      <c r="B1669" t="s">
        <v>3098</v>
      </c>
      <c r="C1669" t="s">
        <v>12</v>
      </c>
      <c r="D1669" t="s">
        <v>3791</v>
      </c>
      <c r="E1669" t="s">
        <v>14</v>
      </c>
      <c r="F1669" t="s">
        <v>3792</v>
      </c>
      <c r="G1669" t="s">
        <v>16</v>
      </c>
      <c r="H1669" t="s">
        <v>3788</v>
      </c>
    </row>
    <row r="1670" spans="1:8">
      <c r="A1670" s="1">
        <v>1668</v>
      </c>
      <c r="B1670" t="s">
        <v>3098</v>
      </c>
      <c r="C1670" t="s">
        <v>12</v>
      </c>
      <c r="D1670" t="s">
        <v>3793</v>
      </c>
      <c r="E1670" t="s">
        <v>14</v>
      </c>
      <c r="F1670" t="s">
        <v>3794</v>
      </c>
      <c r="G1670" t="s">
        <v>16</v>
      </c>
      <c r="H1670" t="s">
        <v>3795</v>
      </c>
    </row>
    <row r="1671" spans="1:8">
      <c r="A1671" s="1">
        <v>1669</v>
      </c>
      <c r="B1671" t="s">
        <v>3098</v>
      </c>
      <c r="C1671" t="s">
        <v>12</v>
      </c>
      <c r="D1671" t="s">
        <v>3796</v>
      </c>
      <c r="E1671" t="s">
        <v>14</v>
      </c>
      <c r="F1671" t="s">
        <v>3797</v>
      </c>
      <c r="G1671" t="s">
        <v>16</v>
      </c>
      <c r="H1671" t="s">
        <v>3795</v>
      </c>
    </row>
    <row r="1672" spans="1:8">
      <c r="A1672" s="1">
        <v>1670</v>
      </c>
      <c r="B1672" t="s">
        <v>3098</v>
      </c>
      <c r="C1672" t="s">
        <v>12</v>
      </c>
      <c r="D1672" t="s">
        <v>3798</v>
      </c>
      <c r="E1672" t="s">
        <v>14</v>
      </c>
      <c r="F1672" t="s">
        <v>3799</v>
      </c>
      <c r="G1672" t="s">
        <v>16</v>
      </c>
      <c r="H1672" t="s">
        <v>3795</v>
      </c>
    </row>
    <row r="1673" spans="1:8">
      <c r="A1673" s="1">
        <v>1671</v>
      </c>
      <c r="B1673" t="s">
        <v>3098</v>
      </c>
      <c r="C1673" t="s">
        <v>12</v>
      </c>
      <c r="D1673" t="s">
        <v>3800</v>
      </c>
      <c r="E1673" t="s">
        <v>14</v>
      </c>
      <c r="F1673" t="s">
        <v>3801</v>
      </c>
      <c r="G1673" t="s">
        <v>16</v>
      </c>
      <c r="H1673" t="s">
        <v>3802</v>
      </c>
    </row>
    <row r="1674" spans="1:8">
      <c r="A1674" s="1">
        <v>1672</v>
      </c>
      <c r="B1674" t="s">
        <v>3098</v>
      </c>
      <c r="C1674" t="s">
        <v>12</v>
      </c>
      <c r="D1674" t="s">
        <v>3803</v>
      </c>
      <c r="E1674" t="s">
        <v>14</v>
      </c>
      <c r="F1674" t="s">
        <v>3804</v>
      </c>
      <c r="G1674" t="s">
        <v>16</v>
      </c>
      <c r="H1674" t="s">
        <v>3802</v>
      </c>
    </row>
    <row r="1675" spans="1:8">
      <c r="A1675" s="1">
        <v>1673</v>
      </c>
      <c r="B1675" t="s">
        <v>3098</v>
      </c>
      <c r="C1675" t="s">
        <v>12</v>
      </c>
      <c r="D1675" t="s">
        <v>3805</v>
      </c>
      <c r="E1675" t="s">
        <v>14</v>
      </c>
      <c r="F1675" t="s">
        <v>3806</v>
      </c>
      <c r="G1675" t="s">
        <v>16</v>
      </c>
      <c r="H1675" t="s">
        <v>3802</v>
      </c>
    </row>
    <row r="1676" spans="1:8">
      <c r="A1676" s="1">
        <v>1674</v>
      </c>
      <c r="B1676" t="s">
        <v>3098</v>
      </c>
      <c r="C1676" t="s">
        <v>12</v>
      </c>
      <c r="D1676" t="s">
        <v>3807</v>
      </c>
      <c r="E1676" t="s">
        <v>14</v>
      </c>
      <c r="F1676" t="s">
        <v>3808</v>
      </c>
      <c r="G1676" t="s">
        <v>16</v>
      </c>
      <c r="H1676" t="s">
        <v>3795</v>
      </c>
    </row>
    <row r="1677" spans="1:8">
      <c r="A1677" s="1">
        <v>1675</v>
      </c>
      <c r="B1677" t="s">
        <v>3098</v>
      </c>
      <c r="C1677" t="s">
        <v>12</v>
      </c>
      <c r="D1677" t="s">
        <v>3809</v>
      </c>
      <c r="E1677" t="s">
        <v>14</v>
      </c>
      <c r="F1677" t="s">
        <v>3810</v>
      </c>
      <c r="G1677" t="s">
        <v>16</v>
      </c>
      <c r="H1677" t="s">
        <v>3795</v>
      </c>
    </row>
    <row r="1678" spans="1:8">
      <c r="A1678" s="1">
        <v>1676</v>
      </c>
      <c r="B1678" t="s">
        <v>3098</v>
      </c>
      <c r="C1678" t="s">
        <v>12</v>
      </c>
      <c r="D1678" t="s">
        <v>3811</v>
      </c>
      <c r="E1678" t="s">
        <v>14</v>
      </c>
      <c r="F1678" t="s">
        <v>3812</v>
      </c>
      <c r="G1678" t="s">
        <v>16</v>
      </c>
      <c r="H1678" t="s">
        <v>3795</v>
      </c>
    </row>
    <row r="1679" spans="1:8">
      <c r="A1679" s="1">
        <v>1677</v>
      </c>
      <c r="B1679" t="s">
        <v>3098</v>
      </c>
      <c r="C1679" t="s">
        <v>12</v>
      </c>
      <c r="D1679" t="s">
        <v>3813</v>
      </c>
      <c r="E1679" t="s">
        <v>14</v>
      </c>
      <c r="F1679" t="s">
        <v>3814</v>
      </c>
      <c r="G1679" t="s">
        <v>16</v>
      </c>
      <c r="H1679" t="s">
        <v>3802</v>
      </c>
    </row>
    <row r="1680" spans="1:8">
      <c r="A1680" s="1">
        <v>1678</v>
      </c>
      <c r="B1680" t="s">
        <v>3098</v>
      </c>
      <c r="C1680" t="s">
        <v>12</v>
      </c>
      <c r="D1680" t="s">
        <v>3815</v>
      </c>
      <c r="E1680" t="s">
        <v>14</v>
      </c>
      <c r="F1680" t="s">
        <v>3816</v>
      </c>
      <c r="G1680" t="s">
        <v>16</v>
      </c>
      <c r="H1680" t="s">
        <v>3802</v>
      </c>
    </row>
    <row r="1681" spans="1:8">
      <c r="A1681" s="1">
        <v>1679</v>
      </c>
      <c r="B1681" t="s">
        <v>3098</v>
      </c>
      <c r="C1681" t="s">
        <v>12</v>
      </c>
      <c r="D1681" t="s">
        <v>3817</v>
      </c>
      <c r="E1681" t="s">
        <v>14</v>
      </c>
      <c r="F1681" t="s">
        <v>3818</v>
      </c>
      <c r="G1681" t="s">
        <v>16</v>
      </c>
      <c r="H1681" t="s">
        <v>3802</v>
      </c>
    </row>
    <row r="1682" spans="1:8">
      <c r="A1682" s="1">
        <v>1680</v>
      </c>
      <c r="B1682" t="s">
        <v>3098</v>
      </c>
      <c r="C1682" t="s">
        <v>12</v>
      </c>
      <c r="D1682" t="s">
        <v>3819</v>
      </c>
      <c r="E1682" t="s">
        <v>14</v>
      </c>
      <c r="F1682" t="s">
        <v>3820</v>
      </c>
      <c r="G1682" t="s">
        <v>16</v>
      </c>
      <c r="H1682" t="s">
        <v>3821</v>
      </c>
    </row>
    <row r="1683" spans="1:8">
      <c r="A1683" s="1">
        <v>1681</v>
      </c>
      <c r="B1683" t="s">
        <v>3098</v>
      </c>
      <c r="C1683" t="s">
        <v>12</v>
      </c>
      <c r="D1683" t="s">
        <v>3822</v>
      </c>
      <c r="E1683" t="s">
        <v>14</v>
      </c>
      <c r="F1683" t="s">
        <v>3823</v>
      </c>
      <c r="G1683" t="s">
        <v>16</v>
      </c>
      <c r="H1683" t="s">
        <v>3821</v>
      </c>
    </row>
    <row r="1684" spans="1:8">
      <c r="A1684" s="1">
        <v>1682</v>
      </c>
      <c r="B1684" t="s">
        <v>3098</v>
      </c>
      <c r="C1684" t="s">
        <v>12</v>
      </c>
      <c r="D1684" t="s">
        <v>3824</v>
      </c>
      <c r="E1684" t="s">
        <v>14</v>
      </c>
      <c r="F1684" t="s">
        <v>3825</v>
      </c>
      <c r="G1684" t="s">
        <v>16</v>
      </c>
      <c r="H1684" t="s">
        <v>3821</v>
      </c>
    </row>
    <row r="1685" spans="1:8">
      <c r="A1685" s="1">
        <v>1683</v>
      </c>
      <c r="B1685" t="s">
        <v>3098</v>
      </c>
      <c r="C1685" t="s">
        <v>12</v>
      </c>
      <c r="D1685" t="s">
        <v>3826</v>
      </c>
      <c r="E1685" t="s">
        <v>14</v>
      </c>
      <c r="F1685" t="s">
        <v>3827</v>
      </c>
      <c r="G1685" t="s">
        <v>16</v>
      </c>
      <c r="H1685" t="s">
        <v>3828</v>
      </c>
    </row>
    <row r="1686" spans="1:8">
      <c r="A1686" s="1">
        <v>1684</v>
      </c>
      <c r="B1686" t="s">
        <v>3098</v>
      </c>
      <c r="C1686" t="s">
        <v>12</v>
      </c>
      <c r="D1686" t="s">
        <v>3829</v>
      </c>
      <c r="E1686" t="s">
        <v>14</v>
      </c>
      <c r="F1686" t="s">
        <v>3830</v>
      </c>
      <c r="G1686" t="s">
        <v>16</v>
      </c>
      <c r="H1686" t="s">
        <v>3828</v>
      </c>
    </row>
    <row r="1687" spans="1:8">
      <c r="A1687" s="1">
        <v>1685</v>
      </c>
      <c r="B1687" t="s">
        <v>3098</v>
      </c>
      <c r="C1687" t="s">
        <v>12</v>
      </c>
      <c r="D1687" t="s">
        <v>3831</v>
      </c>
      <c r="E1687" t="s">
        <v>14</v>
      </c>
      <c r="F1687" t="s">
        <v>3832</v>
      </c>
      <c r="G1687" t="s">
        <v>16</v>
      </c>
      <c r="H1687" t="s">
        <v>3828</v>
      </c>
    </row>
    <row r="1688" spans="1:8">
      <c r="A1688" s="1">
        <v>1686</v>
      </c>
      <c r="B1688" t="s">
        <v>3098</v>
      </c>
      <c r="C1688" t="s">
        <v>12</v>
      </c>
      <c r="D1688" t="s">
        <v>3833</v>
      </c>
      <c r="E1688" t="s">
        <v>14</v>
      </c>
      <c r="F1688" t="s">
        <v>3834</v>
      </c>
      <c r="G1688" t="s">
        <v>16</v>
      </c>
      <c r="H1688" t="s">
        <v>3835</v>
      </c>
    </row>
    <row r="1689" spans="1:8">
      <c r="A1689" s="1">
        <v>1687</v>
      </c>
      <c r="B1689" t="s">
        <v>3098</v>
      </c>
      <c r="C1689" t="s">
        <v>12</v>
      </c>
      <c r="D1689" t="s">
        <v>3836</v>
      </c>
      <c r="E1689" t="s">
        <v>14</v>
      </c>
      <c r="F1689" t="s">
        <v>3837</v>
      </c>
      <c r="G1689" t="s">
        <v>16</v>
      </c>
      <c r="H1689" t="s">
        <v>3838</v>
      </c>
    </row>
    <row r="1690" spans="1:8">
      <c r="A1690" s="1">
        <v>1688</v>
      </c>
      <c r="B1690" t="s">
        <v>3098</v>
      </c>
      <c r="C1690" t="s">
        <v>12</v>
      </c>
      <c r="D1690" t="s">
        <v>3839</v>
      </c>
      <c r="E1690" t="s">
        <v>14</v>
      </c>
      <c r="F1690" t="s">
        <v>3483</v>
      </c>
      <c r="G1690" t="s">
        <v>16</v>
      </c>
      <c r="H1690" t="s">
        <v>3840</v>
      </c>
    </row>
    <row r="1691" spans="1:8">
      <c r="A1691" s="1">
        <v>1689</v>
      </c>
      <c r="B1691" t="s">
        <v>3098</v>
      </c>
      <c r="C1691" t="s">
        <v>12</v>
      </c>
      <c r="D1691" t="s">
        <v>3841</v>
      </c>
      <c r="E1691" t="s">
        <v>14</v>
      </c>
      <c r="F1691" t="s">
        <v>3483</v>
      </c>
      <c r="G1691" t="s">
        <v>16</v>
      </c>
      <c r="H1691" t="s">
        <v>3842</v>
      </c>
    </row>
    <row r="1692" spans="1:8">
      <c r="A1692" s="1">
        <v>1690</v>
      </c>
      <c r="B1692" t="s">
        <v>3098</v>
      </c>
      <c r="C1692" t="s">
        <v>12</v>
      </c>
      <c r="D1692" t="s">
        <v>3843</v>
      </c>
      <c r="E1692" t="s">
        <v>14</v>
      </c>
      <c r="F1692" t="s">
        <v>3844</v>
      </c>
      <c r="G1692" t="s">
        <v>16</v>
      </c>
      <c r="H1692" t="s">
        <v>3845</v>
      </c>
    </row>
    <row r="1693" spans="1:8">
      <c r="A1693" s="1">
        <v>1691</v>
      </c>
      <c r="B1693" t="s">
        <v>3098</v>
      </c>
      <c r="C1693" t="s">
        <v>12</v>
      </c>
      <c r="D1693" t="s">
        <v>3846</v>
      </c>
      <c r="E1693" t="s">
        <v>14</v>
      </c>
      <c r="F1693" t="s">
        <v>3844</v>
      </c>
      <c r="G1693" t="s">
        <v>16</v>
      </c>
      <c r="H1693" t="s">
        <v>3847</v>
      </c>
    </row>
    <row r="1694" spans="1:8">
      <c r="A1694" s="1">
        <v>1692</v>
      </c>
      <c r="B1694" t="s">
        <v>3098</v>
      </c>
      <c r="C1694" t="s">
        <v>12</v>
      </c>
      <c r="D1694" t="s">
        <v>3848</v>
      </c>
      <c r="E1694" t="s">
        <v>14</v>
      </c>
      <c r="F1694" t="s">
        <v>3849</v>
      </c>
      <c r="G1694" t="s">
        <v>16</v>
      </c>
      <c r="H1694" t="s">
        <v>3850</v>
      </c>
    </row>
    <row r="1695" spans="1:8">
      <c r="A1695" s="1">
        <v>1693</v>
      </c>
      <c r="B1695" t="s">
        <v>3098</v>
      </c>
      <c r="C1695" t="s">
        <v>12</v>
      </c>
      <c r="D1695" t="s">
        <v>3851</v>
      </c>
      <c r="E1695" t="s">
        <v>14</v>
      </c>
      <c r="F1695" t="s">
        <v>3849</v>
      </c>
      <c r="G1695" t="s">
        <v>16</v>
      </c>
      <c r="H1695" t="s">
        <v>3852</v>
      </c>
    </row>
    <row r="1696" spans="1:8">
      <c r="A1696" s="1">
        <v>1694</v>
      </c>
      <c r="B1696" t="s">
        <v>3098</v>
      </c>
      <c r="C1696" t="s">
        <v>12</v>
      </c>
      <c r="D1696" t="s">
        <v>3853</v>
      </c>
      <c r="E1696" t="s">
        <v>14</v>
      </c>
      <c r="F1696" t="s">
        <v>3557</v>
      </c>
      <c r="G1696" t="s">
        <v>16</v>
      </c>
      <c r="H1696" t="s">
        <v>3854</v>
      </c>
    </row>
    <row r="1697" spans="1:8">
      <c r="A1697" s="1">
        <v>1695</v>
      </c>
      <c r="B1697" t="s">
        <v>3098</v>
      </c>
      <c r="C1697" t="s">
        <v>12</v>
      </c>
      <c r="D1697" t="s">
        <v>3855</v>
      </c>
      <c r="E1697" t="s">
        <v>14</v>
      </c>
      <c r="F1697" t="s">
        <v>3856</v>
      </c>
      <c r="G1697" t="s">
        <v>16</v>
      </c>
      <c r="H1697" t="s">
        <v>3857</v>
      </c>
    </row>
    <row r="1698" spans="1:8">
      <c r="A1698" s="1">
        <v>1696</v>
      </c>
      <c r="B1698" t="s">
        <v>3098</v>
      </c>
      <c r="C1698" t="s">
        <v>12</v>
      </c>
      <c r="D1698" t="s">
        <v>3858</v>
      </c>
      <c r="E1698" t="s">
        <v>14</v>
      </c>
      <c r="F1698" t="s">
        <v>3859</v>
      </c>
      <c r="G1698" t="s">
        <v>16</v>
      </c>
      <c r="H1698" t="s">
        <v>3860</v>
      </c>
    </row>
    <row r="1699" spans="1:8">
      <c r="A1699" s="1">
        <v>1697</v>
      </c>
      <c r="B1699" t="s">
        <v>3098</v>
      </c>
      <c r="C1699" t="s">
        <v>12</v>
      </c>
      <c r="D1699" t="s">
        <v>3861</v>
      </c>
      <c r="E1699" t="s">
        <v>14</v>
      </c>
      <c r="F1699" t="s">
        <v>3859</v>
      </c>
      <c r="G1699" t="s">
        <v>16</v>
      </c>
      <c r="H1699" t="s">
        <v>3862</v>
      </c>
    </row>
    <row r="1700" spans="1:8">
      <c r="A1700" s="1">
        <v>1698</v>
      </c>
      <c r="B1700" t="s">
        <v>3098</v>
      </c>
      <c r="C1700" t="s">
        <v>12</v>
      </c>
      <c r="D1700" t="s">
        <v>3863</v>
      </c>
      <c r="E1700" t="s">
        <v>14</v>
      </c>
      <c r="F1700" t="s">
        <v>3859</v>
      </c>
      <c r="G1700" t="s">
        <v>16</v>
      </c>
      <c r="H1700" t="s">
        <v>3864</v>
      </c>
    </row>
    <row r="1701" spans="1:8">
      <c r="A1701" s="1">
        <v>1699</v>
      </c>
      <c r="B1701" t="s">
        <v>3098</v>
      </c>
      <c r="C1701" t="s">
        <v>12</v>
      </c>
      <c r="D1701" t="s">
        <v>3865</v>
      </c>
      <c r="E1701" t="s">
        <v>14</v>
      </c>
      <c r="F1701" t="s">
        <v>3859</v>
      </c>
      <c r="G1701" t="s">
        <v>16</v>
      </c>
      <c r="H1701" t="s">
        <v>3866</v>
      </c>
    </row>
    <row r="1702" spans="1:8">
      <c r="A1702" s="1">
        <v>1700</v>
      </c>
      <c r="B1702" t="s">
        <v>3098</v>
      </c>
      <c r="C1702" t="s">
        <v>12</v>
      </c>
      <c r="D1702" t="s">
        <v>3867</v>
      </c>
      <c r="E1702" t="s">
        <v>14</v>
      </c>
      <c r="F1702" t="s">
        <v>3868</v>
      </c>
      <c r="G1702" t="s">
        <v>16</v>
      </c>
      <c r="H1702" t="s">
        <v>3869</v>
      </c>
    </row>
    <row r="1703" spans="1:8">
      <c r="A1703" s="1">
        <v>1701</v>
      </c>
      <c r="B1703" t="s">
        <v>3098</v>
      </c>
      <c r="C1703" t="s">
        <v>12</v>
      </c>
      <c r="D1703" t="s">
        <v>3870</v>
      </c>
      <c r="E1703" t="s">
        <v>14</v>
      </c>
      <c r="F1703" t="s">
        <v>3871</v>
      </c>
      <c r="G1703" t="s">
        <v>16</v>
      </c>
      <c r="H1703" t="s">
        <v>3872</v>
      </c>
    </row>
    <row r="1704" spans="1:8">
      <c r="A1704" s="1">
        <v>1702</v>
      </c>
      <c r="B1704" t="s">
        <v>3098</v>
      </c>
      <c r="C1704" t="s">
        <v>12</v>
      </c>
      <c r="D1704" t="s">
        <v>3873</v>
      </c>
      <c r="E1704" t="s">
        <v>14</v>
      </c>
      <c r="F1704" t="s">
        <v>3871</v>
      </c>
      <c r="G1704" t="s">
        <v>16</v>
      </c>
      <c r="H1704" t="s">
        <v>3874</v>
      </c>
    </row>
    <row r="1705" spans="1:8">
      <c r="A1705" s="1">
        <v>1703</v>
      </c>
      <c r="B1705" t="s">
        <v>3098</v>
      </c>
      <c r="C1705" t="s">
        <v>12</v>
      </c>
      <c r="D1705" t="s">
        <v>3875</v>
      </c>
      <c r="E1705" t="s">
        <v>14</v>
      </c>
      <c r="F1705" t="s">
        <v>3871</v>
      </c>
      <c r="G1705" t="s">
        <v>16</v>
      </c>
      <c r="H1705" t="s">
        <v>3876</v>
      </c>
    </row>
    <row r="1706" spans="1:8">
      <c r="A1706" s="1">
        <v>1704</v>
      </c>
      <c r="B1706" t="s">
        <v>3098</v>
      </c>
      <c r="C1706" t="s">
        <v>12</v>
      </c>
      <c r="D1706" t="s">
        <v>3877</v>
      </c>
      <c r="E1706" t="s">
        <v>14</v>
      </c>
      <c r="F1706" t="s">
        <v>3878</v>
      </c>
      <c r="G1706" t="s">
        <v>16</v>
      </c>
      <c r="H1706" t="s">
        <v>3879</v>
      </c>
    </row>
    <row r="1707" spans="1:8">
      <c r="A1707" s="1">
        <v>1705</v>
      </c>
      <c r="B1707" t="s">
        <v>3098</v>
      </c>
      <c r="C1707" t="s">
        <v>12</v>
      </c>
      <c r="D1707" t="s">
        <v>3880</v>
      </c>
      <c r="E1707" t="s">
        <v>14</v>
      </c>
      <c r="F1707" t="s">
        <v>3881</v>
      </c>
      <c r="G1707" t="s">
        <v>16</v>
      </c>
      <c r="H1707" t="s">
        <v>3882</v>
      </c>
    </row>
    <row r="1708" spans="1:8">
      <c r="A1708" s="1">
        <v>1706</v>
      </c>
      <c r="B1708" t="s">
        <v>3098</v>
      </c>
      <c r="C1708" t="s">
        <v>12</v>
      </c>
      <c r="D1708" t="s">
        <v>3883</v>
      </c>
      <c r="E1708" t="s">
        <v>14</v>
      </c>
      <c r="F1708" t="s">
        <v>3884</v>
      </c>
      <c r="G1708" t="s">
        <v>16</v>
      </c>
      <c r="H1708" t="s">
        <v>3885</v>
      </c>
    </row>
    <row r="1709" spans="1:8">
      <c r="A1709" s="1">
        <v>1707</v>
      </c>
      <c r="B1709" t="s">
        <v>3098</v>
      </c>
      <c r="C1709" t="s">
        <v>12</v>
      </c>
      <c r="D1709" t="s">
        <v>3886</v>
      </c>
      <c r="E1709" t="s">
        <v>14</v>
      </c>
      <c r="F1709" t="s">
        <v>3887</v>
      </c>
      <c r="G1709" t="s">
        <v>16</v>
      </c>
      <c r="H1709" t="s">
        <v>3888</v>
      </c>
    </row>
    <row r="1710" spans="1:8">
      <c r="A1710" s="1">
        <v>1708</v>
      </c>
      <c r="B1710" t="s">
        <v>3098</v>
      </c>
      <c r="C1710" t="s">
        <v>12</v>
      </c>
      <c r="D1710" t="s">
        <v>3889</v>
      </c>
      <c r="E1710" t="s">
        <v>14</v>
      </c>
      <c r="F1710" t="s">
        <v>3890</v>
      </c>
      <c r="G1710" t="s">
        <v>16</v>
      </c>
      <c r="H1710" t="s">
        <v>3891</v>
      </c>
    </row>
    <row r="1711" spans="1:8">
      <c r="A1711" s="1">
        <v>1709</v>
      </c>
      <c r="B1711" t="s">
        <v>3098</v>
      </c>
      <c r="C1711" t="s">
        <v>12</v>
      </c>
      <c r="D1711" t="s">
        <v>3892</v>
      </c>
      <c r="E1711" t="s">
        <v>14</v>
      </c>
      <c r="F1711" t="s">
        <v>3893</v>
      </c>
      <c r="G1711" t="s">
        <v>16</v>
      </c>
      <c r="H1711" t="s">
        <v>3894</v>
      </c>
    </row>
    <row r="1712" spans="1:8">
      <c r="A1712" s="1">
        <v>1710</v>
      </c>
      <c r="B1712" t="s">
        <v>3098</v>
      </c>
      <c r="C1712" t="s">
        <v>12</v>
      </c>
      <c r="D1712" t="s">
        <v>3895</v>
      </c>
      <c r="E1712" t="s">
        <v>14</v>
      </c>
      <c r="F1712" t="s">
        <v>3896</v>
      </c>
      <c r="G1712" t="s">
        <v>16</v>
      </c>
      <c r="H1712" t="s">
        <v>3897</v>
      </c>
    </row>
    <row r="1713" spans="1:8">
      <c r="A1713" s="1">
        <v>1711</v>
      </c>
      <c r="B1713" t="s">
        <v>3098</v>
      </c>
      <c r="C1713" t="s">
        <v>12</v>
      </c>
      <c r="D1713" t="s">
        <v>3898</v>
      </c>
      <c r="E1713" t="s">
        <v>14</v>
      </c>
      <c r="F1713" t="s">
        <v>3899</v>
      </c>
      <c r="G1713" t="s">
        <v>16</v>
      </c>
      <c r="H1713" t="s">
        <v>3900</v>
      </c>
    </row>
    <row r="1714" spans="1:8">
      <c r="A1714" s="1">
        <v>1712</v>
      </c>
      <c r="B1714" t="s">
        <v>3098</v>
      </c>
      <c r="C1714" t="s">
        <v>12</v>
      </c>
      <c r="D1714" t="s">
        <v>3901</v>
      </c>
      <c r="E1714" t="s">
        <v>14</v>
      </c>
      <c r="F1714" t="s">
        <v>3902</v>
      </c>
      <c r="G1714" t="s">
        <v>16</v>
      </c>
      <c r="H1714" t="s">
        <v>3903</v>
      </c>
    </row>
    <row r="1715" spans="1:8">
      <c r="A1715" s="1">
        <v>1713</v>
      </c>
      <c r="B1715" t="s">
        <v>3098</v>
      </c>
      <c r="C1715" t="s">
        <v>12</v>
      </c>
      <c r="D1715" t="s">
        <v>3904</v>
      </c>
      <c r="E1715" t="s">
        <v>14</v>
      </c>
      <c r="F1715" t="s">
        <v>3905</v>
      </c>
      <c r="G1715" t="s">
        <v>16</v>
      </c>
      <c r="H1715" t="s">
        <v>3906</v>
      </c>
    </row>
    <row r="1716" spans="1:8">
      <c r="A1716" s="1">
        <v>1714</v>
      </c>
      <c r="B1716" t="s">
        <v>3098</v>
      </c>
      <c r="C1716" t="s">
        <v>12</v>
      </c>
      <c r="D1716" t="s">
        <v>3907</v>
      </c>
      <c r="E1716" t="s">
        <v>14</v>
      </c>
      <c r="F1716" t="s">
        <v>3908</v>
      </c>
      <c r="G1716" t="s">
        <v>16</v>
      </c>
      <c r="H1716" t="s">
        <v>3909</v>
      </c>
    </row>
    <row r="1717" spans="1:8">
      <c r="A1717" s="1">
        <v>1715</v>
      </c>
      <c r="B1717" t="s">
        <v>3098</v>
      </c>
      <c r="C1717" t="s">
        <v>12</v>
      </c>
      <c r="D1717" t="s">
        <v>3910</v>
      </c>
      <c r="E1717" t="s">
        <v>14</v>
      </c>
      <c r="F1717" t="s">
        <v>3911</v>
      </c>
      <c r="G1717" t="s">
        <v>16</v>
      </c>
      <c r="H1717" t="s">
        <v>3912</v>
      </c>
    </row>
    <row r="1718" spans="1:8">
      <c r="A1718" s="1">
        <v>1716</v>
      </c>
      <c r="B1718" t="s">
        <v>3098</v>
      </c>
      <c r="C1718" t="s">
        <v>12</v>
      </c>
      <c r="D1718" t="s">
        <v>3913</v>
      </c>
      <c r="E1718" t="s">
        <v>14</v>
      </c>
      <c r="F1718" t="s">
        <v>3914</v>
      </c>
      <c r="G1718" t="s">
        <v>16</v>
      </c>
      <c r="H1718" t="s">
        <v>3915</v>
      </c>
    </row>
    <row r="1719" spans="1:8">
      <c r="A1719" s="1">
        <v>1717</v>
      </c>
      <c r="B1719" t="s">
        <v>3098</v>
      </c>
      <c r="C1719" t="s">
        <v>12</v>
      </c>
      <c r="D1719" t="s">
        <v>3916</v>
      </c>
      <c r="E1719" t="s">
        <v>14</v>
      </c>
      <c r="F1719" t="s">
        <v>3917</v>
      </c>
      <c r="G1719" t="s">
        <v>16</v>
      </c>
      <c r="H1719" t="s">
        <v>3912</v>
      </c>
    </row>
    <row r="1720" spans="1:8">
      <c r="A1720" s="1">
        <v>1718</v>
      </c>
      <c r="B1720" t="s">
        <v>3098</v>
      </c>
      <c r="C1720" t="s">
        <v>12</v>
      </c>
      <c r="D1720" t="s">
        <v>3918</v>
      </c>
      <c r="E1720" t="s">
        <v>14</v>
      </c>
      <c r="F1720" t="s">
        <v>3919</v>
      </c>
      <c r="G1720" t="s">
        <v>16</v>
      </c>
      <c r="H1720" t="s">
        <v>3915</v>
      </c>
    </row>
    <row r="1721" spans="1:8">
      <c r="A1721" s="1">
        <v>1719</v>
      </c>
      <c r="B1721" t="s">
        <v>3098</v>
      </c>
      <c r="C1721" t="s">
        <v>12</v>
      </c>
      <c r="D1721" t="s">
        <v>3920</v>
      </c>
      <c r="E1721" t="s">
        <v>14</v>
      </c>
      <c r="F1721" t="s">
        <v>3921</v>
      </c>
      <c r="G1721" t="s">
        <v>16</v>
      </c>
      <c r="H1721" t="s">
        <v>3922</v>
      </c>
    </row>
    <row r="1722" spans="1:8">
      <c r="A1722" s="1">
        <v>1720</v>
      </c>
      <c r="B1722" t="s">
        <v>3098</v>
      </c>
      <c r="C1722" t="s">
        <v>12</v>
      </c>
      <c r="D1722" t="s">
        <v>3923</v>
      </c>
      <c r="E1722" t="s">
        <v>14</v>
      </c>
      <c r="F1722" t="s">
        <v>3924</v>
      </c>
      <c r="G1722" t="s">
        <v>16</v>
      </c>
      <c r="H1722" t="s">
        <v>3925</v>
      </c>
    </row>
    <row r="1723" spans="1:8">
      <c r="A1723" s="1">
        <v>1721</v>
      </c>
      <c r="B1723" t="s">
        <v>3098</v>
      </c>
      <c r="C1723" t="s">
        <v>12</v>
      </c>
      <c r="D1723" t="s">
        <v>3926</v>
      </c>
      <c r="E1723" t="s">
        <v>14</v>
      </c>
      <c r="F1723" t="s">
        <v>3927</v>
      </c>
      <c r="G1723" t="s">
        <v>16</v>
      </c>
      <c r="H1723" t="s">
        <v>3928</v>
      </c>
    </row>
    <row r="1724" spans="1:8">
      <c r="A1724" s="1">
        <v>1722</v>
      </c>
      <c r="B1724" t="s">
        <v>3098</v>
      </c>
      <c r="C1724" t="s">
        <v>12</v>
      </c>
      <c r="D1724" t="s">
        <v>3929</v>
      </c>
      <c r="E1724" t="s">
        <v>14</v>
      </c>
      <c r="F1724" t="s">
        <v>3930</v>
      </c>
      <c r="G1724" t="s">
        <v>16</v>
      </c>
      <c r="H1724" t="s">
        <v>3931</v>
      </c>
    </row>
    <row r="1725" spans="1:8">
      <c r="A1725" s="1">
        <v>1723</v>
      </c>
      <c r="B1725" t="s">
        <v>3098</v>
      </c>
      <c r="C1725" t="s">
        <v>12</v>
      </c>
      <c r="D1725" t="s">
        <v>3932</v>
      </c>
      <c r="E1725" t="s">
        <v>14</v>
      </c>
      <c r="F1725" t="s">
        <v>3933</v>
      </c>
      <c r="G1725" t="s">
        <v>16</v>
      </c>
      <c r="H1725" t="s">
        <v>3906</v>
      </c>
    </row>
    <row r="1726" spans="1:8">
      <c r="A1726" s="1">
        <v>1724</v>
      </c>
      <c r="B1726" t="s">
        <v>3098</v>
      </c>
      <c r="C1726" t="s">
        <v>12</v>
      </c>
      <c r="D1726" t="s">
        <v>3934</v>
      </c>
      <c r="E1726" t="s">
        <v>14</v>
      </c>
      <c r="F1726" t="s">
        <v>3930</v>
      </c>
      <c r="G1726" t="s">
        <v>16</v>
      </c>
      <c r="H1726" t="s">
        <v>3935</v>
      </c>
    </row>
    <row r="1727" spans="1:8">
      <c r="A1727" s="1">
        <v>1725</v>
      </c>
      <c r="B1727" t="s">
        <v>3098</v>
      </c>
      <c r="C1727" t="s">
        <v>12</v>
      </c>
      <c r="D1727" t="s">
        <v>3936</v>
      </c>
      <c r="E1727" t="s">
        <v>14</v>
      </c>
      <c r="F1727" t="s">
        <v>3682</v>
      </c>
      <c r="G1727" t="s">
        <v>16</v>
      </c>
      <c r="H1727" t="s">
        <v>3937</v>
      </c>
    </row>
    <row r="1728" spans="1:8">
      <c r="A1728" s="1">
        <v>1726</v>
      </c>
      <c r="B1728" t="s">
        <v>3098</v>
      </c>
      <c r="C1728" t="s">
        <v>12</v>
      </c>
      <c r="D1728" t="s">
        <v>3938</v>
      </c>
      <c r="E1728" t="s">
        <v>14</v>
      </c>
      <c r="F1728" t="s">
        <v>315</v>
      </c>
      <c r="G1728" t="s">
        <v>16</v>
      </c>
      <c r="H1728" t="s">
        <v>3939</v>
      </c>
    </row>
    <row r="1729" spans="1:8">
      <c r="A1729" s="1">
        <v>1727</v>
      </c>
      <c r="B1729" t="s">
        <v>3098</v>
      </c>
      <c r="C1729" t="s">
        <v>12</v>
      </c>
      <c r="D1729" t="s">
        <v>3940</v>
      </c>
      <c r="E1729" t="s">
        <v>14</v>
      </c>
      <c r="F1729" t="s">
        <v>3941</v>
      </c>
      <c r="G1729" t="s">
        <v>16</v>
      </c>
      <c r="H1729" t="s">
        <v>3942</v>
      </c>
    </row>
    <row r="1730" spans="1:8">
      <c r="A1730" s="1">
        <v>1728</v>
      </c>
      <c r="B1730" t="s">
        <v>3098</v>
      </c>
      <c r="C1730" t="s">
        <v>12</v>
      </c>
      <c r="D1730" t="s">
        <v>3943</v>
      </c>
      <c r="E1730" t="s">
        <v>14</v>
      </c>
      <c r="F1730" t="s">
        <v>3944</v>
      </c>
      <c r="G1730" t="s">
        <v>16</v>
      </c>
      <c r="H1730" t="s">
        <v>3945</v>
      </c>
    </row>
    <row r="1731" spans="1:8">
      <c r="A1731" s="1">
        <v>1729</v>
      </c>
      <c r="B1731" t="s">
        <v>3098</v>
      </c>
      <c r="C1731" t="s">
        <v>12</v>
      </c>
      <c r="D1731" t="s">
        <v>3946</v>
      </c>
      <c r="E1731" t="s">
        <v>14</v>
      </c>
      <c r="F1731" t="s">
        <v>3947</v>
      </c>
      <c r="G1731" t="s">
        <v>16</v>
      </c>
      <c r="H1731" t="s">
        <v>3948</v>
      </c>
    </row>
    <row r="1732" spans="1:8">
      <c r="A1732" s="1">
        <v>1730</v>
      </c>
      <c r="B1732" t="s">
        <v>3098</v>
      </c>
      <c r="C1732" t="s">
        <v>12</v>
      </c>
      <c r="D1732" t="s">
        <v>3949</v>
      </c>
      <c r="E1732" t="s">
        <v>14</v>
      </c>
      <c r="F1732" t="s">
        <v>1338</v>
      </c>
      <c r="G1732" t="s">
        <v>16</v>
      </c>
      <c r="H1732" t="s">
        <v>3950</v>
      </c>
    </row>
    <row r="1733" spans="1:8">
      <c r="A1733" s="1">
        <v>1731</v>
      </c>
      <c r="B1733" t="s">
        <v>3098</v>
      </c>
      <c r="C1733" t="s">
        <v>12</v>
      </c>
      <c r="D1733" t="s">
        <v>3951</v>
      </c>
      <c r="E1733" t="s">
        <v>14</v>
      </c>
      <c r="F1733" t="s">
        <v>3952</v>
      </c>
      <c r="G1733" t="s">
        <v>16</v>
      </c>
      <c r="H1733" t="s">
        <v>3953</v>
      </c>
    </row>
    <row r="1734" spans="1:8">
      <c r="A1734" s="1">
        <v>1732</v>
      </c>
      <c r="B1734" t="s">
        <v>3098</v>
      </c>
      <c r="C1734" t="s">
        <v>12</v>
      </c>
      <c r="D1734" t="s">
        <v>3954</v>
      </c>
      <c r="E1734" t="s">
        <v>14</v>
      </c>
      <c r="F1734" t="s">
        <v>3955</v>
      </c>
      <c r="G1734" t="s">
        <v>16</v>
      </c>
      <c r="H1734" t="s">
        <v>3956</v>
      </c>
    </row>
    <row r="1735" spans="1:8">
      <c r="A1735" s="1">
        <v>1733</v>
      </c>
      <c r="B1735" t="s">
        <v>3098</v>
      </c>
      <c r="C1735" t="s">
        <v>12</v>
      </c>
      <c r="D1735" t="s">
        <v>3957</v>
      </c>
      <c r="E1735" t="s">
        <v>14</v>
      </c>
      <c r="F1735" t="s">
        <v>90</v>
      </c>
      <c r="G1735" t="s">
        <v>16</v>
      </c>
      <c r="H1735" t="s">
        <v>3192</v>
      </c>
    </row>
    <row r="1736" spans="1:8">
      <c r="A1736" s="1">
        <v>1734</v>
      </c>
      <c r="B1736" t="s">
        <v>3098</v>
      </c>
      <c r="C1736" t="s">
        <v>12</v>
      </c>
      <c r="D1736" t="s">
        <v>3684</v>
      </c>
      <c r="E1736" t="s">
        <v>14</v>
      </c>
      <c r="F1736" t="s">
        <v>3684</v>
      </c>
      <c r="G1736" t="s">
        <v>16</v>
      </c>
    </row>
    <row r="1737" spans="1:8">
      <c r="A1737" s="1">
        <v>1735</v>
      </c>
      <c r="B1737" t="s">
        <v>3098</v>
      </c>
      <c r="C1737" t="s">
        <v>12</v>
      </c>
      <c r="D1737" t="s">
        <v>3958</v>
      </c>
      <c r="E1737" t="s">
        <v>14</v>
      </c>
      <c r="F1737" t="s">
        <v>3682</v>
      </c>
      <c r="G1737" t="s">
        <v>16</v>
      </c>
      <c r="H1737" t="s">
        <v>3192</v>
      </c>
    </row>
    <row r="1738" spans="1:8">
      <c r="A1738" s="1">
        <v>1736</v>
      </c>
      <c r="B1738" t="s">
        <v>3098</v>
      </c>
      <c r="C1738" t="s">
        <v>12</v>
      </c>
      <c r="D1738" t="s">
        <v>3959</v>
      </c>
      <c r="E1738" t="s">
        <v>14</v>
      </c>
      <c r="F1738" t="s">
        <v>291</v>
      </c>
      <c r="G1738" t="s">
        <v>16</v>
      </c>
      <c r="H1738" t="s">
        <v>3960</v>
      </c>
    </row>
    <row r="1739" spans="1:8">
      <c r="A1739" s="1">
        <v>1737</v>
      </c>
      <c r="B1739" t="s">
        <v>3098</v>
      </c>
      <c r="C1739" t="s">
        <v>12</v>
      </c>
      <c r="D1739" t="s">
        <v>3961</v>
      </c>
      <c r="E1739" t="s">
        <v>14</v>
      </c>
      <c r="F1739" t="s">
        <v>304</v>
      </c>
      <c r="G1739" t="s">
        <v>16</v>
      </c>
      <c r="H1739" t="s">
        <v>3962</v>
      </c>
    </row>
    <row r="1740" spans="1:8">
      <c r="A1740" s="1">
        <v>1738</v>
      </c>
      <c r="B1740" t="s">
        <v>3098</v>
      </c>
      <c r="C1740" t="s">
        <v>12</v>
      </c>
      <c r="D1740" t="s">
        <v>3963</v>
      </c>
      <c r="E1740" t="s">
        <v>14</v>
      </c>
      <c r="F1740" t="s">
        <v>84</v>
      </c>
      <c r="G1740" t="s">
        <v>16</v>
      </c>
      <c r="H1740" t="s">
        <v>3964</v>
      </c>
    </row>
    <row r="1741" spans="1:8">
      <c r="A1741" s="1">
        <v>1739</v>
      </c>
      <c r="B1741" t="s">
        <v>3098</v>
      </c>
      <c r="C1741" t="s">
        <v>12</v>
      </c>
      <c r="D1741" t="s">
        <v>63</v>
      </c>
      <c r="E1741" t="s">
        <v>14</v>
      </c>
      <c r="F1741" t="s">
        <v>63</v>
      </c>
      <c r="G1741" t="s">
        <v>16</v>
      </c>
    </row>
    <row r="1742" spans="1:8">
      <c r="A1742" s="1">
        <v>1740</v>
      </c>
      <c r="B1742" t="s">
        <v>3965</v>
      </c>
      <c r="C1742" t="s">
        <v>12</v>
      </c>
      <c r="D1742" t="s">
        <v>3966</v>
      </c>
      <c r="E1742" t="s">
        <v>14</v>
      </c>
      <c r="F1742" t="s">
        <v>3967</v>
      </c>
      <c r="G1742" t="s">
        <v>16</v>
      </c>
      <c r="H1742" t="s">
        <v>3968</v>
      </c>
    </row>
    <row r="1743" spans="1:8">
      <c r="A1743" s="1">
        <v>1741</v>
      </c>
      <c r="B1743" t="s">
        <v>3965</v>
      </c>
      <c r="C1743" t="s">
        <v>12</v>
      </c>
      <c r="D1743" t="s">
        <v>3969</v>
      </c>
      <c r="E1743" t="s">
        <v>14</v>
      </c>
      <c r="F1743" t="s">
        <v>3967</v>
      </c>
      <c r="G1743" t="s">
        <v>16</v>
      </c>
      <c r="H1743" t="s">
        <v>3970</v>
      </c>
    </row>
    <row r="1744" spans="1:8">
      <c r="A1744" s="1">
        <v>1742</v>
      </c>
      <c r="B1744" t="s">
        <v>3965</v>
      </c>
      <c r="C1744" t="s">
        <v>12</v>
      </c>
      <c r="D1744" t="s">
        <v>3971</v>
      </c>
      <c r="E1744" t="s">
        <v>14</v>
      </c>
      <c r="F1744" t="s">
        <v>3967</v>
      </c>
      <c r="G1744" t="s">
        <v>16</v>
      </c>
      <c r="H1744" t="s">
        <v>3972</v>
      </c>
    </row>
    <row r="1745" spans="1:8">
      <c r="A1745" s="1">
        <v>1743</v>
      </c>
      <c r="B1745" t="s">
        <v>3965</v>
      </c>
      <c r="C1745" t="s">
        <v>12</v>
      </c>
      <c r="D1745" t="s">
        <v>3973</v>
      </c>
      <c r="E1745" t="s">
        <v>14</v>
      </c>
      <c r="F1745" t="s">
        <v>3967</v>
      </c>
      <c r="G1745" t="s">
        <v>16</v>
      </c>
      <c r="H1745" t="s">
        <v>3974</v>
      </c>
    </row>
    <row r="1746" spans="1:8">
      <c r="A1746" s="1">
        <v>1744</v>
      </c>
      <c r="B1746" t="s">
        <v>3965</v>
      </c>
      <c r="C1746" t="s">
        <v>12</v>
      </c>
      <c r="D1746" t="s">
        <v>3975</v>
      </c>
      <c r="E1746" t="s">
        <v>14</v>
      </c>
      <c r="F1746" t="s">
        <v>3976</v>
      </c>
      <c r="G1746" t="s">
        <v>16</v>
      </c>
      <c r="H1746" t="s">
        <v>234</v>
      </c>
    </row>
    <row r="1747" spans="1:8">
      <c r="A1747" s="1">
        <v>1745</v>
      </c>
      <c r="B1747" t="s">
        <v>3965</v>
      </c>
      <c r="C1747" t="s">
        <v>12</v>
      </c>
      <c r="D1747" t="s">
        <v>3977</v>
      </c>
      <c r="E1747" t="s">
        <v>14</v>
      </c>
      <c r="F1747" t="s">
        <v>3978</v>
      </c>
      <c r="G1747" t="s">
        <v>16</v>
      </c>
      <c r="H1747" t="s">
        <v>3979</v>
      </c>
    </row>
    <row r="1748" spans="1:8">
      <c r="A1748" s="1">
        <v>1746</v>
      </c>
      <c r="B1748" t="s">
        <v>3965</v>
      </c>
      <c r="C1748" t="s">
        <v>12</v>
      </c>
      <c r="D1748" t="s">
        <v>3980</v>
      </c>
      <c r="E1748" t="s">
        <v>14</v>
      </c>
      <c r="F1748" t="s">
        <v>3978</v>
      </c>
      <c r="G1748" t="s">
        <v>16</v>
      </c>
      <c r="H1748" t="s">
        <v>3981</v>
      </c>
    </row>
    <row r="1749" spans="1:8">
      <c r="A1749" s="1">
        <v>1747</v>
      </c>
      <c r="B1749" t="s">
        <v>3965</v>
      </c>
      <c r="C1749" t="s">
        <v>12</v>
      </c>
      <c r="D1749" t="s">
        <v>63</v>
      </c>
      <c r="E1749" t="s">
        <v>14</v>
      </c>
      <c r="F1749" t="s">
        <v>63</v>
      </c>
      <c r="G1749" t="s">
        <v>16</v>
      </c>
    </row>
    <row r="1750" spans="1:8">
      <c r="A1750" s="1">
        <v>1748</v>
      </c>
      <c r="B1750" t="s">
        <v>3982</v>
      </c>
      <c r="C1750" t="s">
        <v>12</v>
      </c>
      <c r="D1750" t="s">
        <v>3983</v>
      </c>
      <c r="E1750" t="s">
        <v>14</v>
      </c>
      <c r="F1750" t="s">
        <v>3984</v>
      </c>
      <c r="G1750" t="s">
        <v>16</v>
      </c>
      <c r="H1750" t="s">
        <v>3985</v>
      </c>
    </row>
    <row r="1751" spans="1:8">
      <c r="A1751" s="1">
        <v>1749</v>
      </c>
      <c r="B1751" t="s">
        <v>3982</v>
      </c>
      <c r="C1751" t="s">
        <v>12</v>
      </c>
      <c r="D1751" t="s">
        <v>3986</v>
      </c>
      <c r="E1751" t="s">
        <v>14</v>
      </c>
      <c r="F1751" t="s">
        <v>3987</v>
      </c>
      <c r="G1751" t="s">
        <v>16</v>
      </c>
      <c r="H1751" t="s">
        <v>3988</v>
      </c>
    </row>
    <row r="1752" spans="1:8">
      <c r="A1752" s="1">
        <v>1750</v>
      </c>
      <c r="B1752" t="s">
        <v>3982</v>
      </c>
      <c r="C1752" t="s">
        <v>12</v>
      </c>
      <c r="D1752" t="s">
        <v>3989</v>
      </c>
      <c r="E1752" t="s">
        <v>14</v>
      </c>
      <c r="F1752" t="s">
        <v>3990</v>
      </c>
      <c r="G1752" t="s">
        <v>16</v>
      </c>
      <c r="H1752" t="s">
        <v>3991</v>
      </c>
    </row>
    <row r="1753" spans="1:8">
      <c r="A1753" s="1">
        <v>1751</v>
      </c>
      <c r="B1753" t="s">
        <v>3982</v>
      </c>
      <c r="C1753" t="s">
        <v>12</v>
      </c>
      <c r="D1753" t="s">
        <v>3992</v>
      </c>
      <c r="E1753" t="s">
        <v>14</v>
      </c>
      <c r="F1753" t="s">
        <v>3993</v>
      </c>
      <c r="G1753" t="s">
        <v>16</v>
      </c>
      <c r="H1753" t="s">
        <v>3991</v>
      </c>
    </row>
    <row r="1754" spans="1:8">
      <c r="A1754" s="1">
        <v>1752</v>
      </c>
      <c r="B1754" t="s">
        <v>3982</v>
      </c>
      <c r="C1754" t="s">
        <v>12</v>
      </c>
      <c r="D1754" t="s">
        <v>3994</v>
      </c>
      <c r="E1754" t="s">
        <v>14</v>
      </c>
      <c r="F1754" t="s">
        <v>3995</v>
      </c>
      <c r="G1754" t="s">
        <v>16</v>
      </c>
      <c r="H1754" t="s">
        <v>3991</v>
      </c>
    </row>
    <row r="1755" spans="1:8">
      <c r="A1755" s="1">
        <v>1753</v>
      </c>
      <c r="B1755" t="s">
        <v>3982</v>
      </c>
      <c r="C1755" t="s">
        <v>12</v>
      </c>
      <c r="D1755" t="s">
        <v>3996</v>
      </c>
      <c r="E1755" t="s">
        <v>14</v>
      </c>
      <c r="F1755" t="s">
        <v>3997</v>
      </c>
      <c r="G1755" t="s">
        <v>16</v>
      </c>
      <c r="H1755" t="s">
        <v>3998</v>
      </c>
    </row>
    <row r="1756" spans="1:8">
      <c r="A1756" s="1">
        <v>1754</v>
      </c>
      <c r="B1756" t="s">
        <v>3982</v>
      </c>
      <c r="C1756" t="s">
        <v>12</v>
      </c>
      <c r="D1756" t="s">
        <v>3999</v>
      </c>
      <c r="E1756" t="s">
        <v>14</v>
      </c>
      <c r="F1756" t="s">
        <v>4000</v>
      </c>
      <c r="G1756" t="s">
        <v>16</v>
      </c>
      <c r="H1756" t="s">
        <v>4001</v>
      </c>
    </row>
    <row r="1757" spans="1:8">
      <c r="A1757" s="1">
        <v>1755</v>
      </c>
      <c r="B1757" t="s">
        <v>3982</v>
      </c>
      <c r="C1757" t="s">
        <v>12</v>
      </c>
      <c r="D1757" t="s">
        <v>4002</v>
      </c>
      <c r="E1757" t="s">
        <v>14</v>
      </c>
      <c r="F1757" t="s">
        <v>4003</v>
      </c>
      <c r="G1757" t="s">
        <v>16</v>
      </c>
      <c r="H1757" t="s">
        <v>4004</v>
      </c>
    </row>
    <row r="1758" spans="1:8">
      <c r="A1758" s="1">
        <v>1756</v>
      </c>
      <c r="B1758" t="s">
        <v>3982</v>
      </c>
      <c r="C1758" t="s">
        <v>12</v>
      </c>
      <c r="D1758" t="s">
        <v>4005</v>
      </c>
      <c r="E1758" t="s">
        <v>14</v>
      </c>
      <c r="F1758" t="s">
        <v>4006</v>
      </c>
      <c r="G1758" t="s">
        <v>16</v>
      </c>
      <c r="H1758" t="s">
        <v>4007</v>
      </c>
    </row>
    <row r="1759" spans="1:8">
      <c r="A1759" s="1">
        <v>1757</v>
      </c>
      <c r="B1759" t="s">
        <v>3982</v>
      </c>
      <c r="C1759" t="s">
        <v>12</v>
      </c>
      <c r="D1759" t="s">
        <v>63</v>
      </c>
      <c r="E1759" t="s">
        <v>14</v>
      </c>
      <c r="F1759" t="s">
        <v>63</v>
      </c>
      <c r="G1759" t="s">
        <v>16</v>
      </c>
    </row>
    <row r="1760" spans="1:8">
      <c r="A1760" s="1">
        <v>1758</v>
      </c>
      <c r="B1760" t="s">
        <v>3982</v>
      </c>
      <c r="C1760" t="s">
        <v>12</v>
      </c>
      <c r="D1760" t="s">
        <v>4008</v>
      </c>
      <c r="E1760" t="s">
        <v>14</v>
      </c>
      <c r="F1760" t="s">
        <v>306</v>
      </c>
      <c r="G1760" t="s">
        <v>16</v>
      </c>
      <c r="H1760" t="s">
        <v>4009</v>
      </c>
    </row>
    <row r="1761" spans="1:8">
      <c r="A1761" s="1">
        <v>1759</v>
      </c>
      <c r="B1761" t="s">
        <v>3982</v>
      </c>
      <c r="C1761" t="s">
        <v>12</v>
      </c>
      <c r="D1761" t="s">
        <v>4010</v>
      </c>
      <c r="E1761" t="s">
        <v>14</v>
      </c>
      <c r="F1761" t="s">
        <v>1124</v>
      </c>
      <c r="G1761" t="s">
        <v>16</v>
      </c>
      <c r="H1761" t="s">
        <v>4011</v>
      </c>
    </row>
    <row r="1762" spans="1:8">
      <c r="A1762" s="1">
        <v>1760</v>
      </c>
      <c r="B1762" t="s">
        <v>3982</v>
      </c>
      <c r="C1762" t="s">
        <v>12</v>
      </c>
      <c r="D1762" t="s">
        <v>4012</v>
      </c>
      <c r="E1762" t="s">
        <v>14</v>
      </c>
      <c r="F1762" t="s">
        <v>427</v>
      </c>
      <c r="G1762" t="s">
        <v>16</v>
      </c>
      <c r="H1762" t="s">
        <v>4013</v>
      </c>
    </row>
    <row r="1763" spans="1:8">
      <c r="A1763" s="1">
        <v>1761</v>
      </c>
      <c r="B1763" t="s">
        <v>3982</v>
      </c>
      <c r="C1763" t="s">
        <v>12</v>
      </c>
      <c r="D1763" t="s">
        <v>4014</v>
      </c>
      <c r="E1763" t="s">
        <v>14</v>
      </c>
      <c r="F1763" t="s">
        <v>1971</v>
      </c>
      <c r="G1763" t="s">
        <v>16</v>
      </c>
      <c r="H1763" t="s">
        <v>4015</v>
      </c>
    </row>
    <row r="1764" spans="1:8">
      <c r="A1764" s="1">
        <v>1762</v>
      </c>
      <c r="B1764" t="s">
        <v>3982</v>
      </c>
      <c r="C1764" t="s">
        <v>12</v>
      </c>
      <c r="D1764" t="s">
        <v>4016</v>
      </c>
      <c r="E1764" t="s">
        <v>14</v>
      </c>
      <c r="F1764" t="s">
        <v>4017</v>
      </c>
      <c r="G1764" t="s">
        <v>16</v>
      </c>
      <c r="H1764" t="s">
        <v>4018</v>
      </c>
    </row>
    <row r="1765" spans="1:8">
      <c r="A1765" s="1">
        <v>1763</v>
      </c>
      <c r="B1765" t="s">
        <v>3982</v>
      </c>
      <c r="C1765" t="s">
        <v>12</v>
      </c>
      <c r="D1765" t="s">
        <v>4019</v>
      </c>
      <c r="E1765" t="s">
        <v>14</v>
      </c>
      <c r="F1765" t="s">
        <v>404</v>
      </c>
      <c r="G1765" t="s">
        <v>16</v>
      </c>
      <c r="H1765" t="s">
        <v>4020</v>
      </c>
    </row>
    <row r="1766" spans="1:8">
      <c r="A1766" s="1">
        <v>1764</v>
      </c>
      <c r="B1766" t="s">
        <v>3982</v>
      </c>
      <c r="C1766" t="s">
        <v>12</v>
      </c>
      <c r="D1766" t="s">
        <v>63</v>
      </c>
      <c r="E1766" t="s">
        <v>14</v>
      </c>
      <c r="F1766" t="s">
        <v>63</v>
      </c>
      <c r="G1766" t="s">
        <v>16</v>
      </c>
    </row>
    <row r="1767" spans="1:8">
      <c r="A1767" s="1">
        <v>1765</v>
      </c>
      <c r="B1767" t="s">
        <v>3982</v>
      </c>
      <c r="C1767" t="s">
        <v>12</v>
      </c>
      <c r="D1767" t="s">
        <v>4021</v>
      </c>
      <c r="E1767" t="s">
        <v>14</v>
      </c>
      <c r="F1767" t="s">
        <v>4022</v>
      </c>
      <c r="G1767" t="s">
        <v>16</v>
      </c>
      <c r="H1767" t="s">
        <v>4023</v>
      </c>
    </row>
    <row r="1768" spans="1:8">
      <c r="A1768" s="1">
        <v>1766</v>
      </c>
      <c r="B1768" t="s">
        <v>3982</v>
      </c>
      <c r="C1768" t="s">
        <v>12</v>
      </c>
      <c r="D1768" t="s">
        <v>4024</v>
      </c>
      <c r="E1768" t="s">
        <v>14</v>
      </c>
      <c r="F1768" t="s">
        <v>4025</v>
      </c>
      <c r="G1768" t="s">
        <v>16</v>
      </c>
      <c r="H1768" t="s">
        <v>4026</v>
      </c>
    </row>
    <row r="1769" spans="1:8">
      <c r="A1769" s="1">
        <v>1767</v>
      </c>
      <c r="B1769" t="s">
        <v>3982</v>
      </c>
      <c r="C1769" t="s">
        <v>12</v>
      </c>
      <c r="D1769" t="s">
        <v>4027</v>
      </c>
      <c r="E1769" t="s">
        <v>14</v>
      </c>
      <c r="F1769" t="s">
        <v>4028</v>
      </c>
      <c r="G1769" t="s">
        <v>16</v>
      </c>
      <c r="H1769" t="s">
        <v>4029</v>
      </c>
    </row>
    <row r="1770" spans="1:8">
      <c r="A1770" s="1">
        <v>1768</v>
      </c>
      <c r="B1770" t="s">
        <v>3982</v>
      </c>
      <c r="C1770" t="s">
        <v>12</v>
      </c>
      <c r="D1770" t="s">
        <v>63</v>
      </c>
      <c r="E1770" t="s">
        <v>14</v>
      </c>
      <c r="F1770" t="s">
        <v>63</v>
      </c>
      <c r="G1770" t="s">
        <v>16</v>
      </c>
    </row>
    <row r="1771" spans="1:8">
      <c r="A1771" s="1">
        <v>1769</v>
      </c>
      <c r="B1771" t="s">
        <v>3982</v>
      </c>
      <c r="C1771" t="s">
        <v>12</v>
      </c>
      <c r="D1771" t="s">
        <v>4030</v>
      </c>
      <c r="E1771" t="s">
        <v>14</v>
      </c>
      <c r="F1771" t="s">
        <v>4031</v>
      </c>
      <c r="G1771" t="s">
        <v>16</v>
      </c>
      <c r="H1771" t="s">
        <v>4032</v>
      </c>
    </row>
    <row r="1772" spans="1:8">
      <c r="A1772" s="1">
        <v>1770</v>
      </c>
      <c r="B1772" t="s">
        <v>3982</v>
      </c>
      <c r="C1772" t="s">
        <v>12</v>
      </c>
      <c r="D1772" t="s">
        <v>4033</v>
      </c>
      <c r="E1772" t="s">
        <v>14</v>
      </c>
      <c r="F1772" t="s">
        <v>4033</v>
      </c>
      <c r="G1772" t="s">
        <v>16</v>
      </c>
    </row>
    <row r="1773" spans="1:8">
      <c r="A1773" s="1">
        <v>1771</v>
      </c>
      <c r="B1773" t="s">
        <v>3982</v>
      </c>
      <c r="C1773" t="s">
        <v>12</v>
      </c>
      <c r="D1773" t="s">
        <v>4034</v>
      </c>
      <c r="E1773" t="s">
        <v>14</v>
      </c>
      <c r="F1773" t="s">
        <v>4035</v>
      </c>
      <c r="G1773" t="s">
        <v>16</v>
      </c>
      <c r="H1773" t="s">
        <v>4036</v>
      </c>
    </row>
    <row r="1774" spans="1:8">
      <c r="A1774" s="1">
        <v>1772</v>
      </c>
      <c r="B1774" t="s">
        <v>3982</v>
      </c>
      <c r="C1774" t="s">
        <v>12</v>
      </c>
      <c r="D1774" t="s">
        <v>4037</v>
      </c>
      <c r="E1774" t="s">
        <v>14</v>
      </c>
      <c r="F1774" t="s">
        <v>4037</v>
      </c>
      <c r="G1774" t="s">
        <v>16</v>
      </c>
    </row>
    <row r="1775" spans="1:8">
      <c r="A1775" s="1">
        <v>1773</v>
      </c>
      <c r="B1775" t="s">
        <v>3982</v>
      </c>
      <c r="C1775" t="s">
        <v>12</v>
      </c>
      <c r="D1775" t="s">
        <v>138</v>
      </c>
      <c r="E1775" t="s">
        <v>14</v>
      </c>
      <c r="F1775" t="s">
        <v>138</v>
      </c>
      <c r="G1775" t="s">
        <v>16</v>
      </c>
    </row>
    <row r="1776" spans="1:8">
      <c r="A1776" s="1">
        <v>1774</v>
      </c>
      <c r="B1776" t="s">
        <v>3982</v>
      </c>
      <c r="C1776" t="s">
        <v>12</v>
      </c>
      <c r="D1776" t="s">
        <v>63</v>
      </c>
      <c r="E1776" t="s">
        <v>14</v>
      </c>
      <c r="F1776" t="s">
        <v>63</v>
      </c>
      <c r="G1776" t="s">
        <v>16</v>
      </c>
    </row>
    <row r="1777" spans="1:8">
      <c r="A1777" s="1">
        <v>1775</v>
      </c>
      <c r="B1777" t="s">
        <v>3982</v>
      </c>
      <c r="C1777" t="s">
        <v>12</v>
      </c>
      <c r="D1777" t="s">
        <v>4038</v>
      </c>
      <c r="E1777" t="s">
        <v>14</v>
      </c>
      <c r="F1777" t="s">
        <v>4039</v>
      </c>
      <c r="G1777" t="s">
        <v>16</v>
      </c>
      <c r="H1777" t="s">
        <v>4040</v>
      </c>
    </row>
    <row r="1778" spans="1:8">
      <c r="A1778" s="1">
        <v>1776</v>
      </c>
      <c r="B1778" t="s">
        <v>3982</v>
      </c>
      <c r="C1778" t="s">
        <v>12</v>
      </c>
      <c r="D1778" t="s">
        <v>4041</v>
      </c>
      <c r="E1778" t="s">
        <v>14</v>
      </c>
      <c r="F1778" t="s">
        <v>4042</v>
      </c>
      <c r="G1778" t="s">
        <v>16</v>
      </c>
      <c r="H1778" t="s">
        <v>4043</v>
      </c>
    </row>
    <row r="1779" spans="1:8">
      <c r="A1779" s="1">
        <v>1777</v>
      </c>
      <c r="B1779" t="s">
        <v>3982</v>
      </c>
      <c r="C1779" t="s">
        <v>12</v>
      </c>
      <c r="D1779" t="s">
        <v>4044</v>
      </c>
      <c r="E1779" t="s">
        <v>14</v>
      </c>
      <c r="F1779" t="s">
        <v>110</v>
      </c>
      <c r="G1779" t="s">
        <v>16</v>
      </c>
      <c r="H1779" t="s">
        <v>4045</v>
      </c>
    </row>
    <row r="1780" spans="1:8">
      <c r="A1780" s="1">
        <v>1778</v>
      </c>
      <c r="B1780" t="s">
        <v>3982</v>
      </c>
      <c r="C1780" t="s">
        <v>12</v>
      </c>
      <c r="D1780" t="s">
        <v>234</v>
      </c>
      <c r="E1780" t="s">
        <v>14</v>
      </c>
      <c r="F1780" t="s">
        <v>234</v>
      </c>
      <c r="G1780" t="s">
        <v>16</v>
      </c>
    </row>
    <row r="1781" spans="1:8">
      <c r="A1781" s="1">
        <v>1779</v>
      </c>
      <c r="B1781" t="s">
        <v>3982</v>
      </c>
      <c r="C1781" t="s">
        <v>12</v>
      </c>
      <c r="D1781" t="s">
        <v>4046</v>
      </c>
      <c r="E1781" t="s">
        <v>14</v>
      </c>
      <c r="F1781" t="s">
        <v>4047</v>
      </c>
      <c r="G1781" t="s">
        <v>16</v>
      </c>
      <c r="H1781" t="s">
        <v>4048</v>
      </c>
    </row>
    <row r="1782" spans="1:8">
      <c r="A1782" s="1">
        <v>1780</v>
      </c>
      <c r="B1782" t="s">
        <v>3982</v>
      </c>
      <c r="C1782" t="s">
        <v>12</v>
      </c>
      <c r="D1782" t="s">
        <v>4049</v>
      </c>
      <c r="E1782" t="s">
        <v>14</v>
      </c>
      <c r="F1782" t="s">
        <v>4050</v>
      </c>
      <c r="G1782" t="s">
        <v>16</v>
      </c>
      <c r="H1782" t="s">
        <v>4051</v>
      </c>
    </row>
    <row r="1783" spans="1:8">
      <c r="A1783" s="1">
        <v>1781</v>
      </c>
      <c r="B1783" t="s">
        <v>3982</v>
      </c>
      <c r="C1783" t="s">
        <v>12</v>
      </c>
      <c r="D1783" t="s">
        <v>4052</v>
      </c>
      <c r="E1783" t="s">
        <v>14</v>
      </c>
      <c r="F1783" t="s">
        <v>4053</v>
      </c>
      <c r="G1783" t="s">
        <v>16</v>
      </c>
      <c r="H1783" t="s">
        <v>4054</v>
      </c>
    </row>
    <row r="1784" spans="1:8">
      <c r="A1784" s="1">
        <v>1782</v>
      </c>
      <c r="B1784" t="s">
        <v>3982</v>
      </c>
      <c r="C1784" t="s">
        <v>12</v>
      </c>
      <c r="D1784" t="s">
        <v>4055</v>
      </c>
      <c r="E1784" t="s">
        <v>14</v>
      </c>
      <c r="F1784" t="s">
        <v>4056</v>
      </c>
      <c r="G1784" t="s">
        <v>16</v>
      </c>
      <c r="H1784" t="s">
        <v>4057</v>
      </c>
    </row>
    <row r="1785" spans="1:8">
      <c r="A1785" s="1">
        <v>1783</v>
      </c>
      <c r="B1785" t="s">
        <v>3982</v>
      </c>
      <c r="C1785" t="s">
        <v>12</v>
      </c>
      <c r="D1785" t="s">
        <v>4058</v>
      </c>
      <c r="E1785" t="s">
        <v>14</v>
      </c>
      <c r="F1785" t="s">
        <v>4059</v>
      </c>
      <c r="G1785" t="s">
        <v>16</v>
      </c>
      <c r="H1785" t="s">
        <v>4060</v>
      </c>
    </row>
    <row r="1786" spans="1:8">
      <c r="A1786" s="1">
        <v>1784</v>
      </c>
      <c r="B1786" t="s">
        <v>3982</v>
      </c>
      <c r="C1786" t="s">
        <v>12</v>
      </c>
      <c r="D1786" t="s">
        <v>4061</v>
      </c>
      <c r="E1786" t="s">
        <v>14</v>
      </c>
      <c r="F1786" t="s">
        <v>1964</v>
      </c>
      <c r="G1786" t="s">
        <v>16</v>
      </c>
      <c r="H1786" t="s">
        <v>4062</v>
      </c>
    </row>
    <row r="1787" spans="1:8">
      <c r="A1787" s="1">
        <v>1785</v>
      </c>
      <c r="B1787" t="s">
        <v>3982</v>
      </c>
      <c r="C1787" t="s">
        <v>12</v>
      </c>
      <c r="D1787" t="s">
        <v>4063</v>
      </c>
      <c r="E1787" t="s">
        <v>14</v>
      </c>
      <c r="F1787" t="s">
        <v>2988</v>
      </c>
      <c r="G1787" t="s">
        <v>16</v>
      </c>
      <c r="H1787" t="s">
        <v>4064</v>
      </c>
    </row>
    <row r="1788" spans="1:8">
      <c r="A1788" s="1">
        <v>1786</v>
      </c>
      <c r="B1788" t="s">
        <v>3982</v>
      </c>
      <c r="C1788" t="s">
        <v>12</v>
      </c>
      <c r="D1788" t="s">
        <v>4065</v>
      </c>
      <c r="E1788" t="s">
        <v>14</v>
      </c>
      <c r="F1788" t="s">
        <v>4066</v>
      </c>
      <c r="G1788" t="s">
        <v>16</v>
      </c>
      <c r="H1788" t="s">
        <v>4067</v>
      </c>
    </row>
    <row r="1789" spans="1:8">
      <c r="A1789" s="1">
        <v>1787</v>
      </c>
      <c r="B1789" t="s">
        <v>3982</v>
      </c>
      <c r="C1789" t="s">
        <v>12</v>
      </c>
      <c r="D1789" t="s">
        <v>4068</v>
      </c>
      <c r="E1789" t="s">
        <v>14</v>
      </c>
      <c r="F1789" t="s">
        <v>1866</v>
      </c>
      <c r="G1789" t="s">
        <v>16</v>
      </c>
      <c r="H1789" t="s">
        <v>4069</v>
      </c>
    </row>
    <row r="1790" spans="1:8">
      <c r="A1790" s="1">
        <v>1788</v>
      </c>
      <c r="B1790" t="s">
        <v>3982</v>
      </c>
      <c r="C1790" t="s">
        <v>12</v>
      </c>
      <c r="D1790" t="s">
        <v>63</v>
      </c>
      <c r="E1790" t="s">
        <v>14</v>
      </c>
      <c r="F1790" t="s">
        <v>63</v>
      </c>
      <c r="G1790" t="s">
        <v>16</v>
      </c>
    </row>
    <row r="1791" spans="1:8">
      <c r="A1791" s="1">
        <v>1789</v>
      </c>
      <c r="B1791" t="s">
        <v>3982</v>
      </c>
      <c r="C1791" t="s">
        <v>12</v>
      </c>
      <c r="D1791" t="s">
        <v>4070</v>
      </c>
      <c r="E1791" t="s">
        <v>14</v>
      </c>
      <c r="F1791" t="s">
        <v>4071</v>
      </c>
      <c r="G1791" t="s">
        <v>16</v>
      </c>
      <c r="H1791">
        <f> 0.810 (with one contagion and six hierarchical eigenvectors)
</f>
        <v>0</v>
      </c>
    </row>
    <row r="1792" spans="1:8">
      <c r="A1792" s="1">
        <v>1790</v>
      </c>
      <c r="B1792" t="s">
        <v>3982</v>
      </c>
      <c r="C1792" t="s">
        <v>12</v>
      </c>
      <c r="D1792" t="s">
        <v>4072</v>
      </c>
      <c r="E1792" t="s">
        <v>14</v>
      </c>
      <c r="F1792" t="s">
        <v>4071</v>
      </c>
      <c r="G1792" t="s">
        <v>16</v>
      </c>
      <c r="H1792">
        <f> 0.429 (with three hierarchical eigenvectors)
</f>
        <v>0</v>
      </c>
    </row>
    <row r="1793" spans="1:8">
      <c r="A1793" s="1">
        <v>1791</v>
      </c>
      <c r="B1793" t="s">
        <v>3982</v>
      </c>
      <c r="C1793" t="s">
        <v>12</v>
      </c>
      <c r="D1793" t="s">
        <v>4073</v>
      </c>
      <c r="E1793" t="s">
        <v>14</v>
      </c>
      <c r="F1793" t="s">
        <v>4071</v>
      </c>
      <c r="G1793" t="s">
        <v>16</v>
      </c>
      <c r="H1793">
        <f> 0.862 (with two contagions and four hierarchical eigenvectors)
</f>
        <v>0</v>
      </c>
    </row>
    <row r="1794" spans="1:8">
      <c r="A1794" s="1">
        <v>1792</v>
      </c>
      <c r="B1794" t="s">
        <v>3982</v>
      </c>
      <c r="C1794" t="s">
        <v>12</v>
      </c>
      <c r="D1794" t="s">
        <v>4074</v>
      </c>
      <c r="E1794" t="s">
        <v>14</v>
      </c>
      <c r="F1794" t="s">
        <v>4075</v>
      </c>
      <c r="G1794" t="s">
        <v>16</v>
      </c>
      <c r="H1794">
        <f> 0.757 (SSRE)
</f>
        <v>0</v>
      </c>
    </row>
    <row r="1795" spans="1:8">
      <c r="A1795" s="1">
        <v>1793</v>
      </c>
      <c r="B1795" t="s">
        <v>3982</v>
      </c>
      <c r="C1795" t="s">
        <v>12</v>
      </c>
      <c r="D1795" t="s">
        <v>4076</v>
      </c>
      <c r="E1795" t="s">
        <v>14</v>
      </c>
      <c r="F1795" t="s">
        <v>4075</v>
      </c>
      <c r="G1795" t="s">
        <v>16</v>
      </c>
      <c r="H1795">
        <f> -0.004 (SURE)
</f>
        <v>0</v>
      </c>
    </row>
    <row r="1796" spans="1:8">
      <c r="A1796" s="1">
        <v>1794</v>
      </c>
      <c r="B1796" t="s">
        <v>3982</v>
      </c>
      <c r="C1796" t="s">
        <v>12</v>
      </c>
      <c r="D1796" t="s">
        <v>4077</v>
      </c>
      <c r="E1796" t="s">
        <v>14</v>
      </c>
      <c r="F1796" t="s">
        <v>4075</v>
      </c>
      <c r="G1796" t="s">
        <v>16</v>
      </c>
      <c r="H1796">
        <f> 0.640 (SSREESTF)
</f>
        <v>0</v>
      </c>
    </row>
    <row r="1797" spans="1:8">
      <c r="A1797" s="1">
        <v>1795</v>
      </c>
      <c r="B1797" t="s">
        <v>3982</v>
      </c>
      <c r="C1797" t="s">
        <v>12</v>
      </c>
      <c r="D1797" t="s">
        <v>4078</v>
      </c>
      <c r="E1797" t="s">
        <v>14</v>
      </c>
      <c r="F1797" t="s">
        <v>4075</v>
      </c>
      <c r="G1797" t="s">
        <v>16</v>
      </c>
      <c r="H1797">
        <f> -0.048 (SUREESTF)
</f>
        <v>0</v>
      </c>
    </row>
    <row r="1798" spans="1:8">
      <c r="A1798" s="1">
        <v>1796</v>
      </c>
      <c r="B1798" t="s">
        <v>3982</v>
      </c>
      <c r="C1798" t="s">
        <v>12</v>
      </c>
      <c r="D1798" t="s">
        <v>4079</v>
      </c>
      <c r="E1798" t="s">
        <v>14</v>
      </c>
      <c r="F1798" t="s">
        <v>4075</v>
      </c>
      <c r="G1798" t="s">
        <v>16</v>
      </c>
      <c r="H1798">
        <f> -0.057 (day 1)
</f>
        <v>0</v>
      </c>
    </row>
    <row r="1799" spans="1:8">
      <c r="A1799" s="1">
        <v>1797</v>
      </c>
      <c r="B1799" t="s">
        <v>3982</v>
      </c>
      <c r="C1799" t="s">
        <v>12</v>
      </c>
      <c r="D1799" t="s">
        <v>4080</v>
      </c>
      <c r="E1799" t="s">
        <v>14</v>
      </c>
      <c r="F1799" t="s">
        <v>4075</v>
      </c>
      <c r="G1799" t="s">
        <v>16</v>
      </c>
      <c r="H1799">
        <f> -0.010 (day 14)
</f>
        <v>0</v>
      </c>
    </row>
    <row r="1800" spans="1:8">
      <c r="A1800" s="1">
        <v>1798</v>
      </c>
      <c r="B1800" t="s">
        <v>3982</v>
      </c>
      <c r="C1800" t="s">
        <v>12</v>
      </c>
      <c r="D1800" t="s">
        <v>63</v>
      </c>
      <c r="E1800" t="s">
        <v>14</v>
      </c>
      <c r="F1800" t="s">
        <v>63</v>
      </c>
      <c r="G1800" t="s">
        <v>16</v>
      </c>
    </row>
    <row r="1801" spans="1:8">
      <c r="A1801" s="1">
        <v>1799</v>
      </c>
      <c r="B1801" t="s">
        <v>3982</v>
      </c>
      <c r="C1801" t="s">
        <v>12</v>
      </c>
      <c r="D1801" t="s">
        <v>4081</v>
      </c>
      <c r="E1801" t="s">
        <v>14</v>
      </c>
      <c r="F1801" t="s">
        <v>46</v>
      </c>
      <c r="G1801" t="s">
        <v>16</v>
      </c>
      <c r="H1801" t="s">
        <v>4082</v>
      </c>
    </row>
    <row r="1802" spans="1:8">
      <c r="A1802" s="1">
        <v>1800</v>
      </c>
      <c r="B1802" t="s">
        <v>3982</v>
      </c>
      <c r="C1802" t="s">
        <v>12</v>
      </c>
      <c r="D1802" t="s">
        <v>4083</v>
      </c>
      <c r="E1802" t="s">
        <v>14</v>
      </c>
      <c r="F1802" t="s">
        <v>128</v>
      </c>
      <c r="G1802" t="s">
        <v>16</v>
      </c>
      <c r="H1802" t="s">
        <v>4084</v>
      </c>
    </row>
    <row r="1803" spans="1:8">
      <c r="A1803" s="1">
        <v>1801</v>
      </c>
      <c r="B1803" t="s">
        <v>3982</v>
      </c>
      <c r="C1803" t="s">
        <v>12</v>
      </c>
      <c r="D1803" t="s">
        <v>4085</v>
      </c>
      <c r="E1803" t="s">
        <v>14</v>
      </c>
      <c r="F1803" t="s">
        <v>128</v>
      </c>
      <c r="G1803" t="s">
        <v>16</v>
      </c>
      <c r="H1803" t="s">
        <v>4086</v>
      </c>
    </row>
    <row r="1804" spans="1:8">
      <c r="A1804" s="1">
        <v>1802</v>
      </c>
      <c r="B1804" t="s">
        <v>3982</v>
      </c>
      <c r="C1804" t="s">
        <v>12</v>
      </c>
      <c r="D1804" t="s">
        <v>4087</v>
      </c>
      <c r="E1804" t="s">
        <v>14</v>
      </c>
      <c r="F1804" t="s">
        <v>128</v>
      </c>
      <c r="G1804" t="s">
        <v>16</v>
      </c>
      <c r="H1804" t="s">
        <v>4088</v>
      </c>
    </row>
    <row r="1805" spans="1:8">
      <c r="A1805" s="1">
        <v>1803</v>
      </c>
      <c r="B1805" t="s">
        <v>3982</v>
      </c>
      <c r="C1805" t="s">
        <v>12</v>
      </c>
      <c r="D1805" t="s">
        <v>63</v>
      </c>
      <c r="E1805" t="s">
        <v>14</v>
      </c>
      <c r="F1805" t="s">
        <v>63</v>
      </c>
      <c r="G1805" t="s">
        <v>16</v>
      </c>
    </row>
    <row r="1806" spans="1:8">
      <c r="A1806" s="1">
        <v>1804</v>
      </c>
      <c r="B1806" t="s">
        <v>3982</v>
      </c>
      <c r="C1806" t="s">
        <v>12</v>
      </c>
      <c r="D1806" t="s">
        <v>4089</v>
      </c>
      <c r="E1806" t="s">
        <v>14</v>
      </c>
      <c r="F1806" t="s">
        <v>46</v>
      </c>
      <c r="G1806" t="s">
        <v>16</v>
      </c>
      <c r="H1806" t="s">
        <v>4090</v>
      </c>
    </row>
    <row r="1807" spans="1:8">
      <c r="A1807" s="1">
        <v>1805</v>
      </c>
      <c r="B1807" t="s">
        <v>3982</v>
      </c>
      <c r="C1807" t="s">
        <v>12</v>
      </c>
      <c r="D1807" t="s">
        <v>4091</v>
      </c>
      <c r="E1807" t="s">
        <v>14</v>
      </c>
      <c r="F1807" t="s">
        <v>311</v>
      </c>
      <c r="G1807" t="s">
        <v>16</v>
      </c>
      <c r="H1807" t="s">
        <v>4092</v>
      </c>
    </row>
    <row r="1808" spans="1:8">
      <c r="A1808" s="1">
        <v>1806</v>
      </c>
      <c r="B1808" t="s">
        <v>3982</v>
      </c>
      <c r="C1808" t="s">
        <v>12</v>
      </c>
      <c r="D1808" t="s">
        <v>4093</v>
      </c>
      <c r="E1808" t="s">
        <v>14</v>
      </c>
      <c r="F1808" t="s">
        <v>4056</v>
      </c>
      <c r="G1808" t="s">
        <v>16</v>
      </c>
      <c r="H1808" t="s">
        <v>4094</v>
      </c>
    </row>
    <row r="1809" spans="1:8">
      <c r="A1809" s="1">
        <v>1807</v>
      </c>
      <c r="B1809" t="s">
        <v>3982</v>
      </c>
      <c r="C1809" t="s">
        <v>12</v>
      </c>
      <c r="D1809" t="s">
        <v>4095</v>
      </c>
      <c r="E1809" t="s">
        <v>14</v>
      </c>
      <c r="F1809" t="s">
        <v>1890</v>
      </c>
      <c r="G1809" t="s">
        <v>16</v>
      </c>
      <c r="H1809" t="s">
        <v>4096</v>
      </c>
    </row>
    <row r="1810" spans="1:8">
      <c r="A1810" s="1">
        <v>1808</v>
      </c>
      <c r="B1810" t="s">
        <v>3982</v>
      </c>
      <c r="C1810" t="s">
        <v>12</v>
      </c>
      <c r="D1810" t="s">
        <v>4097</v>
      </c>
      <c r="E1810" t="s">
        <v>14</v>
      </c>
      <c r="F1810" t="s">
        <v>4098</v>
      </c>
      <c r="G1810" t="s">
        <v>16</v>
      </c>
      <c r="H1810" t="s">
        <v>4094</v>
      </c>
    </row>
    <row r="1811" spans="1:8">
      <c r="A1811" s="1">
        <v>1809</v>
      </c>
      <c r="B1811" t="s">
        <v>3982</v>
      </c>
      <c r="C1811" t="s">
        <v>12</v>
      </c>
      <c r="D1811" t="s">
        <v>4099</v>
      </c>
      <c r="E1811" t="s">
        <v>14</v>
      </c>
      <c r="F1811" t="s">
        <v>4100</v>
      </c>
      <c r="G1811" t="s">
        <v>16</v>
      </c>
      <c r="H1811" t="s">
        <v>4096</v>
      </c>
    </row>
    <row r="1812" spans="1:8">
      <c r="A1812" s="1">
        <v>1810</v>
      </c>
      <c r="B1812" t="s">
        <v>3982</v>
      </c>
      <c r="C1812" t="s">
        <v>12</v>
      </c>
      <c r="D1812" t="s">
        <v>4101</v>
      </c>
      <c r="E1812" t="s">
        <v>14</v>
      </c>
      <c r="F1812" t="s">
        <v>4102</v>
      </c>
      <c r="G1812" t="s">
        <v>16</v>
      </c>
      <c r="H1812" t="s">
        <v>4094</v>
      </c>
    </row>
    <row r="1813" spans="1:8">
      <c r="A1813" s="1">
        <v>1811</v>
      </c>
      <c r="B1813" t="s">
        <v>3982</v>
      </c>
      <c r="C1813" t="s">
        <v>12</v>
      </c>
      <c r="D1813" t="s">
        <v>4103</v>
      </c>
      <c r="E1813" t="s">
        <v>14</v>
      </c>
      <c r="F1813" t="s">
        <v>1216</v>
      </c>
      <c r="G1813" t="s">
        <v>16</v>
      </c>
      <c r="H1813" t="s">
        <v>4096</v>
      </c>
    </row>
    <row r="1814" spans="1:8">
      <c r="A1814" s="1">
        <v>1812</v>
      </c>
      <c r="B1814" t="s">
        <v>3982</v>
      </c>
      <c r="C1814" t="s">
        <v>12</v>
      </c>
      <c r="D1814" t="s">
        <v>4104</v>
      </c>
      <c r="E1814" t="s">
        <v>14</v>
      </c>
      <c r="F1814" t="s">
        <v>1015</v>
      </c>
      <c r="G1814" t="s">
        <v>16</v>
      </c>
      <c r="H1814" t="s">
        <v>4105</v>
      </c>
    </row>
    <row r="1815" spans="1:8">
      <c r="A1815" s="1">
        <v>1813</v>
      </c>
      <c r="B1815" t="s">
        <v>3982</v>
      </c>
      <c r="C1815" t="s">
        <v>12</v>
      </c>
      <c r="D1815" t="s">
        <v>4106</v>
      </c>
      <c r="E1815" t="s">
        <v>14</v>
      </c>
      <c r="F1815" t="s">
        <v>4107</v>
      </c>
      <c r="G1815" t="s">
        <v>16</v>
      </c>
      <c r="H1815" t="s">
        <v>4108</v>
      </c>
    </row>
    <row r="1816" spans="1:8">
      <c r="A1816" s="1">
        <v>1814</v>
      </c>
      <c r="B1816" t="s">
        <v>3982</v>
      </c>
      <c r="C1816" t="s">
        <v>12</v>
      </c>
      <c r="D1816" t="s">
        <v>4109</v>
      </c>
      <c r="E1816" t="s">
        <v>14</v>
      </c>
      <c r="F1816" t="s">
        <v>4110</v>
      </c>
      <c r="G1816" t="s">
        <v>16</v>
      </c>
      <c r="H1816" t="s">
        <v>4096</v>
      </c>
    </row>
    <row r="1817" spans="1:8">
      <c r="A1817" s="1">
        <v>1815</v>
      </c>
      <c r="B1817" t="s">
        <v>3982</v>
      </c>
      <c r="C1817" t="s">
        <v>12</v>
      </c>
      <c r="D1817" t="s">
        <v>4111</v>
      </c>
      <c r="E1817" t="s">
        <v>14</v>
      </c>
      <c r="F1817" t="s">
        <v>4112</v>
      </c>
      <c r="G1817" t="s">
        <v>16</v>
      </c>
      <c r="H1817" t="s">
        <v>4094</v>
      </c>
    </row>
    <row r="1818" spans="1:8">
      <c r="A1818" s="1">
        <v>1816</v>
      </c>
      <c r="B1818" t="s">
        <v>3982</v>
      </c>
      <c r="C1818" t="s">
        <v>12</v>
      </c>
      <c r="D1818" t="s">
        <v>4113</v>
      </c>
      <c r="E1818" t="s">
        <v>14</v>
      </c>
      <c r="F1818" t="s">
        <v>4114</v>
      </c>
      <c r="G1818" t="s">
        <v>16</v>
      </c>
      <c r="H1818" t="s">
        <v>4096</v>
      </c>
    </row>
    <row r="1819" spans="1:8">
      <c r="A1819" s="1">
        <v>1817</v>
      </c>
      <c r="B1819" t="s">
        <v>3982</v>
      </c>
      <c r="C1819" t="s">
        <v>12</v>
      </c>
      <c r="D1819" t="s">
        <v>4115</v>
      </c>
      <c r="E1819" t="s">
        <v>14</v>
      </c>
      <c r="F1819" t="s">
        <v>4116</v>
      </c>
      <c r="G1819" t="s">
        <v>16</v>
      </c>
      <c r="H1819" t="s">
        <v>4117</v>
      </c>
    </row>
    <row r="1820" spans="1:8">
      <c r="A1820" s="1">
        <v>1818</v>
      </c>
      <c r="B1820" t="s">
        <v>3982</v>
      </c>
      <c r="C1820" t="s">
        <v>12</v>
      </c>
      <c r="D1820" t="s">
        <v>4118</v>
      </c>
      <c r="E1820" t="s">
        <v>14</v>
      </c>
      <c r="F1820" t="s">
        <v>4119</v>
      </c>
      <c r="G1820" t="s">
        <v>16</v>
      </c>
      <c r="H1820" t="s">
        <v>4120</v>
      </c>
    </row>
    <row r="1821" spans="1:8">
      <c r="A1821" s="1">
        <v>1819</v>
      </c>
      <c r="B1821" t="s">
        <v>3982</v>
      </c>
      <c r="C1821" t="s">
        <v>12</v>
      </c>
      <c r="D1821" t="s">
        <v>4121</v>
      </c>
      <c r="E1821" t="s">
        <v>14</v>
      </c>
      <c r="F1821" t="s">
        <v>4119</v>
      </c>
      <c r="G1821" t="s">
        <v>16</v>
      </c>
      <c r="H1821" t="s">
        <v>4122</v>
      </c>
    </row>
    <row r="1822" spans="1:8">
      <c r="A1822" s="1">
        <v>1820</v>
      </c>
      <c r="B1822" t="s">
        <v>3982</v>
      </c>
      <c r="C1822" t="s">
        <v>12</v>
      </c>
      <c r="D1822" t="s">
        <v>4123</v>
      </c>
      <c r="E1822" t="s">
        <v>14</v>
      </c>
      <c r="F1822" t="s">
        <v>4124</v>
      </c>
      <c r="G1822" t="s">
        <v>16</v>
      </c>
      <c r="H1822" t="s">
        <v>4125</v>
      </c>
    </row>
    <row r="1823" spans="1:8">
      <c r="A1823" s="1">
        <v>1821</v>
      </c>
      <c r="B1823" t="s">
        <v>3982</v>
      </c>
      <c r="C1823" t="s">
        <v>12</v>
      </c>
      <c r="D1823" t="s">
        <v>4126</v>
      </c>
      <c r="E1823" t="s">
        <v>14</v>
      </c>
      <c r="F1823" t="s">
        <v>4124</v>
      </c>
      <c r="G1823" t="s">
        <v>16</v>
      </c>
      <c r="H1823" t="s">
        <v>4127</v>
      </c>
    </row>
    <row r="1824" spans="1:8">
      <c r="A1824" s="1">
        <v>1822</v>
      </c>
      <c r="B1824" t="s">
        <v>3982</v>
      </c>
      <c r="C1824" t="s">
        <v>12</v>
      </c>
      <c r="D1824" t="s">
        <v>63</v>
      </c>
      <c r="E1824" t="s">
        <v>14</v>
      </c>
      <c r="F1824" t="s">
        <v>63</v>
      </c>
      <c r="G1824" t="s">
        <v>16</v>
      </c>
    </row>
    <row r="1825" spans="1:8">
      <c r="A1825" s="1">
        <v>1823</v>
      </c>
      <c r="B1825" t="s">
        <v>3982</v>
      </c>
      <c r="C1825" t="s">
        <v>12</v>
      </c>
      <c r="D1825" t="s">
        <v>4128</v>
      </c>
      <c r="E1825" t="s">
        <v>14</v>
      </c>
      <c r="F1825" t="s">
        <v>4129</v>
      </c>
      <c r="G1825" t="s">
        <v>16</v>
      </c>
      <c r="H1825" t="s">
        <v>4130</v>
      </c>
    </row>
    <row r="1826" spans="1:8">
      <c r="A1826" s="1">
        <v>1824</v>
      </c>
      <c r="B1826" t="s">
        <v>3982</v>
      </c>
      <c r="C1826" t="s">
        <v>12</v>
      </c>
      <c r="D1826" t="s">
        <v>4131</v>
      </c>
      <c r="E1826" t="s">
        <v>14</v>
      </c>
      <c r="F1826" t="s">
        <v>108</v>
      </c>
      <c r="G1826" t="s">
        <v>16</v>
      </c>
      <c r="H1826" t="s">
        <v>4132</v>
      </c>
    </row>
    <row r="1827" spans="1:8">
      <c r="A1827" s="1">
        <v>1825</v>
      </c>
      <c r="B1827" t="s">
        <v>3982</v>
      </c>
      <c r="C1827" t="s">
        <v>12</v>
      </c>
      <c r="D1827" t="s">
        <v>4133</v>
      </c>
      <c r="E1827" t="s">
        <v>14</v>
      </c>
      <c r="F1827" t="s">
        <v>4134</v>
      </c>
      <c r="G1827" t="s">
        <v>16</v>
      </c>
      <c r="H1827" t="s">
        <v>4135</v>
      </c>
    </row>
    <row r="1828" spans="1:8">
      <c r="A1828" s="1">
        <v>1826</v>
      </c>
      <c r="B1828" t="s">
        <v>3982</v>
      </c>
      <c r="C1828" t="s">
        <v>12</v>
      </c>
      <c r="D1828" t="s">
        <v>4136</v>
      </c>
      <c r="E1828" t="s">
        <v>14</v>
      </c>
      <c r="F1828" t="s">
        <v>4137</v>
      </c>
      <c r="G1828" t="s">
        <v>16</v>
      </c>
      <c r="H1828" t="s">
        <v>4138</v>
      </c>
    </row>
    <row r="1829" spans="1:8">
      <c r="A1829" s="1">
        <v>1827</v>
      </c>
      <c r="B1829" t="s">
        <v>3982</v>
      </c>
      <c r="C1829" t="s">
        <v>12</v>
      </c>
      <c r="D1829" t="s">
        <v>4139</v>
      </c>
      <c r="E1829" t="s">
        <v>14</v>
      </c>
      <c r="F1829" t="s">
        <v>4140</v>
      </c>
      <c r="G1829" t="s">
        <v>16</v>
      </c>
      <c r="H1829" t="s">
        <v>4141</v>
      </c>
    </row>
    <row r="1830" spans="1:8">
      <c r="A1830" s="1">
        <v>1828</v>
      </c>
      <c r="B1830" t="s">
        <v>3982</v>
      </c>
      <c r="C1830" t="s">
        <v>12</v>
      </c>
      <c r="D1830" t="s">
        <v>4142</v>
      </c>
      <c r="E1830" t="s">
        <v>14</v>
      </c>
      <c r="F1830" t="s">
        <v>4143</v>
      </c>
      <c r="G1830" t="s">
        <v>16</v>
      </c>
      <c r="H1830" t="s">
        <v>4144</v>
      </c>
    </row>
    <row r="1831" spans="1:8">
      <c r="A1831" s="1">
        <v>1829</v>
      </c>
      <c r="B1831" t="s">
        <v>3982</v>
      </c>
      <c r="C1831" t="s">
        <v>12</v>
      </c>
      <c r="D1831" t="s">
        <v>4145</v>
      </c>
      <c r="E1831" t="s">
        <v>14</v>
      </c>
      <c r="F1831" t="s">
        <v>4146</v>
      </c>
      <c r="G1831" t="s">
        <v>16</v>
      </c>
      <c r="H1831" t="s">
        <v>4147</v>
      </c>
    </row>
    <row r="1832" spans="1:8">
      <c r="A1832" s="1">
        <v>1830</v>
      </c>
      <c r="B1832" t="s">
        <v>3982</v>
      </c>
      <c r="C1832" t="s">
        <v>12</v>
      </c>
      <c r="D1832" t="s">
        <v>4148</v>
      </c>
      <c r="E1832" t="s">
        <v>14</v>
      </c>
      <c r="F1832" t="s">
        <v>4149</v>
      </c>
      <c r="G1832" t="s">
        <v>16</v>
      </c>
      <c r="H1832" t="s">
        <v>4150</v>
      </c>
    </row>
    <row r="1833" spans="1:8">
      <c r="A1833" s="1">
        <v>1831</v>
      </c>
      <c r="B1833" t="s">
        <v>3982</v>
      </c>
      <c r="C1833" t="s">
        <v>12</v>
      </c>
      <c r="D1833" t="s">
        <v>4151</v>
      </c>
      <c r="E1833" t="s">
        <v>14</v>
      </c>
      <c r="F1833" t="s">
        <v>4152</v>
      </c>
      <c r="G1833" t="s">
        <v>16</v>
      </c>
      <c r="H1833" t="s">
        <v>4153</v>
      </c>
    </row>
    <row r="1834" spans="1:8">
      <c r="A1834" s="1">
        <v>1832</v>
      </c>
      <c r="B1834" t="s">
        <v>3982</v>
      </c>
      <c r="C1834" t="s">
        <v>12</v>
      </c>
      <c r="D1834" t="s">
        <v>4154</v>
      </c>
      <c r="E1834" t="s">
        <v>14</v>
      </c>
      <c r="F1834" t="s">
        <v>4155</v>
      </c>
      <c r="G1834" t="s">
        <v>16</v>
      </c>
      <c r="H1834" t="s">
        <v>4156</v>
      </c>
    </row>
    <row r="1835" spans="1:8">
      <c r="A1835" s="1">
        <v>1833</v>
      </c>
      <c r="B1835" t="s">
        <v>3982</v>
      </c>
      <c r="C1835" t="s">
        <v>12</v>
      </c>
      <c r="D1835" t="s">
        <v>4157</v>
      </c>
      <c r="E1835" t="s">
        <v>14</v>
      </c>
      <c r="F1835" t="s">
        <v>4158</v>
      </c>
      <c r="G1835" t="s">
        <v>16</v>
      </c>
      <c r="H1835" t="s">
        <v>4159</v>
      </c>
    </row>
    <row r="1836" spans="1:8">
      <c r="A1836" s="1">
        <v>1834</v>
      </c>
      <c r="B1836" t="s">
        <v>3982</v>
      </c>
      <c r="C1836" t="s">
        <v>12</v>
      </c>
      <c r="D1836" t="s">
        <v>4160</v>
      </c>
      <c r="E1836" t="s">
        <v>14</v>
      </c>
      <c r="F1836" t="s">
        <v>4161</v>
      </c>
      <c r="G1836" t="s">
        <v>16</v>
      </c>
      <c r="H1836" t="s">
        <v>4162</v>
      </c>
    </row>
    <row r="1837" spans="1:8">
      <c r="A1837" s="1">
        <v>1835</v>
      </c>
      <c r="B1837" t="s">
        <v>3982</v>
      </c>
      <c r="C1837" t="s">
        <v>12</v>
      </c>
      <c r="D1837" t="s">
        <v>4163</v>
      </c>
      <c r="E1837" t="s">
        <v>14</v>
      </c>
      <c r="F1837" t="s">
        <v>4164</v>
      </c>
      <c r="G1837" t="s">
        <v>16</v>
      </c>
      <c r="H1837" t="s">
        <v>4165</v>
      </c>
    </row>
    <row r="1838" spans="1:8">
      <c r="A1838" s="1">
        <v>1836</v>
      </c>
      <c r="B1838" t="s">
        <v>3982</v>
      </c>
      <c r="C1838" t="s">
        <v>12</v>
      </c>
      <c r="D1838" t="s">
        <v>4166</v>
      </c>
      <c r="E1838" t="s">
        <v>14</v>
      </c>
      <c r="F1838" t="s">
        <v>4167</v>
      </c>
      <c r="G1838" t="s">
        <v>16</v>
      </c>
      <c r="H1838" t="s">
        <v>4168</v>
      </c>
    </row>
    <row r="1839" spans="1:8">
      <c r="A1839" s="1">
        <v>1837</v>
      </c>
      <c r="B1839" t="s">
        <v>3982</v>
      </c>
      <c r="C1839" t="s">
        <v>12</v>
      </c>
      <c r="D1839" t="s">
        <v>4169</v>
      </c>
      <c r="E1839" t="s">
        <v>14</v>
      </c>
      <c r="F1839" t="s">
        <v>4170</v>
      </c>
      <c r="G1839" t="s">
        <v>16</v>
      </c>
      <c r="H1839" t="s">
        <v>4171</v>
      </c>
    </row>
    <row r="1840" spans="1:8">
      <c r="A1840" s="1">
        <v>1838</v>
      </c>
      <c r="B1840" t="s">
        <v>3982</v>
      </c>
      <c r="C1840" t="s">
        <v>12</v>
      </c>
      <c r="D1840" t="s">
        <v>4172</v>
      </c>
      <c r="E1840" t="s">
        <v>14</v>
      </c>
      <c r="F1840" t="s">
        <v>4173</v>
      </c>
      <c r="G1840" t="s">
        <v>16</v>
      </c>
      <c r="H1840" t="s">
        <v>4174</v>
      </c>
    </row>
    <row r="1841" spans="1:8">
      <c r="A1841" s="1">
        <v>1839</v>
      </c>
      <c r="B1841" t="s">
        <v>3982</v>
      </c>
      <c r="C1841" t="s">
        <v>12</v>
      </c>
      <c r="D1841" t="s">
        <v>4175</v>
      </c>
      <c r="E1841" t="s">
        <v>14</v>
      </c>
      <c r="F1841" t="s">
        <v>4176</v>
      </c>
      <c r="G1841" t="s">
        <v>16</v>
      </c>
      <c r="H1841" t="s">
        <v>4177</v>
      </c>
    </row>
    <row r="1842" spans="1:8">
      <c r="A1842" s="1">
        <v>1840</v>
      </c>
      <c r="B1842" t="s">
        <v>3982</v>
      </c>
      <c r="C1842" t="s">
        <v>12</v>
      </c>
      <c r="D1842" t="s">
        <v>4178</v>
      </c>
      <c r="E1842" t="s">
        <v>14</v>
      </c>
      <c r="F1842" t="s">
        <v>4179</v>
      </c>
      <c r="G1842" t="s">
        <v>16</v>
      </c>
      <c r="H1842" t="s">
        <v>4180</v>
      </c>
    </row>
    <row r="1843" spans="1:8">
      <c r="A1843" s="1">
        <v>1841</v>
      </c>
      <c r="B1843" t="s">
        <v>3982</v>
      </c>
      <c r="C1843" t="s">
        <v>12</v>
      </c>
      <c r="D1843" t="s">
        <v>4181</v>
      </c>
      <c r="E1843" t="s">
        <v>14</v>
      </c>
      <c r="F1843" t="s">
        <v>4182</v>
      </c>
      <c r="G1843" t="s">
        <v>16</v>
      </c>
      <c r="H1843" t="s">
        <v>4183</v>
      </c>
    </row>
    <row r="1844" spans="1:8">
      <c r="A1844" s="1">
        <v>1842</v>
      </c>
      <c r="B1844" t="s">
        <v>3982</v>
      </c>
      <c r="C1844" t="s">
        <v>12</v>
      </c>
      <c r="D1844" t="s">
        <v>4184</v>
      </c>
      <c r="E1844" t="s">
        <v>14</v>
      </c>
      <c r="F1844" t="s">
        <v>4185</v>
      </c>
      <c r="G1844" t="s">
        <v>16</v>
      </c>
      <c r="H1844" t="s">
        <v>4186</v>
      </c>
    </row>
    <row r="1845" spans="1:8">
      <c r="A1845" s="1">
        <v>1843</v>
      </c>
      <c r="B1845" t="s">
        <v>3982</v>
      </c>
      <c r="C1845" t="s">
        <v>12</v>
      </c>
      <c r="D1845" t="s">
        <v>4187</v>
      </c>
      <c r="E1845" t="s">
        <v>14</v>
      </c>
      <c r="F1845" t="s">
        <v>4188</v>
      </c>
      <c r="G1845" t="s">
        <v>16</v>
      </c>
      <c r="H1845" t="s">
        <v>4189</v>
      </c>
    </row>
    <row r="1846" spans="1:8">
      <c r="A1846" s="1">
        <v>1844</v>
      </c>
      <c r="B1846" t="s">
        <v>3982</v>
      </c>
      <c r="C1846" t="s">
        <v>12</v>
      </c>
      <c r="D1846" t="s">
        <v>4190</v>
      </c>
      <c r="E1846" t="s">
        <v>14</v>
      </c>
      <c r="F1846" t="s">
        <v>4191</v>
      </c>
      <c r="G1846" t="s">
        <v>16</v>
      </c>
      <c r="H1846" t="s">
        <v>4192</v>
      </c>
    </row>
    <row r="1847" spans="1:8">
      <c r="A1847" s="1">
        <v>1845</v>
      </c>
      <c r="B1847" t="s">
        <v>3982</v>
      </c>
      <c r="C1847" t="s">
        <v>12</v>
      </c>
      <c r="D1847" t="s">
        <v>4193</v>
      </c>
      <c r="E1847" t="s">
        <v>14</v>
      </c>
      <c r="F1847" t="s">
        <v>4194</v>
      </c>
      <c r="G1847" t="s">
        <v>16</v>
      </c>
      <c r="H1847" t="s">
        <v>4192</v>
      </c>
    </row>
    <row r="1848" spans="1:8">
      <c r="A1848" s="1">
        <v>1846</v>
      </c>
      <c r="B1848" t="s">
        <v>3982</v>
      </c>
      <c r="C1848" t="s">
        <v>12</v>
      </c>
      <c r="D1848" t="s">
        <v>4195</v>
      </c>
      <c r="E1848" t="s">
        <v>14</v>
      </c>
      <c r="F1848" t="s">
        <v>4196</v>
      </c>
      <c r="G1848" t="s">
        <v>16</v>
      </c>
      <c r="H1848" t="s">
        <v>4192</v>
      </c>
    </row>
    <row r="1849" spans="1:8">
      <c r="A1849" s="1">
        <v>1847</v>
      </c>
      <c r="B1849" t="s">
        <v>3982</v>
      </c>
      <c r="C1849" t="s">
        <v>12</v>
      </c>
      <c r="D1849" t="s">
        <v>4197</v>
      </c>
      <c r="E1849" t="s">
        <v>14</v>
      </c>
      <c r="F1849" t="s">
        <v>4198</v>
      </c>
      <c r="G1849" t="s">
        <v>16</v>
      </c>
      <c r="H1849" t="s">
        <v>4192</v>
      </c>
    </row>
    <row r="1850" spans="1:8">
      <c r="A1850" s="1">
        <v>1848</v>
      </c>
      <c r="B1850" t="s">
        <v>3982</v>
      </c>
      <c r="C1850" t="s">
        <v>12</v>
      </c>
      <c r="D1850" t="s">
        <v>4199</v>
      </c>
      <c r="E1850" t="s">
        <v>14</v>
      </c>
      <c r="F1850" t="s">
        <v>4200</v>
      </c>
      <c r="G1850" t="s">
        <v>16</v>
      </c>
      <c r="H1850" t="s">
        <v>4192</v>
      </c>
    </row>
    <row r="1851" spans="1:8">
      <c r="A1851" s="1">
        <v>1849</v>
      </c>
      <c r="B1851" t="s">
        <v>3982</v>
      </c>
      <c r="C1851" t="s">
        <v>12</v>
      </c>
      <c r="D1851" t="s">
        <v>4201</v>
      </c>
      <c r="E1851" t="s">
        <v>14</v>
      </c>
      <c r="F1851" t="s">
        <v>4202</v>
      </c>
      <c r="G1851" t="s">
        <v>16</v>
      </c>
      <c r="H1851" t="s">
        <v>4192</v>
      </c>
    </row>
    <row r="1852" spans="1:8">
      <c r="A1852" s="1">
        <v>1850</v>
      </c>
      <c r="B1852" t="s">
        <v>3982</v>
      </c>
      <c r="C1852" t="s">
        <v>12</v>
      </c>
      <c r="D1852" t="s">
        <v>4203</v>
      </c>
      <c r="E1852" t="s">
        <v>14</v>
      </c>
      <c r="F1852" t="s">
        <v>4204</v>
      </c>
      <c r="G1852" t="s">
        <v>16</v>
      </c>
      <c r="H1852" t="s">
        <v>4192</v>
      </c>
    </row>
    <row r="1853" spans="1:8">
      <c r="A1853" s="1">
        <v>1851</v>
      </c>
      <c r="B1853" t="s">
        <v>3982</v>
      </c>
      <c r="C1853" t="s">
        <v>12</v>
      </c>
      <c r="D1853" t="s">
        <v>4205</v>
      </c>
      <c r="E1853" t="s">
        <v>14</v>
      </c>
      <c r="F1853" t="s">
        <v>4206</v>
      </c>
      <c r="G1853" t="s">
        <v>16</v>
      </c>
      <c r="H1853" t="s">
        <v>4192</v>
      </c>
    </row>
    <row r="1854" spans="1:8">
      <c r="A1854" s="1">
        <v>1852</v>
      </c>
      <c r="B1854" t="s">
        <v>3982</v>
      </c>
      <c r="C1854" t="s">
        <v>12</v>
      </c>
      <c r="D1854" t="s">
        <v>63</v>
      </c>
      <c r="E1854" t="s">
        <v>14</v>
      </c>
      <c r="F1854" t="s">
        <v>63</v>
      </c>
      <c r="G1854" t="s">
        <v>16</v>
      </c>
    </row>
    <row r="1855" spans="1:8">
      <c r="A1855" s="1">
        <v>1853</v>
      </c>
      <c r="B1855" t="s">
        <v>3982</v>
      </c>
      <c r="C1855" t="s">
        <v>12</v>
      </c>
      <c r="D1855" t="s">
        <v>4207</v>
      </c>
      <c r="E1855" t="s">
        <v>14</v>
      </c>
      <c r="F1855" t="s">
        <v>1015</v>
      </c>
      <c r="G1855" t="s">
        <v>16</v>
      </c>
      <c r="H1855" t="s">
        <v>4208</v>
      </c>
    </row>
    <row r="1856" spans="1:8">
      <c r="A1856" s="1">
        <v>1854</v>
      </c>
      <c r="B1856" t="s">
        <v>3982</v>
      </c>
      <c r="C1856" t="s">
        <v>12</v>
      </c>
      <c r="D1856" t="s">
        <v>4209</v>
      </c>
      <c r="E1856" t="s">
        <v>14</v>
      </c>
      <c r="F1856" t="s">
        <v>4210</v>
      </c>
      <c r="G1856" t="s">
        <v>16</v>
      </c>
      <c r="H1856" t="s">
        <v>4211</v>
      </c>
    </row>
    <row r="1857" spans="1:8">
      <c r="A1857" s="1">
        <v>1855</v>
      </c>
      <c r="B1857" t="s">
        <v>3982</v>
      </c>
      <c r="C1857" t="s">
        <v>12</v>
      </c>
      <c r="D1857" t="s">
        <v>4212</v>
      </c>
      <c r="E1857" t="s">
        <v>14</v>
      </c>
      <c r="F1857" t="s">
        <v>427</v>
      </c>
      <c r="G1857" t="s">
        <v>16</v>
      </c>
      <c r="H1857" t="s">
        <v>4213</v>
      </c>
    </row>
    <row r="1858" spans="1:8">
      <c r="A1858" s="1">
        <v>1856</v>
      </c>
      <c r="B1858" t="s">
        <v>3982</v>
      </c>
      <c r="C1858" t="s">
        <v>12</v>
      </c>
      <c r="D1858" t="s">
        <v>4214</v>
      </c>
      <c r="E1858" t="s">
        <v>14</v>
      </c>
      <c r="F1858" t="s">
        <v>90</v>
      </c>
      <c r="G1858" t="s">
        <v>16</v>
      </c>
      <c r="H1858" t="s">
        <v>4215</v>
      </c>
    </row>
    <row r="1859" spans="1:8">
      <c r="A1859" s="1">
        <v>1857</v>
      </c>
      <c r="B1859" t="s">
        <v>3982</v>
      </c>
      <c r="C1859" t="s">
        <v>12</v>
      </c>
      <c r="D1859" t="s">
        <v>4216</v>
      </c>
      <c r="E1859" t="s">
        <v>14</v>
      </c>
      <c r="F1859" t="s">
        <v>427</v>
      </c>
      <c r="G1859" t="s">
        <v>16</v>
      </c>
      <c r="H1859" t="s">
        <v>4217</v>
      </c>
    </row>
    <row r="1860" spans="1:8">
      <c r="A1860" s="1">
        <v>1858</v>
      </c>
      <c r="B1860" t="s">
        <v>3982</v>
      </c>
      <c r="C1860" t="s">
        <v>12</v>
      </c>
      <c r="D1860" t="s">
        <v>4218</v>
      </c>
      <c r="E1860" t="s">
        <v>14</v>
      </c>
      <c r="F1860" t="s">
        <v>87</v>
      </c>
      <c r="G1860" t="s">
        <v>16</v>
      </c>
      <c r="H1860" t="s">
        <v>4219</v>
      </c>
    </row>
    <row r="1861" spans="1:8">
      <c r="A1861" s="1">
        <v>1859</v>
      </c>
      <c r="B1861" t="s">
        <v>3982</v>
      </c>
      <c r="C1861" t="s">
        <v>12</v>
      </c>
      <c r="D1861" t="s">
        <v>63</v>
      </c>
      <c r="E1861" t="s">
        <v>14</v>
      </c>
      <c r="F1861" t="s">
        <v>63</v>
      </c>
      <c r="G1861" t="s">
        <v>16</v>
      </c>
    </row>
    <row r="1862" spans="1:8">
      <c r="A1862" s="1">
        <v>1860</v>
      </c>
      <c r="B1862" t="s">
        <v>3982</v>
      </c>
      <c r="C1862" t="s">
        <v>12</v>
      </c>
      <c r="D1862" t="s">
        <v>4220</v>
      </c>
      <c r="E1862" t="s">
        <v>14</v>
      </c>
      <c r="F1862" t="s">
        <v>4221</v>
      </c>
      <c r="G1862" t="s">
        <v>16</v>
      </c>
      <c r="H1862" t="s">
        <v>4222</v>
      </c>
    </row>
    <row r="1863" spans="1:8">
      <c r="A1863" s="1">
        <v>1861</v>
      </c>
      <c r="B1863" t="s">
        <v>3982</v>
      </c>
      <c r="C1863" t="s">
        <v>12</v>
      </c>
      <c r="D1863" t="s">
        <v>4223</v>
      </c>
      <c r="E1863" t="s">
        <v>14</v>
      </c>
      <c r="F1863" t="s">
        <v>4223</v>
      </c>
      <c r="G1863" t="s">
        <v>16</v>
      </c>
    </row>
    <row r="1864" spans="1:8">
      <c r="A1864" s="1">
        <v>1862</v>
      </c>
      <c r="B1864" t="s">
        <v>3982</v>
      </c>
      <c r="C1864" t="s">
        <v>12</v>
      </c>
      <c r="D1864" t="s">
        <v>4224</v>
      </c>
      <c r="E1864" t="s">
        <v>14</v>
      </c>
      <c r="F1864" t="s">
        <v>4225</v>
      </c>
      <c r="G1864" t="s">
        <v>16</v>
      </c>
      <c r="H1864" t="s">
        <v>4226</v>
      </c>
    </row>
    <row r="1865" spans="1:8">
      <c r="A1865" s="1">
        <v>1863</v>
      </c>
      <c r="B1865" t="s">
        <v>3982</v>
      </c>
      <c r="C1865" t="s">
        <v>12</v>
      </c>
      <c r="D1865" t="s">
        <v>4227</v>
      </c>
      <c r="E1865" t="s">
        <v>14</v>
      </c>
      <c r="F1865" t="s">
        <v>4227</v>
      </c>
      <c r="G1865" t="s">
        <v>16</v>
      </c>
    </row>
    <row r="1866" spans="1:8">
      <c r="A1866" s="1">
        <v>1864</v>
      </c>
      <c r="B1866" t="s">
        <v>3982</v>
      </c>
      <c r="C1866" t="s">
        <v>12</v>
      </c>
      <c r="D1866" t="s">
        <v>4228</v>
      </c>
      <c r="E1866" t="s">
        <v>14</v>
      </c>
      <c r="F1866" t="s">
        <v>4228</v>
      </c>
      <c r="G1866" t="s">
        <v>16</v>
      </c>
    </row>
    <row r="1867" spans="1:8">
      <c r="A1867" s="1">
        <v>1865</v>
      </c>
      <c r="B1867" t="s">
        <v>3982</v>
      </c>
      <c r="C1867" t="s">
        <v>12</v>
      </c>
      <c r="D1867" t="s">
        <v>4229</v>
      </c>
      <c r="E1867" t="s">
        <v>14</v>
      </c>
      <c r="F1867" t="s">
        <v>315</v>
      </c>
      <c r="G1867" t="s">
        <v>16</v>
      </c>
      <c r="H1867" t="s">
        <v>4230</v>
      </c>
    </row>
    <row r="1868" spans="1:8">
      <c r="A1868" s="1">
        <v>1866</v>
      </c>
      <c r="B1868" t="s">
        <v>3982</v>
      </c>
      <c r="C1868" t="s">
        <v>12</v>
      </c>
      <c r="D1868" t="s">
        <v>4231</v>
      </c>
      <c r="E1868" t="s">
        <v>14</v>
      </c>
      <c r="F1868" t="s">
        <v>4232</v>
      </c>
      <c r="G1868" t="s">
        <v>16</v>
      </c>
      <c r="H1868" t="s">
        <v>4233</v>
      </c>
    </row>
    <row r="1869" spans="1:8">
      <c r="A1869" s="1">
        <v>1867</v>
      </c>
      <c r="B1869" t="s">
        <v>3982</v>
      </c>
      <c r="C1869" t="s">
        <v>12</v>
      </c>
      <c r="D1869" t="s">
        <v>4234</v>
      </c>
      <c r="E1869" t="s">
        <v>14</v>
      </c>
      <c r="F1869" t="s">
        <v>4234</v>
      </c>
      <c r="G1869" t="s">
        <v>16</v>
      </c>
    </row>
    <row r="1870" spans="1:8">
      <c r="A1870" s="1">
        <v>1868</v>
      </c>
      <c r="B1870" t="s">
        <v>3982</v>
      </c>
      <c r="C1870" t="s">
        <v>12</v>
      </c>
      <c r="D1870" t="s">
        <v>4235</v>
      </c>
      <c r="E1870" t="s">
        <v>14</v>
      </c>
      <c r="F1870" t="s">
        <v>4236</v>
      </c>
      <c r="G1870" t="s">
        <v>16</v>
      </c>
      <c r="H1870" t="s">
        <v>4237</v>
      </c>
    </row>
    <row r="1871" spans="1:8">
      <c r="A1871" s="1">
        <v>1869</v>
      </c>
      <c r="B1871" t="s">
        <v>4238</v>
      </c>
      <c r="C1871" t="s">
        <v>12</v>
      </c>
      <c r="D1871" t="s">
        <v>4239</v>
      </c>
      <c r="E1871" t="s">
        <v>14</v>
      </c>
      <c r="F1871" t="s">
        <v>193</v>
      </c>
      <c r="G1871" t="s">
        <v>16</v>
      </c>
      <c r="H1871" t="s">
        <v>4240</v>
      </c>
    </row>
    <row r="1872" spans="1:8">
      <c r="A1872" s="1">
        <v>1870</v>
      </c>
      <c r="B1872" t="s">
        <v>4238</v>
      </c>
      <c r="C1872" t="s">
        <v>12</v>
      </c>
      <c r="D1872" t="s">
        <v>4241</v>
      </c>
      <c r="E1872" t="s">
        <v>14</v>
      </c>
      <c r="F1872" t="s">
        <v>4242</v>
      </c>
      <c r="G1872" t="s">
        <v>16</v>
      </c>
      <c r="H1872" t="s">
        <v>4243</v>
      </c>
    </row>
    <row r="1873" spans="1:8">
      <c r="A1873" s="1">
        <v>1871</v>
      </c>
      <c r="B1873" t="s">
        <v>4238</v>
      </c>
      <c r="C1873" t="s">
        <v>12</v>
      </c>
      <c r="D1873" t="s">
        <v>4244</v>
      </c>
      <c r="E1873" t="s">
        <v>14</v>
      </c>
      <c r="F1873" t="s">
        <v>4245</v>
      </c>
      <c r="G1873" t="s">
        <v>16</v>
      </c>
      <c r="H1873" t="s">
        <v>4246</v>
      </c>
    </row>
    <row r="1874" spans="1:8">
      <c r="A1874" s="1">
        <v>1872</v>
      </c>
      <c r="B1874" t="s">
        <v>4238</v>
      </c>
      <c r="C1874" t="s">
        <v>12</v>
      </c>
      <c r="D1874" t="s">
        <v>63</v>
      </c>
      <c r="E1874" t="s">
        <v>14</v>
      </c>
      <c r="F1874" t="s">
        <v>63</v>
      </c>
      <c r="G1874" t="s">
        <v>16</v>
      </c>
    </row>
    <row r="1875" spans="1:8">
      <c r="A1875" s="1">
        <v>1873</v>
      </c>
      <c r="B1875" t="s">
        <v>4238</v>
      </c>
      <c r="C1875" t="s">
        <v>12</v>
      </c>
      <c r="D1875" t="s">
        <v>4247</v>
      </c>
      <c r="E1875" t="s">
        <v>14</v>
      </c>
      <c r="F1875" t="s">
        <v>2955</v>
      </c>
      <c r="G1875" t="s">
        <v>16</v>
      </c>
      <c r="H1875" t="s">
        <v>4248</v>
      </c>
    </row>
    <row r="1876" spans="1:8">
      <c r="A1876" s="1">
        <v>1874</v>
      </c>
      <c r="B1876" t="s">
        <v>4238</v>
      </c>
      <c r="C1876" t="s">
        <v>12</v>
      </c>
      <c r="D1876" t="s">
        <v>4249</v>
      </c>
      <c r="E1876" t="s">
        <v>14</v>
      </c>
      <c r="F1876" t="s">
        <v>313</v>
      </c>
      <c r="G1876" t="s">
        <v>16</v>
      </c>
      <c r="H1876" t="s">
        <v>4250</v>
      </c>
    </row>
    <row r="1877" spans="1:8">
      <c r="A1877" s="1">
        <v>1875</v>
      </c>
      <c r="B1877" t="s">
        <v>4238</v>
      </c>
      <c r="C1877" t="s">
        <v>12</v>
      </c>
      <c r="D1877" t="s">
        <v>4251</v>
      </c>
      <c r="E1877" t="s">
        <v>14</v>
      </c>
      <c r="F1877" t="s">
        <v>99</v>
      </c>
      <c r="G1877" t="s">
        <v>16</v>
      </c>
      <c r="H1877" t="s">
        <v>4252</v>
      </c>
    </row>
    <row r="1878" spans="1:8">
      <c r="A1878" s="1">
        <v>1876</v>
      </c>
      <c r="B1878" t="s">
        <v>4238</v>
      </c>
      <c r="C1878" t="s">
        <v>12</v>
      </c>
      <c r="D1878" t="s">
        <v>4253</v>
      </c>
      <c r="E1878" t="s">
        <v>14</v>
      </c>
      <c r="F1878" t="s">
        <v>4254</v>
      </c>
      <c r="G1878" t="s">
        <v>16</v>
      </c>
      <c r="H1878" t="s">
        <v>4255</v>
      </c>
    </row>
    <row r="1879" spans="1:8">
      <c r="A1879" s="1">
        <v>1877</v>
      </c>
      <c r="B1879" t="s">
        <v>4238</v>
      </c>
      <c r="C1879" t="s">
        <v>12</v>
      </c>
      <c r="D1879" t="s">
        <v>4256</v>
      </c>
      <c r="E1879" t="s">
        <v>14</v>
      </c>
      <c r="F1879" t="s">
        <v>4257</v>
      </c>
      <c r="G1879" t="s">
        <v>16</v>
      </c>
      <c r="H1879" t="s">
        <v>4258</v>
      </c>
    </row>
    <row r="1880" spans="1:8">
      <c r="A1880" s="1">
        <v>1878</v>
      </c>
      <c r="B1880" t="s">
        <v>4238</v>
      </c>
      <c r="C1880" t="s">
        <v>12</v>
      </c>
      <c r="D1880" t="s">
        <v>4259</v>
      </c>
      <c r="E1880" t="s">
        <v>14</v>
      </c>
      <c r="F1880" t="s">
        <v>4260</v>
      </c>
      <c r="G1880" t="s">
        <v>16</v>
      </c>
      <c r="H1880" t="s">
        <v>4261</v>
      </c>
    </row>
    <row r="1881" spans="1:8">
      <c r="A1881" s="1">
        <v>1879</v>
      </c>
      <c r="B1881" t="s">
        <v>4238</v>
      </c>
      <c r="C1881" t="s">
        <v>12</v>
      </c>
      <c r="D1881" t="s">
        <v>4262</v>
      </c>
      <c r="E1881" t="s">
        <v>14</v>
      </c>
      <c r="F1881" t="s">
        <v>404</v>
      </c>
      <c r="G1881" t="s">
        <v>16</v>
      </c>
      <c r="H1881" t="s">
        <v>4263</v>
      </c>
    </row>
    <row r="1882" spans="1:8">
      <c r="A1882" s="1">
        <v>1880</v>
      </c>
      <c r="B1882" t="s">
        <v>4238</v>
      </c>
      <c r="C1882" t="s">
        <v>12</v>
      </c>
      <c r="D1882" t="s">
        <v>4264</v>
      </c>
      <c r="E1882" t="s">
        <v>14</v>
      </c>
      <c r="F1882" t="s">
        <v>1925</v>
      </c>
      <c r="G1882" t="s">
        <v>16</v>
      </c>
      <c r="H1882" t="s">
        <v>4265</v>
      </c>
    </row>
    <row r="1883" spans="1:8">
      <c r="A1883" s="1">
        <v>1881</v>
      </c>
      <c r="B1883" t="s">
        <v>4238</v>
      </c>
      <c r="C1883" t="s">
        <v>12</v>
      </c>
      <c r="D1883" t="s">
        <v>4266</v>
      </c>
      <c r="E1883" t="s">
        <v>14</v>
      </c>
      <c r="F1883" t="s">
        <v>1875</v>
      </c>
      <c r="G1883" t="s">
        <v>16</v>
      </c>
      <c r="H1883" t="s">
        <v>4265</v>
      </c>
    </row>
    <row r="1884" spans="1:8">
      <c r="A1884" s="1">
        <v>1882</v>
      </c>
      <c r="B1884" t="s">
        <v>4238</v>
      </c>
      <c r="C1884" t="s">
        <v>12</v>
      </c>
      <c r="D1884" t="s">
        <v>4267</v>
      </c>
      <c r="E1884" t="s">
        <v>14</v>
      </c>
      <c r="F1884" t="s">
        <v>1875</v>
      </c>
      <c r="G1884" t="s">
        <v>16</v>
      </c>
      <c r="H1884" t="s">
        <v>4268</v>
      </c>
    </row>
    <row r="1885" spans="1:8">
      <c r="A1885" s="1">
        <v>1883</v>
      </c>
      <c r="B1885" t="s">
        <v>4238</v>
      </c>
      <c r="C1885" t="s">
        <v>12</v>
      </c>
      <c r="D1885" t="s">
        <v>4269</v>
      </c>
      <c r="E1885" t="s">
        <v>14</v>
      </c>
      <c r="F1885" t="s">
        <v>4270</v>
      </c>
      <c r="G1885" t="s">
        <v>16</v>
      </c>
      <c r="H1885" t="s">
        <v>4271</v>
      </c>
    </row>
    <row r="1886" spans="1:8">
      <c r="A1886" s="1">
        <v>1884</v>
      </c>
      <c r="B1886" t="s">
        <v>4238</v>
      </c>
      <c r="C1886" t="s">
        <v>12</v>
      </c>
      <c r="D1886" t="s">
        <v>4272</v>
      </c>
      <c r="E1886" t="s">
        <v>14</v>
      </c>
      <c r="F1886" t="s">
        <v>4273</v>
      </c>
      <c r="G1886" t="s">
        <v>16</v>
      </c>
      <c r="H1886">
        <f> βV H (NH , NV ) NH
</f>
        <v>0</v>
      </c>
    </row>
    <row r="1887" spans="1:8">
      <c r="A1887" s="1">
        <v>1885</v>
      </c>
      <c r="B1887" t="s">
        <v>4238</v>
      </c>
      <c r="C1887" t="s">
        <v>12</v>
      </c>
      <c r="D1887" t="s">
        <v>4274</v>
      </c>
      <c r="E1887" t="s">
        <v>14</v>
      </c>
      <c r="F1887" t="s">
        <v>4275</v>
      </c>
      <c r="G1887" t="s">
        <v>16</v>
      </c>
      <c r="H1887" t="s">
        <v>4276</v>
      </c>
    </row>
    <row r="1888" spans="1:8">
      <c r="A1888" s="1">
        <v>1886</v>
      </c>
      <c r="B1888" t="s">
        <v>4238</v>
      </c>
      <c r="C1888" t="s">
        <v>12</v>
      </c>
      <c r="D1888" t="s">
        <v>4277</v>
      </c>
      <c r="E1888" t="s">
        <v>14</v>
      </c>
      <c r="F1888" t="s">
        <v>4278</v>
      </c>
      <c r="G1888" t="s">
        <v>16</v>
      </c>
      <c r="H1888" t="s">
        <v>4279</v>
      </c>
    </row>
    <row r="1889" spans="1:8">
      <c r="A1889" s="1">
        <v>1887</v>
      </c>
      <c r="B1889" t="s">
        <v>4238</v>
      </c>
      <c r="C1889" t="s">
        <v>12</v>
      </c>
      <c r="D1889" t="s">
        <v>4280</v>
      </c>
      <c r="E1889" t="s">
        <v>14</v>
      </c>
      <c r="F1889" t="s">
        <v>4278</v>
      </c>
      <c r="G1889" t="s">
        <v>16</v>
      </c>
      <c r="H1889" t="s">
        <v>4281</v>
      </c>
    </row>
    <row r="1890" spans="1:8">
      <c r="A1890" s="1">
        <v>1888</v>
      </c>
      <c r="B1890" t="s">
        <v>4238</v>
      </c>
      <c r="C1890" t="s">
        <v>12</v>
      </c>
      <c r="D1890" t="s">
        <v>4282</v>
      </c>
      <c r="E1890" t="s">
        <v>14</v>
      </c>
      <c r="F1890" t="s">
        <v>4282</v>
      </c>
      <c r="G1890" t="s">
        <v>16</v>
      </c>
    </row>
    <row r="1891" spans="1:8">
      <c r="A1891" s="1">
        <v>1889</v>
      </c>
      <c r="B1891" t="s">
        <v>4238</v>
      </c>
      <c r="C1891" t="s">
        <v>12</v>
      </c>
      <c r="D1891" t="s">
        <v>4283</v>
      </c>
      <c r="E1891" t="s">
        <v>14</v>
      </c>
      <c r="F1891" t="s">
        <v>4283</v>
      </c>
      <c r="G1891" t="s">
        <v>16</v>
      </c>
    </row>
    <row r="1892" spans="1:8">
      <c r="A1892" s="1">
        <v>1890</v>
      </c>
      <c r="B1892" t="s">
        <v>4238</v>
      </c>
      <c r="C1892" t="s">
        <v>12</v>
      </c>
      <c r="D1892" t="s">
        <v>4284</v>
      </c>
      <c r="E1892" t="s">
        <v>14</v>
      </c>
      <c r="F1892" t="s">
        <v>4284</v>
      </c>
      <c r="G1892" t="s">
        <v>16</v>
      </c>
    </row>
    <row r="1893" spans="1:8">
      <c r="A1893" s="1">
        <v>1891</v>
      </c>
      <c r="B1893" t="s">
        <v>4238</v>
      </c>
      <c r="C1893" t="s">
        <v>12</v>
      </c>
      <c r="D1893" t="s">
        <v>4285</v>
      </c>
      <c r="E1893" t="s">
        <v>14</v>
      </c>
      <c r="F1893" t="s">
        <v>4285</v>
      </c>
      <c r="G1893" t="s">
        <v>16</v>
      </c>
    </row>
    <row r="1894" spans="1:8">
      <c r="A1894" s="1">
        <v>1892</v>
      </c>
      <c r="B1894" t="s">
        <v>4238</v>
      </c>
      <c r="C1894" t="s">
        <v>12</v>
      </c>
      <c r="D1894" t="s">
        <v>4286</v>
      </c>
      <c r="E1894" t="s">
        <v>14</v>
      </c>
      <c r="F1894" t="s">
        <v>4286</v>
      </c>
      <c r="G1894" t="s">
        <v>16</v>
      </c>
    </row>
    <row r="1895" spans="1:8">
      <c r="A1895" s="1">
        <v>1893</v>
      </c>
      <c r="B1895" t="s">
        <v>4238</v>
      </c>
      <c r="C1895" t="s">
        <v>12</v>
      </c>
      <c r="D1895" t="s">
        <v>63</v>
      </c>
      <c r="E1895" t="s">
        <v>14</v>
      </c>
      <c r="F1895" t="s">
        <v>63</v>
      </c>
      <c r="G1895" t="s">
        <v>16</v>
      </c>
    </row>
    <row r="1896" spans="1:8">
      <c r="A1896" s="1">
        <v>1894</v>
      </c>
      <c r="B1896" t="s">
        <v>4238</v>
      </c>
      <c r="C1896" t="s">
        <v>12</v>
      </c>
      <c r="D1896" t="s">
        <v>4287</v>
      </c>
      <c r="E1896" t="s">
        <v>14</v>
      </c>
      <c r="F1896" t="s">
        <v>1666</v>
      </c>
      <c r="G1896" t="s">
        <v>16</v>
      </c>
      <c r="H1896">
        <f> (bV + μA + cL )(μV + cA)
</f>
        <v>0</v>
      </c>
    </row>
    <row r="1897" spans="1:8">
      <c r="A1897" s="1">
        <v>1895</v>
      </c>
      <c r="B1897" t="s">
        <v>4238</v>
      </c>
      <c r="C1897" t="s">
        <v>12</v>
      </c>
      <c r="D1897" t="s">
        <v>4288</v>
      </c>
      <c r="E1897" t="s">
        <v>14</v>
      </c>
      <c r="F1897" t="s">
        <v>4289</v>
      </c>
      <c r="G1897" t="s">
        <v>16</v>
      </c>
      <c r="H1897" t="s">
        <v>4290</v>
      </c>
    </row>
    <row r="1898" spans="1:8">
      <c r="A1898" s="1">
        <v>1896</v>
      </c>
      <c r="B1898" t="s">
        <v>4238</v>
      </c>
      <c r="C1898" t="s">
        <v>12</v>
      </c>
      <c r="D1898" t="s">
        <v>4291</v>
      </c>
      <c r="E1898" t="s">
        <v>14</v>
      </c>
      <c r="F1898" t="s">
        <v>4292</v>
      </c>
      <c r="G1898" t="s">
        <v>16</v>
      </c>
      <c r="H1898" t="s">
        <v>4293</v>
      </c>
    </row>
    <row r="1899" spans="1:8">
      <c r="A1899" s="1">
        <v>1897</v>
      </c>
      <c r="B1899" t="s">
        <v>4238</v>
      </c>
      <c r="C1899" t="s">
        <v>12</v>
      </c>
      <c r="D1899" t="s">
        <v>4294</v>
      </c>
      <c r="E1899" t="s">
        <v>14</v>
      </c>
      <c r="F1899" t="s">
        <v>4295</v>
      </c>
      <c r="G1899" t="s">
        <v>16</v>
      </c>
      <c r="H1899" t="s">
        <v>4296</v>
      </c>
    </row>
    <row r="1900" spans="1:8">
      <c r="A1900" s="1">
        <v>1898</v>
      </c>
      <c r="B1900" t="s">
        <v>4238</v>
      </c>
      <c r="C1900" t="s">
        <v>12</v>
      </c>
      <c r="D1900" t="s">
        <v>4297</v>
      </c>
      <c r="E1900" t="s">
        <v>14</v>
      </c>
      <c r="F1900" t="s">
        <v>4298</v>
      </c>
      <c r="G1900" t="s">
        <v>16</v>
      </c>
      <c r="H1900" t="s">
        <v>4299</v>
      </c>
    </row>
    <row r="1901" spans="1:8">
      <c r="A1901" s="1">
        <v>1899</v>
      </c>
      <c r="B1901" t="s">
        <v>4238</v>
      </c>
      <c r="C1901" t="s">
        <v>12</v>
      </c>
      <c r="D1901" t="s">
        <v>4300</v>
      </c>
      <c r="E1901" t="s">
        <v>14</v>
      </c>
      <c r="F1901" t="s">
        <v>4301</v>
      </c>
      <c r="G1901" t="s">
        <v>16</v>
      </c>
      <c r="H1901" t="s">
        <v>4302</v>
      </c>
    </row>
    <row r="1902" spans="1:8">
      <c r="A1902" s="1">
        <v>1900</v>
      </c>
      <c r="B1902" t="s">
        <v>4238</v>
      </c>
      <c r="C1902" t="s">
        <v>12</v>
      </c>
      <c r="D1902" t="s">
        <v>4303</v>
      </c>
      <c r="E1902" t="s">
        <v>14</v>
      </c>
      <c r="F1902" t="s">
        <v>4304</v>
      </c>
      <c r="G1902" t="s">
        <v>16</v>
      </c>
      <c r="H1902" t="s">
        <v>4305</v>
      </c>
    </row>
    <row r="1903" spans="1:8">
      <c r="A1903" s="1">
        <v>1901</v>
      </c>
      <c r="B1903" t="s">
        <v>4238</v>
      </c>
      <c r="C1903" t="s">
        <v>12</v>
      </c>
      <c r="D1903" t="s">
        <v>4306</v>
      </c>
      <c r="E1903" t="s">
        <v>14</v>
      </c>
      <c r="F1903" t="s">
        <v>4307</v>
      </c>
      <c r="G1903" t="s">
        <v>16</v>
      </c>
      <c r="H1903" t="s">
        <v>4308</v>
      </c>
    </row>
    <row r="1904" spans="1:8">
      <c r="A1904" s="1">
        <v>1902</v>
      </c>
      <c r="B1904" t="s">
        <v>4238</v>
      </c>
      <c r="C1904" t="s">
        <v>12</v>
      </c>
      <c r="D1904" t="s">
        <v>63</v>
      </c>
      <c r="E1904" t="s">
        <v>14</v>
      </c>
      <c r="F1904" t="s">
        <v>63</v>
      </c>
      <c r="G1904" t="s">
        <v>16</v>
      </c>
    </row>
    <row r="1905" spans="1:8">
      <c r="A1905" s="1">
        <v>1903</v>
      </c>
      <c r="B1905" t="s">
        <v>4238</v>
      </c>
      <c r="C1905" t="s">
        <v>12</v>
      </c>
      <c r="D1905" t="s">
        <v>4309</v>
      </c>
      <c r="E1905" t="s">
        <v>14</v>
      </c>
      <c r="F1905" t="s">
        <v>533</v>
      </c>
      <c r="G1905" t="s">
        <v>16</v>
      </c>
      <c r="H1905" t="s">
        <v>4310</v>
      </c>
    </row>
    <row r="1906" spans="1:8">
      <c r="A1906" s="1">
        <v>1904</v>
      </c>
      <c r="B1906" t="s">
        <v>4238</v>
      </c>
      <c r="C1906" t="s">
        <v>12</v>
      </c>
      <c r="D1906" t="s">
        <v>4311</v>
      </c>
      <c r="E1906" t="s">
        <v>14</v>
      </c>
      <c r="F1906" t="s">
        <v>4312</v>
      </c>
      <c r="G1906" t="s">
        <v>16</v>
      </c>
      <c r="H1906" t="s">
        <v>4313</v>
      </c>
    </row>
    <row r="1907" spans="1:8">
      <c r="A1907" s="1">
        <v>1905</v>
      </c>
      <c r="B1907" t="s">
        <v>4238</v>
      </c>
      <c r="C1907" t="s">
        <v>12</v>
      </c>
      <c r="D1907" t="s">
        <v>4314</v>
      </c>
      <c r="E1907" t="s">
        <v>14</v>
      </c>
      <c r="F1907" t="s">
        <v>4315</v>
      </c>
      <c r="G1907" t="s">
        <v>16</v>
      </c>
      <c r="H1907" t="s">
        <v>4316</v>
      </c>
    </row>
    <row r="1908" spans="1:8">
      <c r="A1908" s="1">
        <v>1906</v>
      </c>
      <c r="B1908" t="s">
        <v>4238</v>
      </c>
      <c r="C1908" t="s">
        <v>12</v>
      </c>
      <c r="D1908" t="s">
        <v>4317</v>
      </c>
      <c r="E1908" t="s">
        <v>14</v>
      </c>
      <c r="F1908" t="s">
        <v>174</v>
      </c>
      <c r="G1908" t="s">
        <v>16</v>
      </c>
      <c r="H1908" t="s">
        <v>4318</v>
      </c>
    </row>
    <row r="1909" spans="1:8">
      <c r="A1909" s="1">
        <v>1907</v>
      </c>
      <c r="B1909" t="s">
        <v>4238</v>
      </c>
      <c r="C1909" t="s">
        <v>12</v>
      </c>
      <c r="D1909" t="s">
        <v>4319</v>
      </c>
      <c r="E1909" t="s">
        <v>14</v>
      </c>
      <c r="F1909" t="s">
        <v>4320</v>
      </c>
      <c r="G1909" t="s">
        <v>16</v>
      </c>
      <c r="H1909">
        <f> 1
</f>
        <v>0</v>
      </c>
    </row>
    <row r="1910" spans="1:8">
      <c r="A1910" s="1">
        <v>1908</v>
      </c>
      <c r="B1910" t="s">
        <v>4238</v>
      </c>
      <c r="C1910" t="s">
        <v>12</v>
      </c>
      <c r="D1910" t="s">
        <v>4321</v>
      </c>
      <c r="E1910" t="s">
        <v>14</v>
      </c>
      <c r="F1910" t="s">
        <v>1666</v>
      </c>
      <c r="G1910" t="s">
        <v>16</v>
      </c>
      <c r="H1910" t="s">
        <v>4322</v>
      </c>
    </row>
    <row r="1911" spans="1:8">
      <c r="A1911" s="1">
        <v>1909</v>
      </c>
      <c r="B1911" t="s">
        <v>4238</v>
      </c>
      <c r="C1911" t="s">
        <v>12</v>
      </c>
      <c r="D1911" t="s">
        <v>4323</v>
      </c>
      <c r="E1911" t="s">
        <v>14</v>
      </c>
      <c r="F1911" t="s">
        <v>4320</v>
      </c>
      <c r="G1911" t="s">
        <v>16</v>
      </c>
      <c r="H1911" t="s">
        <v>4324</v>
      </c>
    </row>
    <row r="1912" spans="1:8">
      <c r="A1912" s="1">
        <v>1910</v>
      </c>
      <c r="B1912" t="s">
        <v>4238</v>
      </c>
      <c r="C1912" t="s">
        <v>12</v>
      </c>
      <c r="D1912" t="s">
        <v>4325</v>
      </c>
      <c r="E1912" t="s">
        <v>14</v>
      </c>
      <c r="F1912" t="s">
        <v>4326</v>
      </c>
      <c r="G1912" t="s">
        <v>16</v>
      </c>
      <c r="H1912" t="s">
        <v>4327</v>
      </c>
    </row>
    <row r="1913" spans="1:8">
      <c r="A1913" s="1">
        <v>1911</v>
      </c>
      <c r="B1913" t="s">
        <v>4238</v>
      </c>
      <c r="C1913" t="s">
        <v>12</v>
      </c>
      <c r="D1913" t="s">
        <v>4328</v>
      </c>
      <c r="E1913" t="s">
        <v>14</v>
      </c>
      <c r="F1913" t="s">
        <v>58</v>
      </c>
      <c r="G1913" t="s">
        <v>16</v>
      </c>
      <c r="H1913" t="s">
        <v>4327</v>
      </c>
    </row>
    <row r="1914" spans="1:8">
      <c r="A1914" s="1">
        <v>1912</v>
      </c>
      <c r="B1914" t="s">
        <v>4238</v>
      </c>
      <c r="C1914" t="s">
        <v>12</v>
      </c>
      <c r="D1914" t="s">
        <v>4329</v>
      </c>
      <c r="E1914" t="s">
        <v>14</v>
      </c>
      <c r="F1914" t="s">
        <v>4330</v>
      </c>
      <c r="G1914" t="s">
        <v>16</v>
      </c>
      <c r="H1914" t="s">
        <v>4327</v>
      </c>
    </row>
    <row r="1915" spans="1:8">
      <c r="A1915" s="1">
        <v>1913</v>
      </c>
      <c r="B1915" t="s">
        <v>4238</v>
      </c>
      <c r="C1915" t="s">
        <v>12</v>
      </c>
      <c r="D1915" t="s">
        <v>4331</v>
      </c>
      <c r="E1915" t="s">
        <v>14</v>
      </c>
      <c r="F1915" t="s">
        <v>4332</v>
      </c>
      <c r="G1915" t="s">
        <v>16</v>
      </c>
      <c r="H1915" t="s">
        <v>4327</v>
      </c>
    </row>
    <row r="1916" spans="1:8">
      <c r="A1916" s="1">
        <v>1914</v>
      </c>
      <c r="B1916" t="s">
        <v>4238</v>
      </c>
      <c r="C1916" t="s">
        <v>12</v>
      </c>
      <c r="D1916" t="s">
        <v>4333</v>
      </c>
      <c r="E1916" t="s">
        <v>14</v>
      </c>
      <c r="F1916" t="s">
        <v>4334</v>
      </c>
      <c r="G1916" t="s">
        <v>16</v>
      </c>
      <c r="H1916" t="s">
        <v>4327</v>
      </c>
    </row>
    <row r="1917" spans="1:8">
      <c r="A1917" s="1">
        <v>1915</v>
      </c>
      <c r="B1917" t="s">
        <v>4238</v>
      </c>
      <c r="C1917" t="s">
        <v>12</v>
      </c>
      <c r="D1917" t="s">
        <v>4335</v>
      </c>
      <c r="E1917" t="s">
        <v>14</v>
      </c>
      <c r="F1917" t="s">
        <v>4336</v>
      </c>
      <c r="G1917" t="s">
        <v>16</v>
      </c>
      <c r="H1917" t="s">
        <v>4337</v>
      </c>
    </row>
    <row r="1918" spans="1:8">
      <c r="A1918" s="1">
        <v>1916</v>
      </c>
      <c r="B1918" t="s">
        <v>4238</v>
      </c>
      <c r="C1918" t="s">
        <v>12</v>
      </c>
      <c r="D1918" t="s">
        <v>4338</v>
      </c>
      <c r="E1918" t="s">
        <v>14</v>
      </c>
      <c r="F1918" t="s">
        <v>4339</v>
      </c>
      <c r="G1918" t="s">
        <v>16</v>
      </c>
      <c r="H1918" t="s">
        <v>4340</v>
      </c>
    </row>
    <row r="1919" spans="1:8">
      <c r="A1919" s="1">
        <v>1917</v>
      </c>
      <c r="B1919" t="s">
        <v>4238</v>
      </c>
      <c r="C1919" t="s">
        <v>12</v>
      </c>
      <c r="D1919" t="s">
        <v>4341</v>
      </c>
      <c r="E1919" t="s">
        <v>14</v>
      </c>
      <c r="F1919" t="s">
        <v>4342</v>
      </c>
      <c r="G1919" t="s">
        <v>16</v>
      </c>
      <c r="H1919" t="s">
        <v>4343</v>
      </c>
    </row>
    <row r="1920" spans="1:8">
      <c r="A1920" s="1">
        <v>1918</v>
      </c>
      <c r="B1920" t="s">
        <v>4238</v>
      </c>
      <c r="C1920" t="s">
        <v>12</v>
      </c>
      <c r="D1920" t="s">
        <v>4344</v>
      </c>
      <c r="E1920" t="s">
        <v>14</v>
      </c>
      <c r="F1920" t="s">
        <v>4345</v>
      </c>
      <c r="G1920" t="s">
        <v>16</v>
      </c>
      <c r="H1920" t="s">
        <v>4346</v>
      </c>
    </row>
    <row r="1921" spans="1:8">
      <c r="A1921" s="1">
        <v>1919</v>
      </c>
      <c r="B1921" t="s">
        <v>4238</v>
      </c>
      <c r="C1921" t="s">
        <v>12</v>
      </c>
      <c r="D1921" t="s">
        <v>4347</v>
      </c>
      <c r="E1921" t="s">
        <v>14</v>
      </c>
      <c r="F1921" t="s">
        <v>4348</v>
      </c>
      <c r="G1921" t="s">
        <v>16</v>
      </c>
      <c r="H1921" t="s">
        <v>4349</v>
      </c>
    </row>
    <row r="1922" spans="1:8">
      <c r="A1922" s="1">
        <v>1920</v>
      </c>
      <c r="B1922" t="s">
        <v>4238</v>
      </c>
      <c r="C1922" t="s">
        <v>12</v>
      </c>
      <c r="D1922" t="s">
        <v>4350</v>
      </c>
      <c r="E1922" t="s">
        <v>14</v>
      </c>
      <c r="F1922" t="s">
        <v>4351</v>
      </c>
      <c r="G1922" t="s">
        <v>16</v>
      </c>
      <c r="H1922" t="s">
        <v>4352</v>
      </c>
    </row>
    <row r="1923" spans="1:8">
      <c r="A1923" s="1">
        <v>1921</v>
      </c>
      <c r="B1923" t="s">
        <v>4238</v>
      </c>
      <c r="C1923" t="s">
        <v>12</v>
      </c>
      <c r="D1923" t="s">
        <v>4353</v>
      </c>
      <c r="E1923" t="s">
        <v>14</v>
      </c>
      <c r="F1923" t="s">
        <v>4354</v>
      </c>
      <c r="G1923" t="s">
        <v>16</v>
      </c>
      <c r="H1923" t="s">
        <v>4355</v>
      </c>
    </row>
    <row r="1924" spans="1:8">
      <c r="A1924" s="1">
        <v>1922</v>
      </c>
      <c r="B1924" t="s">
        <v>4238</v>
      </c>
      <c r="C1924" t="s">
        <v>12</v>
      </c>
      <c r="D1924" t="s">
        <v>4356</v>
      </c>
      <c r="E1924" t="s">
        <v>14</v>
      </c>
      <c r="F1924" t="s">
        <v>4357</v>
      </c>
      <c r="G1924" t="s">
        <v>16</v>
      </c>
      <c r="H1924" t="s">
        <v>4352</v>
      </c>
    </row>
    <row r="1925" spans="1:8">
      <c r="A1925" s="1">
        <v>1923</v>
      </c>
      <c r="B1925" t="s">
        <v>4238</v>
      </c>
      <c r="C1925" t="s">
        <v>12</v>
      </c>
      <c r="D1925" t="s">
        <v>4358</v>
      </c>
      <c r="E1925" t="s">
        <v>14</v>
      </c>
      <c r="F1925" t="s">
        <v>4359</v>
      </c>
      <c r="G1925" t="s">
        <v>16</v>
      </c>
      <c r="H1925" t="s">
        <v>4360</v>
      </c>
    </row>
    <row r="1926" spans="1:8">
      <c r="A1926" s="1">
        <v>1924</v>
      </c>
      <c r="B1926" t="s">
        <v>4238</v>
      </c>
      <c r="C1926" t="s">
        <v>12</v>
      </c>
      <c r="D1926" t="s">
        <v>4361</v>
      </c>
      <c r="E1926" t="s">
        <v>14</v>
      </c>
      <c r="F1926" t="s">
        <v>4362</v>
      </c>
      <c r="G1926" t="s">
        <v>16</v>
      </c>
      <c r="H1926" t="s">
        <v>4363</v>
      </c>
    </row>
    <row r="1927" spans="1:8">
      <c r="A1927" s="1">
        <v>1925</v>
      </c>
      <c r="B1927" t="s">
        <v>4238</v>
      </c>
      <c r="C1927" t="s">
        <v>12</v>
      </c>
      <c r="D1927" t="s">
        <v>4364</v>
      </c>
      <c r="E1927" t="s">
        <v>14</v>
      </c>
      <c r="F1927" t="s">
        <v>4365</v>
      </c>
      <c r="G1927" t="s">
        <v>16</v>
      </c>
      <c r="H1927" t="s">
        <v>4366</v>
      </c>
    </row>
    <row r="1928" spans="1:8">
      <c r="A1928" s="1">
        <v>1926</v>
      </c>
      <c r="B1928" t="s">
        <v>4238</v>
      </c>
      <c r="C1928" t="s">
        <v>12</v>
      </c>
      <c r="D1928" t="s">
        <v>4367</v>
      </c>
      <c r="E1928" t="s">
        <v>14</v>
      </c>
      <c r="F1928" t="s">
        <v>4368</v>
      </c>
      <c r="G1928" t="s">
        <v>16</v>
      </c>
      <c r="H1928" t="s">
        <v>4337</v>
      </c>
    </row>
    <row r="1929" spans="1:8">
      <c r="A1929" s="1">
        <v>1927</v>
      </c>
      <c r="B1929" t="s">
        <v>4238</v>
      </c>
      <c r="C1929" t="s">
        <v>12</v>
      </c>
      <c r="D1929" t="s">
        <v>4369</v>
      </c>
      <c r="E1929" t="s">
        <v>14</v>
      </c>
      <c r="F1929" t="s">
        <v>4370</v>
      </c>
      <c r="G1929" t="s">
        <v>16</v>
      </c>
      <c r="H1929" t="s">
        <v>4371</v>
      </c>
    </row>
    <row r="1930" spans="1:8">
      <c r="A1930" s="1">
        <v>1928</v>
      </c>
      <c r="B1930" t="s">
        <v>4238</v>
      </c>
      <c r="C1930" t="s">
        <v>12</v>
      </c>
      <c r="D1930" t="s">
        <v>4372</v>
      </c>
      <c r="E1930" t="s">
        <v>14</v>
      </c>
      <c r="F1930" t="s">
        <v>4373</v>
      </c>
      <c r="G1930" t="s">
        <v>16</v>
      </c>
      <c r="H1930" t="s">
        <v>4346</v>
      </c>
    </row>
    <row r="1931" spans="1:8">
      <c r="A1931" s="1">
        <v>1929</v>
      </c>
      <c r="B1931" t="s">
        <v>4238</v>
      </c>
      <c r="C1931" t="s">
        <v>12</v>
      </c>
      <c r="D1931" t="s">
        <v>4374</v>
      </c>
      <c r="E1931" t="s">
        <v>14</v>
      </c>
      <c r="F1931" t="s">
        <v>4375</v>
      </c>
      <c r="G1931" t="s">
        <v>16</v>
      </c>
      <c r="H1931" t="s">
        <v>4376</v>
      </c>
    </row>
    <row r="1932" spans="1:8">
      <c r="A1932" s="1">
        <v>1930</v>
      </c>
      <c r="B1932" t="s">
        <v>4238</v>
      </c>
      <c r="C1932" t="s">
        <v>12</v>
      </c>
      <c r="D1932" t="s">
        <v>4377</v>
      </c>
      <c r="E1932" t="s">
        <v>14</v>
      </c>
      <c r="F1932" t="s">
        <v>4378</v>
      </c>
      <c r="G1932" t="s">
        <v>16</v>
      </c>
      <c r="H1932" t="s">
        <v>4379</v>
      </c>
    </row>
    <row r="1933" spans="1:8">
      <c r="A1933" s="1">
        <v>1931</v>
      </c>
      <c r="B1933" t="s">
        <v>4238</v>
      </c>
      <c r="C1933" t="s">
        <v>12</v>
      </c>
      <c r="D1933" t="s">
        <v>4380</v>
      </c>
      <c r="E1933" t="s">
        <v>14</v>
      </c>
      <c r="F1933" t="s">
        <v>4381</v>
      </c>
      <c r="G1933" t="s">
        <v>16</v>
      </c>
      <c r="H1933" t="s">
        <v>4382</v>
      </c>
    </row>
    <row r="1934" spans="1:8">
      <c r="A1934" s="1">
        <v>1932</v>
      </c>
      <c r="B1934" t="s">
        <v>4238</v>
      </c>
      <c r="C1934" t="s">
        <v>12</v>
      </c>
      <c r="D1934" t="s">
        <v>4383</v>
      </c>
      <c r="E1934" t="s">
        <v>14</v>
      </c>
      <c r="F1934" t="s">
        <v>4384</v>
      </c>
      <c r="G1934" t="s">
        <v>16</v>
      </c>
      <c r="H1934" t="s">
        <v>4385</v>
      </c>
    </row>
    <row r="1935" spans="1:8">
      <c r="A1935" s="1">
        <v>1933</v>
      </c>
      <c r="B1935" t="s">
        <v>4238</v>
      </c>
      <c r="C1935" t="s">
        <v>12</v>
      </c>
      <c r="D1935" t="s">
        <v>4386</v>
      </c>
      <c r="E1935" t="s">
        <v>14</v>
      </c>
      <c r="F1935" t="s">
        <v>4387</v>
      </c>
      <c r="G1935" t="s">
        <v>16</v>
      </c>
      <c r="H1935">
        <f> 0.1
</f>
        <v>0</v>
      </c>
    </row>
    <row r="1936" spans="1:8">
      <c r="A1936" s="1">
        <v>1934</v>
      </c>
      <c r="B1936" t="s">
        <v>4238</v>
      </c>
      <c r="C1936" t="s">
        <v>12</v>
      </c>
      <c r="D1936" t="s">
        <v>4388</v>
      </c>
      <c r="E1936" t="s">
        <v>14</v>
      </c>
      <c r="F1936" t="s">
        <v>4389</v>
      </c>
      <c r="G1936" t="s">
        <v>16</v>
      </c>
      <c r="H1936">
        <f> 0.1
</f>
        <v>0</v>
      </c>
    </row>
    <row r="1937" spans="1:8">
      <c r="A1937" s="1">
        <v>1935</v>
      </c>
      <c r="B1937" t="s">
        <v>4238</v>
      </c>
      <c r="C1937" t="s">
        <v>12</v>
      </c>
      <c r="D1937" t="s">
        <v>4390</v>
      </c>
      <c r="E1937" t="s">
        <v>14</v>
      </c>
      <c r="F1937" t="s">
        <v>4391</v>
      </c>
      <c r="G1937" t="s">
        <v>16</v>
      </c>
      <c r="H1937">
        <f> 0.001
</f>
        <v>0</v>
      </c>
    </row>
    <row r="1938" spans="1:8">
      <c r="A1938" s="1">
        <v>1936</v>
      </c>
      <c r="B1938" t="s">
        <v>4238</v>
      </c>
      <c r="C1938" t="s">
        <v>12</v>
      </c>
      <c r="D1938" t="s">
        <v>4392</v>
      </c>
      <c r="E1938" t="s">
        <v>14</v>
      </c>
      <c r="F1938" t="s">
        <v>4393</v>
      </c>
      <c r="G1938" t="s">
        <v>16</v>
      </c>
      <c r="H1938">
        <f> 0.005
</f>
        <v>0</v>
      </c>
    </row>
    <row r="1939" spans="1:8">
      <c r="A1939" s="1">
        <v>1937</v>
      </c>
      <c r="B1939" t="s">
        <v>4238</v>
      </c>
      <c r="C1939" t="s">
        <v>12</v>
      </c>
      <c r="D1939" t="s">
        <v>4394</v>
      </c>
      <c r="E1939" t="s">
        <v>14</v>
      </c>
      <c r="F1939" t="s">
        <v>4395</v>
      </c>
      <c r="G1939" t="s">
        <v>16</v>
      </c>
      <c r="H1939">
        <f> 0.1
</f>
        <v>0</v>
      </c>
    </row>
    <row r="1940" spans="1:8">
      <c r="A1940" s="1">
        <v>1938</v>
      </c>
      <c r="B1940" t="s">
        <v>4238</v>
      </c>
      <c r="C1940" t="s">
        <v>12</v>
      </c>
      <c r="D1940" t="s">
        <v>4396</v>
      </c>
      <c r="E1940" t="s">
        <v>14</v>
      </c>
      <c r="F1940" t="s">
        <v>4397</v>
      </c>
      <c r="G1940" t="s">
        <v>16</v>
      </c>
      <c r="H1940">
        <f> 500
</f>
        <v>0</v>
      </c>
    </row>
    <row r="1941" spans="1:8">
      <c r="A1941" s="1">
        <v>1939</v>
      </c>
      <c r="B1941" t="s">
        <v>4238</v>
      </c>
      <c r="C1941" t="s">
        <v>12</v>
      </c>
      <c r="D1941" t="s">
        <v>4398</v>
      </c>
      <c r="E1941" t="s">
        <v>14</v>
      </c>
      <c r="F1941" t="s">
        <v>4399</v>
      </c>
      <c r="G1941" t="s">
        <v>16</v>
      </c>
      <c r="H1941">
        <f> 500
</f>
        <v>0</v>
      </c>
    </row>
    <row r="1942" spans="1:8">
      <c r="A1942" s="1">
        <v>1940</v>
      </c>
      <c r="B1942" t="s">
        <v>4238</v>
      </c>
      <c r="C1942" t="s">
        <v>12</v>
      </c>
      <c r="D1942" t="s">
        <v>4400</v>
      </c>
      <c r="E1942" t="s">
        <v>14</v>
      </c>
      <c r="F1942" t="s">
        <v>4401</v>
      </c>
      <c r="G1942" t="s">
        <v>16</v>
      </c>
      <c r="H1942">
        <f> 500
</f>
        <v>0</v>
      </c>
    </row>
    <row r="1943" spans="1:8">
      <c r="A1943" s="1">
        <v>1941</v>
      </c>
      <c r="B1943" t="s">
        <v>4238</v>
      </c>
      <c r="C1943" t="s">
        <v>12</v>
      </c>
      <c r="D1943" t="s">
        <v>4402</v>
      </c>
      <c r="E1943" t="s">
        <v>14</v>
      </c>
      <c r="F1943" t="s">
        <v>4403</v>
      </c>
      <c r="G1943" t="s">
        <v>16</v>
      </c>
      <c r="H1943">
        <f> 500
</f>
        <v>0</v>
      </c>
    </row>
    <row r="1944" spans="1:8">
      <c r="A1944" s="1">
        <v>1942</v>
      </c>
      <c r="B1944" t="s">
        <v>4238</v>
      </c>
      <c r="C1944" t="s">
        <v>12</v>
      </c>
      <c r="D1944" t="s">
        <v>4404</v>
      </c>
      <c r="E1944" t="s">
        <v>14</v>
      </c>
      <c r="F1944" t="s">
        <v>4387</v>
      </c>
      <c r="G1944" t="s">
        <v>16</v>
      </c>
      <c r="H1944">
        <f> 0.01
</f>
        <v>0</v>
      </c>
    </row>
    <row r="1945" spans="1:8">
      <c r="A1945" s="1">
        <v>1943</v>
      </c>
      <c r="B1945" t="s">
        <v>4238</v>
      </c>
      <c r="C1945" t="s">
        <v>12</v>
      </c>
      <c r="D1945" t="s">
        <v>4405</v>
      </c>
      <c r="E1945" t="s">
        <v>14</v>
      </c>
      <c r="F1945" t="s">
        <v>4389</v>
      </c>
      <c r="G1945" t="s">
        <v>16</v>
      </c>
      <c r="H1945">
        <f> 0.01
</f>
        <v>0</v>
      </c>
    </row>
    <row r="1946" spans="1:8">
      <c r="A1946" s="1">
        <v>1944</v>
      </c>
      <c r="B1946" t="s">
        <v>4238</v>
      </c>
      <c r="C1946" t="s">
        <v>12</v>
      </c>
      <c r="D1946" t="s">
        <v>4406</v>
      </c>
      <c r="E1946" t="s">
        <v>14</v>
      </c>
      <c r="F1946" t="s">
        <v>4391</v>
      </c>
      <c r="G1946" t="s">
        <v>16</v>
      </c>
      <c r="H1946">
        <f> 0.0001
</f>
        <v>0</v>
      </c>
    </row>
    <row r="1947" spans="1:8">
      <c r="A1947" s="1">
        <v>1945</v>
      </c>
      <c r="B1947" t="s">
        <v>4238</v>
      </c>
      <c r="C1947" t="s">
        <v>12</v>
      </c>
      <c r="D1947" t="s">
        <v>4407</v>
      </c>
      <c r="E1947" t="s">
        <v>14</v>
      </c>
      <c r="F1947" t="s">
        <v>4393</v>
      </c>
      <c r="G1947" t="s">
        <v>16</v>
      </c>
      <c r="H1947">
        <f> 0.0005
</f>
        <v>0</v>
      </c>
    </row>
    <row r="1948" spans="1:8">
      <c r="A1948" s="1">
        <v>1946</v>
      </c>
      <c r="B1948" t="s">
        <v>4238</v>
      </c>
      <c r="C1948" t="s">
        <v>12</v>
      </c>
      <c r="D1948" t="s">
        <v>4394</v>
      </c>
      <c r="E1948" t="s">
        <v>14</v>
      </c>
      <c r="F1948" t="s">
        <v>4395</v>
      </c>
      <c r="G1948" t="s">
        <v>16</v>
      </c>
      <c r="H1948">
        <f> 0.1
</f>
        <v>0</v>
      </c>
    </row>
    <row r="1949" spans="1:8">
      <c r="A1949" s="1">
        <v>1947</v>
      </c>
      <c r="B1949" t="s">
        <v>4238</v>
      </c>
      <c r="C1949" t="s">
        <v>12</v>
      </c>
      <c r="D1949" t="s">
        <v>4408</v>
      </c>
      <c r="E1949" t="s">
        <v>14</v>
      </c>
      <c r="F1949" t="s">
        <v>4397</v>
      </c>
      <c r="G1949" t="s">
        <v>16</v>
      </c>
      <c r="H1949">
        <f> 50
</f>
        <v>0</v>
      </c>
    </row>
    <row r="1950" spans="1:8">
      <c r="A1950" s="1">
        <v>1948</v>
      </c>
      <c r="B1950" t="s">
        <v>4238</v>
      </c>
      <c r="C1950" t="s">
        <v>12</v>
      </c>
      <c r="D1950" t="s">
        <v>4409</v>
      </c>
      <c r="E1950" t="s">
        <v>14</v>
      </c>
      <c r="F1950" t="s">
        <v>4399</v>
      </c>
      <c r="G1950" t="s">
        <v>16</v>
      </c>
      <c r="H1950">
        <f> 50
</f>
        <v>0</v>
      </c>
    </row>
    <row r="1951" spans="1:8">
      <c r="A1951" s="1">
        <v>1949</v>
      </c>
      <c r="B1951" t="s">
        <v>4238</v>
      </c>
      <c r="C1951" t="s">
        <v>12</v>
      </c>
      <c r="D1951" t="s">
        <v>4410</v>
      </c>
      <c r="E1951" t="s">
        <v>14</v>
      </c>
      <c r="F1951" t="s">
        <v>4401</v>
      </c>
      <c r="G1951" t="s">
        <v>16</v>
      </c>
      <c r="H1951">
        <f> 50
</f>
        <v>0</v>
      </c>
    </row>
    <row r="1952" spans="1:8">
      <c r="A1952" s="1">
        <v>1950</v>
      </c>
      <c r="B1952" t="s">
        <v>4238</v>
      </c>
      <c r="C1952" t="s">
        <v>12</v>
      </c>
      <c r="D1952" t="s">
        <v>4411</v>
      </c>
      <c r="E1952" t="s">
        <v>14</v>
      </c>
      <c r="F1952" t="s">
        <v>4403</v>
      </c>
      <c r="G1952" t="s">
        <v>16</v>
      </c>
      <c r="H1952">
        <f> 50
</f>
        <v>0</v>
      </c>
    </row>
    <row r="1953" spans="1:8">
      <c r="A1953" s="1">
        <v>1951</v>
      </c>
      <c r="B1953" t="s">
        <v>4238</v>
      </c>
      <c r="C1953" t="s">
        <v>12</v>
      </c>
      <c r="D1953" t="s">
        <v>4412</v>
      </c>
      <c r="E1953" t="s">
        <v>14</v>
      </c>
      <c r="F1953" t="s">
        <v>4387</v>
      </c>
      <c r="G1953" t="s">
        <v>16</v>
      </c>
      <c r="H1953">
        <f> 0.1; B2 = 0.1; B3 = 0.001;
</f>
        <v>0</v>
      </c>
    </row>
    <row r="1954" spans="1:8">
      <c r="A1954" s="1">
        <v>1952</v>
      </c>
      <c r="B1954" t="s">
        <v>4238</v>
      </c>
      <c r="C1954" t="s">
        <v>12</v>
      </c>
      <c r="D1954" t="s">
        <v>4413</v>
      </c>
      <c r="E1954" t="s">
        <v>14</v>
      </c>
      <c r="F1954" t="s">
        <v>4393</v>
      </c>
      <c r="G1954" t="s">
        <v>16</v>
      </c>
      <c r="H1954">
        <f> 0.005; B5 = 0.1; D1 = 500; D2 = 500; D3 = 500; D4 = 500
</f>
        <v>0</v>
      </c>
    </row>
    <row r="1955" spans="1:8">
      <c r="A1955" s="1">
        <v>1953</v>
      </c>
      <c r="B1955" t="s">
        <v>4238</v>
      </c>
      <c r="C1955" t="s">
        <v>12</v>
      </c>
      <c r="D1955" t="s">
        <v>4414</v>
      </c>
      <c r="E1955" t="s">
        <v>14</v>
      </c>
      <c r="F1955" t="s">
        <v>4387</v>
      </c>
      <c r="G1955" t="s">
        <v>16</v>
      </c>
      <c r="H1955">
        <f> 0.01; B2 = 0.01; B3 = 0.0001; B4 = 0.0005; B5 = 0.1; D1 = 50; D2 = 50; D3 = 50; D4 = 50
</f>
        <v>0</v>
      </c>
    </row>
    <row r="1956" spans="1:8">
      <c r="A1956" s="1">
        <v>1954</v>
      </c>
      <c r="B1956" t="s">
        <v>4238</v>
      </c>
      <c r="C1956" t="s">
        <v>12</v>
      </c>
      <c r="D1956" t="s">
        <v>63</v>
      </c>
      <c r="E1956" t="s">
        <v>14</v>
      </c>
      <c r="F1956" t="s">
        <v>63</v>
      </c>
      <c r="G1956" t="s">
        <v>16</v>
      </c>
    </row>
    <row r="1957" spans="1:8">
      <c r="A1957" s="1">
        <v>1955</v>
      </c>
      <c r="B1957" t="s">
        <v>4238</v>
      </c>
      <c r="C1957" t="s">
        <v>12</v>
      </c>
      <c r="D1957" t="s">
        <v>4415</v>
      </c>
      <c r="E1957" t="s">
        <v>14</v>
      </c>
      <c r="F1957" t="s">
        <v>65</v>
      </c>
      <c r="G1957" t="s">
        <v>16</v>
      </c>
      <c r="H1957" t="s">
        <v>4416</v>
      </c>
    </row>
    <row r="1958" spans="1:8">
      <c r="A1958" s="1">
        <v>1956</v>
      </c>
      <c r="B1958" t="s">
        <v>4238</v>
      </c>
      <c r="C1958" t="s">
        <v>12</v>
      </c>
      <c r="D1958" t="s">
        <v>4417</v>
      </c>
      <c r="E1958" t="s">
        <v>14</v>
      </c>
      <c r="F1958" t="s">
        <v>68</v>
      </c>
      <c r="G1958" t="s">
        <v>16</v>
      </c>
      <c r="H1958" t="s">
        <v>4418</v>
      </c>
    </row>
    <row r="1959" spans="1:8">
      <c r="A1959" s="1">
        <v>1957</v>
      </c>
      <c r="B1959" t="s">
        <v>4238</v>
      </c>
      <c r="C1959" t="s">
        <v>12</v>
      </c>
      <c r="D1959" t="s">
        <v>4419</v>
      </c>
      <c r="E1959" t="s">
        <v>14</v>
      </c>
      <c r="F1959" t="s">
        <v>71</v>
      </c>
      <c r="G1959" t="s">
        <v>16</v>
      </c>
      <c r="H1959" t="s">
        <v>4420</v>
      </c>
    </row>
    <row r="1960" spans="1:8">
      <c r="A1960" s="1">
        <v>1958</v>
      </c>
      <c r="B1960" t="s">
        <v>4238</v>
      </c>
      <c r="C1960" t="s">
        <v>12</v>
      </c>
      <c r="D1960" t="s">
        <v>4421</v>
      </c>
      <c r="E1960" t="s">
        <v>14</v>
      </c>
      <c r="F1960" t="s">
        <v>74</v>
      </c>
      <c r="G1960" t="s">
        <v>16</v>
      </c>
      <c r="H1960" t="s">
        <v>4422</v>
      </c>
    </row>
    <row r="1961" spans="1:8">
      <c r="A1961" s="1">
        <v>1959</v>
      </c>
      <c r="B1961" t="s">
        <v>4238</v>
      </c>
      <c r="C1961" t="s">
        <v>12</v>
      </c>
      <c r="D1961" t="s">
        <v>4423</v>
      </c>
      <c r="E1961" t="s">
        <v>14</v>
      </c>
      <c r="F1961" t="s">
        <v>77</v>
      </c>
      <c r="G1961" t="s">
        <v>16</v>
      </c>
      <c r="H1961" t="s">
        <v>4424</v>
      </c>
    </row>
    <row r="1962" spans="1:8">
      <c r="A1962" s="1">
        <v>1960</v>
      </c>
      <c r="B1962" t="s">
        <v>4238</v>
      </c>
      <c r="C1962" t="s">
        <v>12</v>
      </c>
      <c r="D1962" t="s">
        <v>4425</v>
      </c>
      <c r="E1962" t="s">
        <v>14</v>
      </c>
      <c r="F1962" t="s">
        <v>80</v>
      </c>
      <c r="G1962" t="s">
        <v>16</v>
      </c>
      <c r="H1962" t="s">
        <v>4426</v>
      </c>
    </row>
    <row r="1963" spans="1:8">
      <c r="A1963" s="1">
        <v>1961</v>
      </c>
      <c r="B1963" t="s">
        <v>4238</v>
      </c>
      <c r="C1963" t="s">
        <v>12</v>
      </c>
      <c r="D1963" t="s">
        <v>4427</v>
      </c>
      <c r="E1963" t="s">
        <v>14</v>
      </c>
      <c r="F1963" t="s">
        <v>2402</v>
      </c>
      <c r="G1963" t="s">
        <v>16</v>
      </c>
      <c r="H1963" t="s">
        <v>4428</v>
      </c>
    </row>
    <row r="1964" spans="1:8">
      <c r="A1964" s="1">
        <v>1962</v>
      </c>
      <c r="B1964" t="s">
        <v>4238</v>
      </c>
      <c r="C1964" t="s">
        <v>12</v>
      </c>
      <c r="D1964" t="s">
        <v>4429</v>
      </c>
      <c r="E1964" t="s">
        <v>14</v>
      </c>
      <c r="F1964" t="s">
        <v>2405</v>
      </c>
      <c r="G1964" t="s">
        <v>16</v>
      </c>
      <c r="H1964" t="s">
        <v>4430</v>
      </c>
    </row>
    <row r="1965" spans="1:8">
      <c r="A1965" s="1">
        <v>1963</v>
      </c>
      <c r="B1965" t="s">
        <v>4238</v>
      </c>
      <c r="C1965" t="s">
        <v>12</v>
      </c>
      <c r="D1965" t="s">
        <v>4431</v>
      </c>
      <c r="E1965" t="s">
        <v>14</v>
      </c>
      <c r="F1965" t="s">
        <v>2408</v>
      </c>
      <c r="G1965" t="s">
        <v>16</v>
      </c>
      <c r="H1965" t="s">
        <v>4432</v>
      </c>
    </row>
    <row r="1966" spans="1:8">
      <c r="A1966" s="1">
        <v>1964</v>
      </c>
      <c r="B1966" t="s">
        <v>4238</v>
      </c>
      <c r="C1966" t="s">
        <v>12</v>
      </c>
      <c r="D1966" t="s">
        <v>4433</v>
      </c>
      <c r="E1966" t="s">
        <v>14</v>
      </c>
      <c r="F1966" t="s">
        <v>2411</v>
      </c>
      <c r="G1966" t="s">
        <v>16</v>
      </c>
      <c r="H1966" t="s">
        <v>4434</v>
      </c>
    </row>
    <row r="1967" spans="1:8">
      <c r="A1967" s="1">
        <v>1965</v>
      </c>
      <c r="B1967" t="s">
        <v>4238</v>
      </c>
      <c r="C1967" t="s">
        <v>12</v>
      </c>
      <c r="D1967" t="s">
        <v>4435</v>
      </c>
      <c r="E1967" t="s">
        <v>14</v>
      </c>
      <c r="F1967" t="s">
        <v>4436</v>
      </c>
      <c r="G1967" t="s">
        <v>16</v>
      </c>
      <c r="H1967" t="s">
        <v>4437</v>
      </c>
    </row>
    <row r="1968" spans="1:8">
      <c r="A1968" s="1">
        <v>1966</v>
      </c>
      <c r="B1968" t="s">
        <v>4238</v>
      </c>
      <c r="C1968" t="s">
        <v>12</v>
      </c>
      <c r="D1968" t="s">
        <v>4438</v>
      </c>
      <c r="E1968" t="s">
        <v>14</v>
      </c>
      <c r="F1968" t="s">
        <v>4439</v>
      </c>
      <c r="G1968" t="s">
        <v>16</v>
      </c>
      <c r="H1968" t="s">
        <v>4440</v>
      </c>
    </row>
    <row r="1969" spans="1:8">
      <c r="A1969" s="1">
        <v>1967</v>
      </c>
      <c r="B1969" t="s">
        <v>4238</v>
      </c>
      <c r="C1969" t="s">
        <v>12</v>
      </c>
      <c r="D1969" t="s">
        <v>4441</v>
      </c>
      <c r="E1969" t="s">
        <v>14</v>
      </c>
      <c r="F1969" t="s">
        <v>4442</v>
      </c>
      <c r="G1969" t="s">
        <v>16</v>
      </c>
      <c r="H1969" t="s">
        <v>4443</v>
      </c>
    </row>
    <row r="1970" spans="1:8">
      <c r="A1970" s="1">
        <v>1968</v>
      </c>
      <c r="B1970" t="s">
        <v>4238</v>
      </c>
      <c r="C1970" t="s">
        <v>12</v>
      </c>
      <c r="D1970" t="s">
        <v>4444</v>
      </c>
      <c r="E1970" t="s">
        <v>14</v>
      </c>
      <c r="F1970" t="s">
        <v>4445</v>
      </c>
      <c r="G1970" t="s">
        <v>16</v>
      </c>
      <c r="H1970" t="s">
        <v>4446</v>
      </c>
    </row>
    <row r="1971" spans="1:8">
      <c r="A1971" s="1">
        <v>1969</v>
      </c>
      <c r="B1971" t="s">
        <v>4238</v>
      </c>
      <c r="C1971" t="s">
        <v>12</v>
      </c>
      <c r="D1971" t="s">
        <v>4447</v>
      </c>
      <c r="E1971" t="s">
        <v>14</v>
      </c>
      <c r="F1971" t="s">
        <v>4448</v>
      </c>
      <c r="G1971" t="s">
        <v>16</v>
      </c>
      <c r="H1971" t="s">
        <v>4449</v>
      </c>
    </row>
    <row r="1972" spans="1:8">
      <c r="A1972" s="1">
        <v>1970</v>
      </c>
      <c r="B1972" t="s">
        <v>4450</v>
      </c>
      <c r="C1972" t="s">
        <v>12</v>
      </c>
      <c r="D1972" t="s">
        <v>4451</v>
      </c>
      <c r="E1972" t="s">
        <v>14</v>
      </c>
      <c r="F1972" t="s">
        <v>404</v>
      </c>
      <c r="G1972" t="s">
        <v>16</v>
      </c>
      <c r="H1972" t="s">
        <v>4452</v>
      </c>
    </row>
    <row r="1973" spans="1:8">
      <c r="A1973" s="1">
        <v>1971</v>
      </c>
      <c r="B1973" t="s">
        <v>4450</v>
      </c>
      <c r="C1973" t="s">
        <v>12</v>
      </c>
      <c r="D1973" t="s">
        <v>4453</v>
      </c>
      <c r="E1973" t="s">
        <v>14</v>
      </c>
      <c r="F1973" t="s">
        <v>427</v>
      </c>
      <c r="G1973" t="s">
        <v>16</v>
      </c>
      <c r="H1973" t="s">
        <v>4454</v>
      </c>
    </row>
    <row r="1974" spans="1:8">
      <c r="A1974" s="1">
        <v>1972</v>
      </c>
      <c r="B1974" t="s">
        <v>4450</v>
      </c>
      <c r="C1974" t="s">
        <v>12</v>
      </c>
      <c r="D1974" t="s">
        <v>4455</v>
      </c>
      <c r="E1974" t="s">
        <v>14</v>
      </c>
      <c r="F1974" t="s">
        <v>96</v>
      </c>
      <c r="G1974" t="s">
        <v>16</v>
      </c>
      <c r="H1974" t="s">
        <v>4456</v>
      </c>
    </row>
    <row r="1975" spans="1:8">
      <c r="A1975" s="1">
        <v>1973</v>
      </c>
      <c r="B1975" t="s">
        <v>4450</v>
      </c>
      <c r="C1975" t="s">
        <v>12</v>
      </c>
      <c r="D1975" t="s">
        <v>4457</v>
      </c>
      <c r="E1975" t="s">
        <v>14</v>
      </c>
      <c r="F1975" t="s">
        <v>90</v>
      </c>
      <c r="G1975" t="s">
        <v>16</v>
      </c>
      <c r="H1975" t="s">
        <v>4458</v>
      </c>
    </row>
    <row r="1976" spans="1:8">
      <c r="A1976" s="1">
        <v>1974</v>
      </c>
      <c r="B1976" t="s">
        <v>4450</v>
      </c>
      <c r="C1976" t="s">
        <v>12</v>
      </c>
      <c r="D1976" t="s">
        <v>63</v>
      </c>
      <c r="E1976" t="s">
        <v>14</v>
      </c>
      <c r="F1976" t="s">
        <v>63</v>
      </c>
      <c r="G1976" t="s">
        <v>16</v>
      </c>
    </row>
    <row r="1977" spans="1:8">
      <c r="A1977" s="1">
        <v>1975</v>
      </c>
      <c r="B1977" t="s">
        <v>4450</v>
      </c>
      <c r="C1977" t="s">
        <v>12</v>
      </c>
      <c r="D1977" t="s">
        <v>1543</v>
      </c>
      <c r="E1977" t="s">
        <v>14</v>
      </c>
      <c r="F1977" t="s">
        <v>1543</v>
      </c>
      <c r="G1977" t="s">
        <v>16</v>
      </c>
    </row>
    <row r="1978" spans="1:8">
      <c r="A1978" s="1">
        <v>1976</v>
      </c>
      <c r="B1978" t="s">
        <v>4450</v>
      </c>
      <c r="C1978" t="s">
        <v>12</v>
      </c>
      <c r="D1978" t="s">
        <v>4459</v>
      </c>
      <c r="E1978" t="s">
        <v>14</v>
      </c>
      <c r="F1978" t="s">
        <v>4459</v>
      </c>
      <c r="G1978" t="s">
        <v>16</v>
      </c>
    </row>
    <row r="1979" spans="1:8">
      <c r="A1979" s="1">
        <v>1977</v>
      </c>
      <c r="B1979" t="s">
        <v>4450</v>
      </c>
      <c r="C1979" t="s">
        <v>12</v>
      </c>
      <c r="D1979" t="s">
        <v>135</v>
      </c>
      <c r="E1979" t="s">
        <v>14</v>
      </c>
      <c r="F1979" t="s">
        <v>135</v>
      </c>
      <c r="G1979" t="s">
        <v>16</v>
      </c>
    </row>
    <row r="1980" spans="1:8">
      <c r="A1980" s="1">
        <v>1978</v>
      </c>
      <c r="B1980" t="s">
        <v>4450</v>
      </c>
      <c r="C1980" t="s">
        <v>12</v>
      </c>
      <c r="D1980" t="s">
        <v>4460</v>
      </c>
      <c r="E1980" t="s">
        <v>14</v>
      </c>
      <c r="F1980" t="s">
        <v>4460</v>
      </c>
      <c r="G1980" t="s">
        <v>16</v>
      </c>
    </row>
    <row r="1981" spans="1:8">
      <c r="A1981" s="1">
        <v>1979</v>
      </c>
      <c r="B1981" t="s">
        <v>4450</v>
      </c>
      <c r="C1981" t="s">
        <v>12</v>
      </c>
      <c r="D1981" t="s">
        <v>4461</v>
      </c>
      <c r="E1981" t="s">
        <v>14</v>
      </c>
      <c r="F1981" t="s">
        <v>4461</v>
      </c>
      <c r="G1981" t="s">
        <v>16</v>
      </c>
    </row>
    <row r="1982" spans="1:8">
      <c r="A1982" s="1">
        <v>1980</v>
      </c>
      <c r="B1982" t="s">
        <v>4450</v>
      </c>
      <c r="C1982" t="s">
        <v>12</v>
      </c>
      <c r="D1982" t="s">
        <v>4461</v>
      </c>
      <c r="E1982" t="s">
        <v>14</v>
      </c>
      <c r="F1982" t="s">
        <v>4461</v>
      </c>
      <c r="G1982" t="s">
        <v>16</v>
      </c>
    </row>
    <row r="1983" spans="1:8">
      <c r="A1983" s="1">
        <v>1981</v>
      </c>
      <c r="B1983" t="s">
        <v>4450</v>
      </c>
      <c r="C1983" t="s">
        <v>12</v>
      </c>
      <c r="D1983" t="s">
        <v>4462</v>
      </c>
      <c r="E1983" t="s">
        <v>14</v>
      </c>
      <c r="F1983" t="s">
        <v>4462</v>
      </c>
      <c r="G1983" t="s">
        <v>16</v>
      </c>
    </row>
    <row r="1984" spans="1:8">
      <c r="A1984" s="1">
        <v>1982</v>
      </c>
      <c r="B1984" t="s">
        <v>4450</v>
      </c>
      <c r="C1984" t="s">
        <v>12</v>
      </c>
      <c r="D1984" t="s">
        <v>4462</v>
      </c>
      <c r="E1984" t="s">
        <v>14</v>
      </c>
      <c r="F1984" t="s">
        <v>4462</v>
      </c>
      <c r="G1984" t="s">
        <v>16</v>
      </c>
    </row>
    <row r="1985" spans="1:8">
      <c r="A1985" s="1">
        <v>1983</v>
      </c>
      <c r="B1985" t="s">
        <v>4450</v>
      </c>
      <c r="C1985" t="s">
        <v>12</v>
      </c>
      <c r="D1985" t="s">
        <v>4463</v>
      </c>
      <c r="E1985" t="s">
        <v>14</v>
      </c>
      <c r="F1985" t="s">
        <v>4463</v>
      </c>
      <c r="G1985" t="s">
        <v>16</v>
      </c>
    </row>
    <row r="1986" spans="1:8">
      <c r="A1986" s="1">
        <v>1984</v>
      </c>
      <c r="B1986" t="s">
        <v>4450</v>
      </c>
      <c r="C1986" t="s">
        <v>12</v>
      </c>
      <c r="D1986" t="s">
        <v>4464</v>
      </c>
      <c r="E1986" t="s">
        <v>14</v>
      </c>
      <c r="F1986" t="s">
        <v>96</v>
      </c>
      <c r="G1986" t="s">
        <v>16</v>
      </c>
      <c r="H1986" t="s">
        <v>4465</v>
      </c>
    </row>
    <row r="1987" spans="1:8">
      <c r="A1987" s="1">
        <v>1985</v>
      </c>
      <c r="B1987" t="s">
        <v>4450</v>
      </c>
      <c r="C1987" t="s">
        <v>12</v>
      </c>
      <c r="D1987" t="s">
        <v>4466</v>
      </c>
      <c r="E1987" t="s">
        <v>14</v>
      </c>
      <c r="F1987" t="s">
        <v>1863</v>
      </c>
      <c r="G1987" t="s">
        <v>16</v>
      </c>
      <c r="H1987" t="s">
        <v>4467</v>
      </c>
    </row>
    <row r="1988" spans="1:8">
      <c r="A1988" s="1">
        <v>1986</v>
      </c>
      <c r="B1988" t="s">
        <v>4450</v>
      </c>
      <c r="C1988" t="s">
        <v>12</v>
      </c>
      <c r="D1988" t="s">
        <v>63</v>
      </c>
      <c r="E1988" t="s">
        <v>14</v>
      </c>
      <c r="F1988" t="s">
        <v>63</v>
      </c>
      <c r="G1988" t="s">
        <v>16</v>
      </c>
    </row>
    <row r="1989" spans="1:8">
      <c r="A1989" s="1">
        <v>1987</v>
      </c>
      <c r="B1989" t="s">
        <v>4450</v>
      </c>
      <c r="C1989" t="s">
        <v>12</v>
      </c>
      <c r="D1989" t="s">
        <v>4468</v>
      </c>
      <c r="E1989" t="s">
        <v>14</v>
      </c>
      <c r="F1989" t="s">
        <v>4469</v>
      </c>
      <c r="G1989" t="s">
        <v>16</v>
      </c>
      <c r="H1989" t="s">
        <v>4470</v>
      </c>
    </row>
    <row r="1990" spans="1:8">
      <c r="A1990" s="1">
        <v>1988</v>
      </c>
      <c r="B1990" t="s">
        <v>4450</v>
      </c>
      <c r="C1990" t="s">
        <v>12</v>
      </c>
      <c r="D1990" t="s">
        <v>4471</v>
      </c>
      <c r="E1990" t="s">
        <v>14</v>
      </c>
      <c r="F1990" t="s">
        <v>4472</v>
      </c>
      <c r="G1990" t="s">
        <v>16</v>
      </c>
      <c r="H1990" t="s">
        <v>4473</v>
      </c>
    </row>
    <row r="1991" spans="1:8">
      <c r="A1991" s="1">
        <v>1989</v>
      </c>
      <c r="B1991" t="s">
        <v>4450</v>
      </c>
      <c r="C1991" t="s">
        <v>12</v>
      </c>
      <c r="D1991" t="s">
        <v>4474</v>
      </c>
      <c r="E1991" t="s">
        <v>14</v>
      </c>
      <c r="F1991" t="s">
        <v>4475</v>
      </c>
      <c r="G1991" t="s">
        <v>16</v>
      </c>
      <c r="H1991" t="s">
        <v>4476</v>
      </c>
    </row>
    <row r="1992" spans="1:8">
      <c r="A1992" s="1">
        <v>1990</v>
      </c>
      <c r="B1992" t="s">
        <v>4450</v>
      </c>
      <c r="C1992" t="s">
        <v>12</v>
      </c>
      <c r="D1992" t="s">
        <v>4477</v>
      </c>
      <c r="E1992" t="s">
        <v>14</v>
      </c>
      <c r="F1992" t="s">
        <v>4478</v>
      </c>
      <c r="G1992" t="s">
        <v>16</v>
      </c>
      <c r="H1992" t="s">
        <v>4479</v>
      </c>
    </row>
    <row r="1993" spans="1:8">
      <c r="A1993" s="1">
        <v>1991</v>
      </c>
      <c r="B1993" t="s">
        <v>4450</v>
      </c>
      <c r="C1993" t="s">
        <v>12</v>
      </c>
      <c r="D1993" t="s">
        <v>4480</v>
      </c>
      <c r="E1993" t="s">
        <v>14</v>
      </c>
      <c r="F1993" t="s">
        <v>4481</v>
      </c>
      <c r="G1993" t="s">
        <v>16</v>
      </c>
      <c r="H1993" t="s">
        <v>4482</v>
      </c>
    </row>
    <row r="1994" spans="1:8">
      <c r="A1994" s="1">
        <v>1992</v>
      </c>
      <c r="B1994" t="s">
        <v>4450</v>
      </c>
      <c r="C1994" t="s">
        <v>12</v>
      </c>
      <c r="D1994" t="s">
        <v>4483</v>
      </c>
      <c r="E1994" t="s">
        <v>14</v>
      </c>
      <c r="F1994" t="s">
        <v>4484</v>
      </c>
      <c r="G1994" t="s">
        <v>16</v>
      </c>
      <c r="H1994" t="s">
        <v>4485</v>
      </c>
    </row>
    <row r="1995" spans="1:8">
      <c r="A1995" s="1">
        <v>1993</v>
      </c>
      <c r="B1995" t="s">
        <v>4450</v>
      </c>
      <c r="C1995" t="s">
        <v>12</v>
      </c>
      <c r="D1995" t="s">
        <v>4486</v>
      </c>
      <c r="E1995" t="s">
        <v>14</v>
      </c>
      <c r="F1995" t="s">
        <v>4487</v>
      </c>
      <c r="G1995" t="s">
        <v>16</v>
      </c>
      <c r="H1995" t="s">
        <v>4488</v>
      </c>
    </row>
    <row r="1996" spans="1:8">
      <c r="A1996" s="1">
        <v>1994</v>
      </c>
      <c r="B1996" t="s">
        <v>4450</v>
      </c>
      <c r="C1996" t="s">
        <v>12</v>
      </c>
      <c r="D1996" t="s">
        <v>4489</v>
      </c>
      <c r="E1996" t="s">
        <v>14</v>
      </c>
      <c r="F1996" t="s">
        <v>4490</v>
      </c>
      <c r="G1996" t="s">
        <v>16</v>
      </c>
      <c r="H1996" t="s">
        <v>4491</v>
      </c>
    </row>
    <row r="1997" spans="1:8">
      <c r="A1997" s="1">
        <v>1995</v>
      </c>
      <c r="B1997" t="s">
        <v>4450</v>
      </c>
      <c r="C1997" t="s">
        <v>12</v>
      </c>
      <c r="D1997" t="s">
        <v>4492</v>
      </c>
      <c r="E1997" t="s">
        <v>14</v>
      </c>
      <c r="F1997" t="s">
        <v>4493</v>
      </c>
      <c r="G1997" t="s">
        <v>16</v>
      </c>
      <c r="H1997" t="s">
        <v>4463</v>
      </c>
    </row>
    <row r="1998" spans="1:8">
      <c r="A1998" s="1">
        <v>1996</v>
      </c>
      <c r="B1998" t="s">
        <v>4450</v>
      </c>
      <c r="C1998" t="s">
        <v>12</v>
      </c>
      <c r="D1998" t="s">
        <v>4494</v>
      </c>
      <c r="E1998" t="s">
        <v>14</v>
      </c>
      <c r="F1998" t="s">
        <v>4495</v>
      </c>
      <c r="G1998" t="s">
        <v>16</v>
      </c>
      <c r="H1998" t="s">
        <v>4496</v>
      </c>
    </row>
    <row r="1999" spans="1:8">
      <c r="A1999" s="1">
        <v>1997</v>
      </c>
      <c r="B1999" t="s">
        <v>4450</v>
      </c>
      <c r="C1999" t="s">
        <v>12</v>
      </c>
      <c r="D1999" t="s">
        <v>4497</v>
      </c>
      <c r="E1999" t="s">
        <v>14</v>
      </c>
      <c r="F1999" t="s">
        <v>4498</v>
      </c>
      <c r="G1999" t="s">
        <v>16</v>
      </c>
      <c r="H1999" t="s">
        <v>4499</v>
      </c>
    </row>
    <row r="2000" spans="1:8">
      <c r="A2000" s="1">
        <v>1998</v>
      </c>
      <c r="B2000" t="s">
        <v>4450</v>
      </c>
      <c r="C2000" t="s">
        <v>12</v>
      </c>
      <c r="D2000" t="s">
        <v>4500</v>
      </c>
      <c r="E2000" t="s">
        <v>14</v>
      </c>
      <c r="F2000" t="s">
        <v>4501</v>
      </c>
      <c r="G2000" t="s">
        <v>16</v>
      </c>
      <c r="H2000" t="s">
        <v>4499</v>
      </c>
    </row>
    <row r="2001" spans="1:8">
      <c r="A2001" s="1">
        <v>1999</v>
      </c>
      <c r="B2001" t="s">
        <v>4450</v>
      </c>
      <c r="C2001" t="s">
        <v>12</v>
      </c>
      <c r="D2001" t="s">
        <v>4502</v>
      </c>
      <c r="E2001" t="s">
        <v>14</v>
      </c>
      <c r="F2001" t="s">
        <v>4503</v>
      </c>
      <c r="G2001" t="s">
        <v>16</v>
      </c>
      <c r="H2001" t="s">
        <v>4461</v>
      </c>
    </row>
    <row r="2002" spans="1:8">
      <c r="A2002" s="1">
        <v>2000</v>
      </c>
      <c r="B2002" t="s">
        <v>4450</v>
      </c>
      <c r="C2002" t="s">
        <v>12</v>
      </c>
      <c r="D2002" t="s">
        <v>4504</v>
      </c>
      <c r="E2002" t="s">
        <v>14</v>
      </c>
      <c r="F2002" t="s">
        <v>4505</v>
      </c>
      <c r="G2002" t="s">
        <v>16</v>
      </c>
      <c r="H2002" t="s">
        <v>4463</v>
      </c>
    </row>
    <row r="2003" spans="1:8">
      <c r="A2003" s="1">
        <v>2001</v>
      </c>
      <c r="B2003" t="s">
        <v>4450</v>
      </c>
      <c r="C2003" t="s">
        <v>12</v>
      </c>
      <c r="D2003" t="s">
        <v>4506</v>
      </c>
      <c r="E2003" t="s">
        <v>14</v>
      </c>
      <c r="F2003" t="s">
        <v>4507</v>
      </c>
      <c r="G2003" t="s">
        <v>16</v>
      </c>
      <c r="H2003" t="s">
        <v>4499</v>
      </c>
    </row>
    <row r="2004" spans="1:8">
      <c r="A2004" s="1">
        <v>2002</v>
      </c>
      <c r="B2004" t="s">
        <v>4450</v>
      </c>
      <c r="C2004" t="s">
        <v>12</v>
      </c>
      <c r="D2004" t="s">
        <v>4508</v>
      </c>
      <c r="E2004" t="s">
        <v>14</v>
      </c>
      <c r="F2004" t="s">
        <v>4509</v>
      </c>
      <c r="G2004" t="s">
        <v>16</v>
      </c>
      <c r="H2004" t="s">
        <v>4510</v>
      </c>
    </row>
    <row r="2005" spans="1:8">
      <c r="A2005" s="1">
        <v>2003</v>
      </c>
      <c r="B2005" t="s">
        <v>4450</v>
      </c>
      <c r="C2005" t="s">
        <v>12</v>
      </c>
      <c r="D2005" t="s">
        <v>4511</v>
      </c>
      <c r="E2005" t="s">
        <v>14</v>
      </c>
      <c r="F2005" t="s">
        <v>4512</v>
      </c>
      <c r="G2005" t="s">
        <v>16</v>
      </c>
      <c r="H2005" t="s">
        <v>4513</v>
      </c>
    </row>
    <row r="2006" spans="1:8">
      <c r="A2006" s="1">
        <v>2004</v>
      </c>
      <c r="B2006" t="s">
        <v>4450</v>
      </c>
      <c r="C2006" t="s">
        <v>12</v>
      </c>
      <c r="D2006" t="s">
        <v>4514</v>
      </c>
      <c r="E2006" t="s">
        <v>14</v>
      </c>
      <c r="F2006" t="s">
        <v>4512</v>
      </c>
      <c r="G2006" t="s">
        <v>16</v>
      </c>
      <c r="H2006" t="s">
        <v>4515</v>
      </c>
    </row>
    <row r="2007" spans="1:8">
      <c r="A2007" s="1">
        <v>2005</v>
      </c>
      <c r="B2007" t="s">
        <v>4450</v>
      </c>
      <c r="C2007" t="s">
        <v>12</v>
      </c>
      <c r="D2007" t="s">
        <v>4516</v>
      </c>
      <c r="E2007" t="s">
        <v>14</v>
      </c>
      <c r="F2007" t="s">
        <v>4517</v>
      </c>
      <c r="G2007" t="s">
        <v>16</v>
      </c>
      <c r="H2007" t="s">
        <v>4518</v>
      </c>
    </row>
    <row r="2008" spans="1:8">
      <c r="A2008" s="1">
        <v>2006</v>
      </c>
      <c r="B2008" t="s">
        <v>4450</v>
      </c>
      <c r="C2008" t="s">
        <v>12</v>
      </c>
      <c r="D2008" t="s">
        <v>4519</v>
      </c>
      <c r="E2008" t="s">
        <v>14</v>
      </c>
      <c r="F2008" t="s">
        <v>4520</v>
      </c>
      <c r="G2008" t="s">
        <v>16</v>
      </c>
      <c r="H2008" t="s">
        <v>4521</v>
      </c>
    </row>
    <row r="2009" spans="1:8">
      <c r="A2009" s="1">
        <v>2007</v>
      </c>
      <c r="B2009" t="s">
        <v>4450</v>
      </c>
      <c r="C2009" t="s">
        <v>12</v>
      </c>
      <c r="D2009" t="s">
        <v>4522</v>
      </c>
      <c r="E2009" t="s">
        <v>14</v>
      </c>
      <c r="F2009" t="s">
        <v>4523</v>
      </c>
      <c r="G2009" t="s">
        <v>16</v>
      </c>
      <c r="H2009" t="s">
        <v>4524</v>
      </c>
    </row>
    <row r="2010" spans="1:8">
      <c r="A2010" s="1">
        <v>2008</v>
      </c>
      <c r="B2010" t="s">
        <v>4450</v>
      </c>
      <c r="C2010" t="s">
        <v>12</v>
      </c>
      <c r="D2010" t="s">
        <v>4525</v>
      </c>
      <c r="E2010" t="s">
        <v>14</v>
      </c>
      <c r="F2010" t="s">
        <v>4526</v>
      </c>
      <c r="G2010" t="s">
        <v>16</v>
      </c>
      <c r="H2010" t="s">
        <v>4513</v>
      </c>
    </row>
    <row r="2011" spans="1:8">
      <c r="A2011" s="1">
        <v>2009</v>
      </c>
      <c r="B2011" t="s">
        <v>4450</v>
      </c>
      <c r="C2011" t="s">
        <v>12</v>
      </c>
      <c r="D2011" t="s">
        <v>4527</v>
      </c>
      <c r="E2011" t="s">
        <v>14</v>
      </c>
      <c r="F2011" t="s">
        <v>4528</v>
      </c>
      <c r="G2011" t="s">
        <v>16</v>
      </c>
      <c r="H2011" t="s">
        <v>4462</v>
      </c>
    </row>
    <row r="2012" spans="1:8">
      <c r="A2012" s="1">
        <v>2010</v>
      </c>
      <c r="B2012" t="s">
        <v>4450</v>
      </c>
      <c r="C2012" t="s">
        <v>12</v>
      </c>
      <c r="D2012" t="s">
        <v>4529</v>
      </c>
      <c r="E2012" t="s">
        <v>14</v>
      </c>
      <c r="F2012" t="s">
        <v>4530</v>
      </c>
      <c r="G2012" t="s">
        <v>16</v>
      </c>
      <c r="H2012" t="s">
        <v>4461</v>
      </c>
    </row>
    <row r="2013" spans="1:8">
      <c r="A2013" s="1">
        <v>2011</v>
      </c>
      <c r="B2013" t="s">
        <v>4450</v>
      </c>
      <c r="C2013" t="s">
        <v>12</v>
      </c>
      <c r="D2013" t="s">
        <v>4531</v>
      </c>
      <c r="E2013" t="s">
        <v>14</v>
      </c>
      <c r="F2013" t="s">
        <v>4532</v>
      </c>
      <c r="G2013" t="s">
        <v>16</v>
      </c>
      <c r="H2013" t="s">
        <v>4524</v>
      </c>
    </row>
    <row r="2014" spans="1:8">
      <c r="A2014" s="1">
        <v>2012</v>
      </c>
      <c r="B2014" t="s">
        <v>4450</v>
      </c>
      <c r="C2014" t="s">
        <v>12</v>
      </c>
      <c r="D2014" t="s">
        <v>4533</v>
      </c>
      <c r="E2014" t="s">
        <v>14</v>
      </c>
      <c r="F2014" t="s">
        <v>4534</v>
      </c>
      <c r="G2014" t="s">
        <v>16</v>
      </c>
      <c r="H2014" t="s">
        <v>4535</v>
      </c>
    </row>
    <row r="2015" spans="1:8">
      <c r="A2015" s="1">
        <v>2013</v>
      </c>
      <c r="B2015" t="s">
        <v>4450</v>
      </c>
      <c r="C2015" t="s">
        <v>12</v>
      </c>
      <c r="D2015" t="s">
        <v>4536</v>
      </c>
      <c r="E2015" t="s">
        <v>14</v>
      </c>
      <c r="F2015" t="s">
        <v>4537</v>
      </c>
      <c r="G2015" t="s">
        <v>16</v>
      </c>
      <c r="H2015" t="s">
        <v>4513</v>
      </c>
    </row>
    <row r="2016" spans="1:8">
      <c r="A2016" s="1">
        <v>2014</v>
      </c>
      <c r="B2016" t="s">
        <v>4450</v>
      </c>
      <c r="C2016" t="s">
        <v>12</v>
      </c>
      <c r="D2016" t="s">
        <v>4538</v>
      </c>
      <c r="E2016" t="s">
        <v>14</v>
      </c>
      <c r="F2016" t="s">
        <v>4539</v>
      </c>
      <c r="G2016" t="s">
        <v>16</v>
      </c>
      <c r="H2016" t="s">
        <v>4499</v>
      </c>
    </row>
    <row r="2017" spans="1:8">
      <c r="A2017" s="1">
        <v>2015</v>
      </c>
      <c r="B2017" t="s">
        <v>4450</v>
      </c>
      <c r="C2017" t="s">
        <v>12</v>
      </c>
      <c r="D2017" t="s">
        <v>4540</v>
      </c>
      <c r="E2017" t="s">
        <v>14</v>
      </c>
      <c r="F2017" t="s">
        <v>4541</v>
      </c>
      <c r="G2017" t="s">
        <v>16</v>
      </c>
      <c r="H2017" t="s">
        <v>4542</v>
      </c>
    </row>
    <row r="2018" spans="1:8">
      <c r="A2018" s="1">
        <v>2016</v>
      </c>
      <c r="B2018" t="s">
        <v>4450</v>
      </c>
      <c r="C2018" t="s">
        <v>12</v>
      </c>
      <c r="D2018" t="s">
        <v>4543</v>
      </c>
      <c r="E2018" t="s">
        <v>14</v>
      </c>
      <c r="F2018" t="s">
        <v>4544</v>
      </c>
      <c r="G2018" t="s">
        <v>16</v>
      </c>
      <c r="H2018" t="s">
        <v>4518</v>
      </c>
    </row>
    <row r="2019" spans="1:8">
      <c r="A2019" s="1">
        <v>2017</v>
      </c>
      <c r="B2019" t="s">
        <v>4450</v>
      </c>
      <c r="C2019" t="s">
        <v>12</v>
      </c>
      <c r="D2019" t="s">
        <v>4545</v>
      </c>
      <c r="E2019" t="s">
        <v>14</v>
      </c>
      <c r="F2019" t="s">
        <v>4546</v>
      </c>
      <c r="G2019" t="s">
        <v>16</v>
      </c>
      <c r="H2019" t="s">
        <v>4547</v>
      </c>
    </row>
    <row r="2020" spans="1:8">
      <c r="A2020" s="1">
        <v>2018</v>
      </c>
      <c r="B2020" t="s">
        <v>4450</v>
      </c>
      <c r="C2020" t="s">
        <v>12</v>
      </c>
      <c r="D2020" t="s">
        <v>4548</v>
      </c>
      <c r="E2020" t="s">
        <v>14</v>
      </c>
      <c r="F2020" t="s">
        <v>4549</v>
      </c>
      <c r="G2020" t="s">
        <v>16</v>
      </c>
      <c r="H2020" t="s">
        <v>4491</v>
      </c>
    </row>
    <row r="2021" spans="1:8">
      <c r="A2021" s="1">
        <v>2019</v>
      </c>
      <c r="B2021" t="s">
        <v>4450</v>
      </c>
      <c r="C2021" t="s">
        <v>12</v>
      </c>
      <c r="D2021" t="s">
        <v>4550</v>
      </c>
      <c r="E2021" t="s">
        <v>14</v>
      </c>
      <c r="F2021" t="s">
        <v>4551</v>
      </c>
      <c r="G2021" t="s">
        <v>16</v>
      </c>
      <c r="H2021" t="s">
        <v>4462</v>
      </c>
    </row>
    <row r="2022" spans="1:8">
      <c r="A2022" s="1">
        <v>2020</v>
      </c>
      <c r="B2022" t="s">
        <v>4450</v>
      </c>
      <c r="C2022" t="s">
        <v>12</v>
      </c>
      <c r="D2022" t="s">
        <v>4552</v>
      </c>
      <c r="E2022" t="s">
        <v>14</v>
      </c>
      <c r="F2022" t="s">
        <v>4553</v>
      </c>
      <c r="G2022" t="s">
        <v>16</v>
      </c>
      <c r="H2022" t="s">
        <v>4554</v>
      </c>
    </row>
    <row r="2023" spans="1:8">
      <c r="A2023" s="1">
        <v>2021</v>
      </c>
      <c r="B2023" t="s">
        <v>4450</v>
      </c>
      <c r="C2023" t="s">
        <v>12</v>
      </c>
      <c r="D2023" t="s">
        <v>4555</v>
      </c>
      <c r="E2023" t="s">
        <v>14</v>
      </c>
      <c r="F2023" t="s">
        <v>4556</v>
      </c>
      <c r="G2023" t="s">
        <v>16</v>
      </c>
      <c r="H2023" t="s">
        <v>4557</v>
      </c>
    </row>
    <row r="2024" spans="1:8">
      <c r="A2024" s="1">
        <v>2022</v>
      </c>
      <c r="B2024" t="s">
        <v>4450</v>
      </c>
      <c r="C2024" t="s">
        <v>12</v>
      </c>
      <c r="D2024" t="s">
        <v>4558</v>
      </c>
      <c r="E2024" t="s">
        <v>14</v>
      </c>
      <c r="F2024" t="s">
        <v>4559</v>
      </c>
      <c r="G2024" t="s">
        <v>16</v>
      </c>
      <c r="H2024" t="s">
        <v>27</v>
      </c>
    </row>
    <row r="2025" spans="1:8">
      <c r="A2025" s="1">
        <v>2023</v>
      </c>
      <c r="B2025" t="s">
        <v>4450</v>
      </c>
      <c r="C2025" t="s">
        <v>12</v>
      </c>
      <c r="D2025" t="s">
        <v>4560</v>
      </c>
      <c r="E2025" t="s">
        <v>14</v>
      </c>
      <c r="F2025" t="s">
        <v>4561</v>
      </c>
      <c r="G2025" t="s">
        <v>16</v>
      </c>
      <c r="H2025" t="s">
        <v>27</v>
      </c>
    </row>
    <row r="2026" spans="1:8">
      <c r="A2026" s="1">
        <v>2024</v>
      </c>
      <c r="B2026" t="s">
        <v>4450</v>
      </c>
      <c r="C2026" t="s">
        <v>12</v>
      </c>
      <c r="D2026" t="s">
        <v>4562</v>
      </c>
      <c r="E2026" t="s">
        <v>14</v>
      </c>
      <c r="F2026" t="s">
        <v>4563</v>
      </c>
      <c r="G2026" t="s">
        <v>16</v>
      </c>
      <c r="H2026" t="s">
        <v>4479</v>
      </c>
    </row>
    <row r="2027" spans="1:8">
      <c r="A2027" s="1">
        <v>2025</v>
      </c>
      <c r="B2027" t="s">
        <v>4450</v>
      </c>
      <c r="C2027" t="s">
        <v>12</v>
      </c>
      <c r="D2027" t="s">
        <v>4564</v>
      </c>
      <c r="E2027" t="s">
        <v>14</v>
      </c>
      <c r="F2027" t="s">
        <v>4565</v>
      </c>
      <c r="G2027" t="s">
        <v>16</v>
      </c>
      <c r="H2027" t="s">
        <v>4463</v>
      </c>
    </row>
    <row r="2028" spans="1:8">
      <c r="A2028" s="1">
        <v>2026</v>
      </c>
      <c r="B2028" t="s">
        <v>4450</v>
      </c>
      <c r="C2028" t="s">
        <v>12</v>
      </c>
      <c r="D2028" t="s">
        <v>4566</v>
      </c>
      <c r="E2028" t="s">
        <v>14</v>
      </c>
      <c r="F2028" t="s">
        <v>4567</v>
      </c>
      <c r="G2028" t="s">
        <v>16</v>
      </c>
      <c r="H2028" t="s">
        <v>4463</v>
      </c>
    </row>
    <row r="2029" spans="1:8">
      <c r="A2029" s="1">
        <v>2027</v>
      </c>
      <c r="B2029" t="s">
        <v>4450</v>
      </c>
      <c r="C2029" t="s">
        <v>12</v>
      </c>
      <c r="D2029" t="s">
        <v>4568</v>
      </c>
      <c r="E2029" t="s">
        <v>14</v>
      </c>
      <c r="F2029" t="s">
        <v>4569</v>
      </c>
      <c r="G2029" t="s">
        <v>16</v>
      </c>
      <c r="H2029" t="s">
        <v>4479</v>
      </c>
    </row>
    <row r="2030" spans="1:8">
      <c r="A2030" s="1">
        <v>2028</v>
      </c>
      <c r="B2030" t="s">
        <v>4450</v>
      </c>
      <c r="C2030" t="s">
        <v>12</v>
      </c>
      <c r="D2030" t="s">
        <v>4570</v>
      </c>
      <c r="E2030" t="s">
        <v>14</v>
      </c>
      <c r="F2030" t="s">
        <v>4571</v>
      </c>
      <c r="G2030" t="s">
        <v>16</v>
      </c>
      <c r="H2030" t="s">
        <v>4572</v>
      </c>
    </row>
    <row r="2031" spans="1:8">
      <c r="A2031" s="1">
        <v>2029</v>
      </c>
      <c r="B2031" t="s">
        <v>4450</v>
      </c>
      <c r="C2031" t="s">
        <v>12</v>
      </c>
      <c r="D2031" t="s">
        <v>4573</v>
      </c>
      <c r="E2031" t="s">
        <v>14</v>
      </c>
      <c r="F2031" t="s">
        <v>4541</v>
      </c>
      <c r="G2031" t="s">
        <v>16</v>
      </c>
      <c r="H2031" t="s">
        <v>4496</v>
      </c>
    </row>
    <row r="2032" spans="1:8">
      <c r="A2032" s="1">
        <v>2030</v>
      </c>
      <c r="B2032" t="s">
        <v>4450</v>
      </c>
      <c r="C2032" t="s">
        <v>12</v>
      </c>
      <c r="D2032" t="s">
        <v>4574</v>
      </c>
      <c r="E2032" t="s">
        <v>14</v>
      </c>
      <c r="F2032" t="s">
        <v>4541</v>
      </c>
      <c r="G2032" t="s">
        <v>16</v>
      </c>
      <c r="H2032" t="s">
        <v>4575</v>
      </c>
    </row>
    <row r="2033" spans="1:8">
      <c r="A2033" s="1">
        <v>2031</v>
      </c>
      <c r="B2033" t="s">
        <v>4450</v>
      </c>
      <c r="C2033" t="s">
        <v>12</v>
      </c>
      <c r="D2033" t="s">
        <v>4576</v>
      </c>
      <c r="E2033" t="s">
        <v>14</v>
      </c>
      <c r="F2033" t="s">
        <v>4577</v>
      </c>
      <c r="G2033" t="s">
        <v>16</v>
      </c>
      <c r="H2033" t="s">
        <v>4524</v>
      </c>
    </row>
    <row r="2034" spans="1:8">
      <c r="A2034" s="1">
        <v>2032</v>
      </c>
      <c r="B2034" t="s">
        <v>4450</v>
      </c>
      <c r="C2034" t="s">
        <v>12</v>
      </c>
      <c r="D2034" t="s">
        <v>4578</v>
      </c>
      <c r="E2034" t="s">
        <v>14</v>
      </c>
      <c r="F2034" t="s">
        <v>4579</v>
      </c>
      <c r="G2034" t="s">
        <v>16</v>
      </c>
      <c r="H2034" t="s">
        <v>4580</v>
      </c>
    </row>
    <row r="2035" spans="1:8">
      <c r="A2035" s="1">
        <v>2033</v>
      </c>
      <c r="B2035" t="s">
        <v>4450</v>
      </c>
      <c r="C2035" t="s">
        <v>12</v>
      </c>
      <c r="D2035" t="s">
        <v>4581</v>
      </c>
      <c r="E2035" t="s">
        <v>14</v>
      </c>
      <c r="F2035" t="s">
        <v>4582</v>
      </c>
      <c r="G2035" t="s">
        <v>16</v>
      </c>
      <c r="H2035" t="s">
        <v>4583</v>
      </c>
    </row>
    <row r="2036" spans="1:8">
      <c r="A2036" s="1">
        <v>2034</v>
      </c>
      <c r="B2036" t="s">
        <v>4450</v>
      </c>
      <c r="C2036" t="s">
        <v>12</v>
      </c>
      <c r="D2036" t="s">
        <v>4584</v>
      </c>
      <c r="E2036" t="s">
        <v>14</v>
      </c>
      <c r="F2036" t="s">
        <v>4585</v>
      </c>
      <c r="G2036" t="s">
        <v>16</v>
      </c>
      <c r="H2036" t="s">
        <v>4586</v>
      </c>
    </row>
    <row r="2037" spans="1:8">
      <c r="A2037" s="1">
        <v>2035</v>
      </c>
      <c r="B2037" t="s">
        <v>4450</v>
      </c>
      <c r="C2037" t="s">
        <v>12</v>
      </c>
      <c r="D2037" t="s">
        <v>4587</v>
      </c>
      <c r="E2037" t="s">
        <v>14</v>
      </c>
      <c r="F2037" t="s">
        <v>4588</v>
      </c>
      <c r="G2037" t="s">
        <v>16</v>
      </c>
      <c r="H2037" t="s">
        <v>4589</v>
      </c>
    </row>
    <row r="2038" spans="1:8">
      <c r="A2038" s="1">
        <v>2036</v>
      </c>
      <c r="B2038" t="s">
        <v>4450</v>
      </c>
      <c r="C2038" t="s">
        <v>12</v>
      </c>
      <c r="D2038" t="s">
        <v>4590</v>
      </c>
      <c r="E2038" t="s">
        <v>14</v>
      </c>
      <c r="F2038" t="s">
        <v>4591</v>
      </c>
      <c r="G2038" t="s">
        <v>16</v>
      </c>
      <c r="H2038" t="s">
        <v>4592</v>
      </c>
    </row>
    <row r="2039" spans="1:8">
      <c r="A2039" s="1">
        <v>2037</v>
      </c>
      <c r="B2039" t="s">
        <v>4450</v>
      </c>
      <c r="C2039" t="s">
        <v>12</v>
      </c>
      <c r="D2039" t="s">
        <v>4593</v>
      </c>
      <c r="E2039" t="s">
        <v>14</v>
      </c>
      <c r="F2039" t="s">
        <v>4594</v>
      </c>
      <c r="G2039" t="s">
        <v>16</v>
      </c>
      <c r="H2039" t="s">
        <v>4595</v>
      </c>
    </row>
    <row r="2040" spans="1:8">
      <c r="A2040" s="1">
        <v>2038</v>
      </c>
      <c r="B2040" t="s">
        <v>4450</v>
      </c>
      <c r="C2040" t="s">
        <v>12</v>
      </c>
      <c r="D2040" t="s">
        <v>4596</v>
      </c>
      <c r="E2040" t="s">
        <v>14</v>
      </c>
      <c r="F2040" t="s">
        <v>4597</v>
      </c>
      <c r="G2040" t="s">
        <v>16</v>
      </c>
      <c r="H2040" t="s">
        <v>4598</v>
      </c>
    </row>
    <row r="2041" spans="1:8">
      <c r="A2041" s="1">
        <v>2039</v>
      </c>
      <c r="B2041" t="s">
        <v>4450</v>
      </c>
      <c r="C2041" t="s">
        <v>12</v>
      </c>
      <c r="D2041" t="s">
        <v>4599</v>
      </c>
      <c r="E2041" t="s">
        <v>14</v>
      </c>
      <c r="F2041" t="s">
        <v>4597</v>
      </c>
      <c r="G2041" t="s">
        <v>16</v>
      </c>
      <c r="H2041" t="s">
        <v>4600</v>
      </c>
    </row>
    <row r="2042" spans="1:8">
      <c r="A2042" s="1">
        <v>2040</v>
      </c>
      <c r="B2042" t="s">
        <v>4450</v>
      </c>
      <c r="C2042" t="s">
        <v>12</v>
      </c>
      <c r="D2042" t="s">
        <v>4601</v>
      </c>
      <c r="E2042" t="s">
        <v>14</v>
      </c>
      <c r="F2042" t="s">
        <v>4597</v>
      </c>
      <c r="G2042" t="s">
        <v>16</v>
      </c>
      <c r="H2042" t="s">
        <v>4602</v>
      </c>
    </row>
    <row r="2043" spans="1:8">
      <c r="A2043" s="1">
        <v>2041</v>
      </c>
      <c r="B2043" t="s">
        <v>4450</v>
      </c>
      <c r="C2043" t="s">
        <v>12</v>
      </c>
      <c r="D2043" t="s">
        <v>4603</v>
      </c>
      <c r="E2043" t="s">
        <v>14</v>
      </c>
      <c r="F2043" t="s">
        <v>4604</v>
      </c>
      <c r="G2043" t="s">
        <v>16</v>
      </c>
      <c r="H2043" t="s">
        <v>4605</v>
      </c>
    </row>
    <row r="2044" spans="1:8">
      <c r="A2044" s="1">
        <v>2042</v>
      </c>
      <c r="B2044" t="s">
        <v>4450</v>
      </c>
      <c r="C2044" t="s">
        <v>12</v>
      </c>
      <c r="D2044" t="s">
        <v>4606</v>
      </c>
      <c r="E2044" t="s">
        <v>14</v>
      </c>
      <c r="F2044" t="s">
        <v>4210</v>
      </c>
      <c r="G2044" t="s">
        <v>16</v>
      </c>
      <c r="H2044" t="s">
        <v>4607</v>
      </c>
    </row>
    <row r="2045" spans="1:8">
      <c r="A2045" s="1">
        <v>2043</v>
      </c>
      <c r="B2045" t="s">
        <v>4450</v>
      </c>
      <c r="C2045" t="s">
        <v>12</v>
      </c>
      <c r="D2045" t="s">
        <v>4608</v>
      </c>
      <c r="E2045" t="s">
        <v>14</v>
      </c>
      <c r="F2045" t="s">
        <v>4609</v>
      </c>
      <c r="G2045" t="s">
        <v>16</v>
      </c>
      <c r="H2045" t="s">
        <v>4610</v>
      </c>
    </row>
    <row r="2046" spans="1:8">
      <c r="A2046" s="1">
        <v>2044</v>
      </c>
      <c r="B2046" t="s">
        <v>4450</v>
      </c>
      <c r="C2046" t="s">
        <v>12</v>
      </c>
      <c r="D2046" t="s">
        <v>4611</v>
      </c>
      <c r="E2046" t="s">
        <v>14</v>
      </c>
      <c r="F2046" t="s">
        <v>4612</v>
      </c>
      <c r="G2046" t="s">
        <v>16</v>
      </c>
      <c r="H2046" t="s">
        <v>4613</v>
      </c>
    </row>
    <row r="2047" spans="1:8">
      <c r="A2047" s="1">
        <v>2045</v>
      </c>
      <c r="B2047" t="s">
        <v>4450</v>
      </c>
      <c r="C2047" t="s">
        <v>12</v>
      </c>
      <c r="D2047" t="s">
        <v>4614</v>
      </c>
      <c r="E2047" t="s">
        <v>14</v>
      </c>
      <c r="F2047" t="s">
        <v>4612</v>
      </c>
      <c r="G2047" t="s">
        <v>16</v>
      </c>
      <c r="H2047" t="s">
        <v>4615</v>
      </c>
    </row>
    <row r="2048" spans="1:8">
      <c r="A2048" s="1">
        <v>2046</v>
      </c>
      <c r="B2048" t="s">
        <v>4450</v>
      </c>
      <c r="C2048" t="s">
        <v>12</v>
      </c>
      <c r="D2048" t="s">
        <v>4616</v>
      </c>
      <c r="E2048" t="s">
        <v>14</v>
      </c>
      <c r="F2048" t="s">
        <v>4119</v>
      </c>
      <c r="G2048" t="s">
        <v>16</v>
      </c>
      <c r="H2048" t="s">
        <v>4617</v>
      </c>
    </row>
    <row r="2049" spans="1:8">
      <c r="A2049" s="1">
        <v>2047</v>
      </c>
      <c r="B2049" t="s">
        <v>4450</v>
      </c>
      <c r="C2049" t="s">
        <v>12</v>
      </c>
      <c r="D2049" t="s">
        <v>4618</v>
      </c>
      <c r="E2049" t="s">
        <v>14</v>
      </c>
      <c r="F2049" t="s">
        <v>4619</v>
      </c>
      <c r="G2049" t="s">
        <v>16</v>
      </c>
      <c r="H2049" t="s">
        <v>4620</v>
      </c>
    </row>
    <row r="2050" spans="1:8">
      <c r="A2050" s="1">
        <v>2048</v>
      </c>
      <c r="B2050" t="s">
        <v>4450</v>
      </c>
      <c r="C2050" t="s">
        <v>12</v>
      </c>
      <c r="D2050" t="s">
        <v>63</v>
      </c>
      <c r="E2050" t="s">
        <v>14</v>
      </c>
      <c r="F2050" t="s">
        <v>63</v>
      </c>
      <c r="G2050" t="s">
        <v>16</v>
      </c>
    </row>
    <row r="2051" spans="1:8">
      <c r="A2051" s="1">
        <v>2049</v>
      </c>
      <c r="B2051" t="s">
        <v>4450</v>
      </c>
      <c r="C2051" t="s">
        <v>12</v>
      </c>
      <c r="D2051" t="s">
        <v>4621</v>
      </c>
      <c r="E2051" t="s">
        <v>14</v>
      </c>
      <c r="F2051" t="s">
        <v>236</v>
      </c>
      <c r="G2051" t="s">
        <v>16</v>
      </c>
      <c r="H2051" t="s">
        <v>4622</v>
      </c>
    </row>
    <row r="2052" spans="1:8">
      <c r="A2052" s="1">
        <v>2050</v>
      </c>
      <c r="B2052" t="s">
        <v>4450</v>
      </c>
      <c r="C2052" t="s">
        <v>12</v>
      </c>
      <c r="D2052" t="s">
        <v>4623</v>
      </c>
      <c r="E2052" t="s">
        <v>14</v>
      </c>
      <c r="F2052" t="s">
        <v>90</v>
      </c>
      <c r="G2052" t="s">
        <v>16</v>
      </c>
      <c r="H2052" t="s">
        <v>4624</v>
      </c>
    </row>
    <row r="2053" spans="1:8">
      <c r="A2053" s="1">
        <v>2051</v>
      </c>
      <c r="B2053" t="s">
        <v>4450</v>
      </c>
      <c r="C2053" t="s">
        <v>12</v>
      </c>
      <c r="D2053" t="s">
        <v>4625</v>
      </c>
      <c r="E2053" t="s">
        <v>14</v>
      </c>
      <c r="F2053" t="s">
        <v>404</v>
      </c>
      <c r="G2053" t="s">
        <v>16</v>
      </c>
      <c r="H2053" t="s">
        <v>4626</v>
      </c>
    </row>
    <row r="2054" spans="1:8">
      <c r="A2054" s="1">
        <v>2052</v>
      </c>
      <c r="B2054" t="s">
        <v>4450</v>
      </c>
      <c r="C2054" t="s">
        <v>12</v>
      </c>
      <c r="D2054" t="s">
        <v>4627</v>
      </c>
      <c r="E2054" t="s">
        <v>14</v>
      </c>
      <c r="F2054" t="s">
        <v>110</v>
      </c>
      <c r="G2054" t="s">
        <v>16</v>
      </c>
      <c r="H2054" t="s">
        <v>4628</v>
      </c>
    </row>
    <row r="2055" spans="1:8">
      <c r="A2055" s="1">
        <v>2053</v>
      </c>
      <c r="B2055" t="s">
        <v>4450</v>
      </c>
      <c r="C2055" t="s">
        <v>12</v>
      </c>
      <c r="D2055" t="s">
        <v>4629</v>
      </c>
      <c r="E2055" t="s">
        <v>14</v>
      </c>
      <c r="F2055" t="s">
        <v>4630</v>
      </c>
      <c r="G2055" t="s">
        <v>16</v>
      </c>
      <c r="H2055" t="s">
        <v>4631</v>
      </c>
    </row>
    <row r="2056" spans="1:8">
      <c r="A2056" s="1">
        <v>2054</v>
      </c>
      <c r="B2056" t="s">
        <v>4450</v>
      </c>
      <c r="C2056" t="s">
        <v>12</v>
      </c>
      <c r="D2056" t="s">
        <v>63</v>
      </c>
      <c r="E2056" t="s">
        <v>14</v>
      </c>
      <c r="F2056" t="s">
        <v>63</v>
      </c>
      <c r="G2056" t="s">
        <v>16</v>
      </c>
    </row>
    <row r="2057" spans="1:8">
      <c r="A2057" s="1">
        <v>2055</v>
      </c>
      <c r="B2057" t="s">
        <v>4450</v>
      </c>
      <c r="C2057" t="s">
        <v>12</v>
      </c>
      <c r="D2057" t="s">
        <v>4632</v>
      </c>
      <c r="E2057" t="s">
        <v>14</v>
      </c>
      <c r="F2057" t="s">
        <v>4633</v>
      </c>
      <c r="G2057" t="s">
        <v>16</v>
      </c>
      <c r="H2057" t="s">
        <v>4634</v>
      </c>
    </row>
    <row r="2058" spans="1:8">
      <c r="A2058" s="1">
        <v>2056</v>
      </c>
      <c r="B2058" t="s">
        <v>4450</v>
      </c>
      <c r="C2058" t="s">
        <v>12</v>
      </c>
      <c r="D2058" t="s">
        <v>4635</v>
      </c>
      <c r="E2058" t="s">
        <v>14</v>
      </c>
      <c r="F2058" t="s">
        <v>1863</v>
      </c>
      <c r="G2058" t="s">
        <v>16</v>
      </c>
      <c r="H2058" t="s">
        <v>4636</v>
      </c>
    </row>
    <row r="2059" spans="1:8">
      <c r="A2059" s="1">
        <v>2057</v>
      </c>
      <c r="B2059" t="s">
        <v>4450</v>
      </c>
      <c r="C2059" t="s">
        <v>12</v>
      </c>
      <c r="D2059" t="s">
        <v>4637</v>
      </c>
      <c r="E2059" t="s">
        <v>14</v>
      </c>
      <c r="F2059" t="s">
        <v>1863</v>
      </c>
      <c r="G2059" t="s">
        <v>16</v>
      </c>
      <c r="H2059" t="s">
        <v>4638</v>
      </c>
    </row>
    <row r="2060" spans="1:8">
      <c r="A2060" s="1">
        <v>2058</v>
      </c>
      <c r="B2060" t="s">
        <v>4450</v>
      </c>
      <c r="C2060" t="s">
        <v>12</v>
      </c>
      <c r="D2060" t="s">
        <v>4639</v>
      </c>
      <c r="E2060" t="s">
        <v>14</v>
      </c>
      <c r="F2060" t="s">
        <v>4640</v>
      </c>
      <c r="G2060" t="s">
        <v>16</v>
      </c>
      <c r="H2060" t="s">
        <v>4641</v>
      </c>
    </row>
    <row r="2061" spans="1:8">
      <c r="A2061" s="1">
        <v>2059</v>
      </c>
      <c r="B2061" t="s">
        <v>4450</v>
      </c>
      <c r="C2061" t="s">
        <v>12</v>
      </c>
      <c r="D2061" t="s">
        <v>4642</v>
      </c>
      <c r="E2061" t="s">
        <v>14</v>
      </c>
      <c r="F2061" t="s">
        <v>304</v>
      </c>
      <c r="G2061" t="s">
        <v>16</v>
      </c>
      <c r="H2061" t="s">
        <v>4643</v>
      </c>
    </row>
    <row r="2062" spans="1:8">
      <c r="A2062" s="1">
        <v>2060</v>
      </c>
      <c r="B2062" t="s">
        <v>4450</v>
      </c>
      <c r="C2062" t="s">
        <v>12</v>
      </c>
      <c r="D2062" t="s">
        <v>4644</v>
      </c>
      <c r="E2062" t="s">
        <v>14</v>
      </c>
      <c r="F2062" t="s">
        <v>1863</v>
      </c>
      <c r="G2062" t="s">
        <v>16</v>
      </c>
      <c r="H2062" t="s">
        <v>4645</v>
      </c>
    </row>
    <row r="2063" spans="1:8">
      <c r="A2063" s="1">
        <v>2061</v>
      </c>
      <c r="B2063" t="s">
        <v>4450</v>
      </c>
      <c r="C2063" t="s">
        <v>12</v>
      </c>
      <c r="D2063" t="s">
        <v>4646</v>
      </c>
      <c r="E2063" t="s">
        <v>14</v>
      </c>
      <c r="F2063" t="s">
        <v>96</v>
      </c>
      <c r="G2063" t="s">
        <v>16</v>
      </c>
      <c r="H2063" t="s">
        <v>4647</v>
      </c>
    </row>
    <row r="2064" spans="1:8">
      <c r="A2064" s="1">
        <v>2062</v>
      </c>
      <c r="B2064" t="s">
        <v>4450</v>
      </c>
      <c r="C2064" t="s">
        <v>12</v>
      </c>
      <c r="D2064" t="s">
        <v>4648</v>
      </c>
      <c r="E2064" t="s">
        <v>14</v>
      </c>
      <c r="F2064" t="s">
        <v>96</v>
      </c>
      <c r="G2064" t="s">
        <v>16</v>
      </c>
      <c r="H2064" t="s">
        <v>4649</v>
      </c>
    </row>
    <row r="2065" spans="1:8">
      <c r="A2065" s="1">
        <v>2063</v>
      </c>
      <c r="B2065" t="s">
        <v>4450</v>
      </c>
      <c r="C2065" t="s">
        <v>12</v>
      </c>
      <c r="D2065" t="s">
        <v>4650</v>
      </c>
      <c r="E2065" t="s">
        <v>14</v>
      </c>
      <c r="F2065" t="s">
        <v>96</v>
      </c>
      <c r="G2065" t="s">
        <v>16</v>
      </c>
      <c r="H2065" t="s">
        <v>4651</v>
      </c>
    </row>
    <row r="2066" spans="1:8">
      <c r="A2066" s="1">
        <v>2064</v>
      </c>
      <c r="B2066" t="s">
        <v>4450</v>
      </c>
      <c r="C2066" t="s">
        <v>12</v>
      </c>
      <c r="D2066" t="s">
        <v>63</v>
      </c>
      <c r="E2066" t="s">
        <v>14</v>
      </c>
      <c r="F2066" t="s">
        <v>63</v>
      </c>
      <c r="G2066" t="s">
        <v>16</v>
      </c>
    </row>
    <row r="2067" spans="1:8">
      <c r="A2067" s="1">
        <v>2065</v>
      </c>
      <c r="B2067" t="s">
        <v>4450</v>
      </c>
      <c r="C2067" t="s">
        <v>12</v>
      </c>
      <c r="D2067" t="s">
        <v>4652</v>
      </c>
      <c r="E2067" t="s">
        <v>14</v>
      </c>
      <c r="F2067" t="s">
        <v>4653</v>
      </c>
      <c r="G2067" t="s">
        <v>16</v>
      </c>
      <c r="H2067" t="s">
        <v>4654</v>
      </c>
    </row>
    <row r="2068" spans="1:8">
      <c r="A2068" s="1">
        <v>2066</v>
      </c>
      <c r="B2068" t="s">
        <v>4450</v>
      </c>
      <c r="C2068" t="s">
        <v>12</v>
      </c>
      <c r="D2068" t="s">
        <v>4655</v>
      </c>
      <c r="E2068" t="s">
        <v>14</v>
      </c>
      <c r="F2068" t="s">
        <v>881</v>
      </c>
      <c r="G2068" t="s">
        <v>16</v>
      </c>
      <c r="H2068" t="s">
        <v>4656</v>
      </c>
    </row>
    <row r="2069" spans="1:8">
      <c r="A2069" s="1">
        <v>2067</v>
      </c>
      <c r="B2069" t="s">
        <v>4450</v>
      </c>
      <c r="C2069" t="s">
        <v>12</v>
      </c>
      <c r="D2069" t="s">
        <v>4657</v>
      </c>
      <c r="E2069" t="s">
        <v>14</v>
      </c>
      <c r="F2069" t="s">
        <v>881</v>
      </c>
      <c r="G2069" t="s">
        <v>16</v>
      </c>
      <c r="H2069" t="s">
        <v>4658</v>
      </c>
    </row>
    <row r="2070" spans="1:8">
      <c r="A2070" s="1">
        <v>2068</v>
      </c>
      <c r="B2070" t="s">
        <v>4450</v>
      </c>
      <c r="C2070" t="s">
        <v>12</v>
      </c>
      <c r="D2070" t="s">
        <v>4659</v>
      </c>
      <c r="E2070" t="s">
        <v>14</v>
      </c>
      <c r="F2070" t="s">
        <v>4660</v>
      </c>
      <c r="G2070" t="s">
        <v>16</v>
      </c>
      <c r="H2070" t="s">
        <v>4661</v>
      </c>
    </row>
    <row r="2071" spans="1:8">
      <c r="A2071" s="1">
        <v>2069</v>
      </c>
      <c r="B2071" t="s">
        <v>4450</v>
      </c>
      <c r="C2071" t="s">
        <v>12</v>
      </c>
      <c r="D2071" t="s">
        <v>4662</v>
      </c>
      <c r="E2071" t="s">
        <v>14</v>
      </c>
      <c r="F2071" t="s">
        <v>4663</v>
      </c>
      <c r="G2071" t="s">
        <v>16</v>
      </c>
      <c r="H2071" t="s">
        <v>4659</v>
      </c>
    </row>
    <row r="2072" spans="1:8">
      <c r="A2072" s="1">
        <v>2070</v>
      </c>
      <c r="B2072" t="s">
        <v>4450</v>
      </c>
      <c r="C2072" t="s">
        <v>12</v>
      </c>
      <c r="D2072" t="s">
        <v>63</v>
      </c>
      <c r="E2072" t="s">
        <v>14</v>
      </c>
      <c r="F2072" t="s">
        <v>63</v>
      </c>
      <c r="G2072" t="s">
        <v>16</v>
      </c>
    </row>
    <row r="2073" spans="1:8">
      <c r="A2073" s="1">
        <v>2071</v>
      </c>
      <c r="B2073" t="s">
        <v>4450</v>
      </c>
      <c r="C2073" t="s">
        <v>12</v>
      </c>
      <c r="D2073" t="s">
        <v>4664</v>
      </c>
      <c r="E2073" t="s">
        <v>14</v>
      </c>
      <c r="F2073" t="s">
        <v>4665</v>
      </c>
      <c r="G2073" t="s">
        <v>16</v>
      </c>
      <c r="H2073" t="s">
        <v>4666</v>
      </c>
    </row>
    <row r="2074" spans="1:8">
      <c r="A2074" s="1">
        <v>2072</v>
      </c>
      <c r="B2074" t="s">
        <v>4450</v>
      </c>
      <c r="C2074" t="s">
        <v>12</v>
      </c>
      <c r="D2074" t="s">
        <v>4667</v>
      </c>
      <c r="E2074" t="s">
        <v>14</v>
      </c>
      <c r="F2074" t="s">
        <v>4668</v>
      </c>
      <c r="G2074" t="s">
        <v>16</v>
      </c>
      <c r="H2074" t="s">
        <v>4669</v>
      </c>
    </row>
    <row r="2075" spans="1:8">
      <c r="A2075" s="1">
        <v>2073</v>
      </c>
      <c r="B2075" t="s">
        <v>4450</v>
      </c>
      <c r="C2075" t="s">
        <v>12</v>
      </c>
      <c r="D2075" t="s">
        <v>4670</v>
      </c>
      <c r="E2075" t="s">
        <v>14</v>
      </c>
      <c r="F2075" t="s">
        <v>881</v>
      </c>
      <c r="G2075" t="s">
        <v>16</v>
      </c>
      <c r="H2075" t="s">
        <v>4671</v>
      </c>
    </row>
    <row r="2076" spans="1:8">
      <c r="A2076" s="1">
        <v>2074</v>
      </c>
      <c r="B2076" t="s">
        <v>4450</v>
      </c>
      <c r="C2076" t="s">
        <v>12</v>
      </c>
      <c r="D2076" t="s">
        <v>4672</v>
      </c>
      <c r="E2076" t="s">
        <v>14</v>
      </c>
      <c r="F2076" t="s">
        <v>4673</v>
      </c>
      <c r="G2076" t="s">
        <v>16</v>
      </c>
      <c r="H2076" t="s">
        <v>4674</v>
      </c>
    </row>
    <row r="2077" spans="1:8">
      <c r="A2077" s="1">
        <v>2075</v>
      </c>
      <c r="B2077" t="s">
        <v>4450</v>
      </c>
      <c r="C2077" t="s">
        <v>12</v>
      </c>
      <c r="D2077" t="s">
        <v>4675</v>
      </c>
      <c r="E2077" t="s">
        <v>14</v>
      </c>
      <c r="F2077" t="s">
        <v>4676</v>
      </c>
      <c r="G2077" t="s">
        <v>16</v>
      </c>
      <c r="H2077" t="s">
        <v>4677</v>
      </c>
    </row>
    <row r="2078" spans="1:8">
      <c r="A2078" s="1">
        <v>2076</v>
      </c>
      <c r="B2078" t="s">
        <v>4450</v>
      </c>
      <c r="C2078" t="s">
        <v>12</v>
      </c>
      <c r="D2078" t="s">
        <v>4678</v>
      </c>
      <c r="E2078" t="s">
        <v>14</v>
      </c>
      <c r="F2078" t="s">
        <v>4679</v>
      </c>
      <c r="G2078" t="s">
        <v>16</v>
      </c>
      <c r="H2078" t="s">
        <v>4680</v>
      </c>
    </row>
    <row r="2079" spans="1:8">
      <c r="A2079" s="1">
        <v>2077</v>
      </c>
      <c r="B2079" t="s">
        <v>4450</v>
      </c>
      <c r="C2079" t="s">
        <v>12</v>
      </c>
      <c r="D2079" t="s">
        <v>63</v>
      </c>
      <c r="E2079" t="s">
        <v>14</v>
      </c>
      <c r="F2079" t="s">
        <v>63</v>
      </c>
      <c r="G2079" t="s">
        <v>16</v>
      </c>
    </row>
    <row r="2080" spans="1:8">
      <c r="A2080" s="1">
        <v>2078</v>
      </c>
      <c r="B2080" t="s">
        <v>4450</v>
      </c>
      <c r="C2080" t="s">
        <v>12</v>
      </c>
      <c r="D2080" t="s">
        <v>4681</v>
      </c>
      <c r="E2080" t="s">
        <v>14</v>
      </c>
      <c r="F2080" t="s">
        <v>1863</v>
      </c>
      <c r="G2080" t="s">
        <v>16</v>
      </c>
      <c r="H2080" t="s">
        <v>4682</v>
      </c>
    </row>
    <row r="2081" spans="1:8">
      <c r="A2081" s="1">
        <v>2079</v>
      </c>
      <c r="B2081" t="s">
        <v>4450</v>
      </c>
      <c r="C2081" t="s">
        <v>12</v>
      </c>
      <c r="D2081" t="s">
        <v>63</v>
      </c>
      <c r="E2081" t="s">
        <v>14</v>
      </c>
      <c r="F2081" t="s">
        <v>63</v>
      </c>
      <c r="G2081" t="s">
        <v>16</v>
      </c>
    </row>
    <row r="2082" spans="1:8">
      <c r="A2082" s="1">
        <v>2080</v>
      </c>
      <c r="B2082" t="s">
        <v>4450</v>
      </c>
      <c r="C2082" t="s">
        <v>12</v>
      </c>
      <c r="D2082" t="s">
        <v>4683</v>
      </c>
      <c r="E2082" t="s">
        <v>14</v>
      </c>
      <c r="F2082" t="s">
        <v>112</v>
      </c>
      <c r="G2082" t="s">
        <v>16</v>
      </c>
      <c r="H2082" t="s">
        <v>4684</v>
      </c>
    </row>
    <row r="2083" spans="1:8">
      <c r="A2083" s="1">
        <v>2081</v>
      </c>
      <c r="B2083" t="s">
        <v>4450</v>
      </c>
      <c r="C2083" t="s">
        <v>12</v>
      </c>
      <c r="D2083" t="s">
        <v>4685</v>
      </c>
      <c r="E2083" t="s">
        <v>14</v>
      </c>
      <c r="F2083" t="s">
        <v>4685</v>
      </c>
      <c r="G2083" t="s">
        <v>16</v>
      </c>
    </row>
    <row r="2084" spans="1:8">
      <c r="A2084" s="1">
        <v>2082</v>
      </c>
      <c r="B2084" t="s">
        <v>4450</v>
      </c>
      <c r="C2084" t="s">
        <v>12</v>
      </c>
      <c r="D2084" t="s">
        <v>4686</v>
      </c>
      <c r="E2084" t="s">
        <v>14</v>
      </c>
      <c r="F2084" t="s">
        <v>4686</v>
      </c>
      <c r="G2084" t="s">
        <v>16</v>
      </c>
    </row>
    <row r="2085" spans="1:8">
      <c r="A2085" s="1">
        <v>2083</v>
      </c>
      <c r="B2085" t="s">
        <v>4450</v>
      </c>
      <c r="C2085" t="s">
        <v>12</v>
      </c>
      <c r="D2085" t="s">
        <v>4687</v>
      </c>
      <c r="E2085" t="s">
        <v>14</v>
      </c>
      <c r="F2085" t="s">
        <v>4687</v>
      </c>
      <c r="G2085" t="s">
        <v>16</v>
      </c>
    </row>
    <row r="2086" spans="1:8">
      <c r="A2086" s="1">
        <v>2084</v>
      </c>
      <c r="B2086" t="s">
        <v>4450</v>
      </c>
      <c r="C2086" t="s">
        <v>12</v>
      </c>
      <c r="D2086" t="s">
        <v>4688</v>
      </c>
      <c r="E2086" t="s">
        <v>14</v>
      </c>
      <c r="F2086" t="s">
        <v>4688</v>
      </c>
      <c r="G2086" t="s">
        <v>16</v>
      </c>
    </row>
    <row r="2087" spans="1:8">
      <c r="A2087" s="1">
        <v>2085</v>
      </c>
      <c r="B2087" t="s">
        <v>4450</v>
      </c>
      <c r="C2087" t="s">
        <v>12</v>
      </c>
      <c r="D2087" t="s">
        <v>4689</v>
      </c>
      <c r="E2087" t="s">
        <v>14</v>
      </c>
      <c r="F2087" t="s">
        <v>4689</v>
      </c>
      <c r="G2087" t="s">
        <v>16</v>
      </c>
    </row>
    <row r="2088" spans="1:8">
      <c r="A2088" s="1">
        <v>2086</v>
      </c>
      <c r="B2088" t="s">
        <v>4450</v>
      </c>
      <c r="C2088" t="s">
        <v>12</v>
      </c>
      <c r="D2088" t="s">
        <v>4459</v>
      </c>
      <c r="E2088" t="s">
        <v>14</v>
      </c>
      <c r="F2088" t="s">
        <v>4459</v>
      </c>
      <c r="G2088" t="s">
        <v>16</v>
      </c>
    </row>
    <row r="2089" spans="1:8">
      <c r="A2089" s="1">
        <v>2087</v>
      </c>
      <c r="B2089" t="s">
        <v>4450</v>
      </c>
      <c r="C2089" t="s">
        <v>12</v>
      </c>
      <c r="D2089" t="s">
        <v>151</v>
      </c>
      <c r="E2089" t="s">
        <v>14</v>
      </c>
      <c r="F2089" t="s">
        <v>151</v>
      </c>
      <c r="G2089" t="s">
        <v>16</v>
      </c>
    </row>
    <row r="2090" spans="1:8">
      <c r="A2090" s="1">
        <v>2088</v>
      </c>
      <c r="B2090" t="s">
        <v>4450</v>
      </c>
      <c r="C2090" t="s">
        <v>12</v>
      </c>
      <c r="D2090" t="s">
        <v>4690</v>
      </c>
      <c r="E2090" t="s">
        <v>14</v>
      </c>
      <c r="F2090" t="s">
        <v>4690</v>
      </c>
      <c r="G2090" t="s">
        <v>16</v>
      </c>
    </row>
    <row r="2091" spans="1:8">
      <c r="A2091" s="1">
        <v>2089</v>
      </c>
      <c r="B2091" t="s">
        <v>4450</v>
      </c>
      <c r="C2091" t="s">
        <v>12</v>
      </c>
      <c r="D2091" t="s">
        <v>4691</v>
      </c>
      <c r="E2091" t="s">
        <v>14</v>
      </c>
      <c r="F2091" t="s">
        <v>4691</v>
      </c>
      <c r="G2091" t="s">
        <v>16</v>
      </c>
    </row>
    <row r="2092" spans="1:8">
      <c r="A2092" s="1">
        <v>2090</v>
      </c>
      <c r="B2092" t="s">
        <v>4450</v>
      </c>
      <c r="C2092" t="s">
        <v>12</v>
      </c>
      <c r="D2092" t="s">
        <v>4692</v>
      </c>
      <c r="E2092" t="s">
        <v>14</v>
      </c>
      <c r="F2092" t="s">
        <v>4692</v>
      </c>
      <c r="G2092" t="s">
        <v>16</v>
      </c>
    </row>
    <row r="2093" spans="1:8">
      <c r="A2093" s="1">
        <v>2091</v>
      </c>
      <c r="B2093" t="s">
        <v>4450</v>
      </c>
      <c r="C2093" t="s">
        <v>12</v>
      </c>
      <c r="D2093" t="s">
        <v>63</v>
      </c>
      <c r="E2093" t="s">
        <v>14</v>
      </c>
      <c r="F2093" t="s">
        <v>63</v>
      </c>
      <c r="G2093" t="s">
        <v>16</v>
      </c>
    </row>
    <row r="2094" spans="1:8">
      <c r="A2094" s="1">
        <v>2092</v>
      </c>
      <c r="B2094" t="s">
        <v>4450</v>
      </c>
      <c r="C2094" t="s">
        <v>12</v>
      </c>
      <c r="D2094" t="s">
        <v>4693</v>
      </c>
      <c r="E2094" t="s">
        <v>14</v>
      </c>
      <c r="F2094" t="s">
        <v>4693</v>
      </c>
      <c r="G2094" t="s">
        <v>16</v>
      </c>
    </row>
    <row r="2095" spans="1:8">
      <c r="A2095" s="1">
        <v>2093</v>
      </c>
      <c r="B2095" t="s">
        <v>4450</v>
      </c>
      <c r="C2095" t="s">
        <v>12</v>
      </c>
      <c r="D2095" t="s">
        <v>4694</v>
      </c>
      <c r="E2095" t="s">
        <v>14</v>
      </c>
      <c r="F2095" t="s">
        <v>4694</v>
      </c>
      <c r="G2095" t="s">
        <v>16</v>
      </c>
    </row>
    <row r="2096" spans="1:8">
      <c r="A2096" s="1">
        <v>2094</v>
      </c>
      <c r="B2096" t="s">
        <v>4450</v>
      </c>
      <c r="C2096" t="s">
        <v>12</v>
      </c>
      <c r="D2096" t="s">
        <v>4695</v>
      </c>
      <c r="E2096" t="s">
        <v>14</v>
      </c>
      <c r="F2096" t="s">
        <v>4695</v>
      </c>
      <c r="G2096" t="s">
        <v>16</v>
      </c>
    </row>
    <row r="2097" spans="1:8">
      <c r="A2097" s="1">
        <v>2095</v>
      </c>
      <c r="B2097" t="s">
        <v>4450</v>
      </c>
      <c r="C2097" t="s">
        <v>12</v>
      </c>
      <c r="D2097" t="s">
        <v>4696</v>
      </c>
      <c r="E2097" t="s">
        <v>14</v>
      </c>
      <c r="F2097" t="s">
        <v>4696</v>
      </c>
      <c r="G2097" t="s">
        <v>16</v>
      </c>
    </row>
    <row r="2098" spans="1:8">
      <c r="A2098" s="1">
        <v>2096</v>
      </c>
      <c r="B2098" t="s">
        <v>4450</v>
      </c>
      <c r="C2098" t="s">
        <v>12</v>
      </c>
      <c r="D2098" t="s">
        <v>4697</v>
      </c>
      <c r="E2098" t="s">
        <v>14</v>
      </c>
      <c r="F2098" t="s">
        <v>4697</v>
      </c>
      <c r="G2098" t="s">
        <v>16</v>
      </c>
    </row>
    <row r="2099" spans="1:8">
      <c r="A2099" s="1">
        <v>2097</v>
      </c>
      <c r="B2099" t="s">
        <v>4450</v>
      </c>
      <c r="C2099" t="s">
        <v>12</v>
      </c>
      <c r="D2099" t="s">
        <v>4698</v>
      </c>
      <c r="E2099" t="s">
        <v>14</v>
      </c>
      <c r="F2099" t="s">
        <v>4698</v>
      </c>
      <c r="G2099" t="s">
        <v>16</v>
      </c>
    </row>
    <row r="2100" spans="1:8">
      <c r="A2100" s="1">
        <v>2098</v>
      </c>
      <c r="B2100" t="s">
        <v>4450</v>
      </c>
      <c r="C2100" t="s">
        <v>12</v>
      </c>
      <c r="D2100" t="s">
        <v>4699</v>
      </c>
      <c r="E2100" t="s">
        <v>14</v>
      </c>
      <c r="F2100" t="s">
        <v>4699</v>
      </c>
      <c r="G2100" t="s">
        <v>16</v>
      </c>
    </row>
    <row r="2101" spans="1:8">
      <c r="A2101" s="1">
        <v>2099</v>
      </c>
      <c r="B2101" t="s">
        <v>4450</v>
      </c>
      <c r="C2101" t="s">
        <v>12</v>
      </c>
      <c r="D2101" t="s">
        <v>4700</v>
      </c>
      <c r="E2101" t="s">
        <v>14</v>
      </c>
      <c r="F2101" t="s">
        <v>4700</v>
      </c>
      <c r="G2101" t="s">
        <v>16</v>
      </c>
    </row>
    <row r="2102" spans="1:8">
      <c r="A2102" s="1">
        <v>2100</v>
      </c>
      <c r="B2102" t="s">
        <v>4450</v>
      </c>
      <c r="C2102" t="s">
        <v>12</v>
      </c>
      <c r="D2102" t="s">
        <v>4701</v>
      </c>
      <c r="E2102" t="s">
        <v>14</v>
      </c>
      <c r="F2102" t="s">
        <v>4701</v>
      </c>
      <c r="G2102" t="s">
        <v>16</v>
      </c>
    </row>
    <row r="2103" spans="1:8">
      <c r="A2103" s="1">
        <v>2101</v>
      </c>
      <c r="B2103" t="s">
        <v>4450</v>
      </c>
      <c r="C2103" t="s">
        <v>12</v>
      </c>
      <c r="D2103" t="s">
        <v>4702</v>
      </c>
      <c r="E2103" t="s">
        <v>14</v>
      </c>
      <c r="F2103" t="s">
        <v>4702</v>
      </c>
      <c r="G2103" t="s">
        <v>16</v>
      </c>
    </row>
    <row r="2104" spans="1:8">
      <c r="A2104" s="1">
        <v>2102</v>
      </c>
      <c r="B2104" t="s">
        <v>4450</v>
      </c>
      <c r="C2104" t="s">
        <v>12</v>
      </c>
      <c r="D2104" t="s">
        <v>4703</v>
      </c>
      <c r="E2104" t="s">
        <v>14</v>
      </c>
      <c r="F2104" t="s">
        <v>4703</v>
      </c>
      <c r="G2104" t="s">
        <v>16</v>
      </c>
    </row>
    <row r="2105" spans="1:8">
      <c r="A2105" s="1">
        <v>2103</v>
      </c>
      <c r="B2105" t="s">
        <v>4450</v>
      </c>
      <c r="C2105" t="s">
        <v>12</v>
      </c>
      <c r="D2105" t="s">
        <v>4704</v>
      </c>
      <c r="E2105" t="s">
        <v>14</v>
      </c>
      <c r="F2105" t="s">
        <v>4704</v>
      </c>
      <c r="G2105" t="s">
        <v>16</v>
      </c>
    </row>
    <row r="2106" spans="1:8">
      <c r="A2106" s="1">
        <v>2104</v>
      </c>
      <c r="B2106" t="s">
        <v>4450</v>
      </c>
      <c r="C2106" t="s">
        <v>12</v>
      </c>
      <c r="D2106" t="s">
        <v>4705</v>
      </c>
      <c r="E2106" t="s">
        <v>14</v>
      </c>
      <c r="F2106" t="s">
        <v>4000</v>
      </c>
      <c r="G2106" t="s">
        <v>16</v>
      </c>
      <c r="H2106" t="s">
        <v>4706</v>
      </c>
    </row>
    <row r="2107" spans="1:8">
      <c r="A2107" s="1">
        <v>2105</v>
      </c>
      <c r="B2107" t="s">
        <v>4450</v>
      </c>
      <c r="C2107" t="s">
        <v>12</v>
      </c>
      <c r="D2107" t="s">
        <v>4707</v>
      </c>
      <c r="E2107" t="s">
        <v>14</v>
      </c>
      <c r="F2107" t="s">
        <v>4708</v>
      </c>
      <c r="G2107" t="s">
        <v>16</v>
      </c>
      <c r="H2107" t="s">
        <v>4709</v>
      </c>
    </row>
    <row r="2108" spans="1:8">
      <c r="A2108" s="1">
        <v>2106</v>
      </c>
      <c r="B2108" t="s">
        <v>4450</v>
      </c>
      <c r="C2108" t="s">
        <v>12</v>
      </c>
      <c r="D2108" t="s">
        <v>4710</v>
      </c>
      <c r="E2108" t="s">
        <v>14</v>
      </c>
      <c r="F2108" t="s">
        <v>4711</v>
      </c>
      <c r="G2108" t="s">
        <v>16</v>
      </c>
      <c r="H2108" t="s">
        <v>4712</v>
      </c>
    </row>
    <row r="2109" spans="1:8">
      <c r="A2109" s="1">
        <v>2107</v>
      </c>
      <c r="B2109" t="s">
        <v>4450</v>
      </c>
      <c r="C2109" t="s">
        <v>12</v>
      </c>
      <c r="D2109" t="s">
        <v>4713</v>
      </c>
      <c r="E2109" t="s">
        <v>14</v>
      </c>
      <c r="F2109" t="s">
        <v>4711</v>
      </c>
      <c r="G2109" t="s">
        <v>16</v>
      </c>
      <c r="H2109" t="s">
        <v>4714</v>
      </c>
    </row>
    <row r="2110" spans="1:8">
      <c r="A2110" s="1">
        <v>2108</v>
      </c>
      <c r="B2110" t="s">
        <v>4450</v>
      </c>
      <c r="C2110" t="s">
        <v>12</v>
      </c>
      <c r="D2110" t="s">
        <v>4715</v>
      </c>
      <c r="E2110" t="s">
        <v>14</v>
      </c>
      <c r="F2110" t="s">
        <v>4716</v>
      </c>
      <c r="G2110" t="s">
        <v>16</v>
      </c>
      <c r="H2110" t="s">
        <v>4717</v>
      </c>
    </row>
    <row r="2111" spans="1:8">
      <c r="A2111" s="1">
        <v>2109</v>
      </c>
      <c r="B2111" t="s">
        <v>4450</v>
      </c>
      <c r="C2111" t="s">
        <v>12</v>
      </c>
      <c r="D2111" t="s">
        <v>4718</v>
      </c>
      <c r="E2111" t="s">
        <v>14</v>
      </c>
      <c r="F2111" t="s">
        <v>4719</v>
      </c>
      <c r="G2111" t="s">
        <v>16</v>
      </c>
      <c r="H2111" t="s">
        <v>4720</v>
      </c>
    </row>
    <row r="2112" spans="1:8">
      <c r="A2112" s="1">
        <v>2110</v>
      </c>
      <c r="B2112" t="s">
        <v>4450</v>
      </c>
      <c r="C2112" t="s">
        <v>12</v>
      </c>
      <c r="D2112" t="s">
        <v>4721</v>
      </c>
      <c r="E2112" t="s">
        <v>14</v>
      </c>
      <c r="F2112" t="s">
        <v>4716</v>
      </c>
      <c r="G2112" t="s">
        <v>16</v>
      </c>
      <c r="H2112" t="s">
        <v>4722</v>
      </c>
    </row>
    <row r="2113" spans="1:8">
      <c r="A2113" s="1">
        <v>2111</v>
      </c>
      <c r="B2113" t="s">
        <v>4450</v>
      </c>
      <c r="C2113" t="s">
        <v>12</v>
      </c>
      <c r="D2113" t="s">
        <v>4723</v>
      </c>
      <c r="E2113" t="s">
        <v>14</v>
      </c>
      <c r="F2113" t="s">
        <v>4724</v>
      </c>
      <c r="G2113" t="s">
        <v>16</v>
      </c>
      <c r="H2113" t="s">
        <v>4725</v>
      </c>
    </row>
    <row r="2114" spans="1:8">
      <c r="A2114" s="1">
        <v>2112</v>
      </c>
      <c r="B2114" t="s">
        <v>4450</v>
      </c>
      <c r="C2114" t="s">
        <v>12</v>
      </c>
      <c r="D2114" t="s">
        <v>4726</v>
      </c>
      <c r="E2114" t="s">
        <v>14</v>
      </c>
      <c r="F2114" t="s">
        <v>4727</v>
      </c>
      <c r="G2114" t="s">
        <v>16</v>
      </c>
      <c r="H2114" t="s">
        <v>4728</v>
      </c>
    </row>
    <row r="2115" spans="1:8">
      <c r="A2115" s="1">
        <v>2113</v>
      </c>
      <c r="B2115" t="s">
        <v>4450</v>
      </c>
      <c r="C2115" t="s">
        <v>12</v>
      </c>
      <c r="D2115" t="s">
        <v>4729</v>
      </c>
      <c r="E2115" t="s">
        <v>14</v>
      </c>
      <c r="F2115" t="s">
        <v>4730</v>
      </c>
      <c r="G2115" t="s">
        <v>16</v>
      </c>
      <c r="H2115" t="s">
        <v>4731</v>
      </c>
    </row>
    <row r="2116" spans="1:8">
      <c r="A2116" s="1">
        <v>2114</v>
      </c>
      <c r="B2116" t="s">
        <v>4450</v>
      </c>
      <c r="C2116" t="s">
        <v>12</v>
      </c>
      <c r="D2116" t="s">
        <v>4732</v>
      </c>
      <c r="E2116" t="s">
        <v>14</v>
      </c>
      <c r="F2116" t="s">
        <v>4733</v>
      </c>
      <c r="G2116" t="s">
        <v>16</v>
      </c>
      <c r="H2116" t="s">
        <v>4734</v>
      </c>
    </row>
    <row r="2117" spans="1:8">
      <c r="A2117" s="1">
        <v>2115</v>
      </c>
      <c r="B2117" t="s">
        <v>4450</v>
      </c>
      <c r="C2117" t="s">
        <v>12</v>
      </c>
      <c r="D2117" t="s">
        <v>4735</v>
      </c>
      <c r="E2117" t="s">
        <v>14</v>
      </c>
      <c r="F2117" t="s">
        <v>4736</v>
      </c>
      <c r="G2117" t="s">
        <v>16</v>
      </c>
      <c r="H2117" t="s">
        <v>4737</v>
      </c>
    </row>
    <row r="2118" spans="1:8">
      <c r="A2118" s="1">
        <v>2116</v>
      </c>
      <c r="B2118" t="s">
        <v>4450</v>
      </c>
      <c r="C2118" t="s">
        <v>12</v>
      </c>
      <c r="D2118" t="s">
        <v>4738</v>
      </c>
      <c r="E2118" t="s">
        <v>14</v>
      </c>
      <c r="F2118" t="s">
        <v>4716</v>
      </c>
      <c r="G2118" t="s">
        <v>16</v>
      </c>
      <c r="H2118" t="s">
        <v>4739</v>
      </c>
    </row>
    <row r="2119" spans="1:8">
      <c r="A2119" s="1">
        <v>2117</v>
      </c>
      <c r="B2119" t="s">
        <v>4450</v>
      </c>
      <c r="C2119" t="s">
        <v>12</v>
      </c>
      <c r="D2119" t="s">
        <v>4740</v>
      </c>
      <c r="E2119" t="s">
        <v>14</v>
      </c>
      <c r="F2119" t="s">
        <v>4741</v>
      </c>
      <c r="G2119" t="s">
        <v>16</v>
      </c>
      <c r="H2119" t="s">
        <v>4742</v>
      </c>
    </row>
    <row r="2120" spans="1:8">
      <c r="A2120" s="1">
        <v>2118</v>
      </c>
      <c r="B2120" t="s">
        <v>4450</v>
      </c>
      <c r="C2120" t="s">
        <v>12</v>
      </c>
      <c r="D2120" t="s">
        <v>4743</v>
      </c>
      <c r="E2120" t="s">
        <v>14</v>
      </c>
      <c r="F2120" t="s">
        <v>4744</v>
      </c>
      <c r="G2120" t="s">
        <v>16</v>
      </c>
      <c r="H2120" t="s">
        <v>4745</v>
      </c>
    </row>
    <row r="2121" spans="1:8">
      <c r="A2121" s="1">
        <v>2119</v>
      </c>
      <c r="B2121" t="s">
        <v>4450</v>
      </c>
      <c r="C2121" t="s">
        <v>12</v>
      </c>
      <c r="D2121" t="s">
        <v>4746</v>
      </c>
      <c r="E2121" t="s">
        <v>14</v>
      </c>
      <c r="F2121" t="s">
        <v>4747</v>
      </c>
      <c r="G2121" t="s">
        <v>16</v>
      </c>
      <c r="H2121" t="s">
        <v>4748</v>
      </c>
    </row>
    <row r="2122" spans="1:8">
      <c r="A2122" s="1">
        <v>2120</v>
      </c>
      <c r="B2122" t="s">
        <v>4450</v>
      </c>
      <c r="C2122" t="s">
        <v>12</v>
      </c>
      <c r="D2122" t="s">
        <v>4749</v>
      </c>
      <c r="E2122" t="s">
        <v>14</v>
      </c>
      <c r="F2122" t="s">
        <v>3987</v>
      </c>
      <c r="G2122" t="s">
        <v>16</v>
      </c>
      <c r="H2122" t="s">
        <v>4750</v>
      </c>
    </row>
    <row r="2123" spans="1:8">
      <c r="A2123" s="1">
        <v>2121</v>
      </c>
      <c r="B2123" t="s">
        <v>4450</v>
      </c>
      <c r="C2123" t="s">
        <v>12</v>
      </c>
      <c r="D2123" t="s">
        <v>4751</v>
      </c>
      <c r="E2123" t="s">
        <v>14</v>
      </c>
      <c r="F2123" t="s">
        <v>4752</v>
      </c>
      <c r="G2123" t="s">
        <v>16</v>
      </c>
      <c r="H2123" t="s">
        <v>4753</v>
      </c>
    </row>
    <row r="2124" spans="1:8">
      <c r="A2124" s="1">
        <v>2122</v>
      </c>
      <c r="B2124" t="s">
        <v>4450</v>
      </c>
      <c r="C2124" t="s">
        <v>12</v>
      </c>
      <c r="D2124" t="s">
        <v>4754</v>
      </c>
      <c r="E2124" t="s">
        <v>14</v>
      </c>
      <c r="F2124" t="s">
        <v>4755</v>
      </c>
      <c r="G2124" t="s">
        <v>16</v>
      </c>
      <c r="H2124" t="s">
        <v>4756</v>
      </c>
    </row>
    <row r="2125" spans="1:8">
      <c r="A2125" s="1">
        <v>2123</v>
      </c>
      <c r="B2125" t="s">
        <v>4450</v>
      </c>
      <c r="C2125" t="s">
        <v>12</v>
      </c>
      <c r="D2125" t="s">
        <v>4757</v>
      </c>
      <c r="E2125" t="s">
        <v>14</v>
      </c>
      <c r="F2125" t="s">
        <v>3997</v>
      </c>
      <c r="G2125" t="s">
        <v>16</v>
      </c>
      <c r="H2125" t="s">
        <v>4758</v>
      </c>
    </row>
    <row r="2126" spans="1:8">
      <c r="A2126" s="1">
        <v>2124</v>
      </c>
      <c r="B2126" t="s">
        <v>4450</v>
      </c>
      <c r="C2126" t="s">
        <v>12</v>
      </c>
      <c r="D2126" t="s">
        <v>4759</v>
      </c>
      <c r="E2126" t="s">
        <v>14</v>
      </c>
      <c r="F2126" t="s">
        <v>4727</v>
      </c>
      <c r="G2126" t="s">
        <v>16</v>
      </c>
      <c r="H2126" t="s">
        <v>4760</v>
      </c>
    </row>
    <row r="2127" spans="1:8">
      <c r="A2127" s="1">
        <v>2125</v>
      </c>
      <c r="B2127" t="s">
        <v>4450</v>
      </c>
      <c r="C2127" t="s">
        <v>12</v>
      </c>
      <c r="D2127" t="s">
        <v>63</v>
      </c>
      <c r="E2127" t="s">
        <v>14</v>
      </c>
      <c r="F2127" t="s">
        <v>63</v>
      </c>
      <c r="G2127" t="s">
        <v>16</v>
      </c>
    </row>
    <row r="2128" spans="1:8">
      <c r="A2128" s="1">
        <v>2126</v>
      </c>
      <c r="B2128" t="s">
        <v>4450</v>
      </c>
      <c r="C2128" t="s">
        <v>12</v>
      </c>
      <c r="D2128" t="s">
        <v>4761</v>
      </c>
      <c r="E2128" t="s">
        <v>14</v>
      </c>
      <c r="F2128" t="s">
        <v>4762</v>
      </c>
      <c r="G2128" t="s">
        <v>16</v>
      </c>
      <c r="H2128" t="s">
        <v>4763</v>
      </c>
    </row>
    <row r="2129" spans="1:8">
      <c r="A2129" s="1">
        <v>2127</v>
      </c>
      <c r="B2129" t="s">
        <v>4450</v>
      </c>
      <c r="C2129" t="s">
        <v>12</v>
      </c>
      <c r="D2129" t="s">
        <v>4764</v>
      </c>
      <c r="E2129" t="s">
        <v>14</v>
      </c>
      <c r="F2129" t="s">
        <v>4765</v>
      </c>
      <c r="G2129" t="s">
        <v>16</v>
      </c>
      <c r="H2129" t="s">
        <v>4766</v>
      </c>
    </row>
    <row r="2130" spans="1:8">
      <c r="A2130" s="1">
        <v>2128</v>
      </c>
      <c r="B2130" t="s">
        <v>4450</v>
      </c>
      <c r="C2130" t="s">
        <v>12</v>
      </c>
      <c r="D2130" t="s">
        <v>4767</v>
      </c>
      <c r="E2130" t="s">
        <v>14</v>
      </c>
      <c r="F2130" t="s">
        <v>4768</v>
      </c>
      <c r="G2130" t="s">
        <v>16</v>
      </c>
      <c r="H2130" t="s">
        <v>4769</v>
      </c>
    </row>
    <row r="2131" spans="1:8">
      <c r="A2131" s="1">
        <v>2129</v>
      </c>
      <c r="B2131" t="s">
        <v>4450</v>
      </c>
      <c r="C2131" t="s">
        <v>12</v>
      </c>
      <c r="D2131" t="s">
        <v>4770</v>
      </c>
      <c r="E2131" t="s">
        <v>14</v>
      </c>
      <c r="F2131" t="s">
        <v>4567</v>
      </c>
      <c r="G2131" t="s">
        <v>16</v>
      </c>
      <c r="H2131" t="s">
        <v>4771</v>
      </c>
    </row>
    <row r="2132" spans="1:8">
      <c r="A2132" s="1">
        <v>2130</v>
      </c>
      <c r="B2132" t="s">
        <v>4450</v>
      </c>
      <c r="C2132" t="s">
        <v>12</v>
      </c>
      <c r="D2132" t="s">
        <v>4772</v>
      </c>
      <c r="E2132" t="s">
        <v>14</v>
      </c>
      <c r="F2132" t="s">
        <v>4773</v>
      </c>
      <c r="G2132" t="s">
        <v>16</v>
      </c>
      <c r="H2132" t="s">
        <v>4774</v>
      </c>
    </row>
    <row r="2133" spans="1:8">
      <c r="A2133" s="1">
        <v>2131</v>
      </c>
      <c r="B2133" t="s">
        <v>4450</v>
      </c>
      <c r="C2133" t="s">
        <v>12</v>
      </c>
      <c r="D2133" t="s">
        <v>4775</v>
      </c>
      <c r="E2133" t="s">
        <v>14</v>
      </c>
      <c r="F2133" t="s">
        <v>4776</v>
      </c>
      <c r="G2133" t="s">
        <v>16</v>
      </c>
      <c r="H2133" t="s">
        <v>4777</v>
      </c>
    </row>
    <row r="2134" spans="1:8">
      <c r="A2134" s="1">
        <v>2132</v>
      </c>
      <c r="B2134" t="s">
        <v>4450</v>
      </c>
      <c r="C2134" t="s">
        <v>12</v>
      </c>
      <c r="D2134" t="s">
        <v>4778</v>
      </c>
      <c r="E2134" t="s">
        <v>14</v>
      </c>
      <c r="F2134" t="s">
        <v>4561</v>
      </c>
      <c r="G2134" t="s">
        <v>16</v>
      </c>
      <c r="H2134" t="s">
        <v>4779</v>
      </c>
    </row>
    <row r="2135" spans="1:8">
      <c r="A2135" s="1">
        <v>2133</v>
      </c>
      <c r="B2135" t="s">
        <v>4450</v>
      </c>
      <c r="C2135" t="s">
        <v>12</v>
      </c>
      <c r="D2135" t="s">
        <v>4780</v>
      </c>
      <c r="E2135" t="s">
        <v>14</v>
      </c>
      <c r="F2135" t="s">
        <v>4503</v>
      </c>
      <c r="G2135" t="s">
        <v>16</v>
      </c>
      <c r="H2135" t="s">
        <v>4781</v>
      </c>
    </row>
    <row r="2136" spans="1:8">
      <c r="A2136" s="1">
        <v>2134</v>
      </c>
      <c r="B2136" t="s">
        <v>4450</v>
      </c>
      <c r="C2136" t="s">
        <v>12</v>
      </c>
      <c r="D2136" t="s">
        <v>4782</v>
      </c>
      <c r="E2136" t="s">
        <v>14</v>
      </c>
      <c r="F2136" t="s">
        <v>4783</v>
      </c>
      <c r="G2136" t="s">
        <v>16</v>
      </c>
      <c r="H2136" t="s">
        <v>4784</v>
      </c>
    </row>
    <row r="2137" spans="1:8">
      <c r="A2137" s="1">
        <v>2135</v>
      </c>
      <c r="B2137" t="s">
        <v>4450</v>
      </c>
      <c r="C2137" t="s">
        <v>12</v>
      </c>
      <c r="D2137" t="s">
        <v>4785</v>
      </c>
      <c r="E2137" t="s">
        <v>14</v>
      </c>
      <c r="F2137" t="s">
        <v>4493</v>
      </c>
      <c r="G2137" t="s">
        <v>16</v>
      </c>
      <c r="H2137" t="s">
        <v>4786</v>
      </c>
    </row>
    <row r="2138" spans="1:8">
      <c r="A2138" s="1">
        <v>2136</v>
      </c>
      <c r="B2138" t="s">
        <v>4450</v>
      </c>
      <c r="C2138" t="s">
        <v>12</v>
      </c>
      <c r="D2138" t="s">
        <v>4787</v>
      </c>
      <c r="E2138" t="s">
        <v>14</v>
      </c>
      <c r="F2138" t="s">
        <v>4501</v>
      </c>
      <c r="G2138" t="s">
        <v>16</v>
      </c>
      <c r="H2138" t="s">
        <v>4788</v>
      </c>
    </row>
    <row r="2139" spans="1:8">
      <c r="A2139" s="1">
        <v>2137</v>
      </c>
      <c r="B2139" t="s">
        <v>4450</v>
      </c>
      <c r="C2139" t="s">
        <v>12</v>
      </c>
      <c r="D2139" t="s">
        <v>4789</v>
      </c>
      <c r="E2139" t="s">
        <v>14</v>
      </c>
      <c r="F2139" t="s">
        <v>4556</v>
      </c>
      <c r="G2139" t="s">
        <v>16</v>
      </c>
      <c r="H2139" t="s">
        <v>4790</v>
      </c>
    </row>
    <row r="2140" spans="1:8">
      <c r="A2140" s="1">
        <v>2138</v>
      </c>
      <c r="B2140" t="s">
        <v>4450</v>
      </c>
      <c r="C2140" t="s">
        <v>12</v>
      </c>
      <c r="D2140" t="s">
        <v>4791</v>
      </c>
      <c r="E2140" t="s">
        <v>14</v>
      </c>
      <c r="F2140" t="s">
        <v>4792</v>
      </c>
      <c r="G2140" t="s">
        <v>16</v>
      </c>
      <c r="H2140" t="s">
        <v>4793</v>
      </c>
    </row>
    <row r="2141" spans="1:8">
      <c r="A2141" s="1">
        <v>2139</v>
      </c>
      <c r="B2141" t="s">
        <v>4450</v>
      </c>
      <c r="C2141" t="s">
        <v>12</v>
      </c>
      <c r="D2141" t="s">
        <v>4794</v>
      </c>
      <c r="E2141" t="s">
        <v>14</v>
      </c>
      <c r="F2141" t="s">
        <v>4795</v>
      </c>
      <c r="G2141" t="s">
        <v>16</v>
      </c>
      <c r="H2141" t="s">
        <v>4796</v>
      </c>
    </row>
    <row r="2142" spans="1:8">
      <c r="A2142" s="1">
        <v>2140</v>
      </c>
      <c r="B2142" t="s">
        <v>4450</v>
      </c>
      <c r="C2142" t="s">
        <v>12</v>
      </c>
      <c r="D2142" t="s">
        <v>4797</v>
      </c>
      <c r="E2142" t="s">
        <v>14</v>
      </c>
      <c r="F2142" t="s">
        <v>4798</v>
      </c>
      <c r="G2142" t="s">
        <v>16</v>
      </c>
      <c r="H2142" t="s">
        <v>4799</v>
      </c>
    </row>
    <row r="2143" spans="1:8">
      <c r="A2143" s="1">
        <v>2141</v>
      </c>
      <c r="B2143" t="s">
        <v>4450</v>
      </c>
      <c r="C2143" t="s">
        <v>12</v>
      </c>
      <c r="D2143" t="s">
        <v>4800</v>
      </c>
      <c r="E2143" t="s">
        <v>14</v>
      </c>
      <c r="F2143" t="s">
        <v>4798</v>
      </c>
      <c r="G2143" t="s">
        <v>16</v>
      </c>
      <c r="H2143" t="s">
        <v>4801</v>
      </c>
    </row>
    <row r="2144" spans="1:8">
      <c r="A2144" s="1">
        <v>2142</v>
      </c>
      <c r="B2144" t="s">
        <v>4450</v>
      </c>
      <c r="C2144" t="s">
        <v>12</v>
      </c>
      <c r="D2144" t="s">
        <v>4802</v>
      </c>
      <c r="E2144" t="s">
        <v>14</v>
      </c>
      <c r="F2144" t="s">
        <v>4509</v>
      </c>
      <c r="G2144" t="s">
        <v>16</v>
      </c>
      <c r="H2144" t="s">
        <v>4803</v>
      </c>
    </row>
    <row r="2145" spans="1:8">
      <c r="A2145" s="1">
        <v>2143</v>
      </c>
      <c r="B2145" t="s">
        <v>4450</v>
      </c>
      <c r="C2145" t="s">
        <v>12</v>
      </c>
      <c r="D2145" t="s">
        <v>4804</v>
      </c>
      <c r="E2145" t="s">
        <v>14</v>
      </c>
      <c r="F2145" t="s">
        <v>4805</v>
      </c>
      <c r="G2145" t="s">
        <v>16</v>
      </c>
      <c r="H2145" t="s">
        <v>4806</v>
      </c>
    </row>
    <row r="2146" spans="1:8">
      <c r="A2146" s="1">
        <v>2144</v>
      </c>
      <c r="B2146" t="s">
        <v>4450</v>
      </c>
      <c r="C2146" t="s">
        <v>12</v>
      </c>
      <c r="D2146" t="s">
        <v>4807</v>
      </c>
      <c r="E2146" t="s">
        <v>14</v>
      </c>
      <c r="F2146" t="s">
        <v>4805</v>
      </c>
      <c r="G2146" t="s">
        <v>16</v>
      </c>
      <c r="H2146" t="s">
        <v>4808</v>
      </c>
    </row>
    <row r="2147" spans="1:8">
      <c r="A2147" s="1">
        <v>2145</v>
      </c>
      <c r="B2147" t="s">
        <v>4450</v>
      </c>
      <c r="C2147" t="s">
        <v>12</v>
      </c>
      <c r="D2147" t="s">
        <v>4809</v>
      </c>
      <c r="E2147" t="s">
        <v>14</v>
      </c>
      <c r="F2147" t="s">
        <v>4809</v>
      </c>
      <c r="G2147" t="s">
        <v>16</v>
      </c>
    </row>
    <row r="2148" spans="1:8">
      <c r="A2148" s="1">
        <v>2146</v>
      </c>
      <c r="B2148" t="s">
        <v>4450</v>
      </c>
      <c r="C2148" t="s">
        <v>12</v>
      </c>
      <c r="D2148" t="s">
        <v>4810</v>
      </c>
      <c r="E2148" t="s">
        <v>14</v>
      </c>
      <c r="F2148" t="s">
        <v>4810</v>
      </c>
      <c r="G2148" t="s">
        <v>16</v>
      </c>
    </row>
    <row r="2149" spans="1:8">
      <c r="A2149" s="1">
        <v>2147</v>
      </c>
      <c r="B2149" t="s">
        <v>4450</v>
      </c>
      <c r="C2149" t="s">
        <v>12</v>
      </c>
      <c r="D2149" t="s">
        <v>4811</v>
      </c>
      <c r="E2149" t="s">
        <v>14</v>
      </c>
      <c r="F2149" t="s">
        <v>4812</v>
      </c>
      <c r="G2149" t="s">
        <v>16</v>
      </c>
      <c r="H2149" t="s">
        <v>4813</v>
      </c>
    </row>
    <row r="2150" spans="1:8">
      <c r="A2150" s="1">
        <v>2148</v>
      </c>
      <c r="B2150" t="s">
        <v>4450</v>
      </c>
      <c r="C2150" t="s">
        <v>12</v>
      </c>
      <c r="D2150" t="s">
        <v>4814</v>
      </c>
      <c r="E2150" t="s">
        <v>14</v>
      </c>
      <c r="F2150" t="s">
        <v>4812</v>
      </c>
      <c r="G2150" t="s">
        <v>16</v>
      </c>
      <c r="H2150" t="s">
        <v>4815</v>
      </c>
    </row>
    <row r="2151" spans="1:8">
      <c r="A2151" s="1">
        <v>2149</v>
      </c>
      <c r="B2151" t="s">
        <v>4450</v>
      </c>
      <c r="C2151" t="s">
        <v>12</v>
      </c>
      <c r="D2151" t="s">
        <v>4816</v>
      </c>
      <c r="E2151" t="s">
        <v>14</v>
      </c>
      <c r="F2151" t="s">
        <v>4817</v>
      </c>
      <c r="G2151" t="s">
        <v>16</v>
      </c>
      <c r="H2151" t="s">
        <v>4818</v>
      </c>
    </row>
    <row r="2152" spans="1:8">
      <c r="A2152" s="1">
        <v>2150</v>
      </c>
      <c r="B2152" t="s">
        <v>4450</v>
      </c>
      <c r="C2152" t="s">
        <v>12</v>
      </c>
      <c r="D2152" t="s">
        <v>4819</v>
      </c>
      <c r="E2152" t="s">
        <v>14</v>
      </c>
      <c r="F2152" t="s">
        <v>4490</v>
      </c>
      <c r="G2152" t="s">
        <v>16</v>
      </c>
      <c r="H2152" t="s">
        <v>4820</v>
      </c>
    </row>
    <row r="2153" spans="1:8">
      <c r="A2153" s="1">
        <v>2151</v>
      </c>
      <c r="B2153" t="s">
        <v>4450</v>
      </c>
      <c r="C2153" t="s">
        <v>12</v>
      </c>
      <c r="D2153" t="s">
        <v>4821</v>
      </c>
      <c r="E2153" t="s">
        <v>14</v>
      </c>
      <c r="F2153" t="s">
        <v>4569</v>
      </c>
      <c r="G2153" t="s">
        <v>16</v>
      </c>
      <c r="H2153" t="s">
        <v>4822</v>
      </c>
    </row>
    <row r="2154" spans="1:8">
      <c r="A2154" s="1">
        <v>2152</v>
      </c>
      <c r="B2154" t="s">
        <v>4450</v>
      </c>
      <c r="C2154" t="s">
        <v>12</v>
      </c>
      <c r="D2154" t="s">
        <v>63</v>
      </c>
      <c r="E2154" t="s">
        <v>14</v>
      </c>
      <c r="F2154" t="s">
        <v>63</v>
      </c>
      <c r="G2154" t="s">
        <v>16</v>
      </c>
    </row>
    <row r="2155" spans="1:8">
      <c r="A2155" s="1">
        <v>2153</v>
      </c>
      <c r="B2155" t="s">
        <v>4823</v>
      </c>
      <c r="C2155" t="s">
        <v>12</v>
      </c>
      <c r="D2155" t="s">
        <v>4824</v>
      </c>
      <c r="E2155" t="s">
        <v>14</v>
      </c>
      <c r="F2155" t="s">
        <v>4825</v>
      </c>
      <c r="G2155" t="s">
        <v>16</v>
      </c>
      <c r="H2155" t="s">
        <v>4826</v>
      </c>
    </row>
    <row r="2156" spans="1:8">
      <c r="A2156" s="1">
        <v>2154</v>
      </c>
      <c r="B2156" t="s">
        <v>4823</v>
      </c>
      <c r="C2156" t="s">
        <v>12</v>
      </c>
      <c r="D2156" t="s">
        <v>4827</v>
      </c>
      <c r="E2156" t="s">
        <v>14</v>
      </c>
      <c r="F2156" t="s">
        <v>4828</v>
      </c>
      <c r="G2156" t="s">
        <v>16</v>
      </c>
      <c r="H2156" t="s">
        <v>4829</v>
      </c>
    </row>
    <row r="2157" spans="1:8">
      <c r="A2157" s="1">
        <v>2155</v>
      </c>
      <c r="B2157" t="s">
        <v>4823</v>
      </c>
      <c r="C2157" t="s">
        <v>12</v>
      </c>
      <c r="D2157" t="s">
        <v>4830</v>
      </c>
      <c r="E2157" t="s">
        <v>14</v>
      </c>
      <c r="F2157" t="s">
        <v>4831</v>
      </c>
      <c r="G2157" t="s">
        <v>16</v>
      </c>
      <c r="H2157" t="s">
        <v>4832</v>
      </c>
    </row>
    <row r="2158" spans="1:8">
      <c r="A2158" s="1">
        <v>2156</v>
      </c>
      <c r="B2158" t="s">
        <v>4823</v>
      </c>
      <c r="C2158" t="s">
        <v>12</v>
      </c>
      <c r="D2158" t="s">
        <v>4833</v>
      </c>
      <c r="E2158" t="s">
        <v>14</v>
      </c>
      <c r="F2158" t="s">
        <v>4834</v>
      </c>
      <c r="G2158" t="s">
        <v>16</v>
      </c>
      <c r="H2158" t="s">
        <v>4835</v>
      </c>
    </row>
    <row r="2159" spans="1:8">
      <c r="A2159" s="1">
        <v>2157</v>
      </c>
      <c r="B2159" t="s">
        <v>4823</v>
      </c>
      <c r="C2159" t="s">
        <v>12</v>
      </c>
      <c r="D2159" t="s">
        <v>63</v>
      </c>
      <c r="E2159" t="s">
        <v>14</v>
      </c>
      <c r="F2159" t="s">
        <v>63</v>
      </c>
      <c r="G2159" t="s">
        <v>16</v>
      </c>
    </row>
    <row r="2160" spans="1:8">
      <c r="A2160" s="1">
        <v>2158</v>
      </c>
      <c r="B2160" t="s">
        <v>4823</v>
      </c>
      <c r="C2160" t="s">
        <v>12</v>
      </c>
      <c r="D2160" t="s">
        <v>4836</v>
      </c>
      <c r="E2160" t="s">
        <v>14</v>
      </c>
      <c r="F2160" t="s">
        <v>4837</v>
      </c>
      <c r="G2160" t="s">
        <v>16</v>
      </c>
      <c r="H2160" t="s">
        <v>4838</v>
      </c>
    </row>
    <row r="2161" spans="1:8">
      <c r="A2161" s="1">
        <v>2159</v>
      </c>
      <c r="B2161" t="s">
        <v>4823</v>
      </c>
      <c r="C2161" t="s">
        <v>12</v>
      </c>
      <c r="D2161" t="s">
        <v>4839</v>
      </c>
      <c r="E2161" t="s">
        <v>14</v>
      </c>
      <c r="F2161" t="s">
        <v>4840</v>
      </c>
      <c r="G2161" t="s">
        <v>16</v>
      </c>
      <c r="H2161" t="s">
        <v>4841</v>
      </c>
    </row>
    <row r="2162" spans="1:8">
      <c r="A2162" s="1">
        <v>2160</v>
      </c>
      <c r="B2162" t="s">
        <v>4823</v>
      </c>
      <c r="C2162" t="s">
        <v>12</v>
      </c>
      <c r="D2162" t="s">
        <v>4842</v>
      </c>
      <c r="E2162" t="s">
        <v>14</v>
      </c>
      <c r="F2162" t="s">
        <v>4843</v>
      </c>
      <c r="G2162" t="s">
        <v>16</v>
      </c>
      <c r="H2162" t="s">
        <v>234</v>
      </c>
    </row>
    <row r="2163" spans="1:8">
      <c r="A2163" s="1">
        <v>2161</v>
      </c>
      <c r="B2163" t="s">
        <v>4823</v>
      </c>
      <c r="C2163" t="s">
        <v>12</v>
      </c>
      <c r="D2163" t="s">
        <v>4844</v>
      </c>
      <c r="E2163" t="s">
        <v>14</v>
      </c>
      <c r="F2163" t="s">
        <v>2213</v>
      </c>
      <c r="G2163" t="s">
        <v>16</v>
      </c>
      <c r="H2163" t="s">
        <v>234</v>
      </c>
    </row>
    <row r="2164" spans="1:8">
      <c r="A2164" s="1">
        <v>2162</v>
      </c>
      <c r="B2164" t="s">
        <v>4823</v>
      </c>
      <c r="C2164" t="s">
        <v>12</v>
      </c>
      <c r="D2164" t="s">
        <v>4845</v>
      </c>
      <c r="E2164" t="s">
        <v>14</v>
      </c>
      <c r="F2164" t="s">
        <v>4845</v>
      </c>
      <c r="G2164" t="s">
        <v>16</v>
      </c>
    </row>
    <row r="2165" spans="1:8">
      <c r="A2165" s="1">
        <v>2163</v>
      </c>
      <c r="B2165" t="s">
        <v>4846</v>
      </c>
      <c r="C2165" t="s">
        <v>12</v>
      </c>
      <c r="D2165" t="s">
        <v>4847</v>
      </c>
      <c r="E2165" t="s">
        <v>14</v>
      </c>
      <c r="F2165" t="s">
        <v>404</v>
      </c>
      <c r="G2165" t="s">
        <v>16</v>
      </c>
      <c r="H2165" t="s">
        <v>4848</v>
      </c>
    </row>
    <row r="2166" spans="1:8">
      <c r="A2166" s="1">
        <v>2164</v>
      </c>
      <c r="B2166" t="s">
        <v>4846</v>
      </c>
      <c r="C2166" t="s">
        <v>12</v>
      </c>
      <c r="D2166" t="s">
        <v>4849</v>
      </c>
      <c r="E2166" t="s">
        <v>14</v>
      </c>
      <c r="F2166" t="s">
        <v>427</v>
      </c>
      <c r="G2166" t="s">
        <v>16</v>
      </c>
      <c r="H2166" t="s">
        <v>4850</v>
      </c>
    </row>
    <row r="2167" spans="1:8">
      <c r="A2167" s="1">
        <v>2165</v>
      </c>
      <c r="B2167" t="s">
        <v>4846</v>
      </c>
      <c r="C2167" t="s">
        <v>12</v>
      </c>
      <c r="D2167" t="s">
        <v>63</v>
      </c>
      <c r="E2167" t="s">
        <v>14</v>
      </c>
      <c r="F2167" t="s">
        <v>63</v>
      </c>
      <c r="G2167" t="s">
        <v>16</v>
      </c>
    </row>
    <row r="2168" spans="1:8">
      <c r="A2168" s="1">
        <v>2166</v>
      </c>
      <c r="B2168" t="s">
        <v>4846</v>
      </c>
      <c r="C2168" t="s">
        <v>12</v>
      </c>
      <c r="D2168" t="s">
        <v>4851</v>
      </c>
      <c r="E2168" t="s">
        <v>14</v>
      </c>
      <c r="F2168" t="s">
        <v>4852</v>
      </c>
      <c r="G2168" t="s">
        <v>16</v>
      </c>
      <c r="H2168" t="s">
        <v>4853</v>
      </c>
    </row>
    <row r="2169" spans="1:8">
      <c r="A2169" s="1">
        <v>2167</v>
      </c>
      <c r="B2169" t="s">
        <v>4846</v>
      </c>
      <c r="C2169" t="s">
        <v>12</v>
      </c>
      <c r="D2169" t="s">
        <v>4854</v>
      </c>
      <c r="E2169" t="s">
        <v>14</v>
      </c>
      <c r="F2169" t="s">
        <v>4855</v>
      </c>
      <c r="G2169" t="s">
        <v>16</v>
      </c>
      <c r="H2169" t="s">
        <v>4856</v>
      </c>
    </row>
    <row r="2170" spans="1:8">
      <c r="A2170" s="1">
        <v>2168</v>
      </c>
      <c r="B2170" t="s">
        <v>4846</v>
      </c>
      <c r="C2170" t="s">
        <v>12</v>
      </c>
      <c r="D2170" t="s">
        <v>4857</v>
      </c>
      <c r="E2170" t="s">
        <v>14</v>
      </c>
      <c r="F2170" t="s">
        <v>4858</v>
      </c>
      <c r="G2170" t="s">
        <v>16</v>
      </c>
      <c r="H2170" t="s">
        <v>4859</v>
      </c>
    </row>
    <row r="2171" spans="1:8">
      <c r="A2171" s="1">
        <v>2169</v>
      </c>
      <c r="B2171" t="s">
        <v>4846</v>
      </c>
      <c r="C2171" t="s">
        <v>12</v>
      </c>
      <c r="D2171" t="s">
        <v>4860</v>
      </c>
      <c r="E2171" t="s">
        <v>14</v>
      </c>
      <c r="F2171" t="s">
        <v>4861</v>
      </c>
      <c r="G2171" t="s">
        <v>16</v>
      </c>
      <c r="H2171" t="s">
        <v>4859</v>
      </c>
    </row>
    <row r="2172" spans="1:8">
      <c r="A2172" s="1">
        <v>2170</v>
      </c>
      <c r="B2172" t="s">
        <v>4846</v>
      </c>
      <c r="C2172" t="s">
        <v>12</v>
      </c>
      <c r="D2172" t="s">
        <v>4862</v>
      </c>
      <c r="E2172" t="s">
        <v>14</v>
      </c>
      <c r="F2172" t="s">
        <v>4863</v>
      </c>
      <c r="G2172" t="s">
        <v>16</v>
      </c>
      <c r="H2172" t="s">
        <v>4859</v>
      </c>
    </row>
    <row r="2173" spans="1:8">
      <c r="A2173" s="1">
        <v>2171</v>
      </c>
      <c r="B2173" t="s">
        <v>4846</v>
      </c>
      <c r="C2173" t="s">
        <v>12</v>
      </c>
      <c r="D2173" t="s">
        <v>4864</v>
      </c>
      <c r="E2173" t="s">
        <v>14</v>
      </c>
      <c r="F2173" t="s">
        <v>4865</v>
      </c>
      <c r="G2173" t="s">
        <v>16</v>
      </c>
      <c r="H2173" t="s">
        <v>4859</v>
      </c>
    </row>
    <row r="2174" spans="1:8">
      <c r="A2174" s="1">
        <v>2172</v>
      </c>
      <c r="B2174" t="s">
        <v>4846</v>
      </c>
      <c r="C2174" t="s">
        <v>12</v>
      </c>
      <c r="D2174" t="s">
        <v>4866</v>
      </c>
      <c r="E2174" t="s">
        <v>14</v>
      </c>
      <c r="F2174" t="s">
        <v>4867</v>
      </c>
      <c r="G2174" t="s">
        <v>16</v>
      </c>
      <c r="H2174" t="s">
        <v>4859</v>
      </c>
    </row>
    <row r="2175" spans="1:8">
      <c r="A2175" s="1">
        <v>2173</v>
      </c>
      <c r="B2175" t="s">
        <v>4846</v>
      </c>
      <c r="C2175" t="s">
        <v>12</v>
      </c>
      <c r="D2175" t="s">
        <v>4868</v>
      </c>
      <c r="E2175" t="s">
        <v>14</v>
      </c>
      <c r="F2175" t="s">
        <v>4869</v>
      </c>
      <c r="G2175" t="s">
        <v>16</v>
      </c>
      <c r="H2175" t="s">
        <v>4859</v>
      </c>
    </row>
    <row r="2176" spans="1:8">
      <c r="A2176" s="1">
        <v>2174</v>
      </c>
      <c r="B2176" t="s">
        <v>4846</v>
      </c>
      <c r="C2176" t="s">
        <v>12</v>
      </c>
      <c r="D2176" t="s">
        <v>4870</v>
      </c>
      <c r="E2176" t="s">
        <v>14</v>
      </c>
      <c r="F2176" t="s">
        <v>4871</v>
      </c>
      <c r="G2176" t="s">
        <v>16</v>
      </c>
      <c r="H2176" t="s">
        <v>4872</v>
      </c>
    </row>
    <row r="2177" spans="1:8">
      <c r="A2177" s="1">
        <v>2175</v>
      </c>
      <c r="B2177" t="s">
        <v>4846</v>
      </c>
      <c r="C2177" t="s">
        <v>12</v>
      </c>
      <c r="D2177" t="s">
        <v>4873</v>
      </c>
      <c r="E2177" t="s">
        <v>14</v>
      </c>
      <c r="F2177" t="s">
        <v>108</v>
      </c>
      <c r="G2177" t="s">
        <v>16</v>
      </c>
      <c r="H2177" t="s">
        <v>4872</v>
      </c>
    </row>
    <row r="2178" spans="1:8">
      <c r="A2178" s="1">
        <v>2176</v>
      </c>
      <c r="B2178" t="s">
        <v>4846</v>
      </c>
      <c r="C2178" t="s">
        <v>12</v>
      </c>
      <c r="D2178" t="s">
        <v>4874</v>
      </c>
      <c r="E2178" t="s">
        <v>14</v>
      </c>
      <c r="F2178" t="s">
        <v>110</v>
      </c>
      <c r="G2178" t="s">
        <v>16</v>
      </c>
      <c r="H2178" t="s">
        <v>4872</v>
      </c>
    </row>
    <row r="2179" spans="1:8">
      <c r="A2179" s="1">
        <v>2177</v>
      </c>
      <c r="B2179" t="s">
        <v>4846</v>
      </c>
      <c r="C2179" t="s">
        <v>12</v>
      </c>
      <c r="D2179" t="s">
        <v>4875</v>
      </c>
      <c r="E2179" t="s">
        <v>14</v>
      </c>
      <c r="F2179" t="s">
        <v>4876</v>
      </c>
      <c r="G2179" t="s">
        <v>16</v>
      </c>
      <c r="H2179" t="s">
        <v>4859</v>
      </c>
    </row>
    <row r="2180" spans="1:8">
      <c r="A2180" s="1">
        <v>2178</v>
      </c>
      <c r="B2180" t="s">
        <v>4846</v>
      </c>
      <c r="C2180" t="s">
        <v>12</v>
      </c>
      <c r="D2180" t="s">
        <v>4877</v>
      </c>
      <c r="E2180" t="s">
        <v>14</v>
      </c>
      <c r="F2180" t="s">
        <v>4878</v>
      </c>
      <c r="G2180" t="s">
        <v>16</v>
      </c>
      <c r="H2180" t="s">
        <v>4879</v>
      </c>
    </row>
    <row r="2181" spans="1:8">
      <c r="A2181" s="1">
        <v>2179</v>
      </c>
      <c r="B2181" t="s">
        <v>4846</v>
      </c>
      <c r="C2181" t="s">
        <v>12</v>
      </c>
      <c r="D2181" t="s">
        <v>4880</v>
      </c>
      <c r="E2181" t="s">
        <v>14</v>
      </c>
      <c r="F2181" t="s">
        <v>46</v>
      </c>
      <c r="G2181" t="s">
        <v>16</v>
      </c>
      <c r="H2181" t="s">
        <v>3218</v>
      </c>
    </row>
    <row r="2182" spans="1:8">
      <c r="A2182" s="1">
        <v>2180</v>
      </c>
      <c r="B2182" t="s">
        <v>4846</v>
      </c>
      <c r="C2182" t="s">
        <v>12</v>
      </c>
      <c r="D2182" t="s">
        <v>4881</v>
      </c>
      <c r="E2182" t="s">
        <v>14</v>
      </c>
      <c r="F2182" t="s">
        <v>43</v>
      </c>
      <c r="G2182" t="s">
        <v>16</v>
      </c>
      <c r="H2182" t="s">
        <v>3218</v>
      </c>
    </row>
    <row r="2183" spans="1:8">
      <c r="A2183" s="1">
        <v>2181</v>
      </c>
      <c r="B2183" t="s">
        <v>4846</v>
      </c>
      <c r="C2183" t="s">
        <v>12</v>
      </c>
      <c r="D2183" t="s">
        <v>4882</v>
      </c>
      <c r="E2183" t="s">
        <v>14</v>
      </c>
      <c r="F2183" t="s">
        <v>289</v>
      </c>
      <c r="G2183" t="s">
        <v>16</v>
      </c>
      <c r="H2183" t="s">
        <v>4879</v>
      </c>
    </row>
    <row r="2184" spans="1:8">
      <c r="A2184" s="1">
        <v>2182</v>
      </c>
      <c r="B2184" t="s">
        <v>4846</v>
      </c>
      <c r="C2184" t="s">
        <v>12</v>
      </c>
      <c r="D2184" t="s">
        <v>4883</v>
      </c>
      <c r="E2184" t="s">
        <v>14</v>
      </c>
      <c r="F2184" t="s">
        <v>4884</v>
      </c>
      <c r="G2184" t="s">
        <v>16</v>
      </c>
      <c r="H2184" t="s">
        <v>4879</v>
      </c>
    </row>
    <row r="2185" spans="1:8">
      <c r="A2185" s="1">
        <v>2183</v>
      </c>
      <c r="B2185" t="s">
        <v>4846</v>
      </c>
      <c r="C2185" t="s">
        <v>12</v>
      </c>
      <c r="D2185" t="s">
        <v>4885</v>
      </c>
      <c r="E2185" t="s">
        <v>14</v>
      </c>
      <c r="F2185" t="s">
        <v>102</v>
      </c>
      <c r="G2185" t="s">
        <v>16</v>
      </c>
      <c r="H2185" t="s">
        <v>4886</v>
      </c>
    </row>
    <row r="2186" spans="1:8">
      <c r="A2186" s="1">
        <v>2184</v>
      </c>
      <c r="B2186" t="s">
        <v>4846</v>
      </c>
      <c r="C2186" t="s">
        <v>12</v>
      </c>
      <c r="D2186" t="s">
        <v>4887</v>
      </c>
      <c r="E2186" t="s">
        <v>14</v>
      </c>
      <c r="F2186" t="s">
        <v>427</v>
      </c>
      <c r="G2186" t="s">
        <v>16</v>
      </c>
      <c r="H2186" t="s">
        <v>4888</v>
      </c>
    </row>
    <row r="2187" spans="1:8">
      <c r="A2187" s="1">
        <v>2185</v>
      </c>
      <c r="B2187" t="s">
        <v>4846</v>
      </c>
      <c r="C2187" t="s">
        <v>12</v>
      </c>
      <c r="D2187" t="s">
        <v>4889</v>
      </c>
      <c r="E2187" t="s">
        <v>14</v>
      </c>
      <c r="F2187" t="s">
        <v>4889</v>
      </c>
      <c r="G2187" t="s">
        <v>16</v>
      </c>
    </row>
    <row r="2188" spans="1:8">
      <c r="A2188" s="1">
        <v>2186</v>
      </c>
      <c r="B2188" t="s">
        <v>4846</v>
      </c>
      <c r="C2188" t="s">
        <v>12</v>
      </c>
      <c r="D2188" t="s">
        <v>4890</v>
      </c>
      <c r="E2188" t="s">
        <v>14</v>
      </c>
      <c r="F2188" t="s">
        <v>96</v>
      </c>
      <c r="G2188" t="s">
        <v>16</v>
      </c>
      <c r="H2188" t="s">
        <v>4879</v>
      </c>
    </row>
    <row r="2189" spans="1:8">
      <c r="A2189" s="1">
        <v>2187</v>
      </c>
      <c r="B2189" t="s">
        <v>4846</v>
      </c>
      <c r="C2189" t="s">
        <v>12</v>
      </c>
      <c r="D2189" t="s">
        <v>4891</v>
      </c>
      <c r="E2189" t="s">
        <v>14</v>
      </c>
      <c r="F2189" t="s">
        <v>4891</v>
      </c>
      <c r="G2189" t="s">
        <v>16</v>
      </c>
    </row>
    <row r="2190" spans="1:8">
      <c r="A2190" s="1">
        <v>2188</v>
      </c>
      <c r="B2190" t="s">
        <v>4846</v>
      </c>
      <c r="C2190" t="s">
        <v>12</v>
      </c>
      <c r="D2190" t="s">
        <v>4892</v>
      </c>
      <c r="E2190" t="s">
        <v>14</v>
      </c>
      <c r="F2190" t="s">
        <v>4892</v>
      </c>
      <c r="G2190" t="s">
        <v>16</v>
      </c>
    </row>
    <row r="2191" spans="1:8">
      <c r="A2191" s="1">
        <v>2189</v>
      </c>
      <c r="B2191" t="s">
        <v>4846</v>
      </c>
      <c r="C2191" t="s">
        <v>12</v>
      </c>
      <c r="D2191" t="s">
        <v>4893</v>
      </c>
      <c r="E2191" t="s">
        <v>14</v>
      </c>
      <c r="F2191" t="s">
        <v>4893</v>
      </c>
      <c r="G2191" t="s">
        <v>16</v>
      </c>
    </row>
    <row r="2192" spans="1:8">
      <c r="A2192" s="1">
        <v>2190</v>
      </c>
      <c r="B2192" t="s">
        <v>4846</v>
      </c>
      <c r="C2192" t="s">
        <v>12</v>
      </c>
      <c r="D2192" t="s">
        <v>4894</v>
      </c>
      <c r="E2192" t="s">
        <v>14</v>
      </c>
      <c r="F2192" t="s">
        <v>4894</v>
      </c>
      <c r="G2192" t="s">
        <v>16</v>
      </c>
    </row>
    <row r="2193" spans="1:8">
      <c r="A2193" s="1">
        <v>2191</v>
      </c>
      <c r="B2193" t="s">
        <v>4846</v>
      </c>
      <c r="C2193" t="s">
        <v>12</v>
      </c>
      <c r="D2193" t="s">
        <v>63</v>
      </c>
      <c r="E2193" t="s">
        <v>14</v>
      </c>
      <c r="F2193" t="s">
        <v>63</v>
      </c>
      <c r="G2193" t="s">
        <v>16</v>
      </c>
    </row>
    <row r="2194" spans="1:8">
      <c r="A2194" s="1">
        <v>2192</v>
      </c>
      <c r="B2194" t="s">
        <v>4846</v>
      </c>
      <c r="C2194" t="s">
        <v>12</v>
      </c>
      <c r="D2194" t="s">
        <v>4895</v>
      </c>
      <c r="E2194" t="s">
        <v>14</v>
      </c>
      <c r="F2194" t="s">
        <v>4896</v>
      </c>
      <c r="G2194" t="s">
        <v>16</v>
      </c>
      <c r="H2194" t="s">
        <v>4897</v>
      </c>
    </row>
    <row r="2195" spans="1:8">
      <c r="A2195" s="1">
        <v>2193</v>
      </c>
      <c r="B2195" t="s">
        <v>4846</v>
      </c>
      <c r="C2195" t="s">
        <v>12</v>
      </c>
      <c r="D2195" t="s">
        <v>4898</v>
      </c>
      <c r="E2195" t="s">
        <v>14</v>
      </c>
      <c r="F2195" t="s">
        <v>286</v>
      </c>
      <c r="G2195" t="s">
        <v>16</v>
      </c>
      <c r="H2195" t="s">
        <v>4899</v>
      </c>
    </row>
    <row r="2196" spans="1:8">
      <c r="A2196" s="1">
        <v>2194</v>
      </c>
      <c r="B2196" t="s">
        <v>4846</v>
      </c>
      <c r="C2196" t="s">
        <v>12</v>
      </c>
      <c r="D2196" t="s">
        <v>4900</v>
      </c>
      <c r="E2196" t="s">
        <v>14</v>
      </c>
      <c r="F2196" t="s">
        <v>289</v>
      </c>
      <c r="G2196" t="s">
        <v>16</v>
      </c>
      <c r="H2196" t="s">
        <v>4901</v>
      </c>
    </row>
    <row r="2197" spans="1:8">
      <c r="A2197" s="1">
        <v>2195</v>
      </c>
      <c r="B2197" t="s">
        <v>4846</v>
      </c>
      <c r="C2197" t="s">
        <v>12</v>
      </c>
      <c r="D2197" t="s">
        <v>4902</v>
      </c>
      <c r="E2197" t="s">
        <v>14</v>
      </c>
      <c r="F2197" t="s">
        <v>4903</v>
      </c>
      <c r="G2197" t="s">
        <v>16</v>
      </c>
      <c r="H2197" t="s">
        <v>4904</v>
      </c>
    </row>
    <row r="2198" spans="1:8">
      <c r="A2198" s="1">
        <v>2196</v>
      </c>
      <c r="B2198" t="s">
        <v>4846</v>
      </c>
      <c r="C2198" t="s">
        <v>12</v>
      </c>
      <c r="D2198" t="s">
        <v>4905</v>
      </c>
      <c r="E2198" t="s">
        <v>14</v>
      </c>
      <c r="F2198" t="s">
        <v>4906</v>
      </c>
      <c r="G2198" t="s">
        <v>16</v>
      </c>
      <c r="H2198" t="s">
        <v>4907</v>
      </c>
    </row>
    <row r="2199" spans="1:8">
      <c r="A2199" s="1">
        <v>2197</v>
      </c>
      <c r="B2199" t="s">
        <v>4846</v>
      </c>
      <c r="C2199" t="s">
        <v>12</v>
      </c>
      <c r="D2199" t="s">
        <v>4908</v>
      </c>
      <c r="E2199" t="s">
        <v>14</v>
      </c>
      <c r="F2199" t="s">
        <v>289</v>
      </c>
      <c r="G2199" t="s">
        <v>16</v>
      </c>
      <c r="H2199" t="s">
        <v>4909</v>
      </c>
    </row>
    <row r="2200" spans="1:8">
      <c r="A2200" s="1">
        <v>2198</v>
      </c>
      <c r="B2200" t="s">
        <v>4846</v>
      </c>
      <c r="C2200" t="s">
        <v>12</v>
      </c>
      <c r="D2200" t="s">
        <v>4910</v>
      </c>
      <c r="E2200" t="s">
        <v>14</v>
      </c>
      <c r="F2200" t="s">
        <v>291</v>
      </c>
      <c r="G2200" t="s">
        <v>16</v>
      </c>
      <c r="H2200" t="s">
        <v>4911</v>
      </c>
    </row>
    <row r="2201" spans="1:8">
      <c r="A2201" s="1">
        <v>2199</v>
      </c>
      <c r="B2201" t="s">
        <v>4846</v>
      </c>
      <c r="C2201" t="s">
        <v>12</v>
      </c>
      <c r="D2201" t="s">
        <v>4912</v>
      </c>
      <c r="E2201" t="s">
        <v>14</v>
      </c>
      <c r="F2201" t="s">
        <v>99</v>
      </c>
      <c r="G2201" t="s">
        <v>16</v>
      </c>
      <c r="H2201" t="s">
        <v>4913</v>
      </c>
    </row>
    <row r="2202" spans="1:8">
      <c r="A2202" s="1">
        <v>2200</v>
      </c>
      <c r="B2202" t="s">
        <v>4846</v>
      </c>
      <c r="C2202" t="s">
        <v>12</v>
      </c>
      <c r="D2202" t="s">
        <v>4914</v>
      </c>
      <c r="E2202" t="s">
        <v>14</v>
      </c>
      <c r="F2202" t="s">
        <v>294</v>
      </c>
      <c r="G2202" t="s">
        <v>16</v>
      </c>
      <c r="H2202" t="s">
        <v>4915</v>
      </c>
    </row>
    <row r="2203" spans="1:8">
      <c r="A2203" s="1">
        <v>2201</v>
      </c>
      <c r="B2203" t="s">
        <v>4846</v>
      </c>
      <c r="C2203" t="s">
        <v>12</v>
      </c>
      <c r="D2203" t="s">
        <v>4916</v>
      </c>
      <c r="E2203" t="s">
        <v>14</v>
      </c>
      <c r="F2203" t="s">
        <v>1502</v>
      </c>
      <c r="G2203" t="s">
        <v>16</v>
      </c>
      <c r="H2203" t="s">
        <v>4917</v>
      </c>
    </row>
    <row r="2204" spans="1:8">
      <c r="A2204" s="1">
        <v>2202</v>
      </c>
      <c r="B2204" t="s">
        <v>4846</v>
      </c>
      <c r="C2204" t="s">
        <v>12</v>
      </c>
      <c r="D2204" t="s">
        <v>4918</v>
      </c>
      <c r="E2204" t="s">
        <v>14</v>
      </c>
      <c r="F2204" t="s">
        <v>297</v>
      </c>
      <c r="G2204" t="s">
        <v>16</v>
      </c>
      <c r="H2204" t="s">
        <v>4919</v>
      </c>
    </row>
    <row r="2205" spans="1:8">
      <c r="A2205" s="1">
        <v>2203</v>
      </c>
      <c r="B2205" t="s">
        <v>4846</v>
      </c>
      <c r="C2205" t="s">
        <v>12</v>
      </c>
      <c r="D2205" t="s">
        <v>4920</v>
      </c>
      <c r="E2205" t="s">
        <v>14</v>
      </c>
      <c r="F2205" t="s">
        <v>46</v>
      </c>
      <c r="G2205" t="s">
        <v>16</v>
      </c>
      <c r="H2205" t="s">
        <v>4921</v>
      </c>
    </row>
    <row r="2206" spans="1:8">
      <c r="A2206" s="1">
        <v>2204</v>
      </c>
      <c r="B2206" t="s">
        <v>4846</v>
      </c>
      <c r="C2206" t="s">
        <v>12</v>
      </c>
      <c r="D2206" t="s">
        <v>4922</v>
      </c>
      <c r="E2206" t="s">
        <v>14</v>
      </c>
      <c r="F2206" t="s">
        <v>300</v>
      </c>
      <c r="G2206" t="s">
        <v>16</v>
      </c>
      <c r="H2206" t="s">
        <v>4923</v>
      </c>
    </row>
    <row r="2207" spans="1:8">
      <c r="A2207" s="1">
        <v>2205</v>
      </c>
      <c r="B2207" t="s">
        <v>4846</v>
      </c>
      <c r="C2207" t="s">
        <v>12</v>
      </c>
      <c r="D2207" t="s">
        <v>4924</v>
      </c>
      <c r="E2207" t="s">
        <v>14</v>
      </c>
      <c r="F2207" t="s">
        <v>4925</v>
      </c>
      <c r="G2207" t="s">
        <v>16</v>
      </c>
      <c r="H2207" t="s">
        <v>4926</v>
      </c>
    </row>
    <row r="2208" spans="1:8">
      <c r="A2208" s="1">
        <v>2206</v>
      </c>
      <c r="B2208" t="s">
        <v>4846</v>
      </c>
      <c r="C2208" t="s">
        <v>12</v>
      </c>
      <c r="D2208" t="s">
        <v>4927</v>
      </c>
      <c r="E2208" t="s">
        <v>14</v>
      </c>
      <c r="F2208" t="s">
        <v>1502</v>
      </c>
      <c r="G2208" t="s">
        <v>16</v>
      </c>
      <c r="H2208" t="s">
        <v>4928</v>
      </c>
    </row>
    <row r="2209" spans="1:8">
      <c r="A2209" s="1">
        <v>2207</v>
      </c>
      <c r="B2209" t="s">
        <v>4846</v>
      </c>
      <c r="C2209" t="s">
        <v>12</v>
      </c>
      <c r="D2209" t="s">
        <v>4929</v>
      </c>
      <c r="E2209" t="s">
        <v>14</v>
      </c>
      <c r="F2209" t="s">
        <v>306</v>
      </c>
      <c r="G2209" t="s">
        <v>16</v>
      </c>
      <c r="H2209" t="s">
        <v>4930</v>
      </c>
    </row>
    <row r="2210" spans="1:8">
      <c r="A2210" s="1">
        <v>2208</v>
      </c>
      <c r="B2210" t="s">
        <v>4846</v>
      </c>
      <c r="C2210" t="s">
        <v>12</v>
      </c>
      <c r="D2210" t="s">
        <v>4931</v>
      </c>
      <c r="E2210" t="s">
        <v>14</v>
      </c>
      <c r="F2210" t="s">
        <v>309</v>
      </c>
      <c r="G2210" t="s">
        <v>16</v>
      </c>
      <c r="H2210" t="s">
        <v>4932</v>
      </c>
    </row>
    <row r="2211" spans="1:8">
      <c r="A2211" s="1">
        <v>2209</v>
      </c>
      <c r="B2211" t="s">
        <v>4846</v>
      </c>
      <c r="C2211" t="s">
        <v>12</v>
      </c>
      <c r="D2211" t="s">
        <v>4933</v>
      </c>
      <c r="E2211" t="s">
        <v>14</v>
      </c>
      <c r="F2211" t="s">
        <v>112</v>
      </c>
      <c r="G2211" t="s">
        <v>16</v>
      </c>
      <c r="H2211" t="s">
        <v>4934</v>
      </c>
    </row>
    <row r="2212" spans="1:8">
      <c r="A2212" s="1">
        <v>2210</v>
      </c>
      <c r="B2212" t="s">
        <v>4846</v>
      </c>
      <c r="C2212" t="s">
        <v>12</v>
      </c>
      <c r="D2212" t="s">
        <v>4935</v>
      </c>
      <c r="E2212" t="s">
        <v>14</v>
      </c>
      <c r="F2212" t="s">
        <v>311</v>
      </c>
      <c r="G2212" t="s">
        <v>16</v>
      </c>
      <c r="H2212" t="s">
        <v>4936</v>
      </c>
    </row>
    <row r="2213" spans="1:8">
      <c r="A2213" s="1">
        <v>2211</v>
      </c>
      <c r="B2213" t="s">
        <v>4846</v>
      </c>
      <c r="C2213" t="s">
        <v>12</v>
      </c>
      <c r="D2213" t="s">
        <v>4937</v>
      </c>
      <c r="E2213" t="s">
        <v>14</v>
      </c>
      <c r="F2213" t="s">
        <v>313</v>
      </c>
      <c r="G2213" t="s">
        <v>16</v>
      </c>
      <c r="H2213" t="s">
        <v>4938</v>
      </c>
    </row>
    <row r="2214" spans="1:8">
      <c r="A2214" s="1">
        <v>2212</v>
      </c>
      <c r="B2214" t="s">
        <v>4846</v>
      </c>
      <c r="C2214" t="s">
        <v>12</v>
      </c>
      <c r="D2214" t="s">
        <v>4939</v>
      </c>
      <c r="E2214" t="s">
        <v>14</v>
      </c>
      <c r="F2214" t="s">
        <v>315</v>
      </c>
      <c r="G2214" t="s">
        <v>16</v>
      </c>
      <c r="H2214" t="s">
        <v>4940</v>
      </c>
    </row>
    <row r="2215" spans="1:8">
      <c r="A2215" s="1">
        <v>2213</v>
      </c>
      <c r="B2215" t="s">
        <v>4846</v>
      </c>
      <c r="C2215" t="s">
        <v>12</v>
      </c>
      <c r="D2215" t="s">
        <v>4941</v>
      </c>
      <c r="E2215" t="s">
        <v>14</v>
      </c>
      <c r="F2215" t="s">
        <v>427</v>
      </c>
      <c r="G2215" t="s">
        <v>16</v>
      </c>
      <c r="H2215" t="s">
        <v>4942</v>
      </c>
    </row>
    <row r="2216" spans="1:8">
      <c r="A2216" s="1">
        <v>2214</v>
      </c>
      <c r="B2216" t="s">
        <v>4846</v>
      </c>
      <c r="C2216" t="s">
        <v>12</v>
      </c>
      <c r="D2216" t="s">
        <v>4943</v>
      </c>
      <c r="E2216" t="s">
        <v>14</v>
      </c>
      <c r="F2216" t="s">
        <v>1502</v>
      </c>
      <c r="G2216" t="s">
        <v>16</v>
      </c>
      <c r="H2216" t="s">
        <v>4944</v>
      </c>
    </row>
    <row r="2217" spans="1:8">
      <c r="A2217" s="1">
        <v>2215</v>
      </c>
      <c r="B2217" t="s">
        <v>4846</v>
      </c>
      <c r="C2217" t="s">
        <v>12</v>
      </c>
      <c r="D2217" t="s">
        <v>4945</v>
      </c>
      <c r="E2217" t="s">
        <v>14</v>
      </c>
      <c r="F2217" t="s">
        <v>236</v>
      </c>
      <c r="G2217" t="s">
        <v>16</v>
      </c>
      <c r="H2217" t="s">
        <v>4944</v>
      </c>
    </row>
    <row r="2218" spans="1:8">
      <c r="A2218" s="1">
        <v>2216</v>
      </c>
      <c r="B2218" t="s">
        <v>4846</v>
      </c>
      <c r="C2218" t="s">
        <v>12</v>
      </c>
      <c r="D2218" t="s">
        <v>4946</v>
      </c>
      <c r="E2218" t="s">
        <v>14</v>
      </c>
      <c r="F2218" t="s">
        <v>917</v>
      </c>
      <c r="G2218" t="s">
        <v>16</v>
      </c>
      <c r="H2218" t="s">
        <v>4947</v>
      </c>
    </row>
    <row r="2219" spans="1:8">
      <c r="A2219" s="1">
        <v>2217</v>
      </c>
      <c r="B2219" t="s">
        <v>4846</v>
      </c>
      <c r="C2219" t="s">
        <v>12</v>
      </c>
      <c r="D2219" t="s">
        <v>4948</v>
      </c>
      <c r="E2219" t="s">
        <v>14</v>
      </c>
      <c r="F2219" t="s">
        <v>953</v>
      </c>
      <c r="G2219" t="s">
        <v>16</v>
      </c>
      <c r="H2219" t="s">
        <v>4949</v>
      </c>
    </row>
    <row r="2220" spans="1:8">
      <c r="A2220" s="1">
        <v>2218</v>
      </c>
      <c r="B2220" t="s">
        <v>4846</v>
      </c>
      <c r="C2220" t="s">
        <v>12</v>
      </c>
      <c r="D2220" t="s">
        <v>4950</v>
      </c>
      <c r="E2220" t="s">
        <v>14</v>
      </c>
      <c r="F2220" t="s">
        <v>294</v>
      </c>
      <c r="G2220" t="s">
        <v>16</v>
      </c>
      <c r="H2220" t="s">
        <v>4951</v>
      </c>
    </row>
    <row r="2221" spans="1:8">
      <c r="A2221" s="1">
        <v>2219</v>
      </c>
      <c r="B2221" t="s">
        <v>4846</v>
      </c>
      <c r="C2221" t="s">
        <v>12</v>
      </c>
      <c r="D2221" t="s">
        <v>4952</v>
      </c>
      <c r="E2221" t="s">
        <v>14</v>
      </c>
      <c r="F2221" t="s">
        <v>427</v>
      </c>
      <c r="G2221" t="s">
        <v>16</v>
      </c>
      <c r="H2221" t="s">
        <v>4953</v>
      </c>
    </row>
    <row r="2222" spans="1:8">
      <c r="A2222" s="1">
        <v>2220</v>
      </c>
      <c r="B2222" t="s">
        <v>4846</v>
      </c>
      <c r="C2222" t="s">
        <v>12</v>
      </c>
      <c r="D2222" t="s">
        <v>4954</v>
      </c>
      <c r="E2222" t="s">
        <v>14</v>
      </c>
      <c r="F2222" t="s">
        <v>110</v>
      </c>
      <c r="G2222" t="s">
        <v>16</v>
      </c>
      <c r="H2222" t="s">
        <v>4955</v>
      </c>
    </row>
    <row r="2223" spans="1:8">
      <c r="A2223" s="1">
        <v>2221</v>
      </c>
      <c r="B2223" t="s">
        <v>4846</v>
      </c>
      <c r="C2223" t="s">
        <v>12</v>
      </c>
      <c r="D2223" t="s">
        <v>4956</v>
      </c>
      <c r="E2223" t="s">
        <v>14</v>
      </c>
      <c r="F2223" t="s">
        <v>4957</v>
      </c>
      <c r="G2223" t="s">
        <v>16</v>
      </c>
      <c r="H2223" t="s">
        <v>4958</v>
      </c>
    </row>
    <row r="2224" spans="1:8">
      <c r="A2224" s="1">
        <v>2222</v>
      </c>
      <c r="B2224" t="s">
        <v>4846</v>
      </c>
      <c r="C2224" t="s">
        <v>12</v>
      </c>
      <c r="D2224" t="s">
        <v>4959</v>
      </c>
      <c r="E2224" t="s">
        <v>14</v>
      </c>
      <c r="F2224" t="s">
        <v>4957</v>
      </c>
      <c r="G2224" t="s">
        <v>16</v>
      </c>
      <c r="H2224" t="s">
        <v>4960</v>
      </c>
    </row>
    <row r="2225" spans="1:8">
      <c r="A2225" s="1">
        <v>2223</v>
      </c>
      <c r="B2225" t="s">
        <v>4846</v>
      </c>
      <c r="C2225" t="s">
        <v>12</v>
      </c>
      <c r="D2225" t="s">
        <v>4961</v>
      </c>
      <c r="E2225" t="s">
        <v>14</v>
      </c>
      <c r="F2225" t="s">
        <v>4957</v>
      </c>
      <c r="G2225" t="s">
        <v>16</v>
      </c>
      <c r="H2225" t="s">
        <v>4962</v>
      </c>
    </row>
    <row r="2226" spans="1:8">
      <c r="A2226" s="1">
        <v>2224</v>
      </c>
      <c r="B2226" t="s">
        <v>4846</v>
      </c>
      <c r="C2226" t="s">
        <v>12</v>
      </c>
      <c r="D2226" t="s">
        <v>4963</v>
      </c>
      <c r="E2226" t="s">
        <v>14</v>
      </c>
      <c r="F2226" t="s">
        <v>90</v>
      </c>
      <c r="G2226" t="s">
        <v>16</v>
      </c>
      <c r="H2226" t="s">
        <v>4964</v>
      </c>
    </row>
    <row r="2227" spans="1:8">
      <c r="A2227" s="1">
        <v>2225</v>
      </c>
      <c r="B2227" t="s">
        <v>4846</v>
      </c>
      <c r="C2227" t="s">
        <v>12</v>
      </c>
      <c r="D2227" t="s">
        <v>4965</v>
      </c>
      <c r="E2227" t="s">
        <v>14</v>
      </c>
      <c r="F2227" t="s">
        <v>306</v>
      </c>
      <c r="G2227" t="s">
        <v>16</v>
      </c>
      <c r="H2227" t="s">
        <v>4966</v>
      </c>
    </row>
    <row r="2228" spans="1:8">
      <c r="A2228" s="1">
        <v>2226</v>
      </c>
      <c r="B2228" t="s">
        <v>4846</v>
      </c>
      <c r="C2228" t="s">
        <v>12</v>
      </c>
      <c r="D2228" t="s">
        <v>4967</v>
      </c>
      <c r="E2228" t="s">
        <v>14</v>
      </c>
      <c r="F2228" t="s">
        <v>105</v>
      </c>
      <c r="G2228" t="s">
        <v>16</v>
      </c>
      <c r="H2228" t="s">
        <v>4968</v>
      </c>
    </row>
    <row r="2229" spans="1:8">
      <c r="A2229" s="1">
        <v>2227</v>
      </c>
      <c r="B2229" t="s">
        <v>4846</v>
      </c>
      <c r="C2229" t="s">
        <v>12</v>
      </c>
      <c r="D2229" t="s">
        <v>4969</v>
      </c>
      <c r="E2229" t="s">
        <v>14</v>
      </c>
      <c r="F2229" t="s">
        <v>4970</v>
      </c>
      <c r="G2229" t="s">
        <v>16</v>
      </c>
      <c r="H2229" t="s">
        <v>4971</v>
      </c>
    </row>
    <row r="2230" spans="1:8">
      <c r="A2230" s="1">
        <v>2228</v>
      </c>
      <c r="B2230" t="s">
        <v>4846</v>
      </c>
      <c r="C2230" t="s">
        <v>12</v>
      </c>
      <c r="D2230" t="s">
        <v>4972</v>
      </c>
      <c r="E2230" t="s">
        <v>14</v>
      </c>
      <c r="F2230" t="s">
        <v>627</v>
      </c>
      <c r="G2230" t="s">
        <v>16</v>
      </c>
      <c r="H2230" t="s">
        <v>4973</v>
      </c>
    </row>
    <row r="2231" spans="1:8">
      <c r="A2231" s="1">
        <v>2229</v>
      </c>
      <c r="B2231" t="s">
        <v>4846</v>
      </c>
      <c r="C2231" t="s">
        <v>12</v>
      </c>
      <c r="D2231" t="s">
        <v>4974</v>
      </c>
      <c r="E2231" t="s">
        <v>14</v>
      </c>
      <c r="F2231" t="s">
        <v>46</v>
      </c>
      <c r="G2231" t="s">
        <v>16</v>
      </c>
      <c r="H2231" t="s">
        <v>4973</v>
      </c>
    </row>
    <row r="2232" spans="1:8">
      <c r="A2232" s="1">
        <v>2230</v>
      </c>
      <c r="B2232" t="s">
        <v>4846</v>
      </c>
      <c r="C2232" t="s">
        <v>12</v>
      </c>
      <c r="D2232" t="s">
        <v>4975</v>
      </c>
      <c r="E2232" t="s">
        <v>14</v>
      </c>
      <c r="F2232" t="s">
        <v>43</v>
      </c>
      <c r="G2232" t="s">
        <v>16</v>
      </c>
      <c r="H2232" t="s">
        <v>4973</v>
      </c>
    </row>
    <row r="2233" spans="1:8">
      <c r="A2233" s="1">
        <v>2231</v>
      </c>
      <c r="B2233" t="s">
        <v>4846</v>
      </c>
      <c r="C2233" t="s">
        <v>12</v>
      </c>
      <c r="D2233" t="s">
        <v>4976</v>
      </c>
      <c r="E2233" t="s">
        <v>14</v>
      </c>
      <c r="F2233" t="s">
        <v>4977</v>
      </c>
      <c r="G2233" t="s">
        <v>16</v>
      </c>
      <c r="H2233" t="s">
        <v>4978</v>
      </c>
    </row>
    <row r="2234" spans="1:8">
      <c r="A2234" s="1">
        <v>2232</v>
      </c>
      <c r="B2234" t="s">
        <v>4846</v>
      </c>
      <c r="C2234" t="s">
        <v>12</v>
      </c>
      <c r="D2234" t="s">
        <v>4979</v>
      </c>
      <c r="E2234" t="s">
        <v>14</v>
      </c>
      <c r="F2234" t="s">
        <v>4977</v>
      </c>
      <c r="G2234" t="s">
        <v>16</v>
      </c>
      <c r="H2234" t="s">
        <v>4980</v>
      </c>
    </row>
    <row r="2235" spans="1:8">
      <c r="A2235" s="1">
        <v>2233</v>
      </c>
      <c r="B2235" t="s">
        <v>4846</v>
      </c>
      <c r="C2235" t="s">
        <v>12</v>
      </c>
      <c r="D2235" t="s">
        <v>4981</v>
      </c>
      <c r="E2235" t="s">
        <v>14</v>
      </c>
      <c r="F2235" t="s">
        <v>4982</v>
      </c>
      <c r="G2235" t="s">
        <v>16</v>
      </c>
      <c r="H2235" t="s">
        <v>4983</v>
      </c>
    </row>
    <row r="2236" spans="1:8">
      <c r="A2236" s="1">
        <v>2234</v>
      </c>
      <c r="B2236" t="s">
        <v>4846</v>
      </c>
      <c r="C2236" t="s">
        <v>12</v>
      </c>
      <c r="D2236" t="s">
        <v>4984</v>
      </c>
      <c r="E2236" t="s">
        <v>14</v>
      </c>
      <c r="F2236" t="s">
        <v>4022</v>
      </c>
      <c r="G2236" t="s">
        <v>16</v>
      </c>
      <c r="H2236" t="s">
        <v>4985</v>
      </c>
    </row>
    <row r="2237" spans="1:8">
      <c r="A2237" s="1">
        <v>2235</v>
      </c>
      <c r="B2237" t="s">
        <v>4846</v>
      </c>
      <c r="C2237" t="s">
        <v>12</v>
      </c>
      <c r="D2237" t="s">
        <v>4986</v>
      </c>
      <c r="E2237" t="s">
        <v>14</v>
      </c>
      <c r="F2237" t="s">
        <v>4025</v>
      </c>
      <c r="G2237" t="s">
        <v>16</v>
      </c>
      <c r="H2237" t="s">
        <v>4987</v>
      </c>
    </row>
    <row r="2238" spans="1:8">
      <c r="A2238" s="1">
        <v>2236</v>
      </c>
      <c r="B2238" t="s">
        <v>4846</v>
      </c>
      <c r="C2238" t="s">
        <v>12</v>
      </c>
      <c r="D2238" t="s">
        <v>4988</v>
      </c>
      <c r="E2238" t="s">
        <v>14</v>
      </c>
      <c r="F2238" t="s">
        <v>4028</v>
      </c>
      <c r="G2238" t="s">
        <v>16</v>
      </c>
      <c r="H2238" t="s">
        <v>4989</v>
      </c>
    </row>
    <row r="2239" spans="1:8">
      <c r="A2239" s="1">
        <v>2237</v>
      </c>
      <c r="B2239" t="s">
        <v>4846</v>
      </c>
      <c r="C2239" t="s">
        <v>12</v>
      </c>
      <c r="D2239" t="s">
        <v>4990</v>
      </c>
      <c r="E2239" t="s">
        <v>14</v>
      </c>
      <c r="F2239" t="s">
        <v>4991</v>
      </c>
      <c r="G2239" t="s">
        <v>16</v>
      </c>
      <c r="H2239" t="s">
        <v>4992</v>
      </c>
    </row>
    <row r="2240" spans="1:8">
      <c r="A2240" s="1">
        <v>2238</v>
      </c>
      <c r="B2240" t="s">
        <v>4846</v>
      </c>
      <c r="C2240" t="s">
        <v>12</v>
      </c>
      <c r="D2240" t="s">
        <v>4993</v>
      </c>
      <c r="E2240" t="s">
        <v>14</v>
      </c>
      <c r="F2240" t="s">
        <v>4994</v>
      </c>
      <c r="G2240" t="s">
        <v>16</v>
      </c>
      <c r="H2240" t="s">
        <v>4995</v>
      </c>
    </row>
    <row r="2241" spans="1:8">
      <c r="A2241" s="1">
        <v>2239</v>
      </c>
      <c r="B2241" t="s">
        <v>4846</v>
      </c>
      <c r="C2241" t="s">
        <v>12</v>
      </c>
      <c r="D2241" t="s">
        <v>4996</v>
      </c>
      <c r="E2241" t="s">
        <v>14</v>
      </c>
      <c r="F2241" t="s">
        <v>4997</v>
      </c>
      <c r="G2241" t="s">
        <v>16</v>
      </c>
      <c r="H2241" t="s">
        <v>4998</v>
      </c>
    </row>
    <row r="2242" spans="1:8">
      <c r="A2242" s="1">
        <v>2240</v>
      </c>
      <c r="B2242" t="s">
        <v>4846</v>
      </c>
      <c r="C2242" t="s">
        <v>12</v>
      </c>
      <c r="D2242" t="s">
        <v>4999</v>
      </c>
      <c r="E2242" t="s">
        <v>14</v>
      </c>
      <c r="F2242" t="s">
        <v>1064</v>
      </c>
      <c r="G2242" t="s">
        <v>16</v>
      </c>
      <c r="H2242" t="s">
        <v>5000</v>
      </c>
    </row>
    <row r="2243" spans="1:8">
      <c r="A2243" s="1">
        <v>2241</v>
      </c>
      <c r="B2243" t="s">
        <v>4846</v>
      </c>
      <c r="C2243" t="s">
        <v>12</v>
      </c>
      <c r="D2243" t="s">
        <v>5001</v>
      </c>
      <c r="E2243" t="s">
        <v>14</v>
      </c>
      <c r="F2243" t="s">
        <v>1058</v>
      </c>
      <c r="G2243" t="s">
        <v>16</v>
      </c>
      <c r="H2243" t="s">
        <v>5002</v>
      </c>
    </row>
    <row r="2244" spans="1:8">
      <c r="A2244" s="1">
        <v>2242</v>
      </c>
      <c r="B2244" t="s">
        <v>4846</v>
      </c>
      <c r="C2244" t="s">
        <v>12</v>
      </c>
      <c r="D2244" t="s">
        <v>5003</v>
      </c>
      <c r="E2244" t="s">
        <v>14</v>
      </c>
      <c r="F2244" t="s">
        <v>1061</v>
      </c>
      <c r="G2244" t="s">
        <v>16</v>
      </c>
      <c r="H2244" t="s">
        <v>5004</v>
      </c>
    </row>
    <row r="2245" spans="1:8">
      <c r="A2245" s="1">
        <v>2243</v>
      </c>
      <c r="B2245" t="s">
        <v>4846</v>
      </c>
      <c r="C2245" t="s">
        <v>12</v>
      </c>
      <c r="D2245" t="s">
        <v>5005</v>
      </c>
      <c r="E2245" t="s">
        <v>14</v>
      </c>
      <c r="F2245" t="s">
        <v>1067</v>
      </c>
      <c r="G2245" t="s">
        <v>16</v>
      </c>
      <c r="H2245" t="s">
        <v>5006</v>
      </c>
    </row>
    <row r="2246" spans="1:8">
      <c r="A2246" s="1">
        <v>2244</v>
      </c>
      <c r="B2246" t="s">
        <v>4846</v>
      </c>
      <c r="C2246" t="s">
        <v>12</v>
      </c>
      <c r="D2246" t="s">
        <v>5007</v>
      </c>
      <c r="E2246" t="s">
        <v>14</v>
      </c>
      <c r="F2246" t="s">
        <v>5008</v>
      </c>
      <c r="G2246" t="s">
        <v>16</v>
      </c>
      <c r="H2246" t="s">
        <v>5009</v>
      </c>
    </row>
    <row r="2247" spans="1:8">
      <c r="A2247" s="1">
        <v>2245</v>
      </c>
      <c r="B2247" t="s">
        <v>4846</v>
      </c>
      <c r="C2247" t="s">
        <v>12</v>
      </c>
      <c r="D2247" t="s">
        <v>5010</v>
      </c>
      <c r="E2247" t="s">
        <v>14</v>
      </c>
      <c r="F2247" t="s">
        <v>5011</v>
      </c>
      <c r="G2247" t="s">
        <v>16</v>
      </c>
      <c r="H2247" t="s">
        <v>5012</v>
      </c>
    </row>
    <row r="2248" spans="1:8">
      <c r="A2248" s="1">
        <v>2246</v>
      </c>
      <c r="B2248" t="s">
        <v>4846</v>
      </c>
      <c r="C2248" t="s">
        <v>12</v>
      </c>
      <c r="D2248" t="s">
        <v>5013</v>
      </c>
      <c r="E2248" t="s">
        <v>14</v>
      </c>
      <c r="F2248" t="s">
        <v>5014</v>
      </c>
      <c r="G2248" t="s">
        <v>16</v>
      </c>
      <c r="H2248" t="s">
        <v>5015</v>
      </c>
    </row>
    <row r="2249" spans="1:8">
      <c r="A2249" s="1">
        <v>2247</v>
      </c>
      <c r="B2249" t="s">
        <v>4846</v>
      </c>
      <c r="C2249" t="s">
        <v>12</v>
      </c>
      <c r="D2249" t="s">
        <v>5016</v>
      </c>
      <c r="E2249" t="s">
        <v>14</v>
      </c>
      <c r="F2249" t="s">
        <v>2402</v>
      </c>
      <c r="G2249" t="s">
        <v>16</v>
      </c>
      <c r="H2249" t="s">
        <v>5017</v>
      </c>
    </row>
    <row r="2250" spans="1:8">
      <c r="A2250" s="1">
        <v>2248</v>
      </c>
      <c r="B2250" t="s">
        <v>4846</v>
      </c>
      <c r="C2250" t="s">
        <v>12</v>
      </c>
      <c r="D2250" t="s">
        <v>5018</v>
      </c>
      <c r="E2250" t="s">
        <v>14</v>
      </c>
      <c r="F2250" t="s">
        <v>2405</v>
      </c>
      <c r="G2250" t="s">
        <v>16</v>
      </c>
      <c r="H2250" t="s">
        <v>5019</v>
      </c>
    </row>
    <row r="2251" spans="1:8">
      <c r="A2251" s="1">
        <v>2249</v>
      </c>
      <c r="B2251" t="s">
        <v>4846</v>
      </c>
      <c r="C2251" t="s">
        <v>12</v>
      </c>
      <c r="D2251" t="s">
        <v>5020</v>
      </c>
      <c r="E2251" t="s">
        <v>14</v>
      </c>
      <c r="F2251" t="s">
        <v>2408</v>
      </c>
      <c r="G2251" t="s">
        <v>16</v>
      </c>
      <c r="H2251" t="s">
        <v>5021</v>
      </c>
    </row>
    <row r="2252" spans="1:8">
      <c r="A2252" s="1">
        <v>2250</v>
      </c>
      <c r="B2252" t="s">
        <v>4846</v>
      </c>
      <c r="C2252" t="s">
        <v>12</v>
      </c>
      <c r="D2252" t="s">
        <v>5022</v>
      </c>
      <c r="E2252" t="s">
        <v>14</v>
      </c>
      <c r="F2252" t="s">
        <v>2411</v>
      </c>
      <c r="G2252" t="s">
        <v>16</v>
      </c>
      <c r="H2252" t="s">
        <v>5023</v>
      </c>
    </row>
    <row r="2253" spans="1:8">
      <c r="A2253" s="1">
        <v>2251</v>
      </c>
      <c r="B2253" t="s">
        <v>4846</v>
      </c>
      <c r="C2253" t="s">
        <v>12</v>
      </c>
      <c r="D2253" t="s">
        <v>5024</v>
      </c>
      <c r="E2253" t="s">
        <v>14</v>
      </c>
      <c r="F2253" t="s">
        <v>4436</v>
      </c>
      <c r="G2253" t="s">
        <v>16</v>
      </c>
      <c r="H2253" t="s">
        <v>5000</v>
      </c>
    </row>
    <row r="2254" spans="1:8">
      <c r="A2254" s="1">
        <v>2252</v>
      </c>
      <c r="B2254" t="s">
        <v>4846</v>
      </c>
      <c r="C2254" t="s">
        <v>12</v>
      </c>
      <c r="D2254" t="s">
        <v>5025</v>
      </c>
      <c r="E2254" t="s">
        <v>14</v>
      </c>
      <c r="F2254" t="s">
        <v>5026</v>
      </c>
      <c r="G2254" t="s">
        <v>16</v>
      </c>
      <c r="H2254" t="s">
        <v>5027</v>
      </c>
    </row>
    <row r="2255" spans="1:8">
      <c r="A2255" s="1">
        <v>2253</v>
      </c>
      <c r="B2255" t="s">
        <v>4846</v>
      </c>
      <c r="C2255" t="s">
        <v>12</v>
      </c>
      <c r="D2255" t="s">
        <v>5028</v>
      </c>
      <c r="E2255" t="s">
        <v>14</v>
      </c>
      <c r="F2255" t="s">
        <v>5029</v>
      </c>
      <c r="G2255" t="s">
        <v>16</v>
      </c>
      <c r="H2255" t="s">
        <v>5030</v>
      </c>
    </row>
    <row r="2256" spans="1:8">
      <c r="A2256" s="1">
        <v>2254</v>
      </c>
      <c r="B2256" t="s">
        <v>4846</v>
      </c>
      <c r="C2256" t="s">
        <v>12</v>
      </c>
      <c r="D2256" t="s">
        <v>5031</v>
      </c>
      <c r="E2256" t="s">
        <v>14</v>
      </c>
      <c r="F2256" t="s">
        <v>5032</v>
      </c>
      <c r="G2256" t="s">
        <v>16</v>
      </c>
      <c r="H2256" t="s">
        <v>5033</v>
      </c>
    </row>
    <row r="2257" spans="1:8">
      <c r="A2257" s="1">
        <v>2255</v>
      </c>
      <c r="B2257" t="s">
        <v>5034</v>
      </c>
      <c r="C2257" t="s">
        <v>12</v>
      </c>
      <c r="D2257" t="s">
        <v>5035</v>
      </c>
      <c r="E2257" t="s">
        <v>14</v>
      </c>
      <c r="F2257" t="s">
        <v>87</v>
      </c>
      <c r="G2257" t="s">
        <v>16</v>
      </c>
      <c r="H2257" t="s">
        <v>5036</v>
      </c>
    </row>
    <row r="2258" spans="1:8">
      <c r="A2258" s="1">
        <v>2256</v>
      </c>
      <c r="B2258" t="s">
        <v>5034</v>
      </c>
      <c r="C2258" t="s">
        <v>12</v>
      </c>
      <c r="D2258" t="s">
        <v>5037</v>
      </c>
      <c r="E2258" t="s">
        <v>14</v>
      </c>
      <c r="F2258" t="s">
        <v>84</v>
      </c>
      <c r="G2258" t="s">
        <v>16</v>
      </c>
      <c r="H2258" t="s">
        <v>5038</v>
      </c>
    </row>
    <row r="2259" spans="1:8">
      <c r="A2259" s="1">
        <v>2257</v>
      </c>
      <c r="B2259" t="s">
        <v>5034</v>
      </c>
      <c r="C2259" t="s">
        <v>12</v>
      </c>
      <c r="D2259" t="s">
        <v>5039</v>
      </c>
      <c r="E2259" t="s">
        <v>14</v>
      </c>
      <c r="F2259" t="s">
        <v>5039</v>
      </c>
      <c r="G2259" t="s">
        <v>16</v>
      </c>
    </row>
    <row r="2260" spans="1:8">
      <c r="A2260" s="1">
        <v>2258</v>
      </c>
      <c r="B2260" t="s">
        <v>5034</v>
      </c>
      <c r="C2260" t="s">
        <v>12</v>
      </c>
      <c r="D2260" t="s">
        <v>5040</v>
      </c>
      <c r="E2260" t="s">
        <v>14</v>
      </c>
      <c r="F2260" t="s">
        <v>5040</v>
      </c>
      <c r="G2260" t="s">
        <v>16</v>
      </c>
    </row>
    <row r="2261" spans="1:8">
      <c r="A2261" s="1">
        <v>2259</v>
      </c>
      <c r="B2261" t="s">
        <v>5034</v>
      </c>
      <c r="C2261" t="s">
        <v>12</v>
      </c>
      <c r="D2261" t="s">
        <v>4880</v>
      </c>
      <c r="E2261" t="s">
        <v>14</v>
      </c>
      <c r="F2261" t="s">
        <v>46</v>
      </c>
      <c r="G2261" t="s">
        <v>16</v>
      </c>
      <c r="H2261" t="s">
        <v>3218</v>
      </c>
    </row>
    <row r="2262" spans="1:8">
      <c r="A2262" s="1">
        <v>2260</v>
      </c>
      <c r="B2262" t="s">
        <v>5034</v>
      </c>
      <c r="C2262" t="s">
        <v>12</v>
      </c>
      <c r="D2262" t="s">
        <v>5041</v>
      </c>
      <c r="E2262" t="s">
        <v>14</v>
      </c>
      <c r="F2262" t="s">
        <v>1815</v>
      </c>
      <c r="G2262" t="s">
        <v>16</v>
      </c>
      <c r="H2262" t="s">
        <v>5042</v>
      </c>
    </row>
    <row r="2263" spans="1:8">
      <c r="A2263" s="1">
        <v>2261</v>
      </c>
      <c r="B2263" t="s">
        <v>5034</v>
      </c>
      <c r="C2263" t="s">
        <v>12</v>
      </c>
      <c r="D2263" t="s">
        <v>5043</v>
      </c>
      <c r="E2263" t="s">
        <v>14</v>
      </c>
      <c r="F2263" t="s">
        <v>105</v>
      </c>
      <c r="G2263" t="s">
        <v>16</v>
      </c>
      <c r="H2263" t="s">
        <v>5044</v>
      </c>
    </row>
    <row r="2264" spans="1:8">
      <c r="A2264" s="1">
        <v>2262</v>
      </c>
      <c r="B2264" t="s">
        <v>5034</v>
      </c>
      <c r="C2264" t="s">
        <v>12</v>
      </c>
      <c r="D2264" t="s">
        <v>5045</v>
      </c>
      <c r="E2264" t="s">
        <v>14</v>
      </c>
      <c r="F2264" t="s">
        <v>5046</v>
      </c>
      <c r="G2264" t="s">
        <v>16</v>
      </c>
      <c r="H2264" t="s">
        <v>703</v>
      </c>
    </row>
    <row r="2265" spans="1:8">
      <c r="A2265" s="1">
        <v>2263</v>
      </c>
      <c r="B2265" t="s">
        <v>5034</v>
      </c>
      <c r="C2265" t="s">
        <v>12</v>
      </c>
      <c r="D2265" t="s">
        <v>5047</v>
      </c>
      <c r="E2265" t="s">
        <v>14</v>
      </c>
      <c r="F2265" t="s">
        <v>5048</v>
      </c>
      <c r="G2265" t="s">
        <v>16</v>
      </c>
      <c r="H2265" t="s">
        <v>5049</v>
      </c>
    </row>
    <row r="2266" spans="1:8">
      <c r="A2266" s="1">
        <v>2264</v>
      </c>
      <c r="B2266" t="s">
        <v>5034</v>
      </c>
      <c r="C2266" t="s">
        <v>12</v>
      </c>
      <c r="D2266" t="s">
        <v>5050</v>
      </c>
      <c r="E2266" t="s">
        <v>14</v>
      </c>
      <c r="F2266" t="s">
        <v>5051</v>
      </c>
      <c r="G2266" t="s">
        <v>16</v>
      </c>
      <c r="H2266" t="s">
        <v>703</v>
      </c>
    </row>
    <row r="2267" spans="1:8">
      <c r="A2267" s="1">
        <v>2265</v>
      </c>
      <c r="B2267" t="s">
        <v>5034</v>
      </c>
      <c r="C2267" t="s">
        <v>12</v>
      </c>
      <c r="D2267" t="s">
        <v>5052</v>
      </c>
      <c r="E2267" t="s">
        <v>14</v>
      </c>
      <c r="F2267" t="s">
        <v>102</v>
      </c>
      <c r="G2267" t="s">
        <v>16</v>
      </c>
      <c r="H2267" t="s">
        <v>5053</v>
      </c>
    </row>
    <row r="2268" spans="1:8">
      <c r="A2268" s="1">
        <v>2266</v>
      </c>
      <c r="B2268" t="s">
        <v>5034</v>
      </c>
      <c r="C2268" t="s">
        <v>12</v>
      </c>
      <c r="D2268" t="s">
        <v>5054</v>
      </c>
      <c r="E2268" t="s">
        <v>14</v>
      </c>
      <c r="F2268" t="s">
        <v>5055</v>
      </c>
      <c r="G2268" t="s">
        <v>16</v>
      </c>
      <c r="H2268" t="s">
        <v>5056</v>
      </c>
    </row>
    <row r="2269" spans="1:8">
      <c r="A2269" s="1">
        <v>2267</v>
      </c>
      <c r="B2269" t="s">
        <v>5034</v>
      </c>
      <c r="C2269" t="s">
        <v>12</v>
      </c>
      <c r="D2269" t="s">
        <v>5057</v>
      </c>
      <c r="E2269" t="s">
        <v>14</v>
      </c>
      <c r="F2269" t="s">
        <v>5058</v>
      </c>
      <c r="G2269" t="s">
        <v>16</v>
      </c>
      <c r="H2269" t="s">
        <v>5059</v>
      </c>
    </row>
    <row r="2270" spans="1:8">
      <c r="A2270" s="1">
        <v>2268</v>
      </c>
      <c r="B2270" t="s">
        <v>5034</v>
      </c>
      <c r="C2270" t="s">
        <v>12</v>
      </c>
      <c r="D2270" t="s">
        <v>5060</v>
      </c>
      <c r="E2270" t="s">
        <v>14</v>
      </c>
      <c r="F2270" t="s">
        <v>5061</v>
      </c>
      <c r="G2270" t="s">
        <v>16</v>
      </c>
      <c r="H2270" t="s">
        <v>5062</v>
      </c>
    </row>
    <row r="2271" spans="1:8">
      <c r="A2271" s="1">
        <v>2269</v>
      </c>
      <c r="B2271" t="s">
        <v>5034</v>
      </c>
      <c r="C2271" t="s">
        <v>12</v>
      </c>
      <c r="D2271" t="s">
        <v>5063</v>
      </c>
      <c r="E2271" t="s">
        <v>14</v>
      </c>
      <c r="F2271" t="s">
        <v>5064</v>
      </c>
      <c r="G2271" t="s">
        <v>16</v>
      </c>
      <c r="H2271" t="s">
        <v>5059</v>
      </c>
    </row>
    <row r="2272" spans="1:8">
      <c r="A2272" s="1">
        <v>2270</v>
      </c>
      <c r="B2272" t="s">
        <v>5034</v>
      </c>
      <c r="C2272" t="s">
        <v>12</v>
      </c>
      <c r="D2272" t="s">
        <v>5065</v>
      </c>
      <c r="E2272" t="s">
        <v>14</v>
      </c>
      <c r="F2272" t="s">
        <v>5066</v>
      </c>
      <c r="G2272" t="s">
        <v>16</v>
      </c>
      <c r="H2272" t="s">
        <v>5067</v>
      </c>
    </row>
    <row r="2273" spans="1:8">
      <c r="A2273" s="1">
        <v>2271</v>
      </c>
      <c r="B2273" t="s">
        <v>5034</v>
      </c>
      <c r="C2273" t="s">
        <v>12</v>
      </c>
      <c r="D2273" t="s">
        <v>5068</v>
      </c>
      <c r="E2273" t="s">
        <v>14</v>
      </c>
      <c r="F2273" t="s">
        <v>5068</v>
      </c>
      <c r="G2273" t="s">
        <v>16</v>
      </c>
    </row>
    <row r="2274" spans="1:8">
      <c r="A2274" s="1">
        <v>2272</v>
      </c>
      <c r="B2274" t="s">
        <v>5034</v>
      </c>
      <c r="C2274" t="s">
        <v>12</v>
      </c>
      <c r="D2274" t="s">
        <v>5069</v>
      </c>
      <c r="E2274" t="s">
        <v>14</v>
      </c>
      <c r="F2274" t="s">
        <v>5070</v>
      </c>
      <c r="G2274" t="s">
        <v>16</v>
      </c>
      <c r="H2274" t="s">
        <v>5071</v>
      </c>
    </row>
    <row r="2275" spans="1:8">
      <c r="A2275" s="1">
        <v>2273</v>
      </c>
      <c r="B2275" t="s">
        <v>5034</v>
      </c>
      <c r="C2275" t="s">
        <v>12</v>
      </c>
      <c r="D2275" t="s">
        <v>5072</v>
      </c>
      <c r="E2275" t="s">
        <v>14</v>
      </c>
      <c r="F2275" t="s">
        <v>99</v>
      </c>
      <c r="G2275" t="s">
        <v>16</v>
      </c>
      <c r="H2275" t="s">
        <v>5073</v>
      </c>
    </row>
    <row r="2276" spans="1:8">
      <c r="A2276" s="1">
        <v>2274</v>
      </c>
      <c r="B2276" t="s">
        <v>5034</v>
      </c>
      <c r="C2276" t="s">
        <v>12</v>
      </c>
      <c r="D2276" t="s">
        <v>5074</v>
      </c>
      <c r="E2276" t="s">
        <v>14</v>
      </c>
      <c r="F2276" t="s">
        <v>309</v>
      </c>
      <c r="G2276" t="s">
        <v>16</v>
      </c>
      <c r="H2276" t="s">
        <v>5075</v>
      </c>
    </row>
    <row r="2277" spans="1:8">
      <c r="A2277" s="1">
        <v>2275</v>
      </c>
      <c r="B2277" t="s">
        <v>5034</v>
      </c>
      <c r="C2277" t="s">
        <v>12</v>
      </c>
      <c r="D2277" t="s">
        <v>5076</v>
      </c>
      <c r="E2277" t="s">
        <v>14</v>
      </c>
      <c r="F2277" t="s">
        <v>286</v>
      </c>
      <c r="G2277" t="s">
        <v>16</v>
      </c>
      <c r="H2277" t="s">
        <v>5077</v>
      </c>
    </row>
    <row r="2278" spans="1:8">
      <c r="A2278" s="1">
        <v>2276</v>
      </c>
      <c r="B2278" t="s">
        <v>5034</v>
      </c>
      <c r="C2278" t="s">
        <v>12</v>
      </c>
      <c r="D2278" t="s">
        <v>63</v>
      </c>
      <c r="E2278" t="s">
        <v>14</v>
      </c>
      <c r="F2278" t="s">
        <v>63</v>
      </c>
      <c r="G2278" t="s">
        <v>16</v>
      </c>
    </row>
    <row r="2279" spans="1:8">
      <c r="A2279" s="1">
        <v>2277</v>
      </c>
      <c r="B2279" t="s">
        <v>5034</v>
      </c>
      <c r="C2279" t="s">
        <v>12</v>
      </c>
      <c r="D2279" t="s">
        <v>5078</v>
      </c>
      <c r="E2279" t="s">
        <v>14</v>
      </c>
      <c r="F2279" t="s">
        <v>5079</v>
      </c>
      <c r="G2279" t="s">
        <v>16</v>
      </c>
      <c r="H2279" t="s">
        <v>5080</v>
      </c>
    </row>
    <row r="2280" spans="1:8">
      <c r="A2280" s="1">
        <v>2278</v>
      </c>
      <c r="B2280" t="s">
        <v>5034</v>
      </c>
      <c r="C2280" t="s">
        <v>12</v>
      </c>
      <c r="D2280" t="s">
        <v>5081</v>
      </c>
      <c r="E2280" t="s">
        <v>14</v>
      </c>
      <c r="F2280" t="s">
        <v>5082</v>
      </c>
      <c r="G2280" t="s">
        <v>16</v>
      </c>
      <c r="H2280" t="s">
        <v>5083</v>
      </c>
    </row>
    <row r="2281" spans="1:8">
      <c r="A2281" s="1">
        <v>2279</v>
      </c>
      <c r="B2281" t="s">
        <v>5034</v>
      </c>
      <c r="C2281" t="s">
        <v>12</v>
      </c>
      <c r="D2281" t="s">
        <v>5084</v>
      </c>
      <c r="E2281" t="s">
        <v>14</v>
      </c>
      <c r="F2281" t="s">
        <v>5085</v>
      </c>
      <c r="G2281" t="s">
        <v>16</v>
      </c>
      <c r="H2281" t="s">
        <v>5083</v>
      </c>
    </row>
    <row r="2282" spans="1:8">
      <c r="A2282" s="1">
        <v>2280</v>
      </c>
      <c r="B2282" t="s">
        <v>5034</v>
      </c>
      <c r="C2282" t="s">
        <v>12</v>
      </c>
      <c r="D2282" t="s">
        <v>5086</v>
      </c>
      <c r="E2282" t="s">
        <v>14</v>
      </c>
      <c r="F2282" t="s">
        <v>5087</v>
      </c>
      <c r="G2282" t="s">
        <v>16</v>
      </c>
      <c r="H2282" t="s">
        <v>5083</v>
      </c>
    </row>
    <row r="2283" spans="1:8">
      <c r="A2283" s="1">
        <v>2281</v>
      </c>
      <c r="B2283" t="s">
        <v>5034</v>
      </c>
      <c r="C2283" t="s">
        <v>12</v>
      </c>
      <c r="D2283" t="s">
        <v>5088</v>
      </c>
      <c r="E2283" t="s">
        <v>14</v>
      </c>
      <c r="F2283" t="s">
        <v>5089</v>
      </c>
      <c r="G2283" t="s">
        <v>16</v>
      </c>
      <c r="H2283" t="s">
        <v>5083</v>
      </c>
    </row>
    <row r="2284" spans="1:8">
      <c r="A2284" s="1">
        <v>2282</v>
      </c>
      <c r="B2284" t="s">
        <v>5034</v>
      </c>
      <c r="C2284" t="s">
        <v>12</v>
      </c>
      <c r="D2284" t="s">
        <v>5090</v>
      </c>
      <c r="E2284" t="s">
        <v>14</v>
      </c>
      <c r="F2284" t="s">
        <v>5091</v>
      </c>
      <c r="G2284" t="s">
        <v>16</v>
      </c>
      <c r="H2284" t="s">
        <v>5083</v>
      </c>
    </row>
    <row r="2285" spans="1:8">
      <c r="A2285" s="1">
        <v>2283</v>
      </c>
      <c r="B2285" t="s">
        <v>5034</v>
      </c>
      <c r="C2285" t="s">
        <v>12</v>
      </c>
      <c r="D2285" t="s">
        <v>5092</v>
      </c>
      <c r="E2285" t="s">
        <v>14</v>
      </c>
      <c r="F2285" t="s">
        <v>5093</v>
      </c>
      <c r="G2285" t="s">
        <v>16</v>
      </c>
      <c r="H2285" t="s">
        <v>5083</v>
      </c>
    </row>
    <row r="2286" spans="1:8">
      <c r="A2286" s="1">
        <v>2284</v>
      </c>
      <c r="B2286" t="s">
        <v>5034</v>
      </c>
      <c r="C2286" t="s">
        <v>12</v>
      </c>
      <c r="D2286" t="s">
        <v>5094</v>
      </c>
      <c r="E2286" t="s">
        <v>14</v>
      </c>
      <c r="F2286" t="s">
        <v>5095</v>
      </c>
      <c r="G2286" t="s">
        <v>16</v>
      </c>
      <c r="H2286" t="s">
        <v>5083</v>
      </c>
    </row>
    <row r="2287" spans="1:8">
      <c r="A2287" s="1">
        <v>2285</v>
      </c>
      <c r="B2287" t="s">
        <v>5034</v>
      </c>
      <c r="C2287" t="s">
        <v>12</v>
      </c>
      <c r="D2287" t="s">
        <v>5096</v>
      </c>
      <c r="E2287" t="s">
        <v>14</v>
      </c>
      <c r="F2287" t="s">
        <v>5097</v>
      </c>
      <c r="G2287" t="s">
        <v>16</v>
      </c>
      <c r="H2287" t="s">
        <v>5098</v>
      </c>
    </row>
    <row r="2288" spans="1:8">
      <c r="A2288" s="1">
        <v>2286</v>
      </c>
      <c r="B2288" t="s">
        <v>5034</v>
      </c>
      <c r="C2288" t="s">
        <v>12</v>
      </c>
      <c r="D2288" t="s">
        <v>5099</v>
      </c>
      <c r="E2288" t="s">
        <v>14</v>
      </c>
      <c r="F2288" t="s">
        <v>5100</v>
      </c>
      <c r="G2288" t="s">
        <v>16</v>
      </c>
      <c r="H2288" t="s">
        <v>5101</v>
      </c>
    </row>
    <row r="2289" spans="1:8">
      <c r="A2289" s="1">
        <v>2287</v>
      </c>
      <c r="B2289" t="s">
        <v>5034</v>
      </c>
      <c r="C2289" t="s">
        <v>12</v>
      </c>
      <c r="D2289" t="s">
        <v>5102</v>
      </c>
      <c r="E2289" t="s">
        <v>14</v>
      </c>
      <c r="F2289" t="s">
        <v>5103</v>
      </c>
      <c r="G2289" t="s">
        <v>16</v>
      </c>
      <c r="H2289" t="s">
        <v>5104</v>
      </c>
    </row>
    <row r="2290" spans="1:8">
      <c r="A2290" s="1">
        <v>2288</v>
      </c>
      <c r="B2290" t="s">
        <v>5034</v>
      </c>
      <c r="C2290" t="s">
        <v>12</v>
      </c>
      <c r="D2290" t="s">
        <v>5105</v>
      </c>
      <c r="E2290" t="s">
        <v>14</v>
      </c>
      <c r="F2290" t="s">
        <v>5106</v>
      </c>
      <c r="G2290" t="s">
        <v>16</v>
      </c>
      <c r="H2290" t="s">
        <v>5104</v>
      </c>
    </row>
    <row r="2291" spans="1:8">
      <c r="A2291" s="1">
        <v>2289</v>
      </c>
      <c r="B2291" t="s">
        <v>5034</v>
      </c>
      <c r="C2291" t="s">
        <v>12</v>
      </c>
      <c r="D2291" t="s">
        <v>5107</v>
      </c>
      <c r="E2291" t="s">
        <v>14</v>
      </c>
      <c r="F2291" t="s">
        <v>5108</v>
      </c>
      <c r="G2291" t="s">
        <v>16</v>
      </c>
      <c r="H2291" t="s">
        <v>5109</v>
      </c>
    </row>
    <row r="2292" spans="1:8">
      <c r="A2292" s="1">
        <v>2290</v>
      </c>
      <c r="B2292" t="s">
        <v>5034</v>
      </c>
      <c r="C2292" t="s">
        <v>12</v>
      </c>
      <c r="D2292" t="s">
        <v>5110</v>
      </c>
      <c r="E2292" t="s">
        <v>14</v>
      </c>
      <c r="F2292" t="s">
        <v>5111</v>
      </c>
      <c r="G2292" t="s">
        <v>16</v>
      </c>
      <c r="H2292" t="s">
        <v>5109</v>
      </c>
    </row>
    <row r="2293" spans="1:8">
      <c r="A2293" s="1">
        <v>2291</v>
      </c>
      <c r="B2293" t="s">
        <v>5034</v>
      </c>
      <c r="C2293" t="s">
        <v>12</v>
      </c>
      <c r="D2293" t="s">
        <v>5112</v>
      </c>
      <c r="E2293" t="s">
        <v>14</v>
      </c>
      <c r="F2293" t="s">
        <v>5113</v>
      </c>
      <c r="G2293" t="s">
        <v>16</v>
      </c>
      <c r="H2293" t="s">
        <v>5109</v>
      </c>
    </row>
    <row r="2294" spans="1:8">
      <c r="A2294" s="1">
        <v>2292</v>
      </c>
      <c r="B2294" t="s">
        <v>5034</v>
      </c>
      <c r="C2294" t="s">
        <v>12</v>
      </c>
      <c r="D2294" t="s">
        <v>5114</v>
      </c>
      <c r="E2294" t="s">
        <v>14</v>
      </c>
      <c r="F2294" t="s">
        <v>5115</v>
      </c>
      <c r="G2294" t="s">
        <v>16</v>
      </c>
      <c r="H2294" t="s">
        <v>5109</v>
      </c>
    </row>
    <row r="2295" spans="1:8">
      <c r="A2295" s="1">
        <v>2293</v>
      </c>
      <c r="B2295" t="s">
        <v>5034</v>
      </c>
      <c r="C2295" t="s">
        <v>12</v>
      </c>
      <c r="D2295" t="s">
        <v>5116</v>
      </c>
      <c r="E2295" t="s">
        <v>14</v>
      </c>
      <c r="F2295" t="s">
        <v>5117</v>
      </c>
      <c r="G2295" t="s">
        <v>16</v>
      </c>
      <c r="H2295" t="s">
        <v>5118</v>
      </c>
    </row>
    <row r="2296" spans="1:8">
      <c r="A2296" s="1">
        <v>2294</v>
      </c>
      <c r="B2296" t="s">
        <v>5034</v>
      </c>
      <c r="C2296" t="s">
        <v>12</v>
      </c>
      <c r="D2296" t="s">
        <v>5119</v>
      </c>
      <c r="E2296" t="s">
        <v>14</v>
      </c>
      <c r="F2296" t="s">
        <v>5120</v>
      </c>
      <c r="G2296" t="s">
        <v>16</v>
      </c>
      <c r="H2296" t="s">
        <v>5121</v>
      </c>
    </row>
    <row r="2297" spans="1:8">
      <c r="A2297" s="1">
        <v>2295</v>
      </c>
      <c r="B2297" t="s">
        <v>5034</v>
      </c>
      <c r="C2297" t="s">
        <v>12</v>
      </c>
      <c r="D2297" t="s">
        <v>5122</v>
      </c>
      <c r="E2297" t="s">
        <v>14</v>
      </c>
      <c r="F2297" t="s">
        <v>5123</v>
      </c>
      <c r="G2297" t="s">
        <v>16</v>
      </c>
      <c r="H2297" t="s">
        <v>5124</v>
      </c>
    </row>
    <row r="2298" spans="1:8">
      <c r="A2298" s="1">
        <v>2296</v>
      </c>
      <c r="B2298" t="s">
        <v>5034</v>
      </c>
      <c r="C2298" t="s">
        <v>12</v>
      </c>
      <c r="D2298" t="s">
        <v>5125</v>
      </c>
      <c r="E2298" t="s">
        <v>14</v>
      </c>
      <c r="F2298" t="s">
        <v>5126</v>
      </c>
      <c r="G2298" t="s">
        <v>16</v>
      </c>
      <c r="H2298" t="s">
        <v>5127</v>
      </c>
    </row>
    <row r="2299" spans="1:8">
      <c r="A2299" s="1">
        <v>2297</v>
      </c>
      <c r="B2299" t="s">
        <v>5034</v>
      </c>
      <c r="C2299" t="s">
        <v>12</v>
      </c>
      <c r="D2299" t="s">
        <v>5128</v>
      </c>
      <c r="E2299" t="s">
        <v>14</v>
      </c>
      <c r="F2299" t="s">
        <v>5129</v>
      </c>
      <c r="G2299" t="s">
        <v>16</v>
      </c>
      <c r="H2299" t="s">
        <v>5130</v>
      </c>
    </row>
    <row r="2300" spans="1:8">
      <c r="A2300" s="1">
        <v>2298</v>
      </c>
      <c r="B2300" t="s">
        <v>5034</v>
      </c>
      <c r="C2300" t="s">
        <v>12</v>
      </c>
      <c r="D2300" t="s">
        <v>5131</v>
      </c>
      <c r="E2300" t="s">
        <v>14</v>
      </c>
      <c r="F2300" t="s">
        <v>5132</v>
      </c>
      <c r="G2300" t="s">
        <v>16</v>
      </c>
      <c r="H2300" t="s">
        <v>5133</v>
      </c>
    </row>
    <row r="2301" spans="1:8">
      <c r="A2301" s="1">
        <v>2299</v>
      </c>
      <c r="B2301" t="s">
        <v>5034</v>
      </c>
      <c r="C2301" t="s">
        <v>12</v>
      </c>
      <c r="D2301" t="s">
        <v>5134</v>
      </c>
      <c r="E2301" t="s">
        <v>14</v>
      </c>
      <c r="F2301" t="s">
        <v>5135</v>
      </c>
      <c r="G2301" t="s">
        <v>16</v>
      </c>
      <c r="H2301" t="s">
        <v>5136</v>
      </c>
    </row>
    <row r="2302" spans="1:8">
      <c r="A2302" s="1">
        <v>2300</v>
      </c>
      <c r="B2302" t="s">
        <v>5034</v>
      </c>
      <c r="C2302" t="s">
        <v>12</v>
      </c>
      <c r="D2302" t="s">
        <v>5137</v>
      </c>
      <c r="E2302" t="s">
        <v>14</v>
      </c>
      <c r="F2302" t="s">
        <v>5137</v>
      </c>
      <c r="G2302" t="s">
        <v>16</v>
      </c>
    </row>
    <row r="2303" spans="1:8">
      <c r="A2303" s="1">
        <v>2301</v>
      </c>
      <c r="B2303" t="s">
        <v>5034</v>
      </c>
      <c r="C2303" t="s">
        <v>12</v>
      </c>
      <c r="D2303" t="s">
        <v>5125</v>
      </c>
      <c r="E2303" t="s">
        <v>14</v>
      </c>
      <c r="F2303" t="s">
        <v>5126</v>
      </c>
      <c r="G2303" t="s">
        <v>16</v>
      </c>
      <c r="H2303" t="s">
        <v>5127</v>
      </c>
    </row>
    <row r="2304" spans="1:8">
      <c r="A2304" s="1">
        <v>2302</v>
      </c>
      <c r="B2304" t="s">
        <v>5034</v>
      </c>
      <c r="C2304" t="s">
        <v>12</v>
      </c>
      <c r="D2304" t="s">
        <v>5138</v>
      </c>
      <c r="E2304" t="s">
        <v>14</v>
      </c>
      <c r="F2304" t="s">
        <v>5129</v>
      </c>
      <c r="G2304" t="s">
        <v>16</v>
      </c>
      <c r="H2304" t="s">
        <v>5139</v>
      </c>
    </row>
    <row r="2305" spans="1:8">
      <c r="A2305" s="1">
        <v>2303</v>
      </c>
      <c r="B2305" t="s">
        <v>5034</v>
      </c>
      <c r="C2305" t="s">
        <v>12</v>
      </c>
      <c r="D2305" t="s">
        <v>5140</v>
      </c>
      <c r="E2305" t="s">
        <v>14</v>
      </c>
      <c r="F2305" t="s">
        <v>5141</v>
      </c>
      <c r="G2305" t="s">
        <v>16</v>
      </c>
      <c r="H2305" t="s">
        <v>5142</v>
      </c>
    </row>
    <row r="2306" spans="1:8">
      <c r="A2306" s="1">
        <v>2304</v>
      </c>
      <c r="B2306" t="s">
        <v>5034</v>
      </c>
      <c r="C2306" t="s">
        <v>12</v>
      </c>
      <c r="D2306" t="s">
        <v>5143</v>
      </c>
      <c r="E2306" t="s">
        <v>14</v>
      </c>
      <c r="F2306" t="s">
        <v>5144</v>
      </c>
      <c r="G2306" t="s">
        <v>16</v>
      </c>
      <c r="H2306" t="s">
        <v>5145</v>
      </c>
    </row>
    <row r="2307" spans="1:8">
      <c r="A2307" s="1">
        <v>2305</v>
      </c>
      <c r="B2307" t="s">
        <v>5034</v>
      </c>
      <c r="C2307" t="s">
        <v>12</v>
      </c>
      <c r="D2307" t="s">
        <v>5146</v>
      </c>
      <c r="E2307" t="s">
        <v>14</v>
      </c>
      <c r="F2307" t="s">
        <v>5147</v>
      </c>
      <c r="G2307" t="s">
        <v>16</v>
      </c>
      <c r="H2307" t="s">
        <v>5148</v>
      </c>
    </row>
    <row r="2308" spans="1:8">
      <c r="A2308" s="1">
        <v>2306</v>
      </c>
      <c r="B2308" t="s">
        <v>5034</v>
      </c>
      <c r="C2308" t="s">
        <v>12</v>
      </c>
      <c r="D2308" t="s">
        <v>5149</v>
      </c>
      <c r="E2308" t="s">
        <v>14</v>
      </c>
      <c r="F2308" t="s">
        <v>87</v>
      </c>
      <c r="G2308" t="s">
        <v>16</v>
      </c>
      <c r="H2308" t="s">
        <v>5150</v>
      </c>
    </row>
    <row r="2309" spans="1:8">
      <c r="A2309" s="1">
        <v>2307</v>
      </c>
      <c r="B2309" t="s">
        <v>5034</v>
      </c>
      <c r="C2309" t="s">
        <v>12</v>
      </c>
      <c r="D2309" t="s">
        <v>5151</v>
      </c>
      <c r="E2309" t="s">
        <v>14</v>
      </c>
      <c r="F2309" t="s">
        <v>5152</v>
      </c>
      <c r="G2309" t="s">
        <v>16</v>
      </c>
      <c r="H2309" t="s">
        <v>5153</v>
      </c>
    </row>
    <row r="2310" spans="1:8">
      <c r="A2310" s="1">
        <v>2308</v>
      </c>
      <c r="B2310" t="s">
        <v>5034</v>
      </c>
      <c r="C2310" t="s">
        <v>12</v>
      </c>
      <c r="D2310" t="s">
        <v>5154</v>
      </c>
      <c r="E2310" t="s">
        <v>14</v>
      </c>
      <c r="F2310" t="s">
        <v>5154</v>
      </c>
      <c r="G2310" t="s">
        <v>16</v>
      </c>
    </row>
    <row r="2311" spans="1:8">
      <c r="A2311" s="1">
        <v>2309</v>
      </c>
      <c r="B2311" t="s">
        <v>5034</v>
      </c>
      <c r="C2311" t="s">
        <v>12</v>
      </c>
      <c r="D2311" t="s">
        <v>5155</v>
      </c>
      <c r="E2311" t="s">
        <v>14</v>
      </c>
      <c r="F2311" t="s">
        <v>5156</v>
      </c>
      <c r="G2311" t="s">
        <v>16</v>
      </c>
      <c r="H2311" t="s">
        <v>5157</v>
      </c>
    </row>
    <row r="2312" spans="1:8">
      <c r="A2312" s="1">
        <v>2310</v>
      </c>
      <c r="B2312" t="s">
        <v>5034</v>
      </c>
      <c r="C2312" t="s">
        <v>12</v>
      </c>
      <c r="D2312" t="s">
        <v>5158</v>
      </c>
      <c r="E2312" t="s">
        <v>14</v>
      </c>
      <c r="F2312" t="s">
        <v>5158</v>
      </c>
      <c r="G2312" t="s">
        <v>16</v>
      </c>
    </row>
    <row r="2313" spans="1:8">
      <c r="A2313" s="1">
        <v>2311</v>
      </c>
      <c r="B2313" t="s">
        <v>5034</v>
      </c>
      <c r="C2313" t="s">
        <v>12</v>
      </c>
      <c r="D2313" t="s">
        <v>5159</v>
      </c>
      <c r="E2313" t="s">
        <v>14</v>
      </c>
      <c r="F2313" t="s">
        <v>5160</v>
      </c>
      <c r="G2313" t="s">
        <v>16</v>
      </c>
      <c r="H2313" t="s">
        <v>5161</v>
      </c>
    </row>
    <row r="2314" spans="1:8">
      <c r="A2314" s="1">
        <v>2312</v>
      </c>
      <c r="B2314" t="s">
        <v>5034</v>
      </c>
      <c r="C2314" t="s">
        <v>12</v>
      </c>
      <c r="D2314" t="s">
        <v>5158</v>
      </c>
      <c r="E2314" t="s">
        <v>14</v>
      </c>
      <c r="F2314" t="s">
        <v>5158</v>
      </c>
      <c r="G2314" t="s">
        <v>16</v>
      </c>
    </row>
    <row r="2315" spans="1:8">
      <c r="A2315" s="1">
        <v>2313</v>
      </c>
      <c r="B2315" t="s">
        <v>5034</v>
      </c>
      <c r="C2315" t="s">
        <v>12</v>
      </c>
      <c r="D2315" t="s">
        <v>5162</v>
      </c>
      <c r="E2315" t="s">
        <v>14</v>
      </c>
      <c r="F2315" t="s">
        <v>5160</v>
      </c>
      <c r="G2315" t="s">
        <v>16</v>
      </c>
      <c r="H2315" t="s">
        <v>5163</v>
      </c>
    </row>
    <row r="2316" spans="1:8">
      <c r="A2316" s="1">
        <v>2314</v>
      </c>
      <c r="B2316" t="s">
        <v>5034</v>
      </c>
      <c r="C2316" t="s">
        <v>12</v>
      </c>
      <c r="D2316" t="s">
        <v>5164</v>
      </c>
      <c r="E2316" t="s">
        <v>14</v>
      </c>
      <c r="F2316" t="s">
        <v>291</v>
      </c>
      <c r="G2316" t="s">
        <v>16</v>
      </c>
      <c r="H2316" t="s">
        <v>5038</v>
      </c>
    </row>
    <row r="2317" spans="1:8">
      <c r="A2317" s="1">
        <v>2315</v>
      </c>
      <c r="B2317" t="s">
        <v>5034</v>
      </c>
      <c r="C2317" t="s">
        <v>12</v>
      </c>
      <c r="D2317" t="s">
        <v>5165</v>
      </c>
      <c r="E2317" t="s">
        <v>14</v>
      </c>
      <c r="F2317" t="s">
        <v>5166</v>
      </c>
      <c r="G2317" t="s">
        <v>16</v>
      </c>
      <c r="H2317" t="s">
        <v>5167</v>
      </c>
    </row>
    <row r="2318" spans="1:8">
      <c r="A2318" s="1">
        <v>2316</v>
      </c>
      <c r="B2318" t="s">
        <v>5034</v>
      </c>
      <c r="C2318" t="s">
        <v>12</v>
      </c>
      <c r="D2318" t="s">
        <v>1542</v>
      </c>
      <c r="E2318" t="s">
        <v>14</v>
      </c>
      <c r="F2318" t="s">
        <v>1542</v>
      </c>
      <c r="G2318" t="s">
        <v>16</v>
      </c>
    </row>
    <row r="2319" spans="1:8">
      <c r="A2319" s="1">
        <v>2317</v>
      </c>
      <c r="B2319" t="s">
        <v>5034</v>
      </c>
      <c r="C2319" t="s">
        <v>12</v>
      </c>
      <c r="D2319" t="s">
        <v>5168</v>
      </c>
      <c r="E2319" t="s">
        <v>14</v>
      </c>
      <c r="F2319" t="s">
        <v>5168</v>
      </c>
      <c r="G2319" t="s">
        <v>16</v>
      </c>
    </row>
    <row r="2320" spans="1:8">
      <c r="A2320" s="1">
        <v>2318</v>
      </c>
      <c r="B2320" t="s">
        <v>5034</v>
      </c>
      <c r="C2320" t="s">
        <v>12</v>
      </c>
      <c r="D2320" t="s">
        <v>5169</v>
      </c>
      <c r="E2320" t="s">
        <v>14</v>
      </c>
      <c r="F2320" t="s">
        <v>5169</v>
      </c>
      <c r="G2320" t="s">
        <v>16</v>
      </c>
    </row>
    <row r="2321" spans="1:8">
      <c r="A2321" s="1">
        <v>2319</v>
      </c>
      <c r="B2321" t="s">
        <v>5034</v>
      </c>
      <c r="C2321" t="s">
        <v>12</v>
      </c>
      <c r="D2321" t="s">
        <v>5170</v>
      </c>
      <c r="E2321" t="s">
        <v>14</v>
      </c>
      <c r="F2321" t="s">
        <v>5171</v>
      </c>
      <c r="G2321" t="s">
        <v>16</v>
      </c>
      <c r="H2321" t="s">
        <v>5172</v>
      </c>
    </row>
    <row r="2322" spans="1:8">
      <c r="A2322" s="1">
        <v>2320</v>
      </c>
      <c r="B2322" t="s">
        <v>5034</v>
      </c>
      <c r="C2322" t="s">
        <v>12</v>
      </c>
      <c r="D2322" t="s">
        <v>63</v>
      </c>
      <c r="E2322" t="s">
        <v>14</v>
      </c>
      <c r="F2322" t="s">
        <v>63</v>
      </c>
      <c r="G2322" t="s">
        <v>16</v>
      </c>
    </row>
    <row r="2323" spans="1:8">
      <c r="A2323" s="1">
        <v>2321</v>
      </c>
      <c r="B2323" t="s">
        <v>5034</v>
      </c>
      <c r="C2323" t="s">
        <v>12</v>
      </c>
      <c r="D2323" t="s">
        <v>5173</v>
      </c>
      <c r="E2323" t="s">
        <v>14</v>
      </c>
      <c r="F2323" t="s">
        <v>5174</v>
      </c>
      <c r="G2323" t="s">
        <v>16</v>
      </c>
      <c r="H2323" t="s">
        <v>5175</v>
      </c>
    </row>
    <row r="2324" spans="1:8">
      <c r="A2324" s="1">
        <v>2322</v>
      </c>
      <c r="B2324" t="s">
        <v>5034</v>
      </c>
      <c r="C2324" t="s">
        <v>12</v>
      </c>
      <c r="D2324" t="s">
        <v>5176</v>
      </c>
      <c r="E2324" t="s">
        <v>14</v>
      </c>
      <c r="F2324" t="s">
        <v>5177</v>
      </c>
      <c r="G2324" t="s">
        <v>16</v>
      </c>
      <c r="H2324" t="s">
        <v>5178</v>
      </c>
    </row>
    <row r="2325" spans="1:8">
      <c r="A2325" s="1">
        <v>2323</v>
      </c>
      <c r="B2325" t="s">
        <v>5034</v>
      </c>
      <c r="C2325" t="s">
        <v>12</v>
      </c>
      <c r="D2325" t="s">
        <v>5179</v>
      </c>
      <c r="E2325" t="s">
        <v>14</v>
      </c>
      <c r="F2325" t="s">
        <v>5180</v>
      </c>
      <c r="G2325" t="s">
        <v>16</v>
      </c>
      <c r="H2325" t="s">
        <v>5181</v>
      </c>
    </row>
    <row r="2326" spans="1:8">
      <c r="A2326" s="1">
        <v>2324</v>
      </c>
      <c r="B2326" t="s">
        <v>5034</v>
      </c>
      <c r="C2326" t="s">
        <v>12</v>
      </c>
      <c r="D2326" t="s">
        <v>5182</v>
      </c>
      <c r="E2326" t="s">
        <v>14</v>
      </c>
      <c r="F2326" t="s">
        <v>5183</v>
      </c>
      <c r="G2326" t="s">
        <v>16</v>
      </c>
      <c r="H2326" t="s">
        <v>5184</v>
      </c>
    </row>
    <row r="2327" spans="1:8">
      <c r="A2327" s="1">
        <v>2325</v>
      </c>
      <c r="B2327" t="s">
        <v>5034</v>
      </c>
      <c r="C2327" t="s">
        <v>12</v>
      </c>
      <c r="D2327" t="s">
        <v>5185</v>
      </c>
      <c r="E2327" t="s">
        <v>14</v>
      </c>
      <c r="F2327" t="s">
        <v>5186</v>
      </c>
      <c r="G2327" t="s">
        <v>16</v>
      </c>
      <c r="H2327" t="s">
        <v>5187</v>
      </c>
    </row>
    <row r="2328" spans="1:8">
      <c r="A2328" s="1">
        <v>2326</v>
      </c>
      <c r="B2328" t="s">
        <v>5034</v>
      </c>
      <c r="C2328" t="s">
        <v>12</v>
      </c>
      <c r="D2328" t="s">
        <v>5188</v>
      </c>
      <c r="E2328" t="s">
        <v>14</v>
      </c>
      <c r="F2328" t="s">
        <v>5189</v>
      </c>
      <c r="G2328" t="s">
        <v>16</v>
      </c>
      <c r="H2328" t="s">
        <v>5190</v>
      </c>
    </row>
    <row r="2329" spans="1:8">
      <c r="A2329" s="1">
        <v>2327</v>
      </c>
      <c r="B2329" t="s">
        <v>5034</v>
      </c>
      <c r="C2329" t="s">
        <v>12</v>
      </c>
      <c r="D2329" t="s">
        <v>5191</v>
      </c>
      <c r="E2329" t="s">
        <v>14</v>
      </c>
      <c r="F2329" t="s">
        <v>5192</v>
      </c>
      <c r="G2329" t="s">
        <v>16</v>
      </c>
      <c r="H2329" t="s">
        <v>5193</v>
      </c>
    </row>
    <row r="2330" spans="1:8">
      <c r="A2330" s="1">
        <v>2328</v>
      </c>
      <c r="B2330" t="s">
        <v>5034</v>
      </c>
      <c r="C2330" t="s">
        <v>12</v>
      </c>
      <c r="D2330" t="s">
        <v>5194</v>
      </c>
      <c r="E2330" t="s">
        <v>14</v>
      </c>
      <c r="F2330" t="s">
        <v>4977</v>
      </c>
      <c r="G2330" t="s">
        <v>16</v>
      </c>
      <c r="H2330" t="s">
        <v>5195</v>
      </c>
    </row>
    <row r="2331" spans="1:8">
      <c r="A2331" s="1">
        <v>2329</v>
      </c>
      <c r="B2331" t="s">
        <v>5034</v>
      </c>
      <c r="C2331" t="s">
        <v>12</v>
      </c>
      <c r="D2331" t="s">
        <v>5196</v>
      </c>
      <c r="E2331" t="s">
        <v>14</v>
      </c>
      <c r="F2331" t="s">
        <v>4982</v>
      </c>
      <c r="G2331" t="s">
        <v>16</v>
      </c>
      <c r="H2331" t="s">
        <v>5197</v>
      </c>
    </row>
    <row r="2332" spans="1:8">
      <c r="A2332" s="1">
        <v>2330</v>
      </c>
      <c r="B2332" t="s">
        <v>5034</v>
      </c>
      <c r="C2332" t="s">
        <v>12</v>
      </c>
      <c r="D2332" t="s">
        <v>5198</v>
      </c>
      <c r="E2332" t="s">
        <v>14</v>
      </c>
      <c r="F2332" t="s">
        <v>4022</v>
      </c>
      <c r="G2332" t="s">
        <v>16</v>
      </c>
      <c r="H2332" t="s">
        <v>5199</v>
      </c>
    </row>
    <row r="2333" spans="1:8">
      <c r="A2333" s="1">
        <v>2331</v>
      </c>
      <c r="B2333" t="s">
        <v>5034</v>
      </c>
      <c r="C2333" t="s">
        <v>12</v>
      </c>
      <c r="D2333" t="s">
        <v>5200</v>
      </c>
      <c r="E2333" t="s">
        <v>14</v>
      </c>
      <c r="F2333" t="s">
        <v>4025</v>
      </c>
      <c r="G2333" t="s">
        <v>16</v>
      </c>
      <c r="H2333" t="s">
        <v>5201</v>
      </c>
    </row>
    <row r="2334" spans="1:8">
      <c r="A2334" s="1">
        <v>2332</v>
      </c>
      <c r="B2334" t="s">
        <v>5034</v>
      </c>
      <c r="C2334" t="s">
        <v>12</v>
      </c>
      <c r="D2334" t="s">
        <v>5202</v>
      </c>
      <c r="E2334" t="s">
        <v>14</v>
      </c>
      <c r="F2334" t="s">
        <v>4028</v>
      </c>
      <c r="G2334" t="s">
        <v>16</v>
      </c>
      <c r="H2334" t="s">
        <v>5203</v>
      </c>
    </row>
    <row r="2335" spans="1:8">
      <c r="A2335" s="1">
        <v>2333</v>
      </c>
      <c r="B2335" t="s">
        <v>5034</v>
      </c>
      <c r="C2335" t="s">
        <v>12</v>
      </c>
      <c r="D2335" t="s">
        <v>5204</v>
      </c>
      <c r="E2335" t="s">
        <v>14</v>
      </c>
      <c r="F2335" t="s">
        <v>4991</v>
      </c>
      <c r="G2335" t="s">
        <v>16</v>
      </c>
      <c r="H2335" t="s">
        <v>5205</v>
      </c>
    </row>
    <row r="2336" spans="1:8">
      <c r="A2336" s="1">
        <v>2334</v>
      </c>
      <c r="B2336" t="s">
        <v>5034</v>
      </c>
      <c r="C2336" t="s">
        <v>12</v>
      </c>
      <c r="D2336" t="s">
        <v>234</v>
      </c>
      <c r="E2336" t="s">
        <v>14</v>
      </c>
      <c r="F2336" t="s">
        <v>234</v>
      </c>
      <c r="G2336" t="s">
        <v>16</v>
      </c>
    </row>
    <row r="2337" spans="1:8">
      <c r="A2337" s="1">
        <v>2335</v>
      </c>
      <c r="B2337" t="s">
        <v>5034</v>
      </c>
      <c r="C2337" t="s">
        <v>12</v>
      </c>
      <c r="D2337" t="s">
        <v>63</v>
      </c>
      <c r="E2337" t="s">
        <v>14</v>
      </c>
      <c r="F2337" t="s">
        <v>63</v>
      </c>
      <c r="G2337" t="s">
        <v>16</v>
      </c>
    </row>
    <row r="2338" spans="1:8">
      <c r="A2338" s="1">
        <v>2336</v>
      </c>
      <c r="B2338" t="s">
        <v>5034</v>
      </c>
      <c r="C2338" t="s">
        <v>12</v>
      </c>
      <c r="D2338" t="s">
        <v>5206</v>
      </c>
      <c r="E2338" t="s">
        <v>14</v>
      </c>
      <c r="F2338" t="s">
        <v>5207</v>
      </c>
      <c r="G2338" t="s">
        <v>16</v>
      </c>
      <c r="H2338" t="s">
        <v>5208</v>
      </c>
    </row>
    <row r="2339" spans="1:8">
      <c r="A2339" s="1">
        <v>2337</v>
      </c>
      <c r="B2339" t="s">
        <v>5034</v>
      </c>
      <c r="C2339" t="s">
        <v>12</v>
      </c>
      <c r="D2339" t="s">
        <v>5209</v>
      </c>
      <c r="E2339" t="s">
        <v>14</v>
      </c>
      <c r="F2339" t="s">
        <v>5210</v>
      </c>
      <c r="G2339" t="s">
        <v>16</v>
      </c>
      <c r="H2339" t="s">
        <v>5211</v>
      </c>
    </row>
    <row r="2340" spans="1:8">
      <c r="A2340" s="1">
        <v>2338</v>
      </c>
      <c r="B2340" t="s">
        <v>5034</v>
      </c>
      <c r="C2340" t="s">
        <v>12</v>
      </c>
      <c r="D2340" t="s">
        <v>5212</v>
      </c>
      <c r="E2340" t="s">
        <v>14</v>
      </c>
      <c r="F2340" t="s">
        <v>5174</v>
      </c>
      <c r="G2340" t="s">
        <v>16</v>
      </c>
      <c r="H2340" t="s">
        <v>5213</v>
      </c>
    </row>
    <row r="2341" spans="1:8">
      <c r="A2341" s="1">
        <v>2339</v>
      </c>
      <c r="B2341" t="s">
        <v>5034</v>
      </c>
      <c r="C2341" t="s">
        <v>12</v>
      </c>
      <c r="D2341" t="s">
        <v>5214</v>
      </c>
      <c r="E2341" t="s">
        <v>14</v>
      </c>
      <c r="F2341" t="s">
        <v>5177</v>
      </c>
      <c r="G2341" t="s">
        <v>16</v>
      </c>
      <c r="H2341" t="s">
        <v>5213</v>
      </c>
    </row>
    <row r="2342" spans="1:8">
      <c r="A2342" s="1">
        <v>2340</v>
      </c>
      <c r="B2342" t="s">
        <v>5034</v>
      </c>
      <c r="C2342" t="s">
        <v>12</v>
      </c>
      <c r="D2342" t="s">
        <v>5215</v>
      </c>
      <c r="E2342" t="s">
        <v>14</v>
      </c>
      <c r="F2342" t="s">
        <v>5216</v>
      </c>
      <c r="G2342" t="s">
        <v>16</v>
      </c>
      <c r="H2342" t="s">
        <v>5217</v>
      </c>
    </row>
    <row r="2343" spans="1:8">
      <c r="A2343" s="1">
        <v>2341</v>
      </c>
      <c r="B2343" t="s">
        <v>5034</v>
      </c>
      <c r="C2343" t="s">
        <v>12</v>
      </c>
      <c r="D2343" t="s">
        <v>5218</v>
      </c>
      <c r="E2343" t="s">
        <v>14</v>
      </c>
      <c r="F2343" t="s">
        <v>5219</v>
      </c>
      <c r="G2343" t="s">
        <v>16</v>
      </c>
      <c r="H2343" t="s">
        <v>5220</v>
      </c>
    </row>
    <row r="2344" spans="1:8">
      <c r="A2344" s="1">
        <v>2342</v>
      </c>
      <c r="B2344" t="s">
        <v>5034</v>
      </c>
      <c r="C2344" t="s">
        <v>12</v>
      </c>
      <c r="D2344" t="s">
        <v>5221</v>
      </c>
      <c r="E2344" t="s">
        <v>14</v>
      </c>
      <c r="F2344" t="s">
        <v>5222</v>
      </c>
      <c r="G2344" t="s">
        <v>16</v>
      </c>
      <c r="H2344" t="s">
        <v>5223</v>
      </c>
    </row>
    <row r="2345" spans="1:8">
      <c r="A2345" s="1">
        <v>2343</v>
      </c>
      <c r="B2345" t="s">
        <v>5034</v>
      </c>
      <c r="C2345" t="s">
        <v>12</v>
      </c>
      <c r="D2345" t="s">
        <v>5224</v>
      </c>
      <c r="E2345" t="s">
        <v>14</v>
      </c>
      <c r="F2345" t="s">
        <v>5180</v>
      </c>
      <c r="G2345" t="s">
        <v>16</v>
      </c>
      <c r="H2345" t="s">
        <v>5225</v>
      </c>
    </row>
    <row r="2346" spans="1:8">
      <c r="A2346" s="1">
        <v>2344</v>
      </c>
      <c r="B2346" t="s">
        <v>5034</v>
      </c>
      <c r="C2346" t="s">
        <v>12</v>
      </c>
      <c r="D2346" t="s">
        <v>5226</v>
      </c>
      <c r="E2346" t="s">
        <v>14</v>
      </c>
      <c r="F2346" t="s">
        <v>5192</v>
      </c>
      <c r="G2346" t="s">
        <v>16</v>
      </c>
      <c r="H2346" t="s">
        <v>5227</v>
      </c>
    </row>
    <row r="2347" spans="1:8">
      <c r="A2347" s="1">
        <v>2345</v>
      </c>
      <c r="B2347" t="s">
        <v>5034</v>
      </c>
      <c r="C2347" t="s">
        <v>12</v>
      </c>
      <c r="D2347" t="s">
        <v>5228</v>
      </c>
      <c r="E2347" t="s">
        <v>14</v>
      </c>
      <c r="F2347" t="s">
        <v>5229</v>
      </c>
      <c r="G2347" t="s">
        <v>16</v>
      </c>
      <c r="H2347" t="s">
        <v>5230</v>
      </c>
    </row>
    <row r="2348" spans="1:8">
      <c r="A2348" s="1">
        <v>2346</v>
      </c>
      <c r="B2348" t="s">
        <v>5034</v>
      </c>
      <c r="C2348" t="s">
        <v>12</v>
      </c>
      <c r="D2348" t="s">
        <v>5231</v>
      </c>
      <c r="E2348" t="s">
        <v>14</v>
      </c>
      <c r="F2348" t="s">
        <v>650</v>
      </c>
      <c r="G2348" t="s">
        <v>16</v>
      </c>
      <c r="H2348" t="s">
        <v>5232</v>
      </c>
    </row>
    <row r="2349" spans="1:8">
      <c r="A2349" s="1">
        <v>2347</v>
      </c>
      <c r="B2349" t="s">
        <v>5034</v>
      </c>
      <c r="C2349" t="s">
        <v>12</v>
      </c>
      <c r="D2349" t="s">
        <v>5233</v>
      </c>
      <c r="E2349" t="s">
        <v>14</v>
      </c>
      <c r="F2349" t="s">
        <v>5234</v>
      </c>
      <c r="G2349" t="s">
        <v>16</v>
      </c>
      <c r="H2349" t="s">
        <v>5235</v>
      </c>
    </row>
    <row r="2350" spans="1:8">
      <c r="A2350" s="1">
        <v>2348</v>
      </c>
      <c r="B2350" t="s">
        <v>5034</v>
      </c>
      <c r="C2350" t="s">
        <v>12</v>
      </c>
      <c r="D2350" t="s">
        <v>5236</v>
      </c>
      <c r="E2350" t="s">
        <v>14</v>
      </c>
      <c r="F2350" t="s">
        <v>5237</v>
      </c>
      <c r="G2350" t="s">
        <v>16</v>
      </c>
      <c r="H2350" t="s">
        <v>5238</v>
      </c>
    </row>
    <row r="2351" spans="1:8">
      <c r="A2351" s="1">
        <v>2349</v>
      </c>
      <c r="B2351" t="s">
        <v>5034</v>
      </c>
      <c r="C2351" t="s">
        <v>12</v>
      </c>
      <c r="D2351" t="s">
        <v>5239</v>
      </c>
      <c r="E2351" t="s">
        <v>14</v>
      </c>
      <c r="F2351" t="s">
        <v>803</v>
      </c>
      <c r="G2351" t="s">
        <v>16</v>
      </c>
      <c r="H2351">
        <f> 1.8805
</f>
        <v>0</v>
      </c>
    </row>
    <row r="2352" spans="1:8">
      <c r="A2352" s="1">
        <v>2350</v>
      </c>
      <c r="B2352" t="s">
        <v>5034</v>
      </c>
      <c r="C2352" t="s">
        <v>12</v>
      </c>
      <c r="D2352" t="s">
        <v>5240</v>
      </c>
      <c r="E2352" t="s">
        <v>14</v>
      </c>
      <c r="F2352" t="s">
        <v>5241</v>
      </c>
      <c r="G2352" t="s">
        <v>16</v>
      </c>
      <c r="H2352">
        <f> 0.6366
</f>
        <v>0</v>
      </c>
    </row>
    <row r="2353" spans="1:8">
      <c r="A2353" s="1">
        <v>2351</v>
      </c>
      <c r="B2353" t="s">
        <v>5034</v>
      </c>
      <c r="C2353" t="s">
        <v>12</v>
      </c>
      <c r="D2353" t="s">
        <v>5242</v>
      </c>
      <c r="E2353" t="s">
        <v>14</v>
      </c>
      <c r="F2353" t="s">
        <v>5243</v>
      </c>
      <c r="G2353" t="s">
        <v>16</v>
      </c>
      <c r="H2353">
        <f> 1.0368
</f>
        <v>0</v>
      </c>
    </row>
    <row r="2354" spans="1:8">
      <c r="A2354" s="1">
        <v>2352</v>
      </c>
      <c r="B2354" t="s">
        <v>5034</v>
      </c>
      <c r="C2354" t="s">
        <v>12</v>
      </c>
      <c r="D2354" t="s">
        <v>5244</v>
      </c>
      <c r="E2354" t="s">
        <v>14</v>
      </c>
      <c r="F2354" t="s">
        <v>5245</v>
      </c>
      <c r="G2354" t="s">
        <v>16</v>
      </c>
      <c r="H2354">
        <f> 0.5534
</f>
        <v>0</v>
      </c>
    </row>
    <row r="2355" spans="1:8">
      <c r="A2355" s="1">
        <v>2353</v>
      </c>
      <c r="B2355" t="s">
        <v>5034</v>
      </c>
      <c r="C2355" t="s">
        <v>12</v>
      </c>
      <c r="D2355" t="s">
        <v>5246</v>
      </c>
      <c r="E2355" t="s">
        <v>14</v>
      </c>
      <c r="F2355" t="s">
        <v>5247</v>
      </c>
      <c r="G2355" t="s">
        <v>16</v>
      </c>
      <c r="H2355">
        <f> 0.1677
</f>
        <v>0</v>
      </c>
    </row>
    <row r="2356" spans="1:8">
      <c r="A2356" s="1">
        <v>2354</v>
      </c>
      <c r="B2356" t="s">
        <v>5034</v>
      </c>
      <c r="C2356" t="s">
        <v>12</v>
      </c>
      <c r="D2356" t="s">
        <v>5248</v>
      </c>
      <c r="E2356" t="s">
        <v>14</v>
      </c>
      <c r="F2356" t="s">
        <v>5249</v>
      </c>
      <c r="G2356" t="s">
        <v>16</v>
      </c>
      <c r="H2356">
        <f> 0.2732
</f>
        <v>0</v>
      </c>
    </row>
    <row r="2357" spans="1:8">
      <c r="A2357" s="1">
        <v>2355</v>
      </c>
      <c r="B2357" t="s">
        <v>5034</v>
      </c>
      <c r="C2357" t="s">
        <v>12</v>
      </c>
      <c r="D2357" t="s">
        <v>5250</v>
      </c>
      <c r="E2357" t="s">
        <v>14</v>
      </c>
      <c r="F2357" t="s">
        <v>164</v>
      </c>
      <c r="G2357" t="s">
        <v>16</v>
      </c>
      <c r="H2357" t="s">
        <v>5251</v>
      </c>
    </row>
    <row r="2358" spans="1:8">
      <c r="A2358" s="1">
        <v>2356</v>
      </c>
      <c r="B2358" t="s">
        <v>5034</v>
      </c>
      <c r="C2358" t="s">
        <v>12</v>
      </c>
      <c r="D2358" t="s">
        <v>5252</v>
      </c>
      <c r="E2358" t="s">
        <v>14</v>
      </c>
      <c r="F2358" t="s">
        <v>164</v>
      </c>
      <c r="G2358" t="s">
        <v>16</v>
      </c>
      <c r="H2358" t="s">
        <v>5253</v>
      </c>
    </row>
    <row r="2359" spans="1:8">
      <c r="A2359" s="1">
        <v>2357</v>
      </c>
      <c r="B2359" t="s">
        <v>5034</v>
      </c>
      <c r="C2359" t="s">
        <v>12</v>
      </c>
      <c r="D2359" t="s">
        <v>5254</v>
      </c>
      <c r="E2359" t="s">
        <v>14</v>
      </c>
      <c r="F2359" t="s">
        <v>164</v>
      </c>
      <c r="G2359" t="s">
        <v>16</v>
      </c>
      <c r="H2359" t="s">
        <v>5255</v>
      </c>
    </row>
    <row r="2360" spans="1:8">
      <c r="A2360" s="1">
        <v>2358</v>
      </c>
      <c r="B2360" t="s">
        <v>5034</v>
      </c>
      <c r="C2360" t="s">
        <v>12</v>
      </c>
      <c r="D2360" t="s">
        <v>5256</v>
      </c>
      <c r="E2360" t="s">
        <v>14</v>
      </c>
      <c r="F2360" t="s">
        <v>164</v>
      </c>
      <c r="G2360" t="s">
        <v>16</v>
      </c>
      <c r="H2360" t="s">
        <v>5257</v>
      </c>
    </row>
    <row r="2361" spans="1:8">
      <c r="A2361" s="1">
        <v>2359</v>
      </c>
      <c r="B2361" t="s">
        <v>5034</v>
      </c>
      <c r="C2361" t="s">
        <v>12</v>
      </c>
      <c r="D2361" t="s">
        <v>5258</v>
      </c>
      <c r="E2361" t="s">
        <v>14</v>
      </c>
      <c r="F2361" t="s">
        <v>164</v>
      </c>
      <c r="G2361" t="s">
        <v>16</v>
      </c>
      <c r="H2361" t="s">
        <v>5259</v>
      </c>
    </row>
    <row r="2362" spans="1:8">
      <c r="A2362" s="1">
        <v>2360</v>
      </c>
      <c r="B2362" t="s">
        <v>5034</v>
      </c>
      <c r="C2362" t="s">
        <v>12</v>
      </c>
      <c r="D2362" t="s">
        <v>5260</v>
      </c>
      <c r="E2362" t="s">
        <v>14</v>
      </c>
      <c r="F2362" t="s">
        <v>164</v>
      </c>
      <c r="G2362" t="s">
        <v>16</v>
      </c>
      <c r="H2362" t="s">
        <v>5261</v>
      </c>
    </row>
    <row r="2363" spans="1:8">
      <c r="A2363" s="1">
        <v>2361</v>
      </c>
      <c r="B2363" t="s">
        <v>5034</v>
      </c>
      <c r="C2363" t="s">
        <v>12</v>
      </c>
      <c r="D2363" t="s">
        <v>5262</v>
      </c>
      <c r="E2363" t="s">
        <v>14</v>
      </c>
      <c r="F2363" t="s">
        <v>164</v>
      </c>
      <c r="G2363" t="s">
        <v>16</v>
      </c>
      <c r="H2363" t="s">
        <v>5263</v>
      </c>
    </row>
    <row r="2364" spans="1:8">
      <c r="A2364" s="1">
        <v>2362</v>
      </c>
      <c r="B2364" t="s">
        <v>5034</v>
      </c>
      <c r="C2364" t="s">
        <v>12</v>
      </c>
      <c r="D2364" t="s">
        <v>5264</v>
      </c>
      <c r="E2364" t="s">
        <v>14</v>
      </c>
      <c r="F2364" t="s">
        <v>164</v>
      </c>
      <c r="G2364" t="s">
        <v>16</v>
      </c>
      <c r="H2364" t="s">
        <v>5265</v>
      </c>
    </row>
    <row r="2365" spans="1:8">
      <c r="A2365" s="1">
        <v>2363</v>
      </c>
      <c r="B2365" t="s">
        <v>5034</v>
      </c>
      <c r="C2365" t="s">
        <v>12</v>
      </c>
      <c r="D2365" t="s">
        <v>5266</v>
      </c>
      <c r="E2365" t="s">
        <v>14</v>
      </c>
      <c r="F2365" t="s">
        <v>164</v>
      </c>
      <c r="G2365" t="s">
        <v>16</v>
      </c>
      <c r="H2365" t="s">
        <v>5267</v>
      </c>
    </row>
    <row r="2366" spans="1:8">
      <c r="A2366" s="1">
        <v>2364</v>
      </c>
      <c r="B2366" t="s">
        <v>5034</v>
      </c>
      <c r="C2366" t="s">
        <v>12</v>
      </c>
      <c r="D2366" t="s">
        <v>5268</v>
      </c>
      <c r="E2366" t="s">
        <v>14</v>
      </c>
      <c r="F2366" t="s">
        <v>164</v>
      </c>
      <c r="G2366" t="s">
        <v>16</v>
      </c>
      <c r="H2366" t="s">
        <v>5269</v>
      </c>
    </row>
    <row r="2367" spans="1:8">
      <c r="A2367" s="1">
        <v>2365</v>
      </c>
      <c r="B2367" t="s">
        <v>5034</v>
      </c>
      <c r="C2367" t="s">
        <v>12</v>
      </c>
      <c r="D2367" t="s">
        <v>5270</v>
      </c>
      <c r="E2367" t="s">
        <v>14</v>
      </c>
      <c r="F2367" t="s">
        <v>164</v>
      </c>
      <c r="G2367" t="s">
        <v>16</v>
      </c>
      <c r="H2367">
        <f> 5.6015
</f>
        <v>0</v>
      </c>
    </row>
    <row r="2368" spans="1:8">
      <c r="A2368" s="1">
        <v>2366</v>
      </c>
      <c r="B2368" t="s">
        <v>5034</v>
      </c>
      <c r="C2368" t="s">
        <v>12</v>
      </c>
      <c r="D2368" t="s">
        <v>5271</v>
      </c>
      <c r="E2368" t="s">
        <v>14</v>
      </c>
      <c r="F2368" t="s">
        <v>164</v>
      </c>
      <c r="G2368" t="s">
        <v>16</v>
      </c>
      <c r="H2368">
        <f> 6.6037
</f>
        <v>0</v>
      </c>
    </row>
    <row r="2369" spans="1:8">
      <c r="A2369" s="1">
        <v>2367</v>
      </c>
      <c r="B2369" t="s">
        <v>5034</v>
      </c>
      <c r="C2369" t="s">
        <v>12</v>
      </c>
      <c r="D2369" t="s">
        <v>63</v>
      </c>
      <c r="E2369" t="s">
        <v>14</v>
      </c>
      <c r="F2369" t="s">
        <v>63</v>
      </c>
      <c r="G2369" t="s">
        <v>16</v>
      </c>
    </row>
    <row r="2370" spans="1:8">
      <c r="A2370" s="1">
        <v>2368</v>
      </c>
      <c r="B2370" t="s">
        <v>5034</v>
      </c>
      <c r="C2370" t="s">
        <v>12</v>
      </c>
      <c r="D2370" t="s">
        <v>5272</v>
      </c>
      <c r="E2370" t="s">
        <v>14</v>
      </c>
      <c r="F2370" t="s">
        <v>65</v>
      </c>
      <c r="G2370" t="s">
        <v>16</v>
      </c>
      <c r="H2370" t="s">
        <v>5273</v>
      </c>
    </row>
    <row r="2371" spans="1:8">
      <c r="A2371" s="1">
        <v>2369</v>
      </c>
      <c r="B2371" t="s">
        <v>5034</v>
      </c>
      <c r="C2371" t="s">
        <v>12</v>
      </c>
      <c r="D2371" t="s">
        <v>5274</v>
      </c>
      <c r="E2371" t="s">
        <v>14</v>
      </c>
      <c r="F2371" t="s">
        <v>68</v>
      </c>
      <c r="G2371" t="s">
        <v>16</v>
      </c>
      <c r="H2371" t="s">
        <v>5275</v>
      </c>
    </row>
    <row r="2372" spans="1:8">
      <c r="A2372" s="1">
        <v>2370</v>
      </c>
      <c r="B2372" t="s">
        <v>5034</v>
      </c>
      <c r="C2372" t="s">
        <v>12</v>
      </c>
      <c r="D2372" t="s">
        <v>5276</v>
      </c>
      <c r="E2372" t="s">
        <v>14</v>
      </c>
      <c r="F2372" t="s">
        <v>71</v>
      </c>
      <c r="G2372" t="s">
        <v>16</v>
      </c>
      <c r="H2372" t="s">
        <v>5277</v>
      </c>
    </row>
    <row r="2373" spans="1:8">
      <c r="A2373" s="1">
        <v>2371</v>
      </c>
      <c r="B2373" t="s">
        <v>5034</v>
      </c>
      <c r="C2373" t="s">
        <v>12</v>
      </c>
      <c r="D2373" t="s">
        <v>5278</v>
      </c>
      <c r="E2373" t="s">
        <v>14</v>
      </c>
      <c r="F2373" t="s">
        <v>74</v>
      </c>
      <c r="G2373" t="s">
        <v>16</v>
      </c>
      <c r="H2373" t="s">
        <v>5279</v>
      </c>
    </row>
    <row r="2374" spans="1:8">
      <c r="A2374" s="1">
        <v>2372</v>
      </c>
      <c r="B2374" t="s">
        <v>5034</v>
      </c>
      <c r="C2374" t="s">
        <v>12</v>
      </c>
      <c r="D2374" t="s">
        <v>5280</v>
      </c>
      <c r="E2374" t="s">
        <v>14</v>
      </c>
      <c r="F2374" t="s">
        <v>77</v>
      </c>
      <c r="G2374" t="s">
        <v>16</v>
      </c>
      <c r="H2374" t="s">
        <v>5281</v>
      </c>
    </row>
    <row r="2375" spans="1:8">
      <c r="A2375" s="1">
        <v>2373</v>
      </c>
      <c r="B2375" t="s">
        <v>5034</v>
      </c>
      <c r="C2375" t="s">
        <v>12</v>
      </c>
      <c r="D2375" t="s">
        <v>63</v>
      </c>
      <c r="E2375" t="s">
        <v>14</v>
      </c>
      <c r="F2375" t="s">
        <v>63</v>
      </c>
      <c r="G2375" t="s">
        <v>16</v>
      </c>
    </row>
    <row r="2376" spans="1:8">
      <c r="A2376" s="1">
        <v>2374</v>
      </c>
      <c r="B2376" t="s">
        <v>5034</v>
      </c>
      <c r="C2376" t="s">
        <v>12</v>
      </c>
      <c r="D2376" t="s">
        <v>5282</v>
      </c>
      <c r="E2376" t="s">
        <v>14</v>
      </c>
      <c r="F2376" t="s">
        <v>499</v>
      </c>
      <c r="G2376" t="s">
        <v>16</v>
      </c>
      <c r="H2376" t="s">
        <v>5283</v>
      </c>
    </row>
    <row r="2377" spans="1:8">
      <c r="A2377" s="1">
        <v>2375</v>
      </c>
      <c r="B2377" t="s">
        <v>5034</v>
      </c>
      <c r="C2377" t="s">
        <v>12</v>
      </c>
      <c r="D2377" t="s">
        <v>5284</v>
      </c>
      <c r="E2377" t="s">
        <v>14</v>
      </c>
      <c r="F2377" t="s">
        <v>505</v>
      </c>
      <c r="G2377" t="s">
        <v>16</v>
      </c>
      <c r="H2377" t="s">
        <v>5285</v>
      </c>
    </row>
    <row r="2378" spans="1:8">
      <c r="A2378" s="1">
        <v>2376</v>
      </c>
      <c r="B2378" t="s">
        <v>5034</v>
      </c>
      <c r="C2378" t="s">
        <v>12</v>
      </c>
      <c r="D2378" t="s">
        <v>5286</v>
      </c>
      <c r="E2378" t="s">
        <v>14</v>
      </c>
      <c r="F2378" t="s">
        <v>1058</v>
      </c>
      <c r="G2378" t="s">
        <v>16</v>
      </c>
      <c r="H2378" t="s">
        <v>5287</v>
      </c>
    </row>
    <row r="2379" spans="1:8">
      <c r="A2379" s="1">
        <v>2377</v>
      </c>
      <c r="B2379" t="s">
        <v>5034</v>
      </c>
      <c r="C2379" t="s">
        <v>12</v>
      </c>
      <c r="D2379" t="s">
        <v>5288</v>
      </c>
      <c r="E2379" t="s">
        <v>14</v>
      </c>
      <c r="F2379" t="s">
        <v>5014</v>
      </c>
      <c r="G2379" t="s">
        <v>16</v>
      </c>
      <c r="H2379" t="s">
        <v>5289</v>
      </c>
    </row>
    <row r="2380" spans="1:8">
      <c r="A2380" s="1">
        <v>2378</v>
      </c>
      <c r="B2380" t="s">
        <v>5034</v>
      </c>
      <c r="C2380" t="s">
        <v>12</v>
      </c>
      <c r="D2380" t="s">
        <v>5290</v>
      </c>
      <c r="E2380" t="s">
        <v>14</v>
      </c>
      <c r="F2380" t="s">
        <v>5290</v>
      </c>
      <c r="G2380" t="s">
        <v>16</v>
      </c>
    </row>
    <row r="2381" spans="1:8">
      <c r="A2381" s="1">
        <v>2379</v>
      </c>
      <c r="B2381" t="s">
        <v>5034</v>
      </c>
      <c r="C2381" t="s">
        <v>12</v>
      </c>
      <c r="D2381" t="s">
        <v>5291</v>
      </c>
      <c r="E2381" t="s">
        <v>14</v>
      </c>
      <c r="F2381" t="s">
        <v>289</v>
      </c>
      <c r="G2381" t="s">
        <v>16</v>
      </c>
      <c r="H2381" t="s">
        <v>5292</v>
      </c>
    </row>
    <row r="2382" spans="1:8">
      <c r="A2382" s="1">
        <v>2380</v>
      </c>
      <c r="B2382" t="s">
        <v>5034</v>
      </c>
      <c r="C2382" t="s">
        <v>12</v>
      </c>
      <c r="D2382" t="s">
        <v>5293</v>
      </c>
      <c r="E2382" t="s">
        <v>14</v>
      </c>
      <c r="F2382" t="s">
        <v>5026</v>
      </c>
      <c r="G2382" t="s">
        <v>16</v>
      </c>
      <c r="H2382" t="s">
        <v>5294</v>
      </c>
    </row>
    <row r="2383" spans="1:8">
      <c r="A2383" s="1">
        <v>2381</v>
      </c>
      <c r="B2383" t="s">
        <v>5034</v>
      </c>
      <c r="C2383" t="s">
        <v>12</v>
      </c>
      <c r="D2383" t="s">
        <v>5295</v>
      </c>
      <c r="E2383" t="s">
        <v>14</v>
      </c>
      <c r="F2383" t="s">
        <v>5029</v>
      </c>
      <c r="G2383" t="s">
        <v>16</v>
      </c>
      <c r="H2383" t="s">
        <v>5296</v>
      </c>
    </row>
    <row r="2384" spans="1:8">
      <c r="A2384" s="1">
        <v>2382</v>
      </c>
      <c r="B2384" t="s">
        <v>5034</v>
      </c>
      <c r="C2384" t="s">
        <v>12</v>
      </c>
      <c r="D2384" t="s">
        <v>5297</v>
      </c>
      <c r="E2384" t="s">
        <v>14</v>
      </c>
      <c r="F2384" t="s">
        <v>5032</v>
      </c>
      <c r="G2384" t="s">
        <v>16</v>
      </c>
      <c r="H2384" t="s">
        <v>5298</v>
      </c>
    </row>
    <row r="2385" spans="1:8">
      <c r="A2385" s="1">
        <v>2383</v>
      </c>
      <c r="B2385" t="s">
        <v>5034</v>
      </c>
      <c r="C2385" t="s">
        <v>12</v>
      </c>
      <c r="D2385" t="s">
        <v>5299</v>
      </c>
      <c r="E2385" t="s">
        <v>14</v>
      </c>
      <c r="F2385" t="s">
        <v>5300</v>
      </c>
      <c r="G2385" t="s">
        <v>16</v>
      </c>
      <c r="H2385" t="s">
        <v>5301</v>
      </c>
    </row>
    <row r="2386" spans="1:8">
      <c r="A2386" s="1">
        <v>2384</v>
      </c>
      <c r="B2386" t="s">
        <v>5034</v>
      </c>
      <c r="C2386" t="s">
        <v>12</v>
      </c>
      <c r="D2386" t="s">
        <v>5302</v>
      </c>
      <c r="E2386" t="s">
        <v>14</v>
      </c>
      <c r="F2386" t="s">
        <v>5303</v>
      </c>
      <c r="G2386" t="s">
        <v>16</v>
      </c>
      <c r="H2386" t="s">
        <v>5304</v>
      </c>
    </row>
    <row r="2387" spans="1:8">
      <c r="A2387" s="1">
        <v>2385</v>
      </c>
      <c r="B2387" t="s">
        <v>5034</v>
      </c>
      <c r="C2387" t="s">
        <v>12</v>
      </c>
      <c r="D2387" t="s">
        <v>5305</v>
      </c>
      <c r="E2387" t="s">
        <v>14</v>
      </c>
      <c r="F2387" t="s">
        <v>5306</v>
      </c>
      <c r="G2387" t="s">
        <v>16</v>
      </c>
      <c r="H2387" t="s">
        <v>5307</v>
      </c>
    </row>
    <row r="2388" spans="1:8">
      <c r="A2388" s="1">
        <v>2386</v>
      </c>
      <c r="B2388" t="s">
        <v>5034</v>
      </c>
      <c r="C2388" t="s">
        <v>12</v>
      </c>
      <c r="D2388" t="s">
        <v>5308</v>
      </c>
      <c r="E2388" t="s">
        <v>14</v>
      </c>
      <c r="F2388" t="s">
        <v>5309</v>
      </c>
      <c r="G2388" t="s">
        <v>16</v>
      </c>
      <c r="H2388" t="s">
        <v>5310</v>
      </c>
    </row>
    <row r="2389" spans="1:8">
      <c r="A2389" s="1">
        <v>2387</v>
      </c>
      <c r="B2389" t="s">
        <v>5034</v>
      </c>
      <c r="C2389" t="s">
        <v>12</v>
      </c>
      <c r="D2389" t="s">
        <v>5311</v>
      </c>
      <c r="E2389" t="s">
        <v>14</v>
      </c>
      <c r="F2389" t="s">
        <v>5312</v>
      </c>
      <c r="G2389" t="s">
        <v>16</v>
      </c>
      <c r="H2389" t="s">
        <v>5313</v>
      </c>
    </row>
    <row r="2390" spans="1:8">
      <c r="A2390" s="1">
        <v>2388</v>
      </c>
      <c r="B2390" t="s">
        <v>5034</v>
      </c>
      <c r="C2390" t="s">
        <v>12</v>
      </c>
      <c r="D2390" t="s">
        <v>5314</v>
      </c>
      <c r="E2390" t="s">
        <v>14</v>
      </c>
      <c r="F2390" t="s">
        <v>2414</v>
      </c>
      <c r="G2390" t="s">
        <v>16</v>
      </c>
      <c r="H2390" t="s">
        <v>5315</v>
      </c>
    </row>
    <row r="2391" spans="1:8">
      <c r="A2391" s="1">
        <v>2389</v>
      </c>
      <c r="B2391" t="s">
        <v>5034</v>
      </c>
      <c r="C2391" t="s">
        <v>12</v>
      </c>
      <c r="D2391" t="s">
        <v>5316</v>
      </c>
      <c r="E2391" t="s">
        <v>14</v>
      </c>
      <c r="F2391" t="s">
        <v>4445</v>
      </c>
      <c r="G2391" t="s">
        <v>16</v>
      </c>
      <c r="H2391" t="s">
        <v>5317</v>
      </c>
    </row>
    <row r="2392" spans="1:8">
      <c r="A2392" s="1">
        <v>2390</v>
      </c>
      <c r="B2392" t="s">
        <v>5034</v>
      </c>
      <c r="C2392" t="s">
        <v>12</v>
      </c>
      <c r="D2392" t="s">
        <v>5318</v>
      </c>
      <c r="E2392" t="s">
        <v>14</v>
      </c>
      <c r="F2392" t="s">
        <v>4448</v>
      </c>
      <c r="G2392" t="s">
        <v>16</v>
      </c>
      <c r="H2392" t="s">
        <v>5319</v>
      </c>
    </row>
    <row r="2393" spans="1:8">
      <c r="A2393" s="1">
        <v>2391</v>
      </c>
      <c r="B2393" t="s">
        <v>5034</v>
      </c>
      <c r="C2393" t="s">
        <v>12</v>
      </c>
      <c r="D2393" t="s">
        <v>5320</v>
      </c>
      <c r="E2393" t="s">
        <v>14</v>
      </c>
      <c r="F2393" t="s">
        <v>5321</v>
      </c>
      <c r="G2393" t="s">
        <v>16</v>
      </c>
      <c r="H2393" t="s">
        <v>5322</v>
      </c>
    </row>
    <row r="2394" spans="1:8">
      <c r="A2394" s="1">
        <v>2392</v>
      </c>
      <c r="B2394" t="s">
        <v>5034</v>
      </c>
      <c r="C2394" t="s">
        <v>12</v>
      </c>
      <c r="D2394" t="s">
        <v>5323</v>
      </c>
      <c r="E2394" t="s">
        <v>14</v>
      </c>
      <c r="F2394" t="s">
        <v>5324</v>
      </c>
      <c r="G2394" t="s">
        <v>16</v>
      </c>
      <c r="H2394" t="s">
        <v>5325</v>
      </c>
    </row>
    <row r="2395" spans="1:8">
      <c r="A2395" s="1">
        <v>2393</v>
      </c>
      <c r="B2395" t="s">
        <v>5034</v>
      </c>
      <c r="C2395" t="s">
        <v>12</v>
      </c>
      <c r="D2395" t="s">
        <v>5326</v>
      </c>
      <c r="E2395" t="s">
        <v>14</v>
      </c>
      <c r="F2395" t="s">
        <v>5327</v>
      </c>
      <c r="G2395" t="s">
        <v>16</v>
      </c>
      <c r="H2395" t="s">
        <v>5328</v>
      </c>
    </row>
    <row r="2396" spans="1:8">
      <c r="A2396" s="1">
        <v>2394</v>
      </c>
      <c r="B2396" t="s">
        <v>5329</v>
      </c>
      <c r="C2396" t="s">
        <v>12</v>
      </c>
      <c r="D2396" t="s">
        <v>5330</v>
      </c>
      <c r="E2396" t="s">
        <v>14</v>
      </c>
      <c r="F2396" t="s">
        <v>5331</v>
      </c>
      <c r="G2396" t="s">
        <v>16</v>
      </c>
      <c r="H2396" t="s">
        <v>5332</v>
      </c>
    </row>
    <row r="2397" spans="1:8">
      <c r="A2397" s="1">
        <v>2395</v>
      </c>
      <c r="B2397" t="s">
        <v>5329</v>
      </c>
      <c r="C2397" t="s">
        <v>12</v>
      </c>
      <c r="D2397" t="s">
        <v>5333</v>
      </c>
      <c r="E2397" t="s">
        <v>14</v>
      </c>
      <c r="F2397" t="s">
        <v>5334</v>
      </c>
      <c r="G2397" t="s">
        <v>16</v>
      </c>
      <c r="H2397" t="s">
        <v>5335</v>
      </c>
    </row>
    <row r="2398" spans="1:8">
      <c r="A2398" s="1">
        <v>2396</v>
      </c>
      <c r="B2398" t="s">
        <v>5329</v>
      </c>
      <c r="C2398" t="s">
        <v>12</v>
      </c>
      <c r="D2398" t="s">
        <v>63</v>
      </c>
      <c r="E2398" t="s">
        <v>14</v>
      </c>
      <c r="F2398" t="s">
        <v>63</v>
      </c>
      <c r="G2398" t="s">
        <v>16</v>
      </c>
    </row>
    <row r="2399" spans="1:8">
      <c r="A2399" s="1">
        <v>2397</v>
      </c>
      <c r="B2399" t="s">
        <v>5329</v>
      </c>
      <c r="C2399" t="s">
        <v>12</v>
      </c>
      <c r="D2399" t="s">
        <v>5336</v>
      </c>
      <c r="E2399" t="s">
        <v>14</v>
      </c>
      <c r="F2399" t="s">
        <v>5337</v>
      </c>
      <c r="G2399" t="s">
        <v>16</v>
      </c>
      <c r="H2399" t="s">
        <v>5338</v>
      </c>
    </row>
    <row r="2400" spans="1:8">
      <c r="A2400" s="1">
        <v>2398</v>
      </c>
      <c r="B2400" t="s">
        <v>5329</v>
      </c>
      <c r="C2400" t="s">
        <v>12</v>
      </c>
      <c r="D2400" t="s">
        <v>5339</v>
      </c>
      <c r="E2400" t="s">
        <v>14</v>
      </c>
      <c r="F2400" t="s">
        <v>5340</v>
      </c>
      <c r="G2400" t="s">
        <v>16</v>
      </c>
      <c r="H2400" t="s">
        <v>5341</v>
      </c>
    </row>
    <row r="2401" spans="1:8">
      <c r="A2401" s="1">
        <v>2399</v>
      </c>
      <c r="B2401" t="s">
        <v>5329</v>
      </c>
      <c r="C2401" t="s">
        <v>12</v>
      </c>
      <c r="D2401" t="s">
        <v>5342</v>
      </c>
      <c r="E2401" t="s">
        <v>14</v>
      </c>
      <c r="F2401" t="s">
        <v>164</v>
      </c>
      <c r="G2401" t="s">
        <v>16</v>
      </c>
      <c r="H2401" t="s">
        <v>5343</v>
      </c>
    </row>
    <row r="2402" spans="1:8">
      <c r="A2402" s="1">
        <v>2400</v>
      </c>
      <c r="B2402" t="s">
        <v>5329</v>
      </c>
      <c r="C2402" t="s">
        <v>12</v>
      </c>
      <c r="D2402" t="s">
        <v>5344</v>
      </c>
      <c r="E2402" t="s">
        <v>14</v>
      </c>
      <c r="F2402" t="s">
        <v>3548</v>
      </c>
      <c r="G2402" t="s">
        <v>16</v>
      </c>
      <c r="H2402" t="s">
        <v>5345</v>
      </c>
    </row>
    <row r="2403" spans="1:8">
      <c r="A2403" s="1">
        <v>2401</v>
      </c>
      <c r="B2403" t="s">
        <v>5329</v>
      </c>
      <c r="C2403" t="s">
        <v>12</v>
      </c>
      <c r="D2403" t="s">
        <v>5346</v>
      </c>
      <c r="E2403" t="s">
        <v>14</v>
      </c>
      <c r="F2403" t="s">
        <v>4503</v>
      </c>
      <c r="G2403" t="s">
        <v>16</v>
      </c>
      <c r="H2403" t="s">
        <v>5347</v>
      </c>
    </row>
    <row r="2404" spans="1:8">
      <c r="A2404" s="1">
        <v>2402</v>
      </c>
      <c r="B2404" t="s">
        <v>5329</v>
      </c>
      <c r="C2404" t="s">
        <v>12</v>
      </c>
      <c r="D2404" t="s">
        <v>5348</v>
      </c>
      <c r="E2404" t="s">
        <v>14</v>
      </c>
      <c r="F2404" t="s">
        <v>164</v>
      </c>
      <c r="G2404" t="s">
        <v>16</v>
      </c>
      <c r="H2404" t="s">
        <v>5349</v>
      </c>
    </row>
    <row r="2405" spans="1:8">
      <c r="A2405" s="1">
        <v>2403</v>
      </c>
      <c r="B2405" t="s">
        <v>5329</v>
      </c>
      <c r="C2405" t="s">
        <v>12</v>
      </c>
      <c r="D2405" t="s">
        <v>5350</v>
      </c>
      <c r="E2405" t="s">
        <v>14</v>
      </c>
      <c r="F2405" t="s">
        <v>5351</v>
      </c>
      <c r="G2405" t="s">
        <v>16</v>
      </c>
      <c r="H2405" t="s">
        <v>5352</v>
      </c>
    </row>
    <row r="2406" spans="1:8">
      <c r="A2406" s="1">
        <v>2404</v>
      </c>
      <c r="B2406" t="s">
        <v>5329</v>
      </c>
      <c r="C2406" t="s">
        <v>12</v>
      </c>
      <c r="D2406" t="s">
        <v>5353</v>
      </c>
      <c r="E2406" t="s">
        <v>14</v>
      </c>
      <c r="F2406" t="s">
        <v>164</v>
      </c>
      <c r="G2406" t="s">
        <v>16</v>
      </c>
      <c r="H2406" t="s">
        <v>5354</v>
      </c>
    </row>
    <row r="2407" spans="1:8">
      <c r="A2407" s="1">
        <v>2405</v>
      </c>
      <c r="B2407" t="s">
        <v>5329</v>
      </c>
      <c r="C2407" t="s">
        <v>12</v>
      </c>
      <c r="D2407" t="s">
        <v>63</v>
      </c>
      <c r="E2407" t="s">
        <v>14</v>
      </c>
      <c r="F2407" t="s">
        <v>63</v>
      </c>
      <c r="G2407" t="s">
        <v>16</v>
      </c>
    </row>
    <row r="2408" spans="1:8">
      <c r="A2408" s="1">
        <v>2406</v>
      </c>
      <c r="B2408" t="s">
        <v>5329</v>
      </c>
      <c r="C2408" t="s">
        <v>12</v>
      </c>
      <c r="D2408" t="s">
        <v>5355</v>
      </c>
      <c r="E2408" t="s">
        <v>14</v>
      </c>
      <c r="F2408" t="s">
        <v>5356</v>
      </c>
      <c r="G2408" t="s">
        <v>16</v>
      </c>
      <c r="H2408" t="s">
        <v>5357</v>
      </c>
    </row>
    <row r="2409" spans="1:8">
      <c r="A2409" s="1">
        <v>2407</v>
      </c>
      <c r="B2409" t="s">
        <v>5329</v>
      </c>
      <c r="C2409" t="s">
        <v>12</v>
      </c>
      <c r="D2409" t="s">
        <v>5358</v>
      </c>
      <c r="E2409" t="s">
        <v>14</v>
      </c>
      <c r="F2409" t="s">
        <v>5359</v>
      </c>
      <c r="G2409" t="s">
        <v>16</v>
      </c>
      <c r="H2409" t="s">
        <v>5360</v>
      </c>
    </row>
    <row r="2410" spans="1:8">
      <c r="A2410" s="1">
        <v>2408</v>
      </c>
      <c r="B2410" t="s">
        <v>5329</v>
      </c>
      <c r="C2410" t="s">
        <v>12</v>
      </c>
      <c r="D2410" t="s">
        <v>5361</v>
      </c>
      <c r="E2410" t="s">
        <v>14</v>
      </c>
      <c r="F2410" t="s">
        <v>5362</v>
      </c>
      <c r="G2410" t="s">
        <v>16</v>
      </c>
      <c r="H2410" t="s">
        <v>5363</v>
      </c>
    </row>
    <row r="2411" spans="1:8">
      <c r="A2411" s="1">
        <v>2409</v>
      </c>
      <c r="B2411" t="s">
        <v>5329</v>
      </c>
      <c r="C2411" t="s">
        <v>12</v>
      </c>
      <c r="D2411" t="s">
        <v>5364</v>
      </c>
      <c r="E2411" t="s">
        <v>14</v>
      </c>
      <c r="F2411" t="s">
        <v>5365</v>
      </c>
      <c r="G2411" t="s">
        <v>16</v>
      </c>
      <c r="H2411" t="s">
        <v>5366</v>
      </c>
    </row>
    <row r="2412" spans="1:8">
      <c r="A2412" s="1">
        <v>2410</v>
      </c>
      <c r="B2412" t="s">
        <v>5329</v>
      </c>
      <c r="C2412" t="s">
        <v>12</v>
      </c>
      <c r="D2412" t="s">
        <v>5367</v>
      </c>
      <c r="E2412" t="s">
        <v>14</v>
      </c>
      <c r="F2412" t="s">
        <v>5368</v>
      </c>
      <c r="G2412" t="s">
        <v>16</v>
      </c>
      <c r="H2412" t="s">
        <v>1234</v>
      </c>
    </row>
    <row r="2413" spans="1:8">
      <c r="A2413" s="1">
        <v>2411</v>
      </c>
      <c r="B2413" t="s">
        <v>5329</v>
      </c>
      <c r="C2413" t="s">
        <v>12</v>
      </c>
      <c r="D2413" t="s">
        <v>5369</v>
      </c>
      <c r="E2413" t="s">
        <v>14</v>
      </c>
      <c r="F2413" t="s">
        <v>5370</v>
      </c>
      <c r="G2413" t="s">
        <v>16</v>
      </c>
      <c r="H2413" t="s">
        <v>1234</v>
      </c>
    </row>
    <row r="2414" spans="1:8">
      <c r="A2414" s="1">
        <v>2412</v>
      </c>
      <c r="B2414" t="s">
        <v>5329</v>
      </c>
      <c r="C2414" t="s">
        <v>12</v>
      </c>
      <c r="D2414" t="s">
        <v>5371</v>
      </c>
      <c r="E2414" t="s">
        <v>14</v>
      </c>
      <c r="F2414" t="s">
        <v>5372</v>
      </c>
      <c r="G2414" t="s">
        <v>16</v>
      </c>
      <c r="H2414" t="s">
        <v>2196</v>
      </c>
    </row>
    <row r="2415" spans="1:8">
      <c r="A2415" s="1">
        <v>2413</v>
      </c>
      <c r="B2415" t="s">
        <v>5329</v>
      </c>
      <c r="C2415" t="s">
        <v>12</v>
      </c>
      <c r="D2415" t="s">
        <v>5373</v>
      </c>
      <c r="E2415" t="s">
        <v>14</v>
      </c>
      <c r="F2415" t="s">
        <v>5374</v>
      </c>
      <c r="G2415" t="s">
        <v>16</v>
      </c>
      <c r="H2415" t="s">
        <v>63</v>
      </c>
    </row>
    <row r="2416" spans="1:8">
      <c r="A2416" s="1">
        <v>2414</v>
      </c>
      <c r="B2416" t="s">
        <v>5329</v>
      </c>
      <c r="C2416" t="s">
        <v>12</v>
      </c>
      <c r="D2416" t="s">
        <v>5375</v>
      </c>
      <c r="E2416" t="s">
        <v>14</v>
      </c>
      <c r="F2416" t="s">
        <v>5376</v>
      </c>
      <c r="G2416" t="s">
        <v>16</v>
      </c>
      <c r="H2416" t="s">
        <v>5377</v>
      </c>
    </row>
    <row r="2417" spans="1:8">
      <c r="A2417" s="1">
        <v>2415</v>
      </c>
      <c r="B2417" t="s">
        <v>5329</v>
      </c>
      <c r="C2417" t="s">
        <v>12</v>
      </c>
      <c r="D2417" t="s">
        <v>5378</v>
      </c>
      <c r="E2417" t="s">
        <v>14</v>
      </c>
      <c r="F2417" t="s">
        <v>5379</v>
      </c>
      <c r="G2417" t="s">
        <v>16</v>
      </c>
      <c r="H2417" t="s">
        <v>5380</v>
      </c>
    </row>
    <row r="2418" spans="1:8">
      <c r="A2418" s="1">
        <v>2416</v>
      </c>
      <c r="B2418" t="s">
        <v>5329</v>
      </c>
      <c r="C2418" t="s">
        <v>12</v>
      </c>
      <c r="D2418" t="s">
        <v>5381</v>
      </c>
      <c r="E2418" t="s">
        <v>14</v>
      </c>
      <c r="F2418" t="s">
        <v>5382</v>
      </c>
      <c r="G2418" t="s">
        <v>16</v>
      </c>
      <c r="H2418" t="s">
        <v>5383</v>
      </c>
    </row>
    <row r="2419" spans="1:8">
      <c r="A2419" s="1">
        <v>2417</v>
      </c>
      <c r="B2419" t="s">
        <v>5329</v>
      </c>
      <c r="C2419" t="s">
        <v>12</v>
      </c>
      <c r="D2419" t="s">
        <v>5384</v>
      </c>
      <c r="E2419" t="s">
        <v>14</v>
      </c>
      <c r="F2419" t="s">
        <v>5385</v>
      </c>
      <c r="G2419" t="s">
        <v>16</v>
      </c>
      <c r="H2419" t="s">
        <v>5386</v>
      </c>
    </row>
    <row r="2420" spans="1:8">
      <c r="A2420" s="1">
        <v>2418</v>
      </c>
      <c r="B2420" t="s">
        <v>5329</v>
      </c>
      <c r="C2420" t="s">
        <v>12</v>
      </c>
      <c r="D2420" t="s">
        <v>5387</v>
      </c>
      <c r="E2420" t="s">
        <v>14</v>
      </c>
      <c r="F2420" t="s">
        <v>1971</v>
      </c>
      <c r="G2420" t="s">
        <v>16</v>
      </c>
      <c r="H2420" t="s">
        <v>5388</v>
      </c>
    </row>
    <row r="2421" spans="1:8">
      <c r="A2421" s="1">
        <v>2419</v>
      </c>
      <c r="B2421" t="s">
        <v>5329</v>
      </c>
      <c r="C2421" t="s">
        <v>12</v>
      </c>
      <c r="D2421" t="s">
        <v>5389</v>
      </c>
      <c r="E2421" t="s">
        <v>14</v>
      </c>
      <c r="F2421" t="s">
        <v>5390</v>
      </c>
      <c r="G2421" t="s">
        <v>16</v>
      </c>
      <c r="H2421" t="s">
        <v>5391</v>
      </c>
    </row>
    <row r="2422" spans="1:8">
      <c r="A2422" s="1">
        <v>2420</v>
      </c>
      <c r="B2422" t="s">
        <v>5329</v>
      </c>
      <c r="C2422" t="s">
        <v>12</v>
      </c>
      <c r="D2422" t="s">
        <v>5392</v>
      </c>
      <c r="E2422" t="s">
        <v>14</v>
      </c>
      <c r="F2422" t="s">
        <v>5393</v>
      </c>
      <c r="G2422" t="s">
        <v>16</v>
      </c>
      <c r="H2422" t="s">
        <v>5394</v>
      </c>
    </row>
    <row r="2423" spans="1:8">
      <c r="A2423" s="1">
        <v>2421</v>
      </c>
      <c r="B2423" t="s">
        <v>5329</v>
      </c>
      <c r="C2423" t="s">
        <v>12</v>
      </c>
      <c r="D2423" t="s">
        <v>5395</v>
      </c>
      <c r="E2423" t="s">
        <v>14</v>
      </c>
      <c r="F2423" t="s">
        <v>5396</v>
      </c>
      <c r="G2423" t="s">
        <v>16</v>
      </c>
      <c r="H2423" t="s">
        <v>5397</v>
      </c>
    </row>
    <row r="2424" spans="1:8">
      <c r="A2424" s="1">
        <v>2422</v>
      </c>
      <c r="B2424" t="s">
        <v>5329</v>
      </c>
      <c r="C2424" t="s">
        <v>12</v>
      </c>
      <c r="D2424" t="s">
        <v>63</v>
      </c>
      <c r="E2424" t="s">
        <v>14</v>
      </c>
      <c r="F2424" t="s">
        <v>63</v>
      </c>
      <c r="G2424" t="s">
        <v>16</v>
      </c>
    </row>
    <row r="2425" spans="1:8">
      <c r="A2425" s="1">
        <v>2423</v>
      </c>
      <c r="B2425" t="s">
        <v>5329</v>
      </c>
      <c r="C2425" t="s">
        <v>12</v>
      </c>
      <c r="D2425" t="s">
        <v>5398</v>
      </c>
      <c r="E2425" t="s">
        <v>14</v>
      </c>
      <c r="F2425" t="s">
        <v>236</v>
      </c>
      <c r="G2425" t="s">
        <v>16</v>
      </c>
      <c r="H2425" t="s">
        <v>5036</v>
      </c>
    </row>
    <row r="2426" spans="1:8">
      <c r="A2426" s="1">
        <v>2424</v>
      </c>
      <c r="B2426" t="s">
        <v>5329</v>
      </c>
      <c r="C2426" t="s">
        <v>12</v>
      </c>
      <c r="D2426" t="s">
        <v>5399</v>
      </c>
      <c r="E2426" t="s">
        <v>14</v>
      </c>
      <c r="F2426" t="s">
        <v>5400</v>
      </c>
      <c r="G2426" t="s">
        <v>16</v>
      </c>
      <c r="H2426" t="s">
        <v>5357</v>
      </c>
    </row>
    <row r="2427" spans="1:8">
      <c r="A2427" s="1">
        <v>2425</v>
      </c>
      <c r="B2427" t="s">
        <v>5329</v>
      </c>
      <c r="C2427" t="s">
        <v>12</v>
      </c>
      <c r="D2427" t="s">
        <v>5401</v>
      </c>
      <c r="E2427" t="s">
        <v>14</v>
      </c>
      <c r="F2427" t="s">
        <v>5402</v>
      </c>
      <c r="G2427" t="s">
        <v>16</v>
      </c>
      <c r="H2427" t="s">
        <v>1234</v>
      </c>
    </row>
    <row r="2428" spans="1:8">
      <c r="A2428" s="1">
        <v>2426</v>
      </c>
      <c r="B2428" t="s">
        <v>5329</v>
      </c>
      <c r="C2428" t="s">
        <v>12</v>
      </c>
      <c r="D2428" t="s">
        <v>5403</v>
      </c>
      <c r="E2428" t="s">
        <v>14</v>
      </c>
      <c r="F2428" t="s">
        <v>5404</v>
      </c>
      <c r="G2428" t="s">
        <v>16</v>
      </c>
      <c r="H2428" t="s">
        <v>1234</v>
      </c>
    </row>
    <row r="2429" spans="1:8">
      <c r="A2429" s="1">
        <v>2427</v>
      </c>
      <c r="B2429" t="s">
        <v>5329</v>
      </c>
      <c r="C2429" t="s">
        <v>12</v>
      </c>
      <c r="D2429" t="s">
        <v>5405</v>
      </c>
      <c r="E2429" t="s">
        <v>14</v>
      </c>
      <c r="F2429" t="s">
        <v>5406</v>
      </c>
      <c r="G2429" t="s">
        <v>16</v>
      </c>
      <c r="H2429" t="s">
        <v>1234</v>
      </c>
    </row>
    <row r="2430" spans="1:8">
      <c r="A2430" s="1">
        <v>2428</v>
      </c>
      <c r="B2430" t="s">
        <v>5329</v>
      </c>
      <c r="C2430" t="s">
        <v>12</v>
      </c>
      <c r="D2430" t="s">
        <v>5407</v>
      </c>
      <c r="E2430" t="s">
        <v>14</v>
      </c>
      <c r="F2430" t="s">
        <v>5408</v>
      </c>
      <c r="G2430" t="s">
        <v>16</v>
      </c>
      <c r="H2430" t="s">
        <v>2196</v>
      </c>
    </row>
    <row r="2431" spans="1:8">
      <c r="A2431" s="1">
        <v>2429</v>
      </c>
      <c r="B2431" t="s">
        <v>5329</v>
      </c>
      <c r="C2431" t="s">
        <v>12</v>
      </c>
      <c r="D2431" t="s">
        <v>5409</v>
      </c>
      <c r="E2431" t="s">
        <v>14</v>
      </c>
      <c r="F2431" t="s">
        <v>5410</v>
      </c>
      <c r="G2431" t="s">
        <v>16</v>
      </c>
      <c r="H2431" t="s">
        <v>2196</v>
      </c>
    </row>
    <row r="2432" spans="1:8">
      <c r="A2432" s="1">
        <v>2430</v>
      </c>
      <c r="B2432" t="s">
        <v>5329</v>
      </c>
      <c r="C2432" t="s">
        <v>12</v>
      </c>
      <c r="D2432" t="s">
        <v>5411</v>
      </c>
      <c r="E2432" t="s">
        <v>14</v>
      </c>
      <c r="F2432" t="s">
        <v>5412</v>
      </c>
      <c r="G2432" t="s">
        <v>16</v>
      </c>
      <c r="H2432" t="s">
        <v>5413</v>
      </c>
    </row>
    <row r="2433" spans="1:8">
      <c r="A2433" s="1">
        <v>2431</v>
      </c>
      <c r="B2433" t="s">
        <v>5329</v>
      </c>
      <c r="C2433" t="s">
        <v>12</v>
      </c>
      <c r="D2433" t="s">
        <v>5414</v>
      </c>
      <c r="E2433" t="s">
        <v>14</v>
      </c>
      <c r="F2433" t="s">
        <v>5415</v>
      </c>
      <c r="G2433" t="s">
        <v>16</v>
      </c>
      <c r="H2433" t="s">
        <v>5416</v>
      </c>
    </row>
    <row r="2434" spans="1:8">
      <c r="A2434" s="1">
        <v>2432</v>
      </c>
      <c r="B2434" t="s">
        <v>5329</v>
      </c>
      <c r="C2434" t="s">
        <v>12</v>
      </c>
      <c r="D2434" t="s">
        <v>5417</v>
      </c>
      <c r="E2434" t="s">
        <v>14</v>
      </c>
      <c r="F2434" t="s">
        <v>5418</v>
      </c>
      <c r="G2434" t="s">
        <v>16</v>
      </c>
      <c r="H2434" t="s">
        <v>5419</v>
      </c>
    </row>
    <row r="2435" spans="1:8">
      <c r="A2435" s="1">
        <v>2433</v>
      </c>
      <c r="B2435" t="s">
        <v>5329</v>
      </c>
      <c r="C2435" t="s">
        <v>12</v>
      </c>
      <c r="D2435" t="s">
        <v>5420</v>
      </c>
      <c r="E2435" t="s">
        <v>14</v>
      </c>
      <c r="F2435" t="s">
        <v>5421</v>
      </c>
      <c r="G2435" t="s">
        <v>16</v>
      </c>
      <c r="H2435" t="s">
        <v>5422</v>
      </c>
    </row>
    <row r="2436" spans="1:8">
      <c r="A2436" s="1">
        <v>2434</v>
      </c>
      <c r="B2436" t="s">
        <v>5329</v>
      </c>
      <c r="C2436" t="s">
        <v>12</v>
      </c>
      <c r="D2436" t="s">
        <v>5423</v>
      </c>
      <c r="E2436" t="s">
        <v>14</v>
      </c>
      <c r="F2436" t="s">
        <v>5423</v>
      </c>
      <c r="G2436" t="s">
        <v>16</v>
      </c>
    </row>
    <row r="2437" spans="1:8">
      <c r="A2437" s="1">
        <v>2435</v>
      </c>
      <c r="B2437" t="s">
        <v>5329</v>
      </c>
      <c r="C2437" t="s">
        <v>12</v>
      </c>
      <c r="D2437" t="s">
        <v>5424</v>
      </c>
      <c r="E2437" t="s">
        <v>14</v>
      </c>
      <c r="F2437" t="s">
        <v>5425</v>
      </c>
      <c r="G2437" t="s">
        <v>16</v>
      </c>
      <c r="H2437" t="s">
        <v>5426</v>
      </c>
    </row>
    <row r="2438" spans="1:8">
      <c r="A2438" s="1">
        <v>2436</v>
      </c>
      <c r="B2438" t="s">
        <v>5329</v>
      </c>
      <c r="C2438" t="s">
        <v>12</v>
      </c>
      <c r="D2438" t="s">
        <v>5427</v>
      </c>
      <c r="E2438" t="s">
        <v>14</v>
      </c>
      <c r="F2438" t="s">
        <v>5428</v>
      </c>
      <c r="G2438" t="s">
        <v>16</v>
      </c>
      <c r="H2438">
        <f> 3.34
</f>
        <v>0</v>
      </c>
    </row>
    <row r="2439" spans="1:8">
      <c r="A2439" s="1">
        <v>2437</v>
      </c>
      <c r="B2439" t="s">
        <v>5329</v>
      </c>
      <c r="C2439" t="s">
        <v>12</v>
      </c>
      <c r="D2439" t="s">
        <v>5429</v>
      </c>
      <c r="E2439" t="s">
        <v>14</v>
      </c>
      <c r="F2439" t="s">
        <v>5430</v>
      </c>
      <c r="G2439" t="s">
        <v>16</v>
      </c>
      <c r="H2439">
        <f> 0.89
</f>
        <v>0</v>
      </c>
    </row>
    <row r="2440" spans="1:8">
      <c r="A2440" s="1">
        <v>2438</v>
      </c>
      <c r="B2440" t="s">
        <v>5329</v>
      </c>
      <c r="C2440" t="s">
        <v>12</v>
      </c>
      <c r="D2440" t="s">
        <v>5431</v>
      </c>
      <c r="E2440" t="s">
        <v>14</v>
      </c>
      <c r="F2440" t="s">
        <v>99</v>
      </c>
      <c r="G2440" t="s">
        <v>16</v>
      </c>
      <c r="H2440" t="s">
        <v>5432</v>
      </c>
    </row>
    <row r="2441" spans="1:8">
      <c r="A2441" s="1">
        <v>2439</v>
      </c>
      <c r="B2441" t="s">
        <v>5329</v>
      </c>
      <c r="C2441" t="s">
        <v>12</v>
      </c>
      <c r="D2441" t="s">
        <v>5433</v>
      </c>
      <c r="E2441" t="s">
        <v>14</v>
      </c>
      <c r="F2441" t="s">
        <v>881</v>
      </c>
      <c r="G2441" t="s">
        <v>16</v>
      </c>
      <c r="H2441" t="s">
        <v>5434</v>
      </c>
    </row>
    <row r="2442" spans="1:8">
      <c r="A2442" s="1">
        <v>2440</v>
      </c>
      <c r="B2442" t="s">
        <v>5329</v>
      </c>
      <c r="C2442" t="s">
        <v>12</v>
      </c>
      <c r="D2442" t="s">
        <v>5435</v>
      </c>
      <c r="E2442" t="s">
        <v>14</v>
      </c>
      <c r="F2442" t="s">
        <v>881</v>
      </c>
      <c r="G2442" t="s">
        <v>16</v>
      </c>
      <c r="H2442" t="s">
        <v>5436</v>
      </c>
    </row>
    <row r="2443" spans="1:8">
      <c r="A2443" s="1">
        <v>2441</v>
      </c>
      <c r="B2443" t="s">
        <v>5329</v>
      </c>
      <c r="C2443" t="s">
        <v>12</v>
      </c>
      <c r="D2443" t="s">
        <v>5437</v>
      </c>
      <c r="E2443" t="s">
        <v>14</v>
      </c>
      <c r="F2443" t="s">
        <v>5438</v>
      </c>
      <c r="G2443" t="s">
        <v>16</v>
      </c>
      <c r="H2443">
        <f> 0.3
</f>
        <v>0</v>
      </c>
    </row>
    <row r="2444" spans="1:8">
      <c r="A2444" s="1">
        <v>2442</v>
      </c>
      <c r="B2444" t="s">
        <v>5329</v>
      </c>
      <c r="C2444" t="s">
        <v>12</v>
      </c>
      <c r="D2444" t="s">
        <v>5439</v>
      </c>
      <c r="E2444" t="s">
        <v>14</v>
      </c>
      <c r="F2444" t="s">
        <v>5438</v>
      </c>
      <c r="G2444" t="s">
        <v>16</v>
      </c>
      <c r="H2444">
        <f> 0.5
</f>
        <v>0</v>
      </c>
    </row>
    <row r="2445" spans="1:8">
      <c r="A2445" s="1">
        <v>2443</v>
      </c>
      <c r="B2445" t="s">
        <v>5329</v>
      </c>
      <c r="C2445" t="s">
        <v>12</v>
      </c>
      <c r="D2445" t="s">
        <v>5440</v>
      </c>
      <c r="E2445" t="s">
        <v>14</v>
      </c>
      <c r="F2445" t="s">
        <v>5393</v>
      </c>
      <c r="G2445" t="s">
        <v>16</v>
      </c>
      <c r="H2445">
        <f> 1.68
</f>
        <v>0</v>
      </c>
    </row>
    <row r="2446" spans="1:8">
      <c r="A2446" s="1">
        <v>2444</v>
      </c>
      <c r="B2446" t="s">
        <v>5329</v>
      </c>
      <c r="C2446" t="s">
        <v>12</v>
      </c>
      <c r="D2446" t="s">
        <v>127</v>
      </c>
      <c r="E2446" t="s">
        <v>14</v>
      </c>
      <c r="F2446" t="s">
        <v>128</v>
      </c>
      <c r="G2446" t="s">
        <v>16</v>
      </c>
      <c r="H2446" t="s">
        <v>129</v>
      </c>
    </row>
    <row r="2447" spans="1:8">
      <c r="A2447" s="1">
        <v>2445</v>
      </c>
      <c r="B2447" t="s">
        <v>5329</v>
      </c>
      <c r="C2447" t="s">
        <v>12</v>
      </c>
      <c r="D2447" t="s">
        <v>5441</v>
      </c>
      <c r="E2447" t="s">
        <v>14</v>
      </c>
      <c r="F2447" t="s">
        <v>881</v>
      </c>
      <c r="G2447" t="s">
        <v>16</v>
      </c>
      <c r="H2447" t="s">
        <v>5442</v>
      </c>
    </row>
    <row r="2448" spans="1:8">
      <c r="A2448" s="1">
        <v>2446</v>
      </c>
      <c r="B2448" t="s">
        <v>5329</v>
      </c>
      <c r="C2448" t="s">
        <v>12</v>
      </c>
      <c r="D2448" t="s">
        <v>5443</v>
      </c>
      <c r="E2448" t="s">
        <v>14</v>
      </c>
      <c r="F2448" t="s">
        <v>881</v>
      </c>
      <c r="G2448" t="s">
        <v>16</v>
      </c>
      <c r="H2448" t="s">
        <v>5444</v>
      </c>
    </row>
    <row r="2449" spans="1:8">
      <c r="A2449" s="1">
        <v>2447</v>
      </c>
      <c r="B2449" t="s">
        <v>5329</v>
      </c>
      <c r="C2449" t="s">
        <v>12</v>
      </c>
      <c r="D2449" t="s">
        <v>135</v>
      </c>
      <c r="E2449" t="s">
        <v>14</v>
      </c>
      <c r="F2449" t="s">
        <v>135</v>
      </c>
      <c r="G2449" t="s">
        <v>16</v>
      </c>
    </row>
    <row r="2450" spans="1:8">
      <c r="A2450" s="1">
        <v>2448</v>
      </c>
      <c r="B2450" t="s">
        <v>5329</v>
      </c>
      <c r="C2450" t="s">
        <v>12</v>
      </c>
      <c r="D2450" t="s">
        <v>5445</v>
      </c>
      <c r="E2450" t="s">
        <v>14</v>
      </c>
      <c r="F2450" t="s">
        <v>5446</v>
      </c>
      <c r="G2450" t="s">
        <v>16</v>
      </c>
      <c r="H2450" t="s">
        <v>5447</v>
      </c>
    </row>
    <row r="2451" spans="1:8">
      <c r="A2451" s="1">
        <v>2449</v>
      </c>
      <c r="B2451" t="s">
        <v>5329</v>
      </c>
      <c r="C2451" t="s">
        <v>12</v>
      </c>
      <c r="D2451" t="s">
        <v>5448</v>
      </c>
      <c r="E2451" t="s">
        <v>14</v>
      </c>
      <c r="F2451" t="s">
        <v>5449</v>
      </c>
      <c r="G2451" t="s">
        <v>16</v>
      </c>
      <c r="H2451" t="s">
        <v>5450</v>
      </c>
    </row>
    <row r="2452" spans="1:8">
      <c r="A2452" s="1">
        <v>2450</v>
      </c>
      <c r="B2452" t="s">
        <v>5329</v>
      </c>
      <c r="C2452" t="s">
        <v>12</v>
      </c>
      <c r="D2452" t="s">
        <v>5451</v>
      </c>
      <c r="E2452" t="s">
        <v>14</v>
      </c>
      <c r="F2452" t="s">
        <v>5452</v>
      </c>
      <c r="G2452" t="s">
        <v>16</v>
      </c>
      <c r="H2452" t="s">
        <v>3218</v>
      </c>
    </row>
    <row r="2453" spans="1:8">
      <c r="A2453" s="1">
        <v>2451</v>
      </c>
      <c r="B2453" t="s">
        <v>5329</v>
      </c>
      <c r="C2453" t="s">
        <v>12</v>
      </c>
      <c r="D2453" t="s">
        <v>5453</v>
      </c>
      <c r="E2453" t="s">
        <v>14</v>
      </c>
      <c r="F2453" t="s">
        <v>5454</v>
      </c>
      <c r="G2453" t="s">
        <v>16</v>
      </c>
      <c r="H2453" t="s">
        <v>5455</v>
      </c>
    </row>
    <row r="2454" spans="1:8">
      <c r="A2454" s="1">
        <v>2452</v>
      </c>
      <c r="B2454" t="s">
        <v>5329</v>
      </c>
      <c r="C2454" t="s">
        <v>12</v>
      </c>
      <c r="D2454" t="s">
        <v>5456</v>
      </c>
      <c r="E2454" t="s">
        <v>14</v>
      </c>
      <c r="F2454" t="s">
        <v>5454</v>
      </c>
      <c r="G2454" t="s">
        <v>16</v>
      </c>
      <c r="H2454" t="s">
        <v>5457</v>
      </c>
    </row>
    <row r="2455" spans="1:8">
      <c r="A2455" s="1">
        <v>2453</v>
      </c>
      <c r="B2455" t="s">
        <v>5329</v>
      </c>
      <c r="C2455" t="s">
        <v>12</v>
      </c>
      <c r="D2455" t="s">
        <v>5431</v>
      </c>
      <c r="E2455" t="s">
        <v>14</v>
      </c>
      <c r="F2455" t="s">
        <v>99</v>
      </c>
      <c r="G2455" t="s">
        <v>16</v>
      </c>
      <c r="H2455" t="s">
        <v>5432</v>
      </c>
    </row>
    <row r="2456" spans="1:8">
      <c r="A2456" s="1">
        <v>2454</v>
      </c>
      <c r="B2456" t="s">
        <v>5329</v>
      </c>
      <c r="C2456" t="s">
        <v>12</v>
      </c>
      <c r="D2456" t="s">
        <v>5458</v>
      </c>
      <c r="E2456" t="s">
        <v>14</v>
      </c>
      <c r="F2456" t="s">
        <v>99</v>
      </c>
      <c r="G2456" t="s">
        <v>16</v>
      </c>
      <c r="H2456" t="s">
        <v>5459</v>
      </c>
    </row>
    <row r="2457" spans="1:8">
      <c r="A2457" s="1">
        <v>2455</v>
      </c>
      <c r="B2457" t="s">
        <v>5329</v>
      </c>
      <c r="C2457" t="s">
        <v>12</v>
      </c>
      <c r="D2457" t="s">
        <v>5460</v>
      </c>
      <c r="E2457" t="s">
        <v>14</v>
      </c>
      <c r="F2457" t="s">
        <v>5461</v>
      </c>
      <c r="G2457" t="s">
        <v>16</v>
      </c>
      <c r="H2457" t="s">
        <v>5462</v>
      </c>
    </row>
    <row r="2458" spans="1:8">
      <c r="A2458" s="1">
        <v>2456</v>
      </c>
      <c r="B2458" t="s">
        <v>5329</v>
      </c>
      <c r="C2458" t="s">
        <v>12</v>
      </c>
      <c r="D2458" t="s">
        <v>5463</v>
      </c>
      <c r="E2458" t="s">
        <v>14</v>
      </c>
      <c r="F2458" t="s">
        <v>236</v>
      </c>
      <c r="G2458" t="s">
        <v>16</v>
      </c>
      <c r="H2458" t="s">
        <v>5464</v>
      </c>
    </row>
    <row r="2459" spans="1:8">
      <c r="A2459" s="1">
        <v>2457</v>
      </c>
      <c r="B2459" t="s">
        <v>5329</v>
      </c>
      <c r="C2459" t="s">
        <v>12</v>
      </c>
      <c r="D2459" t="s">
        <v>5465</v>
      </c>
      <c r="E2459" t="s">
        <v>14</v>
      </c>
      <c r="F2459" t="s">
        <v>236</v>
      </c>
      <c r="G2459" t="s">
        <v>16</v>
      </c>
      <c r="H2459" t="s">
        <v>5466</v>
      </c>
    </row>
    <row r="2460" spans="1:8">
      <c r="A2460" s="1">
        <v>2458</v>
      </c>
      <c r="B2460" t="s">
        <v>5329</v>
      </c>
      <c r="C2460" t="s">
        <v>12</v>
      </c>
      <c r="D2460" t="s">
        <v>5467</v>
      </c>
      <c r="E2460" t="s">
        <v>14</v>
      </c>
      <c r="F2460" t="s">
        <v>2282</v>
      </c>
      <c r="G2460" t="s">
        <v>16</v>
      </c>
      <c r="H2460" t="s">
        <v>5468</v>
      </c>
    </row>
    <row r="2461" spans="1:8">
      <c r="A2461" s="1">
        <v>2459</v>
      </c>
      <c r="B2461" t="s">
        <v>5329</v>
      </c>
      <c r="C2461" t="s">
        <v>12</v>
      </c>
      <c r="D2461" t="s">
        <v>5469</v>
      </c>
      <c r="E2461" t="s">
        <v>14</v>
      </c>
      <c r="F2461" t="s">
        <v>5470</v>
      </c>
      <c r="G2461" t="s">
        <v>16</v>
      </c>
      <c r="H2461" t="s">
        <v>3218</v>
      </c>
    </row>
    <row r="2462" spans="1:8">
      <c r="A2462" s="1">
        <v>2460</v>
      </c>
      <c r="B2462" t="s">
        <v>5329</v>
      </c>
      <c r="C2462" t="s">
        <v>12</v>
      </c>
      <c r="D2462" t="s">
        <v>63</v>
      </c>
      <c r="E2462" t="s">
        <v>14</v>
      </c>
      <c r="F2462" t="s">
        <v>63</v>
      </c>
      <c r="G2462" t="s">
        <v>16</v>
      </c>
    </row>
    <row r="2463" spans="1:8">
      <c r="A2463" s="1">
        <v>2461</v>
      </c>
      <c r="B2463" t="s">
        <v>5329</v>
      </c>
      <c r="C2463" t="s">
        <v>12</v>
      </c>
      <c r="D2463" t="s">
        <v>5471</v>
      </c>
      <c r="E2463" t="s">
        <v>14</v>
      </c>
      <c r="F2463" t="s">
        <v>5472</v>
      </c>
      <c r="G2463" t="s">
        <v>16</v>
      </c>
      <c r="H2463" t="s">
        <v>5473</v>
      </c>
    </row>
    <row r="2464" spans="1:8">
      <c r="A2464" s="1">
        <v>2462</v>
      </c>
      <c r="B2464" t="s">
        <v>5329</v>
      </c>
      <c r="C2464" t="s">
        <v>12</v>
      </c>
      <c r="D2464" t="s">
        <v>5474</v>
      </c>
      <c r="E2464" t="s">
        <v>14</v>
      </c>
      <c r="F2464" t="s">
        <v>5475</v>
      </c>
      <c r="G2464" t="s">
        <v>16</v>
      </c>
      <c r="H2464" t="s">
        <v>5473</v>
      </c>
    </row>
    <row r="2465" spans="1:8">
      <c r="A2465" s="1">
        <v>2463</v>
      </c>
      <c r="B2465" t="s">
        <v>5329</v>
      </c>
      <c r="C2465" t="s">
        <v>12</v>
      </c>
      <c r="D2465" t="s">
        <v>5476</v>
      </c>
      <c r="E2465" t="s">
        <v>14</v>
      </c>
      <c r="F2465" t="s">
        <v>5477</v>
      </c>
      <c r="G2465" t="s">
        <v>16</v>
      </c>
      <c r="H2465" t="s">
        <v>5478</v>
      </c>
    </row>
    <row r="2466" spans="1:8">
      <c r="A2466" s="1">
        <v>2464</v>
      </c>
      <c r="B2466" t="s">
        <v>5329</v>
      </c>
      <c r="C2466" t="s">
        <v>12</v>
      </c>
      <c r="D2466" t="s">
        <v>5479</v>
      </c>
      <c r="E2466" t="s">
        <v>14</v>
      </c>
      <c r="F2466" t="s">
        <v>427</v>
      </c>
      <c r="G2466" t="s">
        <v>16</v>
      </c>
      <c r="H2466" t="s">
        <v>5480</v>
      </c>
    </row>
    <row r="2467" spans="1:8">
      <c r="A2467" s="1">
        <v>2465</v>
      </c>
      <c r="B2467" t="s">
        <v>5329</v>
      </c>
      <c r="C2467" t="s">
        <v>12</v>
      </c>
      <c r="D2467" t="s">
        <v>5481</v>
      </c>
      <c r="E2467" t="s">
        <v>14</v>
      </c>
      <c r="F2467" t="s">
        <v>300</v>
      </c>
      <c r="G2467" t="s">
        <v>16</v>
      </c>
      <c r="H2467" t="s">
        <v>5482</v>
      </c>
    </row>
    <row r="2468" spans="1:8">
      <c r="A2468" s="1">
        <v>2466</v>
      </c>
      <c r="B2468" t="s">
        <v>5329</v>
      </c>
      <c r="C2468" t="s">
        <v>12</v>
      </c>
      <c r="D2468" t="s">
        <v>5483</v>
      </c>
      <c r="E2468" t="s">
        <v>14</v>
      </c>
      <c r="F2468" t="s">
        <v>4871</v>
      </c>
      <c r="G2468" t="s">
        <v>16</v>
      </c>
      <c r="H2468" t="s">
        <v>5484</v>
      </c>
    </row>
    <row r="2469" spans="1:8">
      <c r="A2469" s="1">
        <v>2467</v>
      </c>
      <c r="B2469" t="s">
        <v>5329</v>
      </c>
      <c r="C2469" t="s">
        <v>12</v>
      </c>
      <c r="D2469" t="s">
        <v>5485</v>
      </c>
      <c r="E2469" t="s">
        <v>14</v>
      </c>
      <c r="F2469" t="s">
        <v>5486</v>
      </c>
      <c r="G2469" t="s">
        <v>16</v>
      </c>
      <c r="H2469" t="s">
        <v>5487</v>
      </c>
    </row>
    <row r="2470" spans="1:8">
      <c r="A2470" s="1">
        <v>2468</v>
      </c>
      <c r="B2470" t="s">
        <v>5329</v>
      </c>
      <c r="C2470" t="s">
        <v>12</v>
      </c>
      <c r="D2470" t="s">
        <v>5488</v>
      </c>
      <c r="E2470" t="s">
        <v>14</v>
      </c>
      <c r="F2470" t="s">
        <v>5489</v>
      </c>
      <c r="G2470" t="s">
        <v>16</v>
      </c>
      <c r="H2470" t="s">
        <v>5490</v>
      </c>
    </row>
    <row r="2471" spans="1:8">
      <c r="A2471" s="1">
        <v>2469</v>
      </c>
      <c r="B2471" t="s">
        <v>5329</v>
      </c>
      <c r="C2471" t="s">
        <v>12</v>
      </c>
      <c r="D2471" t="s">
        <v>5491</v>
      </c>
      <c r="E2471" t="s">
        <v>14</v>
      </c>
      <c r="F2471" t="s">
        <v>5492</v>
      </c>
      <c r="G2471" t="s">
        <v>16</v>
      </c>
      <c r="H2471" t="s">
        <v>5493</v>
      </c>
    </row>
    <row r="2472" spans="1:8">
      <c r="A2472" s="1">
        <v>2470</v>
      </c>
      <c r="B2472" t="s">
        <v>5329</v>
      </c>
      <c r="C2472" t="s">
        <v>12</v>
      </c>
      <c r="D2472" t="s">
        <v>5494</v>
      </c>
      <c r="E2472" t="s">
        <v>14</v>
      </c>
      <c r="F2472" t="s">
        <v>3440</v>
      </c>
      <c r="G2472" t="s">
        <v>16</v>
      </c>
      <c r="H2472" t="s">
        <v>5495</v>
      </c>
    </row>
    <row r="2473" spans="1:8">
      <c r="A2473" s="1">
        <v>2471</v>
      </c>
      <c r="B2473" t="s">
        <v>5329</v>
      </c>
      <c r="C2473" t="s">
        <v>12</v>
      </c>
      <c r="D2473" t="s">
        <v>5496</v>
      </c>
      <c r="E2473" t="s">
        <v>14</v>
      </c>
      <c r="F2473" t="s">
        <v>1064</v>
      </c>
      <c r="G2473" t="s">
        <v>16</v>
      </c>
      <c r="H2473" t="s">
        <v>5497</v>
      </c>
    </row>
    <row r="2474" spans="1:8">
      <c r="A2474" s="1">
        <v>2472</v>
      </c>
      <c r="B2474" t="s">
        <v>5329</v>
      </c>
      <c r="C2474" t="s">
        <v>12</v>
      </c>
      <c r="D2474" t="s">
        <v>5498</v>
      </c>
      <c r="E2474" t="s">
        <v>14</v>
      </c>
      <c r="F2474" t="s">
        <v>1058</v>
      </c>
      <c r="G2474" t="s">
        <v>16</v>
      </c>
      <c r="H2474" t="s">
        <v>5499</v>
      </c>
    </row>
    <row r="2475" spans="1:8">
      <c r="A2475" s="1">
        <v>2473</v>
      </c>
      <c r="B2475" t="s">
        <v>5329</v>
      </c>
      <c r="C2475" t="s">
        <v>12</v>
      </c>
      <c r="D2475" t="s">
        <v>5500</v>
      </c>
      <c r="E2475" t="s">
        <v>14</v>
      </c>
      <c r="F2475" t="s">
        <v>1061</v>
      </c>
      <c r="G2475" t="s">
        <v>16</v>
      </c>
      <c r="H2475" s="2" t="s">
        <v>5501</v>
      </c>
    </row>
    <row r="2476" spans="1:8">
      <c r="A2476" s="1">
        <v>2474</v>
      </c>
      <c r="B2476" t="s">
        <v>5329</v>
      </c>
      <c r="C2476" t="s">
        <v>12</v>
      </c>
      <c r="D2476" t="s">
        <v>5502</v>
      </c>
      <c r="E2476" t="s">
        <v>14</v>
      </c>
      <c r="F2476" t="s">
        <v>1067</v>
      </c>
      <c r="G2476" t="s">
        <v>16</v>
      </c>
      <c r="H2476" t="s">
        <v>5503</v>
      </c>
    </row>
    <row r="2477" spans="1:8">
      <c r="A2477" s="1">
        <v>2475</v>
      </c>
      <c r="B2477" t="s">
        <v>5329</v>
      </c>
      <c r="C2477" t="s">
        <v>12</v>
      </c>
      <c r="D2477" t="s">
        <v>5504</v>
      </c>
      <c r="E2477" t="s">
        <v>14</v>
      </c>
      <c r="F2477" t="s">
        <v>5008</v>
      </c>
      <c r="G2477" t="s">
        <v>16</v>
      </c>
      <c r="H2477" t="s">
        <v>5505</v>
      </c>
    </row>
    <row r="2478" spans="1:8">
      <c r="A2478" s="1">
        <v>2476</v>
      </c>
      <c r="B2478" t="s">
        <v>5329</v>
      </c>
      <c r="C2478" t="s">
        <v>12</v>
      </c>
      <c r="D2478" t="s">
        <v>5506</v>
      </c>
      <c r="E2478" t="s">
        <v>14</v>
      </c>
      <c r="F2478" t="s">
        <v>5011</v>
      </c>
      <c r="G2478" t="s">
        <v>16</v>
      </c>
      <c r="H2478" t="s">
        <v>5507</v>
      </c>
    </row>
    <row r="2479" spans="1:8">
      <c r="A2479" s="1">
        <v>2477</v>
      </c>
      <c r="B2479" t="s">
        <v>5329</v>
      </c>
      <c r="C2479" t="s">
        <v>12</v>
      </c>
      <c r="D2479" t="s">
        <v>5508</v>
      </c>
      <c r="E2479" t="s">
        <v>14</v>
      </c>
      <c r="F2479" t="s">
        <v>5014</v>
      </c>
      <c r="G2479" t="s">
        <v>16</v>
      </c>
      <c r="H2479" t="s">
        <v>5509</v>
      </c>
    </row>
    <row r="2480" spans="1:8">
      <c r="A2480" s="1">
        <v>2478</v>
      </c>
      <c r="B2480" t="s">
        <v>5329</v>
      </c>
      <c r="C2480" t="s">
        <v>12</v>
      </c>
      <c r="D2480" t="s">
        <v>5510</v>
      </c>
      <c r="E2480" t="s">
        <v>14</v>
      </c>
      <c r="F2480" t="s">
        <v>2402</v>
      </c>
      <c r="G2480" t="s">
        <v>16</v>
      </c>
      <c r="H2480" t="s">
        <v>5511</v>
      </c>
    </row>
    <row r="2481" spans="1:8">
      <c r="A2481" s="1">
        <v>2479</v>
      </c>
      <c r="B2481" t="s">
        <v>5329</v>
      </c>
      <c r="C2481" t="s">
        <v>12</v>
      </c>
      <c r="D2481" t="s">
        <v>5512</v>
      </c>
      <c r="E2481" t="s">
        <v>14</v>
      </c>
      <c r="F2481" t="s">
        <v>2405</v>
      </c>
      <c r="G2481" t="s">
        <v>16</v>
      </c>
      <c r="H2481" s="2" t="s">
        <v>5513</v>
      </c>
    </row>
    <row r="2482" spans="1:8">
      <c r="A2482" s="1">
        <v>2480</v>
      </c>
      <c r="B2482" t="s">
        <v>5329</v>
      </c>
      <c r="C2482" t="s">
        <v>12</v>
      </c>
      <c r="D2482" t="s">
        <v>5514</v>
      </c>
      <c r="E2482" t="s">
        <v>14</v>
      </c>
      <c r="F2482" t="s">
        <v>2408</v>
      </c>
      <c r="G2482" t="s">
        <v>16</v>
      </c>
      <c r="H2482" t="s">
        <v>5515</v>
      </c>
    </row>
    <row r="2483" spans="1:8">
      <c r="A2483" s="1">
        <v>2481</v>
      </c>
      <c r="B2483" t="s">
        <v>5329</v>
      </c>
      <c r="C2483" t="s">
        <v>12</v>
      </c>
      <c r="D2483" t="s">
        <v>5516</v>
      </c>
      <c r="E2483" t="s">
        <v>14</v>
      </c>
      <c r="F2483" t="s">
        <v>2411</v>
      </c>
      <c r="G2483" t="s">
        <v>16</v>
      </c>
      <c r="H2483" t="s">
        <v>5517</v>
      </c>
    </row>
    <row r="2484" spans="1:8">
      <c r="A2484" s="1">
        <v>2482</v>
      </c>
      <c r="B2484" t="s">
        <v>5329</v>
      </c>
      <c r="C2484" t="s">
        <v>12</v>
      </c>
      <c r="D2484" t="s">
        <v>5518</v>
      </c>
      <c r="E2484" t="s">
        <v>14</v>
      </c>
      <c r="F2484" t="s">
        <v>4436</v>
      </c>
      <c r="G2484" t="s">
        <v>16</v>
      </c>
      <c r="H2484" t="s">
        <v>5519</v>
      </c>
    </row>
    <row r="2485" spans="1:8">
      <c r="A2485" s="1">
        <v>2483</v>
      </c>
      <c r="B2485" t="s">
        <v>5329</v>
      </c>
      <c r="C2485" t="s">
        <v>12</v>
      </c>
      <c r="D2485" t="s">
        <v>5520</v>
      </c>
      <c r="E2485" t="s">
        <v>14</v>
      </c>
      <c r="F2485" t="s">
        <v>5026</v>
      </c>
      <c r="G2485" t="s">
        <v>16</v>
      </c>
      <c r="H2485" s="2" t="s">
        <v>5521</v>
      </c>
    </row>
    <row r="2486" spans="1:8">
      <c r="A2486" s="1">
        <v>2484</v>
      </c>
      <c r="B2486" t="s">
        <v>5329</v>
      </c>
      <c r="C2486" t="s">
        <v>12</v>
      </c>
      <c r="D2486" t="s">
        <v>63</v>
      </c>
      <c r="E2486" t="s">
        <v>14</v>
      </c>
      <c r="F2486" t="s">
        <v>63</v>
      </c>
      <c r="G2486" t="s">
        <v>16</v>
      </c>
    </row>
    <row r="2487" spans="1:8">
      <c r="A2487" s="1">
        <v>2485</v>
      </c>
      <c r="B2487" t="s">
        <v>5522</v>
      </c>
      <c r="C2487" t="s">
        <v>12</v>
      </c>
      <c r="D2487" t="s">
        <v>5523</v>
      </c>
      <c r="E2487" t="s">
        <v>14</v>
      </c>
      <c r="F2487" t="s">
        <v>404</v>
      </c>
      <c r="G2487" t="s">
        <v>16</v>
      </c>
      <c r="H2487" t="s">
        <v>5524</v>
      </c>
    </row>
    <row r="2488" spans="1:8">
      <c r="A2488" s="1">
        <v>2486</v>
      </c>
      <c r="B2488" t="s">
        <v>5522</v>
      </c>
      <c r="C2488" t="s">
        <v>12</v>
      </c>
      <c r="D2488" t="s">
        <v>5525</v>
      </c>
      <c r="E2488" t="s">
        <v>14</v>
      </c>
      <c r="F2488" t="s">
        <v>4660</v>
      </c>
      <c r="G2488" t="s">
        <v>16</v>
      </c>
      <c r="H2488" t="s">
        <v>5526</v>
      </c>
    </row>
    <row r="2489" spans="1:8">
      <c r="A2489" s="1">
        <v>2487</v>
      </c>
      <c r="B2489" t="s">
        <v>5522</v>
      </c>
      <c r="C2489" t="s">
        <v>12</v>
      </c>
      <c r="D2489" t="s">
        <v>5527</v>
      </c>
      <c r="E2489" t="s">
        <v>14</v>
      </c>
      <c r="F2489" t="s">
        <v>96</v>
      </c>
      <c r="G2489" t="s">
        <v>16</v>
      </c>
      <c r="H2489" t="s">
        <v>4659</v>
      </c>
    </row>
    <row r="2490" spans="1:8">
      <c r="A2490" s="1">
        <v>2488</v>
      </c>
      <c r="B2490" t="s">
        <v>5522</v>
      </c>
      <c r="C2490" t="s">
        <v>12</v>
      </c>
      <c r="D2490" t="s">
        <v>5528</v>
      </c>
      <c r="E2490" t="s">
        <v>14</v>
      </c>
      <c r="F2490" t="s">
        <v>1821</v>
      </c>
      <c r="G2490" t="s">
        <v>16</v>
      </c>
      <c r="H2490" t="s">
        <v>5529</v>
      </c>
    </row>
    <row r="2491" spans="1:8">
      <c r="A2491" s="1">
        <v>2489</v>
      </c>
      <c r="B2491" t="s">
        <v>5522</v>
      </c>
      <c r="C2491" t="s">
        <v>12</v>
      </c>
      <c r="D2491" t="s">
        <v>5530</v>
      </c>
      <c r="E2491" t="s">
        <v>14</v>
      </c>
      <c r="F2491" t="s">
        <v>43</v>
      </c>
      <c r="G2491" t="s">
        <v>16</v>
      </c>
      <c r="H2491" t="s">
        <v>5531</v>
      </c>
    </row>
    <row r="2492" spans="1:8">
      <c r="A2492" s="1">
        <v>2490</v>
      </c>
      <c r="B2492" t="s">
        <v>5522</v>
      </c>
      <c r="C2492" t="s">
        <v>12</v>
      </c>
      <c r="D2492" t="s">
        <v>5532</v>
      </c>
      <c r="E2492" t="s">
        <v>14</v>
      </c>
      <c r="F2492" t="s">
        <v>90</v>
      </c>
      <c r="G2492" t="s">
        <v>16</v>
      </c>
      <c r="H2492" t="s">
        <v>5533</v>
      </c>
    </row>
    <row r="2493" spans="1:8">
      <c r="A2493" s="1">
        <v>2491</v>
      </c>
      <c r="B2493" t="s">
        <v>5522</v>
      </c>
      <c r="C2493" t="s">
        <v>12</v>
      </c>
      <c r="D2493" t="s">
        <v>63</v>
      </c>
      <c r="E2493" t="s">
        <v>14</v>
      </c>
      <c r="F2493" t="s">
        <v>63</v>
      </c>
      <c r="G2493" t="s">
        <v>16</v>
      </c>
    </row>
    <row r="2494" spans="1:8">
      <c r="A2494" s="1">
        <v>2492</v>
      </c>
      <c r="B2494" t="s">
        <v>5522</v>
      </c>
      <c r="C2494" t="s">
        <v>12</v>
      </c>
      <c r="D2494" t="s">
        <v>5534</v>
      </c>
      <c r="E2494" t="s">
        <v>14</v>
      </c>
      <c r="F2494" t="s">
        <v>102</v>
      </c>
      <c r="G2494" t="s">
        <v>16</v>
      </c>
      <c r="H2494" t="s">
        <v>5535</v>
      </c>
    </row>
    <row r="2495" spans="1:8">
      <c r="A2495" s="1">
        <v>2493</v>
      </c>
      <c r="B2495" t="s">
        <v>5522</v>
      </c>
      <c r="C2495" t="s">
        <v>12</v>
      </c>
      <c r="D2495" t="s">
        <v>5536</v>
      </c>
      <c r="E2495" t="s">
        <v>14</v>
      </c>
      <c r="F2495" t="s">
        <v>105</v>
      </c>
      <c r="G2495" t="s">
        <v>16</v>
      </c>
      <c r="H2495" t="s">
        <v>5537</v>
      </c>
    </row>
    <row r="2496" spans="1:8">
      <c r="A2496" s="1">
        <v>2494</v>
      </c>
      <c r="B2496" t="s">
        <v>5522</v>
      </c>
      <c r="C2496" t="s">
        <v>12</v>
      </c>
      <c r="D2496" t="s">
        <v>5538</v>
      </c>
      <c r="E2496" t="s">
        <v>14</v>
      </c>
      <c r="F2496" t="s">
        <v>5452</v>
      </c>
      <c r="G2496" t="s">
        <v>16</v>
      </c>
      <c r="H2496" t="s">
        <v>5539</v>
      </c>
    </row>
    <row r="2497" spans="1:8">
      <c r="A2497" s="1">
        <v>2495</v>
      </c>
      <c r="B2497" t="s">
        <v>5522</v>
      </c>
      <c r="C2497" t="s">
        <v>12</v>
      </c>
      <c r="D2497" t="s">
        <v>5540</v>
      </c>
      <c r="E2497" t="s">
        <v>14</v>
      </c>
      <c r="F2497" t="s">
        <v>5541</v>
      </c>
      <c r="G2497" t="s">
        <v>16</v>
      </c>
      <c r="H2497" t="s">
        <v>5542</v>
      </c>
    </row>
    <row r="2498" spans="1:8">
      <c r="A2498" s="1">
        <v>2496</v>
      </c>
      <c r="B2498" t="s">
        <v>5522</v>
      </c>
      <c r="C2498" t="s">
        <v>12</v>
      </c>
      <c r="D2498" t="s">
        <v>5543</v>
      </c>
      <c r="E2498" t="s">
        <v>14</v>
      </c>
      <c r="F2498" t="s">
        <v>5544</v>
      </c>
      <c r="G2498" t="s">
        <v>16</v>
      </c>
      <c r="H2498" t="s">
        <v>5545</v>
      </c>
    </row>
    <row r="2499" spans="1:8">
      <c r="A2499" s="1">
        <v>2497</v>
      </c>
      <c r="B2499" t="s">
        <v>5522</v>
      </c>
      <c r="C2499" t="s">
        <v>12</v>
      </c>
      <c r="D2499" t="s">
        <v>5546</v>
      </c>
      <c r="E2499" t="s">
        <v>14</v>
      </c>
      <c r="F2499" t="s">
        <v>3529</v>
      </c>
      <c r="G2499" t="s">
        <v>16</v>
      </c>
      <c r="H2499" t="s">
        <v>5547</v>
      </c>
    </row>
    <row r="2500" spans="1:8">
      <c r="A2500" s="1">
        <v>2498</v>
      </c>
      <c r="B2500" t="s">
        <v>5522</v>
      </c>
      <c r="C2500" t="s">
        <v>12</v>
      </c>
      <c r="D2500" t="s">
        <v>5548</v>
      </c>
      <c r="E2500" t="s">
        <v>14</v>
      </c>
      <c r="F2500" t="s">
        <v>3669</v>
      </c>
      <c r="G2500" t="s">
        <v>16</v>
      </c>
      <c r="H2500" t="s">
        <v>5549</v>
      </c>
    </row>
    <row r="2501" spans="1:8">
      <c r="A2501" s="1">
        <v>2499</v>
      </c>
      <c r="B2501" t="s">
        <v>5522</v>
      </c>
      <c r="C2501" t="s">
        <v>12</v>
      </c>
      <c r="D2501" t="s">
        <v>5550</v>
      </c>
      <c r="E2501" t="s">
        <v>14</v>
      </c>
      <c r="F2501" t="s">
        <v>5551</v>
      </c>
      <c r="G2501" t="s">
        <v>16</v>
      </c>
      <c r="H2501" t="s">
        <v>5552</v>
      </c>
    </row>
    <row r="2502" spans="1:8">
      <c r="A2502" s="1">
        <v>2500</v>
      </c>
      <c r="B2502" t="s">
        <v>5522</v>
      </c>
      <c r="C2502" t="s">
        <v>12</v>
      </c>
      <c r="D2502" t="s">
        <v>5553</v>
      </c>
      <c r="E2502" t="s">
        <v>14</v>
      </c>
      <c r="F2502" t="s">
        <v>427</v>
      </c>
      <c r="G2502" t="s">
        <v>16</v>
      </c>
      <c r="H2502" t="s">
        <v>1935</v>
      </c>
    </row>
    <row r="2503" spans="1:8">
      <c r="A2503" s="1">
        <v>2501</v>
      </c>
      <c r="B2503" t="s">
        <v>5522</v>
      </c>
      <c r="C2503" t="s">
        <v>12</v>
      </c>
      <c r="D2503" t="s">
        <v>5554</v>
      </c>
      <c r="E2503" t="s">
        <v>14</v>
      </c>
      <c r="F2503" t="s">
        <v>1015</v>
      </c>
      <c r="G2503" t="s">
        <v>16</v>
      </c>
      <c r="H2503" t="s">
        <v>1935</v>
      </c>
    </row>
    <row r="2504" spans="1:8">
      <c r="A2504" s="1">
        <v>2502</v>
      </c>
      <c r="B2504" t="s">
        <v>5522</v>
      </c>
      <c r="C2504" t="s">
        <v>12</v>
      </c>
      <c r="D2504" t="s">
        <v>5555</v>
      </c>
      <c r="E2504" t="s">
        <v>14</v>
      </c>
      <c r="F2504" t="s">
        <v>2973</v>
      </c>
      <c r="G2504" t="s">
        <v>16</v>
      </c>
      <c r="H2504" t="s">
        <v>1935</v>
      </c>
    </row>
    <row r="2505" spans="1:8">
      <c r="A2505" s="1">
        <v>2503</v>
      </c>
      <c r="B2505" t="s">
        <v>5522</v>
      </c>
      <c r="C2505" t="s">
        <v>12</v>
      </c>
      <c r="D2505" t="s">
        <v>5556</v>
      </c>
      <c r="E2505" t="s">
        <v>14</v>
      </c>
      <c r="F2505" t="s">
        <v>43</v>
      </c>
      <c r="G2505" t="s">
        <v>16</v>
      </c>
      <c r="H2505" t="s">
        <v>5557</v>
      </c>
    </row>
    <row r="2506" spans="1:8">
      <c r="A2506" s="1">
        <v>2504</v>
      </c>
      <c r="B2506" t="s">
        <v>5522</v>
      </c>
      <c r="C2506" t="s">
        <v>12</v>
      </c>
      <c r="D2506" t="s">
        <v>5558</v>
      </c>
      <c r="E2506" t="s">
        <v>14</v>
      </c>
      <c r="F2506" t="s">
        <v>1821</v>
      </c>
      <c r="G2506" t="s">
        <v>16</v>
      </c>
      <c r="H2506" t="s">
        <v>5559</v>
      </c>
    </row>
    <row r="2507" spans="1:8">
      <c r="A2507" s="1">
        <v>2505</v>
      </c>
      <c r="B2507" t="s">
        <v>5522</v>
      </c>
      <c r="C2507" t="s">
        <v>12</v>
      </c>
      <c r="D2507" t="s">
        <v>5560</v>
      </c>
      <c r="E2507" t="s">
        <v>14</v>
      </c>
      <c r="F2507" t="s">
        <v>2582</v>
      </c>
      <c r="G2507" t="s">
        <v>16</v>
      </c>
      <c r="H2507" t="s">
        <v>5561</v>
      </c>
    </row>
    <row r="2508" spans="1:8">
      <c r="A2508" s="1">
        <v>2506</v>
      </c>
      <c r="B2508" t="s">
        <v>5522</v>
      </c>
      <c r="C2508" t="s">
        <v>12</v>
      </c>
      <c r="D2508" t="s">
        <v>63</v>
      </c>
      <c r="E2508" t="s">
        <v>14</v>
      </c>
      <c r="F2508" t="s">
        <v>63</v>
      </c>
      <c r="G2508" t="s">
        <v>16</v>
      </c>
    </row>
    <row r="2509" spans="1:8">
      <c r="A2509" s="1">
        <v>2507</v>
      </c>
      <c r="B2509" t="s">
        <v>5522</v>
      </c>
      <c r="C2509" t="s">
        <v>12</v>
      </c>
      <c r="D2509" t="s">
        <v>5562</v>
      </c>
      <c r="E2509" t="s">
        <v>14</v>
      </c>
      <c r="F2509" t="s">
        <v>5563</v>
      </c>
      <c r="G2509" t="s">
        <v>16</v>
      </c>
      <c r="H2509" t="s">
        <v>5564</v>
      </c>
    </row>
    <row r="2510" spans="1:8">
      <c r="A2510" s="1">
        <v>2508</v>
      </c>
      <c r="B2510" t="s">
        <v>5522</v>
      </c>
      <c r="C2510" t="s">
        <v>12</v>
      </c>
      <c r="D2510" t="s">
        <v>5565</v>
      </c>
      <c r="E2510" t="s">
        <v>14</v>
      </c>
      <c r="F2510" t="s">
        <v>5566</v>
      </c>
      <c r="G2510" t="s">
        <v>16</v>
      </c>
      <c r="H2510" t="s">
        <v>5564</v>
      </c>
    </row>
    <row r="2511" spans="1:8">
      <c r="A2511" s="1">
        <v>2509</v>
      </c>
      <c r="B2511" t="s">
        <v>5522</v>
      </c>
      <c r="C2511" t="s">
        <v>12</v>
      </c>
      <c r="D2511" t="s">
        <v>5567</v>
      </c>
      <c r="E2511" t="s">
        <v>14</v>
      </c>
      <c r="F2511" t="s">
        <v>1161</v>
      </c>
      <c r="G2511" t="s">
        <v>16</v>
      </c>
      <c r="H2511" t="s">
        <v>5564</v>
      </c>
    </row>
    <row r="2512" spans="1:8">
      <c r="A2512" s="1">
        <v>2510</v>
      </c>
      <c r="B2512" t="s">
        <v>5522</v>
      </c>
      <c r="C2512" t="s">
        <v>12</v>
      </c>
      <c r="D2512" t="s">
        <v>5568</v>
      </c>
      <c r="E2512" t="s">
        <v>14</v>
      </c>
      <c r="F2512" t="s">
        <v>5569</v>
      </c>
      <c r="G2512" t="s">
        <v>16</v>
      </c>
      <c r="H2512" t="s">
        <v>5564</v>
      </c>
    </row>
    <row r="2513" spans="1:8">
      <c r="A2513" s="1">
        <v>2511</v>
      </c>
      <c r="B2513" t="s">
        <v>5522</v>
      </c>
      <c r="C2513" t="s">
        <v>12</v>
      </c>
      <c r="D2513" t="s">
        <v>5570</v>
      </c>
      <c r="E2513" t="s">
        <v>14</v>
      </c>
      <c r="F2513" t="s">
        <v>1955</v>
      </c>
      <c r="G2513" t="s">
        <v>16</v>
      </c>
      <c r="H2513" t="s">
        <v>5564</v>
      </c>
    </row>
    <row r="2514" spans="1:8">
      <c r="A2514" s="1">
        <v>2512</v>
      </c>
      <c r="B2514" t="s">
        <v>5522</v>
      </c>
      <c r="C2514" t="s">
        <v>12</v>
      </c>
      <c r="D2514" t="s">
        <v>5571</v>
      </c>
      <c r="E2514" t="s">
        <v>14</v>
      </c>
      <c r="F2514" t="s">
        <v>5572</v>
      </c>
      <c r="G2514" t="s">
        <v>16</v>
      </c>
      <c r="H2514" t="s">
        <v>5564</v>
      </c>
    </row>
    <row r="2515" spans="1:8">
      <c r="A2515" s="1">
        <v>2513</v>
      </c>
      <c r="B2515" t="s">
        <v>5522</v>
      </c>
      <c r="C2515" t="s">
        <v>12</v>
      </c>
      <c r="D2515" t="s">
        <v>5573</v>
      </c>
      <c r="E2515" t="s">
        <v>14</v>
      </c>
      <c r="F2515" t="s">
        <v>90</v>
      </c>
      <c r="G2515" t="s">
        <v>16</v>
      </c>
      <c r="H2515" t="s">
        <v>5574</v>
      </c>
    </row>
    <row r="2516" spans="1:8">
      <c r="A2516" s="1">
        <v>2514</v>
      </c>
      <c r="B2516" t="s">
        <v>5522</v>
      </c>
      <c r="C2516" t="s">
        <v>12</v>
      </c>
      <c r="D2516" t="s">
        <v>5575</v>
      </c>
      <c r="E2516" t="s">
        <v>14</v>
      </c>
      <c r="F2516" t="s">
        <v>5576</v>
      </c>
      <c r="G2516" t="s">
        <v>16</v>
      </c>
      <c r="H2516" t="s">
        <v>5564</v>
      </c>
    </row>
    <row r="2517" spans="1:8">
      <c r="A2517" s="1">
        <v>2515</v>
      </c>
      <c r="B2517" t="s">
        <v>5522</v>
      </c>
      <c r="C2517" t="s">
        <v>12</v>
      </c>
      <c r="D2517" t="s">
        <v>5577</v>
      </c>
      <c r="E2517" t="s">
        <v>14</v>
      </c>
      <c r="F2517" t="s">
        <v>1195</v>
      </c>
      <c r="G2517" t="s">
        <v>16</v>
      </c>
      <c r="H2517" t="s">
        <v>5578</v>
      </c>
    </row>
    <row r="2518" spans="1:8">
      <c r="A2518" s="1">
        <v>2516</v>
      </c>
      <c r="B2518" t="s">
        <v>5522</v>
      </c>
      <c r="C2518" t="s">
        <v>12</v>
      </c>
      <c r="D2518" t="s">
        <v>5579</v>
      </c>
      <c r="E2518" t="s">
        <v>14</v>
      </c>
      <c r="F2518" t="s">
        <v>5580</v>
      </c>
      <c r="G2518" t="s">
        <v>16</v>
      </c>
      <c r="H2518" t="s">
        <v>5578</v>
      </c>
    </row>
    <row r="2519" spans="1:8">
      <c r="A2519" s="1">
        <v>2517</v>
      </c>
      <c r="B2519" t="s">
        <v>5522</v>
      </c>
      <c r="C2519" t="s">
        <v>12</v>
      </c>
      <c r="D2519" t="s">
        <v>5581</v>
      </c>
      <c r="E2519" t="s">
        <v>14</v>
      </c>
      <c r="F2519" t="s">
        <v>5582</v>
      </c>
      <c r="G2519" t="s">
        <v>16</v>
      </c>
      <c r="H2519" t="s">
        <v>5564</v>
      </c>
    </row>
    <row r="2520" spans="1:8">
      <c r="A2520" s="1">
        <v>2518</v>
      </c>
      <c r="B2520" t="s">
        <v>5522</v>
      </c>
      <c r="C2520" t="s">
        <v>12</v>
      </c>
      <c r="D2520" t="s">
        <v>5583</v>
      </c>
      <c r="E2520" t="s">
        <v>14</v>
      </c>
      <c r="F2520" t="s">
        <v>638</v>
      </c>
      <c r="G2520" t="s">
        <v>16</v>
      </c>
      <c r="H2520" t="s">
        <v>5564</v>
      </c>
    </row>
    <row r="2521" spans="1:8">
      <c r="A2521" s="1">
        <v>2519</v>
      </c>
      <c r="B2521" t="s">
        <v>5522</v>
      </c>
      <c r="C2521" t="s">
        <v>12</v>
      </c>
      <c r="D2521" t="s">
        <v>5584</v>
      </c>
      <c r="E2521" t="s">
        <v>14</v>
      </c>
      <c r="F2521" t="s">
        <v>5585</v>
      </c>
      <c r="G2521" t="s">
        <v>16</v>
      </c>
      <c r="H2521" t="s">
        <v>5564</v>
      </c>
    </row>
    <row r="2522" spans="1:8">
      <c r="A2522" s="1">
        <v>2520</v>
      </c>
      <c r="B2522" t="s">
        <v>5522</v>
      </c>
      <c r="C2522" t="s">
        <v>12</v>
      </c>
      <c r="D2522" t="s">
        <v>5586</v>
      </c>
      <c r="E2522" t="s">
        <v>14</v>
      </c>
      <c r="F2522" t="s">
        <v>2582</v>
      </c>
      <c r="G2522" t="s">
        <v>16</v>
      </c>
      <c r="H2522" t="s">
        <v>5564</v>
      </c>
    </row>
    <row r="2523" spans="1:8">
      <c r="A2523" s="1">
        <v>2521</v>
      </c>
      <c r="B2523" t="s">
        <v>5522</v>
      </c>
      <c r="C2523" t="s">
        <v>12</v>
      </c>
      <c r="D2523" t="s">
        <v>5587</v>
      </c>
      <c r="E2523" t="s">
        <v>14</v>
      </c>
      <c r="F2523" t="s">
        <v>2001</v>
      </c>
      <c r="G2523" t="s">
        <v>16</v>
      </c>
      <c r="H2523" t="s">
        <v>5564</v>
      </c>
    </row>
    <row r="2524" spans="1:8">
      <c r="A2524" s="1">
        <v>2522</v>
      </c>
      <c r="B2524" t="s">
        <v>5522</v>
      </c>
      <c r="C2524" t="s">
        <v>12</v>
      </c>
      <c r="D2524" t="s">
        <v>5588</v>
      </c>
      <c r="E2524" t="s">
        <v>14</v>
      </c>
      <c r="F2524" t="s">
        <v>102</v>
      </c>
      <c r="G2524" t="s">
        <v>16</v>
      </c>
      <c r="H2524" t="s">
        <v>5589</v>
      </c>
    </row>
    <row r="2525" spans="1:8">
      <c r="A2525" s="1">
        <v>2523</v>
      </c>
      <c r="B2525" t="s">
        <v>5522</v>
      </c>
      <c r="C2525" t="s">
        <v>12</v>
      </c>
      <c r="D2525" t="s">
        <v>5590</v>
      </c>
      <c r="E2525" t="s">
        <v>14</v>
      </c>
      <c r="F2525" t="s">
        <v>1992</v>
      </c>
      <c r="G2525" t="s">
        <v>16</v>
      </c>
      <c r="H2525" t="s">
        <v>5564</v>
      </c>
    </row>
    <row r="2526" spans="1:8">
      <c r="A2526" s="1">
        <v>2524</v>
      </c>
      <c r="B2526" t="s">
        <v>5522</v>
      </c>
      <c r="C2526" t="s">
        <v>12</v>
      </c>
      <c r="D2526" t="s">
        <v>5591</v>
      </c>
      <c r="E2526" t="s">
        <v>14</v>
      </c>
      <c r="F2526" t="s">
        <v>2919</v>
      </c>
      <c r="G2526" t="s">
        <v>16</v>
      </c>
      <c r="H2526" t="s">
        <v>5592</v>
      </c>
    </row>
    <row r="2527" spans="1:8">
      <c r="A2527" s="1">
        <v>2525</v>
      </c>
      <c r="B2527" t="s">
        <v>5522</v>
      </c>
      <c r="C2527" t="s">
        <v>12</v>
      </c>
      <c r="D2527" t="s">
        <v>5593</v>
      </c>
      <c r="E2527" t="s">
        <v>14</v>
      </c>
      <c r="F2527" t="s">
        <v>359</v>
      </c>
      <c r="G2527" t="s">
        <v>16</v>
      </c>
      <c r="H2527" t="s">
        <v>5594</v>
      </c>
    </row>
    <row r="2528" spans="1:8">
      <c r="A2528" s="1">
        <v>2526</v>
      </c>
      <c r="B2528" t="s">
        <v>5522</v>
      </c>
      <c r="C2528" t="s">
        <v>12</v>
      </c>
      <c r="D2528" t="s">
        <v>5595</v>
      </c>
      <c r="E2528" t="s">
        <v>14</v>
      </c>
      <c r="F2528" t="s">
        <v>5596</v>
      </c>
      <c r="G2528" t="s">
        <v>16</v>
      </c>
      <c r="H2528" t="s">
        <v>5597</v>
      </c>
    </row>
    <row r="2529" spans="1:8">
      <c r="A2529" s="1">
        <v>2527</v>
      </c>
      <c r="B2529" t="s">
        <v>5522</v>
      </c>
      <c r="C2529" t="s">
        <v>12</v>
      </c>
      <c r="D2529" t="s">
        <v>5598</v>
      </c>
      <c r="E2529" t="s">
        <v>14</v>
      </c>
      <c r="F2529" t="s">
        <v>5599</v>
      </c>
      <c r="G2529" t="s">
        <v>16</v>
      </c>
      <c r="H2529" t="s">
        <v>5600</v>
      </c>
    </row>
    <row r="2530" spans="1:8">
      <c r="A2530" s="1">
        <v>2528</v>
      </c>
      <c r="B2530" t="s">
        <v>5522</v>
      </c>
      <c r="C2530" t="s">
        <v>12</v>
      </c>
      <c r="D2530" t="s">
        <v>5601</v>
      </c>
      <c r="E2530" t="s">
        <v>14</v>
      </c>
      <c r="F2530" t="s">
        <v>5602</v>
      </c>
      <c r="G2530" t="s">
        <v>16</v>
      </c>
      <c r="H2530" t="s">
        <v>5603</v>
      </c>
    </row>
    <row r="2531" spans="1:8">
      <c r="A2531" s="1">
        <v>2529</v>
      </c>
      <c r="B2531" t="s">
        <v>5522</v>
      </c>
      <c r="C2531" t="s">
        <v>12</v>
      </c>
      <c r="D2531" t="s">
        <v>5604</v>
      </c>
      <c r="E2531" t="s">
        <v>14</v>
      </c>
      <c r="F2531" t="s">
        <v>5605</v>
      </c>
      <c r="G2531" t="s">
        <v>16</v>
      </c>
      <c r="H2531" t="s">
        <v>5606</v>
      </c>
    </row>
    <row r="2532" spans="1:8">
      <c r="A2532" s="1">
        <v>2530</v>
      </c>
      <c r="B2532" t="s">
        <v>5522</v>
      </c>
      <c r="C2532" t="s">
        <v>12</v>
      </c>
      <c r="D2532" t="s">
        <v>5607</v>
      </c>
      <c r="E2532" t="s">
        <v>14</v>
      </c>
      <c r="F2532" t="s">
        <v>5608</v>
      </c>
      <c r="G2532" t="s">
        <v>16</v>
      </c>
      <c r="H2532" t="s">
        <v>5609</v>
      </c>
    </row>
    <row r="2533" spans="1:8">
      <c r="A2533" s="1">
        <v>2531</v>
      </c>
      <c r="B2533" t="s">
        <v>5522</v>
      </c>
      <c r="C2533" t="s">
        <v>12</v>
      </c>
      <c r="D2533" t="s">
        <v>5610</v>
      </c>
      <c r="E2533" t="s">
        <v>14</v>
      </c>
      <c r="F2533" t="s">
        <v>5611</v>
      </c>
      <c r="G2533" t="s">
        <v>16</v>
      </c>
      <c r="H2533" t="s">
        <v>5612</v>
      </c>
    </row>
    <row r="2534" spans="1:8">
      <c r="A2534" s="1">
        <v>2532</v>
      </c>
      <c r="B2534" t="s">
        <v>5522</v>
      </c>
      <c r="C2534" t="s">
        <v>12</v>
      </c>
      <c r="D2534" t="s">
        <v>5613</v>
      </c>
      <c r="E2534" t="s">
        <v>14</v>
      </c>
      <c r="F2534" t="s">
        <v>5614</v>
      </c>
      <c r="G2534" t="s">
        <v>16</v>
      </c>
      <c r="H2534" t="s">
        <v>5615</v>
      </c>
    </row>
    <row r="2535" spans="1:8">
      <c r="A2535" s="1">
        <v>2533</v>
      </c>
      <c r="B2535" t="s">
        <v>5522</v>
      </c>
      <c r="C2535" t="s">
        <v>12</v>
      </c>
      <c r="D2535" t="s">
        <v>5616</v>
      </c>
      <c r="E2535" t="s">
        <v>14</v>
      </c>
      <c r="F2535" t="s">
        <v>5617</v>
      </c>
      <c r="G2535" t="s">
        <v>16</v>
      </c>
      <c r="H2535" t="s">
        <v>5618</v>
      </c>
    </row>
    <row r="2536" spans="1:8">
      <c r="A2536" s="1">
        <v>2534</v>
      </c>
      <c r="B2536" t="s">
        <v>5522</v>
      </c>
      <c r="C2536" t="s">
        <v>12</v>
      </c>
      <c r="D2536" t="s">
        <v>5619</v>
      </c>
      <c r="E2536" t="s">
        <v>14</v>
      </c>
      <c r="F2536" t="s">
        <v>5620</v>
      </c>
      <c r="G2536" t="s">
        <v>16</v>
      </c>
      <c r="H2536" t="s">
        <v>5621</v>
      </c>
    </row>
    <row r="2537" spans="1:8">
      <c r="A2537" s="1">
        <v>2535</v>
      </c>
      <c r="B2537" t="s">
        <v>5522</v>
      </c>
      <c r="C2537" t="s">
        <v>12</v>
      </c>
      <c r="D2537" t="s">
        <v>5622</v>
      </c>
      <c r="E2537" t="s">
        <v>14</v>
      </c>
      <c r="F2537" t="s">
        <v>972</v>
      </c>
      <c r="G2537" t="s">
        <v>16</v>
      </c>
      <c r="H2537" t="s">
        <v>5623</v>
      </c>
    </row>
    <row r="2538" spans="1:8">
      <c r="A2538" s="1">
        <v>2536</v>
      </c>
      <c r="B2538" t="s">
        <v>5522</v>
      </c>
      <c r="C2538" t="s">
        <v>12</v>
      </c>
      <c r="D2538" t="s">
        <v>5624</v>
      </c>
      <c r="E2538" t="s">
        <v>14</v>
      </c>
      <c r="F2538" t="s">
        <v>975</v>
      </c>
      <c r="G2538" t="s">
        <v>16</v>
      </c>
      <c r="H2538" t="s">
        <v>5625</v>
      </c>
    </row>
    <row r="2539" spans="1:8">
      <c r="A2539" s="1">
        <v>2537</v>
      </c>
      <c r="B2539" t="s">
        <v>5522</v>
      </c>
      <c r="C2539" t="s">
        <v>12</v>
      </c>
      <c r="D2539" t="s">
        <v>5626</v>
      </c>
      <c r="E2539" t="s">
        <v>14</v>
      </c>
      <c r="F2539" t="s">
        <v>978</v>
      </c>
      <c r="G2539" t="s">
        <v>16</v>
      </c>
      <c r="H2539" t="s">
        <v>5627</v>
      </c>
    </row>
    <row r="2540" spans="1:8">
      <c r="A2540" s="1">
        <v>2538</v>
      </c>
      <c r="B2540" t="s">
        <v>5522</v>
      </c>
      <c r="C2540" t="s">
        <v>12</v>
      </c>
      <c r="D2540" t="s">
        <v>5628</v>
      </c>
      <c r="E2540" t="s">
        <v>14</v>
      </c>
      <c r="F2540" t="s">
        <v>5628</v>
      </c>
      <c r="G2540" t="s">
        <v>16</v>
      </c>
    </row>
    <row r="2541" spans="1:8">
      <c r="A2541" s="1">
        <v>2539</v>
      </c>
      <c r="B2541" t="s">
        <v>5629</v>
      </c>
      <c r="C2541" t="s">
        <v>12</v>
      </c>
      <c r="D2541" t="s">
        <v>5630</v>
      </c>
      <c r="E2541" t="s">
        <v>14</v>
      </c>
      <c r="F2541" t="s">
        <v>5631</v>
      </c>
      <c r="G2541" t="s">
        <v>16</v>
      </c>
      <c r="H2541" t="s">
        <v>5632</v>
      </c>
    </row>
    <row r="2542" spans="1:8">
      <c r="A2542" s="1">
        <v>2540</v>
      </c>
      <c r="B2542" t="s">
        <v>5629</v>
      </c>
      <c r="C2542" t="s">
        <v>12</v>
      </c>
      <c r="D2542" t="s">
        <v>5633</v>
      </c>
      <c r="E2542" t="s">
        <v>14</v>
      </c>
      <c r="F2542" t="s">
        <v>5634</v>
      </c>
      <c r="G2542" t="s">
        <v>16</v>
      </c>
      <c r="H2542" t="s">
        <v>5635</v>
      </c>
    </row>
    <row r="2543" spans="1:8">
      <c r="A2543" s="1">
        <v>2541</v>
      </c>
      <c r="B2543" t="s">
        <v>5629</v>
      </c>
      <c r="C2543" t="s">
        <v>12</v>
      </c>
      <c r="D2543" t="s">
        <v>5636</v>
      </c>
      <c r="E2543" t="s">
        <v>14</v>
      </c>
      <c r="F2543" t="s">
        <v>5637</v>
      </c>
      <c r="G2543" t="s">
        <v>16</v>
      </c>
      <c r="H2543" t="s">
        <v>5638</v>
      </c>
    </row>
    <row r="2544" spans="1:8">
      <c r="A2544" s="1">
        <v>2542</v>
      </c>
      <c r="B2544" t="s">
        <v>5629</v>
      </c>
      <c r="C2544" t="s">
        <v>12</v>
      </c>
      <c r="D2544" t="s">
        <v>5639</v>
      </c>
      <c r="E2544" t="s">
        <v>14</v>
      </c>
      <c r="F2544" t="s">
        <v>5640</v>
      </c>
      <c r="G2544" t="s">
        <v>16</v>
      </c>
      <c r="H2544" t="s">
        <v>5641</v>
      </c>
    </row>
    <row r="2545" spans="1:8">
      <c r="A2545" s="1">
        <v>2543</v>
      </c>
      <c r="B2545" t="s">
        <v>5629</v>
      </c>
      <c r="C2545" t="s">
        <v>12</v>
      </c>
      <c r="D2545" t="s">
        <v>5642</v>
      </c>
      <c r="E2545" t="s">
        <v>14</v>
      </c>
      <c r="F2545" t="s">
        <v>5643</v>
      </c>
      <c r="G2545" t="s">
        <v>16</v>
      </c>
      <c r="H2545" t="s">
        <v>5644</v>
      </c>
    </row>
    <row r="2546" spans="1:8">
      <c r="A2546" s="1">
        <v>2544</v>
      </c>
      <c r="B2546" t="s">
        <v>5629</v>
      </c>
      <c r="C2546" t="s">
        <v>12</v>
      </c>
      <c r="D2546" t="s">
        <v>5645</v>
      </c>
      <c r="E2546" t="s">
        <v>14</v>
      </c>
      <c r="F2546" t="s">
        <v>5646</v>
      </c>
      <c r="G2546" t="s">
        <v>16</v>
      </c>
      <c r="H2546" t="s">
        <v>5647</v>
      </c>
    </row>
    <row r="2547" spans="1:8">
      <c r="A2547" s="1">
        <v>2545</v>
      </c>
      <c r="B2547" t="s">
        <v>5629</v>
      </c>
      <c r="C2547" t="s">
        <v>12</v>
      </c>
      <c r="D2547" t="s">
        <v>5648</v>
      </c>
      <c r="E2547" t="s">
        <v>14</v>
      </c>
      <c r="F2547" t="s">
        <v>5649</v>
      </c>
      <c r="G2547" t="s">
        <v>16</v>
      </c>
      <c r="H2547" t="s">
        <v>5650</v>
      </c>
    </row>
    <row r="2548" spans="1:8">
      <c r="A2548" s="1">
        <v>2546</v>
      </c>
      <c r="B2548" t="s">
        <v>5629</v>
      </c>
      <c r="C2548" t="s">
        <v>12</v>
      </c>
      <c r="D2548" t="s">
        <v>5651</v>
      </c>
      <c r="E2548" t="s">
        <v>14</v>
      </c>
      <c r="F2548" t="s">
        <v>427</v>
      </c>
      <c r="G2548" t="s">
        <v>16</v>
      </c>
      <c r="H2548" t="s">
        <v>5652</v>
      </c>
    </row>
    <row r="2549" spans="1:8">
      <c r="A2549" s="1">
        <v>2547</v>
      </c>
      <c r="B2549" t="s">
        <v>5629</v>
      </c>
      <c r="C2549" t="s">
        <v>12</v>
      </c>
      <c r="D2549" t="s">
        <v>5653</v>
      </c>
      <c r="E2549" t="s">
        <v>14</v>
      </c>
      <c r="F2549" t="s">
        <v>404</v>
      </c>
      <c r="G2549" t="s">
        <v>16</v>
      </c>
      <c r="H2549" t="s">
        <v>5654</v>
      </c>
    </row>
    <row r="2550" spans="1:8">
      <c r="A2550" s="1">
        <v>2548</v>
      </c>
      <c r="B2550" t="s">
        <v>5629</v>
      </c>
      <c r="C2550" t="s">
        <v>12</v>
      </c>
      <c r="D2550" t="s">
        <v>5655</v>
      </c>
      <c r="E2550" t="s">
        <v>14</v>
      </c>
      <c r="F2550" t="s">
        <v>427</v>
      </c>
      <c r="G2550" t="s">
        <v>16</v>
      </c>
      <c r="H2550" t="s">
        <v>5656</v>
      </c>
    </row>
    <row r="2551" spans="1:8">
      <c r="A2551" s="1">
        <v>2549</v>
      </c>
      <c r="B2551" t="s">
        <v>5629</v>
      </c>
      <c r="C2551" t="s">
        <v>12</v>
      </c>
      <c r="D2551" t="s">
        <v>5657</v>
      </c>
      <c r="E2551" t="s">
        <v>14</v>
      </c>
      <c r="F2551" t="s">
        <v>110</v>
      </c>
      <c r="G2551" t="s">
        <v>16</v>
      </c>
      <c r="H2551" t="s">
        <v>5658</v>
      </c>
    </row>
    <row r="2552" spans="1:8">
      <c r="A2552" s="1">
        <v>2550</v>
      </c>
      <c r="B2552" t="s">
        <v>5629</v>
      </c>
      <c r="C2552" t="s">
        <v>12</v>
      </c>
      <c r="D2552" t="s">
        <v>5659</v>
      </c>
      <c r="E2552" t="s">
        <v>14</v>
      </c>
      <c r="F2552" t="s">
        <v>93</v>
      </c>
      <c r="G2552" t="s">
        <v>16</v>
      </c>
      <c r="H2552" t="s">
        <v>5660</v>
      </c>
    </row>
    <row r="2553" spans="1:8">
      <c r="A2553" s="1">
        <v>2551</v>
      </c>
      <c r="B2553" t="s">
        <v>5629</v>
      </c>
      <c r="C2553" t="s">
        <v>12</v>
      </c>
      <c r="D2553" t="s">
        <v>5661</v>
      </c>
      <c r="E2553" t="s">
        <v>14</v>
      </c>
      <c r="F2553" t="s">
        <v>84</v>
      </c>
      <c r="G2553" t="s">
        <v>16</v>
      </c>
      <c r="H2553" t="s">
        <v>5662</v>
      </c>
    </row>
    <row r="2554" spans="1:8">
      <c r="A2554" s="1">
        <v>2552</v>
      </c>
      <c r="B2554" t="s">
        <v>5629</v>
      </c>
      <c r="C2554" t="s">
        <v>12</v>
      </c>
      <c r="D2554" t="s">
        <v>5663</v>
      </c>
      <c r="E2554" t="s">
        <v>14</v>
      </c>
      <c r="F2554" t="s">
        <v>87</v>
      </c>
      <c r="G2554" t="s">
        <v>16</v>
      </c>
      <c r="H2554" t="s">
        <v>5664</v>
      </c>
    </row>
    <row r="2555" spans="1:8">
      <c r="A2555" s="1">
        <v>2553</v>
      </c>
      <c r="B2555" t="s">
        <v>5629</v>
      </c>
      <c r="C2555" t="s">
        <v>12</v>
      </c>
      <c r="D2555" t="s">
        <v>5665</v>
      </c>
      <c r="E2555" t="s">
        <v>14</v>
      </c>
      <c r="F2555" t="s">
        <v>99</v>
      </c>
      <c r="G2555" t="s">
        <v>16</v>
      </c>
      <c r="H2555" t="s">
        <v>5666</v>
      </c>
    </row>
    <row r="2556" spans="1:8">
      <c r="A2556" s="1">
        <v>2554</v>
      </c>
      <c r="B2556" t="s">
        <v>5629</v>
      </c>
      <c r="C2556" t="s">
        <v>12</v>
      </c>
      <c r="D2556" t="s">
        <v>5667</v>
      </c>
      <c r="E2556" t="s">
        <v>14</v>
      </c>
      <c r="F2556" t="s">
        <v>46</v>
      </c>
      <c r="G2556" t="s">
        <v>16</v>
      </c>
      <c r="H2556" t="s">
        <v>5666</v>
      </c>
    </row>
    <row r="2557" spans="1:8">
      <c r="A2557" s="1">
        <v>2555</v>
      </c>
      <c r="B2557" t="s">
        <v>5629</v>
      </c>
      <c r="C2557" t="s">
        <v>12</v>
      </c>
      <c r="D2557" t="s">
        <v>5668</v>
      </c>
      <c r="E2557" t="s">
        <v>14</v>
      </c>
      <c r="F2557" t="s">
        <v>112</v>
      </c>
      <c r="G2557" t="s">
        <v>16</v>
      </c>
      <c r="H2557" t="s">
        <v>5666</v>
      </c>
    </row>
    <row r="2558" spans="1:8">
      <c r="A2558" s="1">
        <v>2556</v>
      </c>
      <c r="B2558" t="s">
        <v>5629</v>
      </c>
      <c r="C2558" t="s">
        <v>12</v>
      </c>
      <c r="D2558" t="s">
        <v>5669</v>
      </c>
      <c r="E2558" t="s">
        <v>14</v>
      </c>
      <c r="F2558" t="s">
        <v>115</v>
      </c>
      <c r="G2558" t="s">
        <v>16</v>
      </c>
      <c r="H2558" t="s">
        <v>5666</v>
      </c>
    </row>
    <row r="2559" spans="1:8">
      <c r="A2559" s="1">
        <v>2557</v>
      </c>
      <c r="B2559" t="s">
        <v>5629</v>
      </c>
      <c r="C2559" t="s">
        <v>12</v>
      </c>
      <c r="D2559" t="s">
        <v>5670</v>
      </c>
      <c r="E2559" t="s">
        <v>14</v>
      </c>
      <c r="F2559" t="s">
        <v>853</v>
      </c>
      <c r="G2559" t="s">
        <v>16</v>
      </c>
      <c r="H2559" t="s">
        <v>5666</v>
      </c>
    </row>
    <row r="2560" spans="1:8">
      <c r="A2560" s="1">
        <v>2558</v>
      </c>
      <c r="B2560" t="s">
        <v>5629</v>
      </c>
      <c r="C2560" t="s">
        <v>12</v>
      </c>
      <c r="D2560" t="s">
        <v>5671</v>
      </c>
      <c r="E2560" t="s">
        <v>14</v>
      </c>
      <c r="F2560" t="s">
        <v>609</v>
      </c>
      <c r="G2560" t="s">
        <v>16</v>
      </c>
      <c r="H2560" t="s">
        <v>5672</v>
      </c>
    </row>
    <row r="2561" spans="1:8">
      <c r="A2561" s="1">
        <v>2559</v>
      </c>
      <c r="B2561" t="s">
        <v>5629</v>
      </c>
      <c r="C2561" t="s">
        <v>12</v>
      </c>
      <c r="D2561" t="s">
        <v>5673</v>
      </c>
      <c r="E2561" t="s">
        <v>14</v>
      </c>
      <c r="F2561" t="s">
        <v>1502</v>
      </c>
      <c r="G2561" t="s">
        <v>16</v>
      </c>
      <c r="H2561" t="s">
        <v>5674</v>
      </c>
    </row>
    <row r="2562" spans="1:8">
      <c r="A2562" s="1">
        <v>2560</v>
      </c>
      <c r="B2562" t="s">
        <v>5629</v>
      </c>
      <c r="C2562" t="s">
        <v>12</v>
      </c>
      <c r="D2562" t="s">
        <v>5675</v>
      </c>
      <c r="E2562" t="s">
        <v>14</v>
      </c>
      <c r="F2562" t="s">
        <v>236</v>
      </c>
      <c r="G2562" t="s">
        <v>16</v>
      </c>
      <c r="H2562" t="s">
        <v>5676</v>
      </c>
    </row>
    <row r="2563" spans="1:8">
      <c r="A2563" s="1">
        <v>2561</v>
      </c>
      <c r="B2563" t="s">
        <v>5629</v>
      </c>
      <c r="C2563" t="s">
        <v>12</v>
      </c>
      <c r="D2563" t="s">
        <v>5677</v>
      </c>
      <c r="E2563" t="s">
        <v>14</v>
      </c>
      <c r="F2563" t="s">
        <v>43</v>
      </c>
      <c r="G2563" t="s">
        <v>16</v>
      </c>
      <c r="H2563" t="s">
        <v>5678</v>
      </c>
    </row>
    <row r="2564" spans="1:8">
      <c r="A2564" s="1">
        <v>2562</v>
      </c>
      <c r="B2564" t="s">
        <v>5629</v>
      </c>
      <c r="C2564" t="s">
        <v>12</v>
      </c>
      <c r="D2564" t="s">
        <v>5679</v>
      </c>
      <c r="E2564" t="s">
        <v>14</v>
      </c>
      <c r="F2564" t="s">
        <v>283</v>
      </c>
      <c r="G2564" t="s">
        <v>16</v>
      </c>
      <c r="H2564" t="s">
        <v>5680</v>
      </c>
    </row>
    <row r="2565" spans="1:8">
      <c r="A2565" s="1">
        <v>2563</v>
      </c>
      <c r="B2565" t="s">
        <v>5629</v>
      </c>
      <c r="C2565" t="s">
        <v>12</v>
      </c>
      <c r="D2565" t="s">
        <v>5681</v>
      </c>
      <c r="E2565" t="s">
        <v>14</v>
      </c>
      <c r="F2565" t="s">
        <v>286</v>
      </c>
      <c r="G2565" t="s">
        <v>16</v>
      </c>
      <c r="H2565" t="s">
        <v>5664</v>
      </c>
    </row>
    <row r="2566" spans="1:8">
      <c r="A2566" s="1">
        <v>2564</v>
      </c>
      <c r="B2566" t="s">
        <v>5629</v>
      </c>
      <c r="C2566" t="s">
        <v>12</v>
      </c>
      <c r="D2566" t="s">
        <v>5682</v>
      </c>
      <c r="E2566" t="s">
        <v>14</v>
      </c>
      <c r="F2566" t="s">
        <v>1502</v>
      </c>
      <c r="G2566" t="s">
        <v>16</v>
      </c>
      <c r="H2566" t="s">
        <v>5683</v>
      </c>
    </row>
    <row r="2567" spans="1:8">
      <c r="A2567" s="1">
        <v>2565</v>
      </c>
      <c r="B2567" t="s">
        <v>5629</v>
      </c>
      <c r="C2567" t="s">
        <v>12</v>
      </c>
      <c r="D2567" t="s">
        <v>5684</v>
      </c>
      <c r="E2567" t="s">
        <v>14</v>
      </c>
      <c r="F2567" t="s">
        <v>247</v>
      </c>
      <c r="G2567" t="s">
        <v>16</v>
      </c>
      <c r="H2567" t="s">
        <v>5685</v>
      </c>
    </row>
    <row r="2568" spans="1:8">
      <c r="A2568" s="1">
        <v>2566</v>
      </c>
      <c r="B2568" t="s">
        <v>5629</v>
      </c>
      <c r="C2568" t="s">
        <v>12</v>
      </c>
      <c r="D2568" t="s">
        <v>5686</v>
      </c>
      <c r="E2568" t="s">
        <v>14</v>
      </c>
      <c r="F2568" t="s">
        <v>5687</v>
      </c>
      <c r="G2568" t="s">
        <v>16</v>
      </c>
      <c r="H2568" t="s">
        <v>5685</v>
      </c>
    </row>
    <row r="2569" spans="1:8">
      <c r="A2569" s="1">
        <v>2567</v>
      </c>
      <c r="B2569" t="s">
        <v>5629</v>
      </c>
      <c r="C2569" t="s">
        <v>12</v>
      </c>
      <c r="D2569" t="s">
        <v>5688</v>
      </c>
      <c r="E2569" t="s">
        <v>14</v>
      </c>
      <c r="F2569" t="s">
        <v>5689</v>
      </c>
      <c r="G2569" t="s">
        <v>16</v>
      </c>
      <c r="H2569" t="s">
        <v>5690</v>
      </c>
    </row>
    <row r="2570" spans="1:8">
      <c r="A2570" s="1">
        <v>2568</v>
      </c>
      <c r="B2570" t="s">
        <v>5629</v>
      </c>
      <c r="C2570" t="s">
        <v>12</v>
      </c>
      <c r="D2570" t="s">
        <v>5691</v>
      </c>
      <c r="E2570" t="s">
        <v>14</v>
      </c>
      <c r="F2570" t="s">
        <v>5692</v>
      </c>
      <c r="G2570" t="s">
        <v>16</v>
      </c>
      <c r="H2570" t="s">
        <v>5693</v>
      </c>
    </row>
    <row r="2571" spans="1:8">
      <c r="A2571" s="1">
        <v>2569</v>
      </c>
      <c r="B2571" t="s">
        <v>5629</v>
      </c>
      <c r="C2571" t="s">
        <v>12</v>
      </c>
      <c r="D2571" t="s">
        <v>5694</v>
      </c>
      <c r="E2571" t="s">
        <v>14</v>
      </c>
      <c r="F2571" t="s">
        <v>5695</v>
      </c>
      <c r="G2571" t="s">
        <v>16</v>
      </c>
      <c r="H2571" t="s">
        <v>5696</v>
      </c>
    </row>
    <row r="2572" spans="1:8">
      <c r="A2572" s="1">
        <v>2570</v>
      </c>
      <c r="B2572" t="s">
        <v>5629</v>
      </c>
      <c r="C2572" t="s">
        <v>12</v>
      </c>
      <c r="D2572" t="s">
        <v>5697</v>
      </c>
      <c r="E2572" t="s">
        <v>14</v>
      </c>
      <c r="F2572" t="s">
        <v>4925</v>
      </c>
      <c r="G2572" t="s">
        <v>16</v>
      </c>
      <c r="H2572" t="s">
        <v>5698</v>
      </c>
    </row>
    <row r="2573" spans="1:8">
      <c r="A2573" s="1">
        <v>2571</v>
      </c>
      <c r="B2573" t="s">
        <v>5629</v>
      </c>
      <c r="C2573" t="s">
        <v>12</v>
      </c>
      <c r="D2573" t="s">
        <v>5699</v>
      </c>
      <c r="E2573" t="s">
        <v>14</v>
      </c>
      <c r="F2573" t="s">
        <v>256</v>
      </c>
      <c r="G2573" t="s">
        <v>16</v>
      </c>
      <c r="H2573" t="s">
        <v>5700</v>
      </c>
    </row>
    <row r="2574" spans="1:8">
      <c r="A2574" s="1">
        <v>2572</v>
      </c>
      <c r="B2574" t="s">
        <v>5629</v>
      </c>
      <c r="C2574" t="s">
        <v>12</v>
      </c>
      <c r="D2574" t="s">
        <v>5701</v>
      </c>
      <c r="E2574" t="s">
        <v>14</v>
      </c>
      <c r="F2574" t="s">
        <v>259</v>
      </c>
      <c r="G2574" t="s">
        <v>16</v>
      </c>
      <c r="H2574" t="s">
        <v>5700</v>
      </c>
    </row>
    <row r="2575" spans="1:8">
      <c r="A2575" s="1">
        <v>2573</v>
      </c>
      <c r="B2575" t="s">
        <v>5629</v>
      </c>
      <c r="C2575" t="s">
        <v>12</v>
      </c>
      <c r="D2575" t="s">
        <v>5702</v>
      </c>
      <c r="E2575" t="s">
        <v>14</v>
      </c>
      <c r="F2575" t="s">
        <v>5070</v>
      </c>
      <c r="G2575" t="s">
        <v>16</v>
      </c>
      <c r="H2575" t="s">
        <v>5700</v>
      </c>
    </row>
    <row r="2576" spans="1:8">
      <c r="A2576" s="1">
        <v>2574</v>
      </c>
      <c r="B2576" t="s">
        <v>5629</v>
      </c>
      <c r="C2576" t="s">
        <v>12</v>
      </c>
      <c r="D2576" t="s">
        <v>5703</v>
      </c>
      <c r="E2576" t="s">
        <v>14</v>
      </c>
      <c r="F2576" t="s">
        <v>250</v>
      </c>
      <c r="G2576" t="s">
        <v>16</v>
      </c>
      <c r="H2576" t="s">
        <v>5700</v>
      </c>
    </row>
    <row r="2577" spans="1:8">
      <c r="A2577" s="1">
        <v>2575</v>
      </c>
      <c r="B2577" t="s">
        <v>5629</v>
      </c>
      <c r="C2577" t="s">
        <v>12</v>
      </c>
      <c r="D2577" t="s">
        <v>5704</v>
      </c>
      <c r="E2577" t="s">
        <v>14</v>
      </c>
      <c r="F2577" t="s">
        <v>273</v>
      </c>
      <c r="G2577" t="s">
        <v>16</v>
      </c>
      <c r="H2577" t="s">
        <v>5700</v>
      </c>
    </row>
    <row r="2578" spans="1:8">
      <c r="A2578" s="1">
        <v>2576</v>
      </c>
      <c r="B2578" t="s">
        <v>5629</v>
      </c>
      <c r="C2578" t="s">
        <v>12</v>
      </c>
      <c r="D2578" t="s">
        <v>5705</v>
      </c>
      <c r="E2578" t="s">
        <v>14</v>
      </c>
      <c r="F2578" t="s">
        <v>93</v>
      </c>
      <c r="G2578" t="s">
        <v>16</v>
      </c>
      <c r="H2578" t="s">
        <v>5706</v>
      </c>
    </row>
    <row r="2579" spans="1:8">
      <c r="A2579" s="1">
        <v>2577</v>
      </c>
      <c r="B2579" t="s">
        <v>5629</v>
      </c>
      <c r="C2579" t="s">
        <v>12</v>
      </c>
      <c r="D2579" t="s">
        <v>5707</v>
      </c>
      <c r="E2579" t="s">
        <v>14</v>
      </c>
      <c r="F2579" t="s">
        <v>84</v>
      </c>
      <c r="G2579" t="s">
        <v>16</v>
      </c>
      <c r="H2579" t="s">
        <v>5708</v>
      </c>
    </row>
    <row r="2580" spans="1:8">
      <c r="A2580" s="1">
        <v>2578</v>
      </c>
      <c r="B2580" t="s">
        <v>5629</v>
      </c>
      <c r="C2580" t="s">
        <v>12</v>
      </c>
      <c r="D2580" t="s">
        <v>63</v>
      </c>
      <c r="E2580" t="s">
        <v>14</v>
      </c>
      <c r="F2580" t="s">
        <v>63</v>
      </c>
      <c r="G2580" t="s">
        <v>16</v>
      </c>
    </row>
    <row r="2581" spans="1:8">
      <c r="A2581" s="1">
        <v>2579</v>
      </c>
      <c r="B2581" t="s">
        <v>5629</v>
      </c>
      <c r="C2581" t="s">
        <v>12</v>
      </c>
      <c r="D2581" t="s">
        <v>5709</v>
      </c>
      <c r="E2581" t="s">
        <v>14</v>
      </c>
      <c r="F2581" t="s">
        <v>65</v>
      </c>
      <c r="G2581" t="s">
        <v>16</v>
      </c>
      <c r="H2581" t="s">
        <v>5710</v>
      </c>
    </row>
    <row r="2582" spans="1:8">
      <c r="A2582" s="1">
        <v>2580</v>
      </c>
      <c r="B2582" t="s">
        <v>5629</v>
      </c>
      <c r="C2582" t="s">
        <v>12</v>
      </c>
      <c r="D2582" t="s">
        <v>5711</v>
      </c>
      <c r="E2582" t="s">
        <v>14</v>
      </c>
      <c r="F2582" t="s">
        <v>68</v>
      </c>
      <c r="G2582" t="s">
        <v>16</v>
      </c>
      <c r="H2582" t="s">
        <v>144</v>
      </c>
    </row>
    <row r="2583" spans="1:8">
      <c r="A2583" s="1">
        <v>2581</v>
      </c>
      <c r="B2583" t="s">
        <v>5629</v>
      </c>
      <c r="C2583" t="s">
        <v>12</v>
      </c>
      <c r="D2583" t="s">
        <v>5712</v>
      </c>
      <c r="E2583" t="s">
        <v>14</v>
      </c>
      <c r="F2583" t="s">
        <v>71</v>
      </c>
      <c r="G2583" t="s">
        <v>16</v>
      </c>
      <c r="H2583" t="s">
        <v>146</v>
      </c>
    </row>
    <row r="2584" spans="1:8">
      <c r="A2584" s="1">
        <v>2582</v>
      </c>
      <c r="B2584" t="s">
        <v>5629</v>
      </c>
      <c r="C2584" t="s">
        <v>12</v>
      </c>
      <c r="D2584" t="s">
        <v>5713</v>
      </c>
      <c r="E2584" t="s">
        <v>14</v>
      </c>
      <c r="F2584" t="s">
        <v>74</v>
      </c>
      <c r="G2584" t="s">
        <v>16</v>
      </c>
      <c r="H2584" t="s">
        <v>5714</v>
      </c>
    </row>
    <row r="2585" spans="1:8">
      <c r="A2585" s="1">
        <v>2583</v>
      </c>
      <c r="B2585" t="s">
        <v>5629</v>
      </c>
      <c r="C2585" t="s">
        <v>12</v>
      </c>
      <c r="D2585" t="s">
        <v>5715</v>
      </c>
      <c r="E2585" t="s">
        <v>14</v>
      </c>
      <c r="F2585" t="s">
        <v>77</v>
      </c>
      <c r="G2585" t="s">
        <v>16</v>
      </c>
      <c r="H2585" t="s">
        <v>5716</v>
      </c>
    </row>
    <row r="2586" spans="1:8">
      <c r="A2586" s="1">
        <v>2584</v>
      </c>
      <c r="B2586" t="s">
        <v>5629</v>
      </c>
      <c r="C2586" t="s">
        <v>12</v>
      </c>
      <c r="D2586" t="s">
        <v>5717</v>
      </c>
      <c r="E2586" t="s">
        <v>14</v>
      </c>
      <c r="F2586" t="s">
        <v>80</v>
      </c>
      <c r="G2586" t="s">
        <v>16</v>
      </c>
      <c r="H2586" t="s">
        <v>5718</v>
      </c>
    </row>
    <row r="2587" spans="1:8">
      <c r="A2587" s="1">
        <v>2585</v>
      </c>
      <c r="B2587" t="s">
        <v>5629</v>
      </c>
      <c r="C2587" t="s">
        <v>12</v>
      </c>
      <c r="D2587" t="s">
        <v>234</v>
      </c>
      <c r="E2587" t="s">
        <v>14</v>
      </c>
      <c r="F2587" t="s">
        <v>234</v>
      </c>
      <c r="G2587" t="s">
        <v>16</v>
      </c>
    </row>
    <row r="2588" spans="1:8">
      <c r="A2588" s="1">
        <v>2586</v>
      </c>
      <c r="B2588" t="s">
        <v>5629</v>
      </c>
      <c r="C2588" t="s">
        <v>12</v>
      </c>
      <c r="D2588" t="s">
        <v>63</v>
      </c>
      <c r="E2588" t="s">
        <v>14</v>
      </c>
      <c r="F2588" t="s">
        <v>63</v>
      </c>
      <c r="G2588" t="s">
        <v>16</v>
      </c>
    </row>
    <row r="2589" spans="1:8">
      <c r="A2589" s="1">
        <v>2587</v>
      </c>
      <c r="B2589" t="s">
        <v>5629</v>
      </c>
      <c r="C2589" t="s">
        <v>12</v>
      </c>
      <c r="D2589" t="s">
        <v>5719</v>
      </c>
      <c r="E2589" t="s">
        <v>14</v>
      </c>
      <c r="F2589" t="s">
        <v>289</v>
      </c>
      <c r="G2589" t="s">
        <v>16</v>
      </c>
      <c r="H2589" t="s">
        <v>5720</v>
      </c>
    </row>
    <row r="2590" spans="1:8">
      <c r="A2590" s="1">
        <v>2588</v>
      </c>
      <c r="B2590" t="s">
        <v>5629</v>
      </c>
      <c r="C2590" t="s">
        <v>12</v>
      </c>
      <c r="D2590" t="s">
        <v>5721</v>
      </c>
      <c r="E2590" t="s">
        <v>14</v>
      </c>
      <c r="F2590" t="s">
        <v>291</v>
      </c>
      <c r="G2590" t="s">
        <v>16</v>
      </c>
      <c r="H2590" t="s">
        <v>5722</v>
      </c>
    </row>
    <row r="2591" spans="1:8">
      <c r="A2591" s="1">
        <v>2589</v>
      </c>
      <c r="B2591" t="s">
        <v>5629</v>
      </c>
      <c r="C2591" t="s">
        <v>12</v>
      </c>
      <c r="D2591" t="s">
        <v>63</v>
      </c>
      <c r="E2591" t="s">
        <v>14</v>
      </c>
      <c r="F2591" t="s">
        <v>63</v>
      </c>
      <c r="G2591" t="s">
        <v>16</v>
      </c>
    </row>
    <row r="2592" spans="1:8">
      <c r="A2592" s="1">
        <v>2590</v>
      </c>
      <c r="B2592" t="s">
        <v>5629</v>
      </c>
      <c r="C2592" t="s">
        <v>12</v>
      </c>
      <c r="D2592" t="s">
        <v>5723</v>
      </c>
      <c r="E2592" t="s">
        <v>14</v>
      </c>
      <c r="F2592" t="s">
        <v>5724</v>
      </c>
      <c r="G2592" t="s">
        <v>16</v>
      </c>
      <c r="H2592">
        <f> 20.67, σ = 3.63, α = 1.123 × 10−10, ν = 7.71)
</f>
        <v>0</v>
      </c>
    </row>
    <row r="2593" spans="1:8">
      <c r="A2593" s="1">
        <v>2591</v>
      </c>
      <c r="B2593" t="s">
        <v>5629</v>
      </c>
      <c r="C2593" t="s">
        <v>12</v>
      </c>
      <c r="D2593" t="s">
        <v>5725</v>
      </c>
      <c r="E2593" t="s">
        <v>14</v>
      </c>
      <c r="F2593" t="s">
        <v>5726</v>
      </c>
      <c r="G2593" t="s">
        <v>16</v>
      </c>
      <c r="H2593">
        <f> 5 hr−1
</f>
        <v>0</v>
      </c>
    </row>
    <row r="2594" spans="1:8">
      <c r="A2594" s="1">
        <v>2592</v>
      </c>
      <c r="B2594" t="s">
        <v>5629</v>
      </c>
      <c r="C2594" t="s">
        <v>12</v>
      </c>
      <c r="D2594" t="s">
        <v>5727</v>
      </c>
      <c r="E2594" t="s">
        <v>14</v>
      </c>
      <c r="F2594" t="s">
        <v>732</v>
      </c>
      <c r="G2594" t="s">
        <v>16</v>
      </c>
      <c r="H2594" t="s">
        <v>5728</v>
      </c>
    </row>
    <row r="2595" spans="1:8">
      <c r="A2595" s="1">
        <v>2593</v>
      </c>
      <c r="B2595" t="s">
        <v>5629</v>
      </c>
      <c r="C2595" t="s">
        <v>12</v>
      </c>
      <c r="D2595" t="s">
        <v>5729</v>
      </c>
      <c r="E2595" t="s">
        <v>14</v>
      </c>
      <c r="F2595" t="s">
        <v>732</v>
      </c>
      <c r="G2595" t="s">
        <v>16</v>
      </c>
      <c r="H2595" t="s">
        <v>5730</v>
      </c>
    </row>
    <row r="2596" spans="1:8">
      <c r="A2596" s="1">
        <v>2594</v>
      </c>
      <c r="B2596" t="s">
        <v>5629</v>
      </c>
      <c r="C2596" t="s">
        <v>12</v>
      </c>
      <c r="D2596" t="s">
        <v>5731</v>
      </c>
      <c r="E2596" t="s">
        <v>14</v>
      </c>
      <c r="F2596" t="s">
        <v>2919</v>
      </c>
      <c r="G2596" t="s">
        <v>16</v>
      </c>
      <c r="H2596">
        <f> 2.36 × 10−11
</f>
        <v>0</v>
      </c>
    </row>
    <row r="2597" spans="1:8">
      <c r="A2597" s="1">
        <v>2595</v>
      </c>
      <c r="B2597" t="s">
        <v>5629</v>
      </c>
      <c r="C2597" t="s">
        <v>12</v>
      </c>
      <c r="D2597" t="s">
        <v>5732</v>
      </c>
      <c r="E2597" t="s">
        <v>14</v>
      </c>
      <c r="F2597" t="s">
        <v>2919</v>
      </c>
      <c r="G2597" t="s">
        <v>16</v>
      </c>
      <c r="H2597">
        <f> 2.81 × 10−11
</f>
        <v>0</v>
      </c>
    </row>
    <row r="2598" spans="1:8">
      <c r="A2598" s="1">
        <v>2596</v>
      </c>
      <c r="B2598" t="s">
        <v>5629</v>
      </c>
      <c r="C2598" t="s">
        <v>12</v>
      </c>
      <c r="D2598" t="s">
        <v>5733</v>
      </c>
      <c r="E2598" t="s">
        <v>14</v>
      </c>
      <c r="F2598" t="s">
        <v>5734</v>
      </c>
      <c r="G2598" t="s">
        <v>16</v>
      </c>
      <c r="H2598">
        <f> 4.01
</f>
        <v>0</v>
      </c>
    </row>
    <row r="2599" spans="1:8">
      <c r="A2599" s="1">
        <v>2597</v>
      </c>
      <c r="B2599" t="s">
        <v>5629</v>
      </c>
      <c r="C2599" t="s">
        <v>12</v>
      </c>
      <c r="D2599" t="s">
        <v>5735</v>
      </c>
      <c r="E2599" t="s">
        <v>14</v>
      </c>
      <c r="F2599" t="s">
        <v>5734</v>
      </c>
      <c r="G2599" t="s">
        <v>16</v>
      </c>
      <c r="H2599">
        <f> 2.00
</f>
        <v>0</v>
      </c>
    </row>
    <row r="2600" spans="1:8">
      <c r="A2600" s="1">
        <v>2598</v>
      </c>
      <c r="B2600" t="s">
        <v>5629</v>
      </c>
      <c r="C2600" t="s">
        <v>12</v>
      </c>
      <c r="D2600" t="s">
        <v>5736</v>
      </c>
      <c r="E2600" t="s">
        <v>14</v>
      </c>
      <c r="F2600" t="s">
        <v>5737</v>
      </c>
      <c r="G2600" t="s">
        <v>16</v>
      </c>
      <c r="H2600">
        <f> 0.04
</f>
        <v>0</v>
      </c>
    </row>
    <row r="2601" spans="1:8">
      <c r="A2601" s="1">
        <v>2599</v>
      </c>
      <c r="B2601" t="s">
        <v>5629</v>
      </c>
      <c r="C2601" t="s">
        <v>12</v>
      </c>
      <c r="D2601" t="s">
        <v>5738</v>
      </c>
      <c r="E2601" t="s">
        <v>14</v>
      </c>
      <c r="F2601" t="s">
        <v>5737</v>
      </c>
      <c r="G2601" t="s">
        <v>16</v>
      </c>
      <c r="H2601">
        <f> 1.69
</f>
        <v>0</v>
      </c>
    </row>
    <row r="2602" spans="1:8">
      <c r="A2602" s="1">
        <v>2600</v>
      </c>
      <c r="B2602" t="s">
        <v>5629</v>
      </c>
      <c r="C2602" t="s">
        <v>12</v>
      </c>
      <c r="D2602" t="s">
        <v>5739</v>
      </c>
      <c r="E2602" t="s">
        <v>14</v>
      </c>
      <c r="F2602" t="s">
        <v>5737</v>
      </c>
      <c r="G2602" t="s">
        <v>16</v>
      </c>
      <c r="H2602">
        <f> 2.64
</f>
        <v>0</v>
      </c>
    </row>
    <row r="2603" spans="1:8">
      <c r="A2603" s="1">
        <v>2601</v>
      </c>
      <c r="B2603" t="s">
        <v>5629</v>
      </c>
      <c r="C2603" t="s">
        <v>12</v>
      </c>
      <c r="D2603" t="s">
        <v>63</v>
      </c>
      <c r="E2603" t="s">
        <v>14</v>
      </c>
      <c r="F2603" t="s">
        <v>63</v>
      </c>
      <c r="G2603" t="s">
        <v>16</v>
      </c>
    </row>
    <row r="2604" spans="1:8">
      <c r="A2604" s="1">
        <v>2602</v>
      </c>
      <c r="B2604" t="s">
        <v>5629</v>
      </c>
      <c r="C2604" t="s">
        <v>12</v>
      </c>
      <c r="D2604" t="s">
        <v>5740</v>
      </c>
      <c r="E2604" t="s">
        <v>14</v>
      </c>
      <c r="F2604" t="s">
        <v>5741</v>
      </c>
      <c r="G2604" t="s">
        <v>16</v>
      </c>
      <c r="H2604" t="s">
        <v>5742</v>
      </c>
    </row>
    <row r="2605" spans="1:8">
      <c r="A2605" s="1">
        <v>2603</v>
      </c>
      <c r="B2605" t="s">
        <v>5629</v>
      </c>
      <c r="C2605" t="s">
        <v>12</v>
      </c>
      <c r="D2605" t="s">
        <v>5743</v>
      </c>
      <c r="E2605" t="s">
        <v>14</v>
      </c>
      <c r="F2605" t="s">
        <v>5744</v>
      </c>
      <c r="G2605" t="s">
        <v>16</v>
      </c>
      <c r="H2605" t="s">
        <v>5745</v>
      </c>
    </row>
    <row r="2606" spans="1:8">
      <c r="A2606" s="1">
        <v>2604</v>
      </c>
      <c r="B2606" t="s">
        <v>5629</v>
      </c>
      <c r="C2606" t="s">
        <v>12</v>
      </c>
      <c r="D2606" t="s">
        <v>5746</v>
      </c>
      <c r="E2606" t="s">
        <v>14</v>
      </c>
      <c r="F2606" t="s">
        <v>5747</v>
      </c>
      <c r="G2606" t="s">
        <v>16</v>
      </c>
      <c r="H2606" t="s">
        <v>5748</v>
      </c>
    </row>
    <row r="2607" spans="1:8">
      <c r="A2607" s="1">
        <v>2605</v>
      </c>
      <c r="B2607" t="s">
        <v>5629</v>
      </c>
      <c r="C2607" t="s">
        <v>12</v>
      </c>
      <c r="D2607" t="s">
        <v>5749</v>
      </c>
      <c r="E2607" t="s">
        <v>14</v>
      </c>
      <c r="F2607" t="s">
        <v>5750</v>
      </c>
      <c r="G2607" t="s">
        <v>16</v>
      </c>
      <c r="H2607" t="s">
        <v>5751</v>
      </c>
    </row>
    <row r="2608" spans="1:8">
      <c r="A2608" s="1">
        <v>2606</v>
      </c>
      <c r="B2608" t="s">
        <v>5629</v>
      </c>
      <c r="C2608" t="s">
        <v>12</v>
      </c>
      <c r="D2608" t="s">
        <v>5752</v>
      </c>
      <c r="E2608" t="s">
        <v>14</v>
      </c>
      <c r="F2608" t="s">
        <v>5753</v>
      </c>
      <c r="G2608" t="s">
        <v>16</v>
      </c>
      <c r="H2608" t="s">
        <v>5754</v>
      </c>
    </row>
    <row r="2609" spans="1:8">
      <c r="A2609" s="1">
        <v>2607</v>
      </c>
      <c r="B2609" t="s">
        <v>5629</v>
      </c>
      <c r="C2609" t="s">
        <v>12</v>
      </c>
      <c r="D2609" t="s">
        <v>5755</v>
      </c>
      <c r="E2609" t="s">
        <v>14</v>
      </c>
      <c r="F2609" t="s">
        <v>5756</v>
      </c>
      <c r="G2609" t="s">
        <v>16</v>
      </c>
      <c r="H2609" t="s">
        <v>5757</v>
      </c>
    </row>
    <row r="2610" spans="1:8">
      <c r="A2610" s="1">
        <v>2608</v>
      </c>
      <c r="B2610" t="s">
        <v>5629</v>
      </c>
      <c r="C2610" t="s">
        <v>12</v>
      </c>
      <c r="D2610" t="s">
        <v>5758</v>
      </c>
      <c r="E2610" t="s">
        <v>14</v>
      </c>
      <c r="F2610" t="s">
        <v>5759</v>
      </c>
      <c r="G2610" t="s">
        <v>16</v>
      </c>
      <c r="H2610" t="s">
        <v>5760</v>
      </c>
    </row>
    <row r="2611" spans="1:8">
      <c r="A2611" s="1">
        <v>2609</v>
      </c>
      <c r="B2611" t="s">
        <v>5629</v>
      </c>
      <c r="C2611" t="s">
        <v>12</v>
      </c>
      <c r="D2611" t="s">
        <v>5761</v>
      </c>
      <c r="E2611" t="s">
        <v>14</v>
      </c>
      <c r="F2611" t="s">
        <v>5762</v>
      </c>
      <c r="G2611" t="s">
        <v>16</v>
      </c>
      <c r="H2611" t="s">
        <v>5763</v>
      </c>
    </row>
    <row r="2612" spans="1:8">
      <c r="A2612" s="1">
        <v>2610</v>
      </c>
      <c r="B2612" t="s">
        <v>5629</v>
      </c>
      <c r="C2612" t="s">
        <v>12</v>
      </c>
      <c r="D2612" t="s">
        <v>5764</v>
      </c>
      <c r="E2612" t="s">
        <v>14</v>
      </c>
      <c r="F2612" t="s">
        <v>5765</v>
      </c>
      <c r="G2612" t="s">
        <v>16</v>
      </c>
      <c r="H2612" t="s">
        <v>5766</v>
      </c>
    </row>
    <row r="2613" spans="1:8">
      <c r="A2613" s="1">
        <v>2611</v>
      </c>
      <c r="B2613" t="s">
        <v>5629</v>
      </c>
      <c r="C2613" t="s">
        <v>12</v>
      </c>
      <c r="D2613" t="s">
        <v>5767</v>
      </c>
      <c r="E2613" t="s">
        <v>14</v>
      </c>
      <c r="F2613" t="s">
        <v>5768</v>
      </c>
      <c r="G2613" t="s">
        <v>16</v>
      </c>
      <c r="H2613" t="s">
        <v>5769</v>
      </c>
    </row>
    <row r="2614" spans="1:8">
      <c r="A2614" s="1">
        <v>2612</v>
      </c>
      <c r="B2614" t="s">
        <v>5629</v>
      </c>
      <c r="C2614" t="s">
        <v>12</v>
      </c>
      <c r="D2614" t="s">
        <v>5770</v>
      </c>
      <c r="E2614" t="s">
        <v>14</v>
      </c>
      <c r="F2614" t="s">
        <v>5771</v>
      </c>
      <c r="G2614" t="s">
        <v>16</v>
      </c>
      <c r="H2614" t="s">
        <v>5772</v>
      </c>
    </row>
    <row r="2615" spans="1:8">
      <c r="A2615" s="1">
        <v>2613</v>
      </c>
      <c r="B2615" t="s">
        <v>5629</v>
      </c>
      <c r="C2615" t="s">
        <v>12</v>
      </c>
      <c r="D2615" t="s">
        <v>5773</v>
      </c>
      <c r="E2615" t="s">
        <v>14</v>
      </c>
      <c r="F2615" t="s">
        <v>289</v>
      </c>
      <c r="G2615" t="s">
        <v>16</v>
      </c>
      <c r="H2615" t="s">
        <v>5774</v>
      </c>
    </row>
    <row r="2616" spans="1:8">
      <c r="A2616" s="1">
        <v>2614</v>
      </c>
      <c r="B2616" t="s">
        <v>5629</v>
      </c>
      <c r="C2616" t="s">
        <v>12</v>
      </c>
      <c r="D2616" t="s">
        <v>5775</v>
      </c>
      <c r="E2616" t="s">
        <v>14</v>
      </c>
      <c r="F2616" t="s">
        <v>291</v>
      </c>
      <c r="G2616" t="s">
        <v>16</v>
      </c>
      <c r="H2616" t="s">
        <v>5776</v>
      </c>
    </row>
    <row r="2617" spans="1:8">
      <c r="A2617" s="1">
        <v>2615</v>
      </c>
      <c r="B2617" t="s">
        <v>5629</v>
      </c>
      <c r="C2617" t="s">
        <v>12</v>
      </c>
      <c r="D2617" t="s">
        <v>5777</v>
      </c>
      <c r="E2617" t="s">
        <v>14</v>
      </c>
      <c r="F2617" t="s">
        <v>294</v>
      </c>
      <c r="G2617" t="s">
        <v>16</v>
      </c>
      <c r="H2617" t="s">
        <v>5778</v>
      </c>
    </row>
    <row r="2618" spans="1:8">
      <c r="A2618" s="1">
        <v>2616</v>
      </c>
      <c r="B2618" t="s">
        <v>5629</v>
      </c>
      <c r="C2618" t="s">
        <v>12</v>
      </c>
      <c r="D2618" t="s">
        <v>5779</v>
      </c>
      <c r="E2618" t="s">
        <v>14</v>
      </c>
      <c r="F2618" t="s">
        <v>297</v>
      </c>
      <c r="G2618" t="s">
        <v>16</v>
      </c>
      <c r="H2618" t="s">
        <v>5780</v>
      </c>
    </row>
    <row r="2619" spans="1:8">
      <c r="A2619" s="1">
        <v>2617</v>
      </c>
      <c r="B2619" t="s">
        <v>5629</v>
      </c>
      <c r="C2619" t="s">
        <v>12</v>
      </c>
      <c r="D2619" t="s">
        <v>5781</v>
      </c>
      <c r="E2619" t="s">
        <v>14</v>
      </c>
      <c r="F2619" t="s">
        <v>300</v>
      </c>
      <c r="G2619" t="s">
        <v>16</v>
      </c>
      <c r="H2619" t="s">
        <v>5782</v>
      </c>
    </row>
    <row r="2620" spans="1:8">
      <c r="A2620" s="1">
        <v>2618</v>
      </c>
      <c r="B2620" t="s">
        <v>5629</v>
      </c>
      <c r="C2620" t="s">
        <v>12</v>
      </c>
      <c r="D2620" t="s">
        <v>5783</v>
      </c>
      <c r="E2620" t="s">
        <v>14</v>
      </c>
      <c r="F2620" t="s">
        <v>315</v>
      </c>
      <c r="G2620" t="s">
        <v>16</v>
      </c>
      <c r="H2620" t="s">
        <v>5784</v>
      </c>
    </row>
    <row r="2621" spans="1:8">
      <c r="A2621" s="1">
        <v>2619</v>
      </c>
      <c r="B2621" t="s">
        <v>5629</v>
      </c>
      <c r="C2621" t="s">
        <v>12</v>
      </c>
      <c r="D2621" t="s">
        <v>5785</v>
      </c>
      <c r="E2621" t="s">
        <v>14</v>
      </c>
      <c r="F2621" t="s">
        <v>917</v>
      </c>
      <c r="G2621" t="s">
        <v>16</v>
      </c>
      <c r="H2621" t="s">
        <v>5786</v>
      </c>
    </row>
    <row r="2622" spans="1:8">
      <c r="A2622" s="1">
        <v>2620</v>
      </c>
      <c r="B2622" t="s">
        <v>5787</v>
      </c>
      <c r="C2622" t="s">
        <v>12</v>
      </c>
      <c r="D2622" t="s">
        <v>5788</v>
      </c>
      <c r="E2622" t="s">
        <v>14</v>
      </c>
      <c r="F2622" t="s">
        <v>65</v>
      </c>
      <c r="G2622" t="s">
        <v>16</v>
      </c>
      <c r="H2622" t="s">
        <v>5789</v>
      </c>
    </row>
    <row r="2623" spans="1:8">
      <c r="A2623" s="1">
        <v>2621</v>
      </c>
      <c r="B2623" t="s">
        <v>5787</v>
      </c>
      <c r="C2623" t="s">
        <v>12</v>
      </c>
      <c r="D2623" t="s">
        <v>5790</v>
      </c>
      <c r="E2623" t="s">
        <v>14</v>
      </c>
      <c r="F2623" t="s">
        <v>68</v>
      </c>
      <c r="G2623" t="s">
        <v>16</v>
      </c>
      <c r="H2623" t="s">
        <v>5791</v>
      </c>
    </row>
    <row r="2624" spans="1:8">
      <c r="A2624" s="1">
        <v>2622</v>
      </c>
      <c r="B2624" t="s">
        <v>5787</v>
      </c>
      <c r="C2624" t="s">
        <v>12</v>
      </c>
      <c r="D2624" t="s">
        <v>5792</v>
      </c>
      <c r="E2624" t="s">
        <v>14</v>
      </c>
      <c r="F2624" t="s">
        <v>71</v>
      </c>
      <c r="G2624" t="s">
        <v>16</v>
      </c>
      <c r="H2624" t="s">
        <v>5793</v>
      </c>
    </row>
    <row r="2625" spans="1:8">
      <c r="A2625" s="1">
        <v>2623</v>
      </c>
      <c r="B2625" t="s">
        <v>5787</v>
      </c>
      <c r="C2625" t="s">
        <v>12</v>
      </c>
      <c r="D2625" t="s">
        <v>5794</v>
      </c>
      <c r="E2625" t="s">
        <v>14</v>
      </c>
      <c r="F2625" t="s">
        <v>74</v>
      </c>
      <c r="G2625" t="s">
        <v>16</v>
      </c>
      <c r="H2625" t="s">
        <v>5795</v>
      </c>
    </row>
    <row r="2626" spans="1:8">
      <c r="A2626" s="1">
        <v>2624</v>
      </c>
      <c r="B2626" t="s">
        <v>5787</v>
      </c>
      <c r="C2626" t="s">
        <v>12</v>
      </c>
      <c r="D2626" t="s">
        <v>5796</v>
      </c>
      <c r="E2626" t="s">
        <v>14</v>
      </c>
      <c r="F2626" t="s">
        <v>77</v>
      </c>
      <c r="G2626" t="s">
        <v>16</v>
      </c>
      <c r="H2626" t="s">
        <v>5797</v>
      </c>
    </row>
    <row r="2627" spans="1:8">
      <c r="A2627" s="1">
        <v>2625</v>
      </c>
      <c r="B2627" t="s">
        <v>5787</v>
      </c>
      <c r="C2627" t="s">
        <v>12</v>
      </c>
      <c r="D2627" t="s">
        <v>5798</v>
      </c>
      <c r="E2627" t="s">
        <v>14</v>
      </c>
      <c r="F2627" t="s">
        <v>80</v>
      </c>
      <c r="G2627" t="s">
        <v>16</v>
      </c>
      <c r="H2627" t="s">
        <v>5799</v>
      </c>
    </row>
    <row r="2628" spans="1:8">
      <c r="A2628" s="1">
        <v>2626</v>
      </c>
      <c r="B2628" t="s">
        <v>5787</v>
      </c>
      <c r="C2628" t="s">
        <v>12</v>
      </c>
      <c r="D2628" t="s">
        <v>5800</v>
      </c>
      <c r="E2628" t="s">
        <v>14</v>
      </c>
      <c r="F2628" t="s">
        <v>493</v>
      </c>
      <c r="G2628" t="s">
        <v>16</v>
      </c>
      <c r="H2628" t="s">
        <v>5801</v>
      </c>
    </row>
    <row r="2629" spans="1:8">
      <c r="A2629" s="1">
        <v>2627</v>
      </c>
      <c r="B2629" t="s">
        <v>5787</v>
      </c>
      <c r="C2629" t="s">
        <v>12</v>
      </c>
      <c r="D2629" t="s">
        <v>5802</v>
      </c>
      <c r="E2629" t="s">
        <v>14</v>
      </c>
      <c r="F2629" t="s">
        <v>496</v>
      </c>
      <c r="G2629" t="s">
        <v>16</v>
      </c>
      <c r="H2629" t="s">
        <v>5803</v>
      </c>
    </row>
    <row r="2630" spans="1:8">
      <c r="A2630" s="1">
        <v>2628</v>
      </c>
      <c r="B2630" t="s">
        <v>5787</v>
      </c>
      <c r="C2630" t="s">
        <v>12</v>
      </c>
      <c r="D2630" t="s">
        <v>5804</v>
      </c>
      <c r="E2630" t="s">
        <v>14</v>
      </c>
      <c r="F2630" t="s">
        <v>499</v>
      </c>
      <c r="G2630" t="s">
        <v>16</v>
      </c>
      <c r="H2630" t="s">
        <v>5805</v>
      </c>
    </row>
    <row r="2631" spans="1:8">
      <c r="A2631" s="1">
        <v>2629</v>
      </c>
      <c r="B2631" t="s">
        <v>5787</v>
      </c>
      <c r="C2631" t="s">
        <v>12</v>
      </c>
      <c r="D2631" t="s">
        <v>5806</v>
      </c>
      <c r="E2631" t="s">
        <v>14</v>
      </c>
      <c r="F2631" t="s">
        <v>502</v>
      </c>
      <c r="G2631" t="s">
        <v>16</v>
      </c>
      <c r="H2631" t="s">
        <v>5807</v>
      </c>
    </row>
    <row r="2632" spans="1:8">
      <c r="A2632" s="1">
        <v>2630</v>
      </c>
      <c r="B2632" t="s">
        <v>5787</v>
      </c>
      <c r="C2632" t="s">
        <v>12</v>
      </c>
      <c r="D2632" t="s">
        <v>5808</v>
      </c>
      <c r="E2632" t="s">
        <v>14</v>
      </c>
      <c r="F2632" t="s">
        <v>505</v>
      </c>
      <c r="G2632" t="s">
        <v>16</v>
      </c>
      <c r="H2632" t="s">
        <v>5809</v>
      </c>
    </row>
    <row r="2633" spans="1:8">
      <c r="A2633" s="1">
        <v>2631</v>
      </c>
      <c r="B2633" t="s">
        <v>5787</v>
      </c>
      <c r="C2633" t="s">
        <v>12</v>
      </c>
      <c r="D2633" t="s">
        <v>5810</v>
      </c>
      <c r="E2633" t="s">
        <v>14</v>
      </c>
      <c r="F2633" t="s">
        <v>5811</v>
      </c>
      <c r="G2633" t="s">
        <v>16</v>
      </c>
      <c r="H2633" t="s">
        <v>5812</v>
      </c>
    </row>
    <row r="2634" spans="1:8">
      <c r="A2634" s="1">
        <v>2632</v>
      </c>
      <c r="B2634" t="s">
        <v>5787</v>
      </c>
      <c r="C2634" t="s">
        <v>12</v>
      </c>
      <c r="D2634" t="s">
        <v>5813</v>
      </c>
      <c r="E2634" t="s">
        <v>14</v>
      </c>
      <c r="F2634" t="s">
        <v>5814</v>
      </c>
      <c r="G2634" t="s">
        <v>16</v>
      </c>
      <c r="H2634" t="s">
        <v>5812</v>
      </c>
    </row>
    <row r="2635" spans="1:8">
      <c r="A2635" s="1">
        <v>2633</v>
      </c>
      <c r="B2635" t="s">
        <v>5787</v>
      </c>
      <c r="C2635" t="s">
        <v>12</v>
      </c>
      <c r="D2635" t="s">
        <v>5815</v>
      </c>
      <c r="E2635" t="s">
        <v>14</v>
      </c>
      <c r="F2635" t="s">
        <v>5816</v>
      </c>
      <c r="G2635" t="s">
        <v>16</v>
      </c>
      <c r="H2635" t="s">
        <v>5812</v>
      </c>
    </row>
    <row r="2636" spans="1:8">
      <c r="A2636" s="1">
        <v>2634</v>
      </c>
      <c r="B2636" t="s">
        <v>5787</v>
      </c>
      <c r="C2636" t="s">
        <v>12</v>
      </c>
      <c r="D2636" t="s">
        <v>5817</v>
      </c>
      <c r="E2636" t="s">
        <v>14</v>
      </c>
      <c r="F2636" t="s">
        <v>5818</v>
      </c>
      <c r="G2636" t="s">
        <v>16</v>
      </c>
      <c r="H2636" t="s">
        <v>5812</v>
      </c>
    </row>
    <row r="2637" spans="1:8">
      <c r="A2637" s="1">
        <v>2635</v>
      </c>
      <c r="B2637" t="s">
        <v>5787</v>
      </c>
      <c r="C2637" t="s">
        <v>12</v>
      </c>
      <c r="D2637" t="s">
        <v>5819</v>
      </c>
      <c r="E2637" t="s">
        <v>14</v>
      </c>
      <c r="F2637" t="s">
        <v>5820</v>
      </c>
      <c r="G2637" t="s">
        <v>16</v>
      </c>
      <c r="H2637" t="s">
        <v>5812</v>
      </c>
    </row>
    <row r="2638" spans="1:8">
      <c r="A2638" s="1">
        <v>2636</v>
      </c>
      <c r="B2638" t="s">
        <v>5787</v>
      </c>
      <c r="C2638" t="s">
        <v>12</v>
      </c>
      <c r="D2638" t="s">
        <v>5821</v>
      </c>
      <c r="E2638" t="s">
        <v>14</v>
      </c>
      <c r="F2638" t="s">
        <v>283</v>
      </c>
      <c r="G2638" t="s">
        <v>16</v>
      </c>
      <c r="H2638" t="s">
        <v>5822</v>
      </c>
    </row>
    <row r="2639" spans="1:8">
      <c r="A2639" s="1">
        <v>2637</v>
      </c>
      <c r="B2639" t="s">
        <v>5787</v>
      </c>
      <c r="C2639" t="s">
        <v>12</v>
      </c>
      <c r="D2639" t="s">
        <v>5823</v>
      </c>
      <c r="E2639" t="s">
        <v>14</v>
      </c>
      <c r="F2639" t="s">
        <v>294</v>
      </c>
      <c r="G2639" t="s">
        <v>16</v>
      </c>
      <c r="H2639" t="s">
        <v>5809</v>
      </c>
    </row>
    <row r="2640" spans="1:8">
      <c r="A2640" s="1">
        <v>2638</v>
      </c>
      <c r="B2640" t="s">
        <v>5787</v>
      </c>
      <c r="C2640" t="s">
        <v>12</v>
      </c>
      <c r="D2640" t="s">
        <v>5824</v>
      </c>
      <c r="E2640" t="s">
        <v>14</v>
      </c>
      <c r="F2640" t="s">
        <v>112</v>
      </c>
      <c r="G2640" t="s">
        <v>16</v>
      </c>
      <c r="H2640" t="s">
        <v>5825</v>
      </c>
    </row>
    <row r="2641" spans="1:8">
      <c r="A2641" s="1">
        <v>2639</v>
      </c>
      <c r="B2641" t="s">
        <v>5787</v>
      </c>
      <c r="C2641" t="s">
        <v>12</v>
      </c>
      <c r="D2641" t="s">
        <v>5826</v>
      </c>
      <c r="E2641" t="s">
        <v>14</v>
      </c>
      <c r="F2641" t="s">
        <v>5827</v>
      </c>
      <c r="G2641" t="s">
        <v>16</v>
      </c>
      <c r="H2641" t="s">
        <v>5828</v>
      </c>
    </row>
    <row r="2642" spans="1:8">
      <c r="A2642" s="1">
        <v>2640</v>
      </c>
      <c r="B2642" t="s">
        <v>5787</v>
      </c>
      <c r="C2642" t="s">
        <v>12</v>
      </c>
      <c r="D2642" t="s">
        <v>5829</v>
      </c>
      <c r="E2642" t="s">
        <v>14</v>
      </c>
      <c r="F2642" t="s">
        <v>5830</v>
      </c>
      <c r="G2642" t="s">
        <v>16</v>
      </c>
      <c r="H2642" t="s">
        <v>5831</v>
      </c>
    </row>
    <row r="2643" spans="1:8">
      <c r="A2643" s="1">
        <v>2641</v>
      </c>
      <c r="B2643" t="s">
        <v>5787</v>
      </c>
      <c r="C2643" t="s">
        <v>12</v>
      </c>
      <c r="D2643" t="s">
        <v>5832</v>
      </c>
      <c r="E2643" t="s">
        <v>14</v>
      </c>
      <c r="F2643" t="s">
        <v>5833</v>
      </c>
      <c r="G2643" t="s">
        <v>16</v>
      </c>
      <c r="H2643" t="s">
        <v>5834</v>
      </c>
    </row>
    <row r="2644" spans="1:8">
      <c r="A2644" s="1">
        <v>2642</v>
      </c>
      <c r="B2644" t="s">
        <v>5787</v>
      </c>
      <c r="C2644" t="s">
        <v>12</v>
      </c>
      <c r="D2644" t="s">
        <v>5835</v>
      </c>
      <c r="E2644" t="s">
        <v>14</v>
      </c>
      <c r="F2644" t="s">
        <v>404</v>
      </c>
      <c r="G2644" t="s">
        <v>16</v>
      </c>
      <c r="H2644" t="s">
        <v>5836</v>
      </c>
    </row>
    <row r="2645" spans="1:8">
      <c r="A2645" s="1">
        <v>2643</v>
      </c>
      <c r="B2645" t="s">
        <v>5787</v>
      </c>
      <c r="C2645" t="s">
        <v>12</v>
      </c>
      <c r="D2645" t="s">
        <v>5837</v>
      </c>
      <c r="E2645" t="s">
        <v>14</v>
      </c>
      <c r="F2645" t="s">
        <v>5837</v>
      </c>
      <c r="G2645" t="s">
        <v>16</v>
      </c>
    </row>
    <row r="2646" spans="1:8">
      <c r="A2646" s="1">
        <v>2644</v>
      </c>
      <c r="B2646" t="s">
        <v>5787</v>
      </c>
      <c r="C2646" t="s">
        <v>12</v>
      </c>
      <c r="D2646" t="s">
        <v>5838</v>
      </c>
      <c r="E2646" t="s">
        <v>14</v>
      </c>
      <c r="F2646" t="s">
        <v>5838</v>
      </c>
      <c r="G2646" t="s">
        <v>16</v>
      </c>
    </row>
    <row r="2647" spans="1:8">
      <c r="A2647" s="1">
        <v>2645</v>
      </c>
      <c r="B2647" t="s">
        <v>5787</v>
      </c>
      <c r="C2647" t="s">
        <v>12</v>
      </c>
      <c r="D2647" t="s">
        <v>5839</v>
      </c>
      <c r="E2647" t="s">
        <v>14</v>
      </c>
      <c r="F2647" t="s">
        <v>5839</v>
      </c>
      <c r="G2647" t="s">
        <v>16</v>
      </c>
    </row>
    <row r="2648" spans="1:8">
      <c r="A2648" s="1">
        <v>2646</v>
      </c>
      <c r="B2648" t="s">
        <v>5787</v>
      </c>
      <c r="C2648" t="s">
        <v>12</v>
      </c>
      <c r="D2648" t="s">
        <v>5840</v>
      </c>
      <c r="E2648" t="s">
        <v>14</v>
      </c>
      <c r="F2648" t="s">
        <v>5840</v>
      </c>
      <c r="G2648" t="s">
        <v>16</v>
      </c>
    </row>
    <row r="2649" spans="1:8">
      <c r="A2649" s="1">
        <v>2647</v>
      </c>
      <c r="B2649" t="s">
        <v>5787</v>
      </c>
      <c r="C2649" t="s">
        <v>12</v>
      </c>
      <c r="D2649" t="s">
        <v>5841</v>
      </c>
      <c r="E2649" t="s">
        <v>14</v>
      </c>
      <c r="F2649" t="s">
        <v>5841</v>
      </c>
      <c r="G2649" t="s">
        <v>16</v>
      </c>
    </row>
    <row r="2650" spans="1:8">
      <c r="A2650" s="1">
        <v>2648</v>
      </c>
      <c r="B2650" t="s">
        <v>5787</v>
      </c>
      <c r="C2650" t="s">
        <v>12</v>
      </c>
      <c r="D2650" t="s">
        <v>5842</v>
      </c>
      <c r="E2650" t="s">
        <v>14</v>
      </c>
      <c r="F2650" t="s">
        <v>5842</v>
      </c>
      <c r="G2650" t="s">
        <v>16</v>
      </c>
    </row>
    <row r="2651" spans="1:8">
      <c r="A2651" s="1">
        <v>2649</v>
      </c>
      <c r="B2651" t="s">
        <v>5787</v>
      </c>
      <c r="C2651" t="s">
        <v>12</v>
      </c>
      <c r="D2651" t="s">
        <v>5843</v>
      </c>
      <c r="E2651" t="s">
        <v>14</v>
      </c>
      <c r="F2651" t="s">
        <v>5843</v>
      </c>
      <c r="G2651" t="s">
        <v>16</v>
      </c>
    </row>
    <row r="2652" spans="1:8">
      <c r="A2652" s="1">
        <v>2650</v>
      </c>
      <c r="B2652" t="s">
        <v>5787</v>
      </c>
      <c r="C2652" t="s">
        <v>12</v>
      </c>
      <c r="D2652" t="s">
        <v>5844</v>
      </c>
      <c r="E2652" t="s">
        <v>14</v>
      </c>
      <c r="F2652" t="s">
        <v>5844</v>
      </c>
      <c r="G2652" t="s">
        <v>16</v>
      </c>
    </row>
    <row r="2653" spans="1:8">
      <c r="A2653" s="1">
        <v>2651</v>
      </c>
      <c r="B2653" t="s">
        <v>5787</v>
      </c>
      <c r="C2653" t="s">
        <v>12</v>
      </c>
      <c r="D2653" t="s">
        <v>5845</v>
      </c>
      <c r="E2653" t="s">
        <v>14</v>
      </c>
      <c r="F2653" t="s">
        <v>5846</v>
      </c>
      <c r="G2653" t="s">
        <v>16</v>
      </c>
      <c r="H2653" t="s">
        <v>4690</v>
      </c>
    </row>
    <row r="2654" spans="1:8">
      <c r="A2654" s="1">
        <v>2652</v>
      </c>
      <c r="B2654" t="s">
        <v>5787</v>
      </c>
      <c r="C2654" t="s">
        <v>12</v>
      </c>
      <c r="D2654" t="s">
        <v>5847</v>
      </c>
      <c r="E2654" t="s">
        <v>14</v>
      </c>
      <c r="F2654" t="s">
        <v>5848</v>
      </c>
      <c r="G2654" t="s">
        <v>16</v>
      </c>
      <c r="H2654" t="s">
        <v>2187</v>
      </c>
    </row>
    <row r="2655" spans="1:8">
      <c r="A2655" s="1">
        <v>2653</v>
      </c>
      <c r="B2655" t="s">
        <v>5787</v>
      </c>
      <c r="C2655" t="s">
        <v>12</v>
      </c>
      <c r="D2655" t="s">
        <v>5849</v>
      </c>
      <c r="E2655" t="s">
        <v>14</v>
      </c>
      <c r="F2655" t="s">
        <v>5849</v>
      </c>
      <c r="G2655" t="s">
        <v>16</v>
      </c>
    </row>
    <row r="2656" spans="1:8">
      <c r="A2656" s="1">
        <v>2654</v>
      </c>
      <c r="B2656" t="s">
        <v>5787</v>
      </c>
      <c r="C2656" t="s">
        <v>12</v>
      </c>
      <c r="D2656" t="s">
        <v>5850</v>
      </c>
      <c r="E2656" t="s">
        <v>14</v>
      </c>
      <c r="F2656" t="s">
        <v>5850</v>
      </c>
      <c r="G2656" t="s">
        <v>16</v>
      </c>
    </row>
    <row r="2657" spans="1:8">
      <c r="A2657" s="1">
        <v>2655</v>
      </c>
      <c r="B2657" t="s">
        <v>5787</v>
      </c>
      <c r="C2657" t="s">
        <v>12</v>
      </c>
      <c r="D2657" t="s">
        <v>5851</v>
      </c>
      <c r="E2657" t="s">
        <v>14</v>
      </c>
      <c r="F2657" t="s">
        <v>5851</v>
      </c>
      <c r="G2657" t="s">
        <v>16</v>
      </c>
    </row>
    <row r="2658" spans="1:8">
      <c r="A2658" s="1">
        <v>2656</v>
      </c>
      <c r="B2658" t="s">
        <v>5787</v>
      </c>
      <c r="C2658" t="s">
        <v>12</v>
      </c>
      <c r="D2658" t="s">
        <v>5852</v>
      </c>
      <c r="E2658" t="s">
        <v>14</v>
      </c>
      <c r="F2658" t="s">
        <v>5852</v>
      </c>
      <c r="G2658" t="s">
        <v>16</v>
      </c>
    </row>
    <row r="2659" spans="1:8">
      <c r="A2659" s="1">
        <v>2657</v>
      </c>
      <c r="B2659" t="s">
        <v>5787</v>
      </c>
      <c r="C2659" t="s">
        <v>12</v>
      </c>
      <c r="D2659" t="s">
        <v>5853</v>
      </c>
      <c r="E2659" t="s">
        <v>14</v>
      </c>
      <c r="F2659" t="s">
        <v>5853</v>
      </c>
      <c r="G2659" t="s">
        <v>16</v>
      </c>
    </row>
    <row r="2660" spans="1:8">
      <c r="A2660" s="1">
        <v>2658</v>
      </c>
      <c r="B2660" t="s">
        <v>5787</v>
      </c>
      <c r="C2660" t="s">
        <v>12</v>
      </c>
      <c r="D2660" t="s">
        <v>5854</v>
      </c>
      <c r="E2660" t="s">
        <v>14</v>
      </c>
      <c r="F2660" t="s">
        <v>2491</v>
      </c>
      <c r="G2660" t="s">
        <v>16</v>
      </c>
      <c r="H2660" t="s">
        <v>5855</v>
      </c>
    </row>
    <row r="2661" spans="1:8">
      <c r="A2661" s="1">
        <v>2659</v>
      </c>
      <c r="B2661" t="s">
        <v>5787</v>
      </c>
      <c r="C2661" t="s">
        <v>12</v>
      </c>
      <c r="D2661" t="s">
        <v>5856</v>
      </c>
      <c r="E2661" t="s">
        <v>14</v>
      </c>
      <c r="F2661" t="s">
        <v>2491</v>
      </c>
      <c r="G2661" t="s">
        <v>16</v>
      </c>
      <c r="H2661" t="s">
        <v>5857</v>
      </c>
    </row>
    <row r="2662" spans="1:8">
      <c r="A2662" s="1">
        <v>2660</v>
      </c>
      <c r="B2662" t="s">
        <v>5787</v>
      </c>
      <c r="C2662" t="s">
        <v>12</v>
      </c>
      <c r="D2662" t="s">
        <v>63</v>
      </c>
      <c r="E2662" t="s">
        <v>14</v>
      </c>
      <c r="F2662" t="s">
        <v>63</v>
      </c>
      <c r="G2662" t="s">
        <v>16</v>
      </c>
    </row>
    <row r="2663" spans="1:8">
      <c r="A2663" s="1">
        <v>2661</v>
      </c>
      <c r="B2663" t="s">
        <v>5787</v>
      </c>
      <c r="C2663" t="s">
        <v>12</v>
      </c>
      <c r="D2663" t="s">
        <v>5858</v>
      </c>
      <c r="E2663" t="s">
        <v>14</v>
      </c>
      <c r="F2663" t="s">
        <v>5859</v>
      </c>
      <c r="G2663" t="s">
        <v>16</v>
      </c>
      <c r="H2663" t="s">
        <v>5860</v>
      </c>
    </row>
    <row r="2664" spans="1:8">
      <c r="A2664" s="1">
        <v>2662</v>
      </c>
      <c r="B2664" t="s">
        <v>5787</v>
      </c>
      <c r="C2664" t="s">
        <v>12</v>
      </c>
      <c r="D2664" t="s">
        <v>5861</v>
      </c>
      <c r="E2664" t="s">
        <v>14</v>
      </c>
      <c r="F2664" t="s">
        <v>264</v>
      </c>
      <c r="G2664" t="s">
        <v>16</v>
      </c>
      <c r="H2664" t="s">
        <v>145</v>
      </c>
    </row>
    <row r="2665" spans="1:8">
      <c r="A2665" s="1">
        <v>2663</v>
      </c>
      <c r="B2665" t="s">
        <v>5787</v>
      </c>
      <c r="C2665" t="s">
        <v>12</v>
      </c>
      <c r="D2665" t="s">
        <v>5862</v>
      </c>
      <c r="E2665" t="s">
        <v>14</v>
      </c>
      <c r="F2665" t="s">
        <v>5863</v>
      </c>
      <c r="G2665" t="s">
        <v>16</v>
      </c>
      <c r="H2665" t="s">
        <v>5290</v>
      </c>
    </row>
    <row r="2666" spans="1:8">
      <c r="A2666" s="1">
        <v>2664</v>
      </c>
      <c r="B2666" t="s">
        <v>5787</v>
      </c>
      <c r="C2666" t="s">
        <v>12</v>
      </c>
      <c r="D2666" t="s">
        <v>1473</v>
      </c>
      <c r="E2666" t="s">
        <v>14</v>
      </c>
      <c r="F2666" t="s">
        <v>5864</v>
      </c>
      <c r="G2666" t="s">
        <v>16</v>
      </c>
      <c r="H2666" t="s">
        <v>5865</v>
      </c>
    </row>
    <row r="2667" spans="1:8">
      <c r="A2667" s="1">
        <v>2665</v>
      </c>
      <c r="B2667" t="s">
        <v>5787</v>
      </c>
      <c r="C2667" t="s">
        <v>12</v>
      </c>
      <c r="D2667" t="s">
        <v>5866</v>
      </c>
      <c r="E2667" t="s">
        <v>14</v>
      </c>
      <c r="F2667" t="s">
        <v>90</v>
      </c>
      <c r="G2667" t="s">
        <v>16</v>
      </c>
      <c r="H2667" t="s">
        <v>821</v>
      </c>
    </row>
    <row r="2668" spans="1:8">
      <c r="A2668" s="1">
        <v>2666</v>
      </c>
      <c r="B2668" t="s">
        <v>5787</v>
      </c>
      <c r="C2668" t="s">
        <v>12</v>
      </c>
      <c r="D2668" t="s">
        <v>5867</v>
      </c>
      <c r="E2668" t="s">
        <v>14</v>
      </c>
      <c r="F2668" t="s">
        <v>297</v>
      </c>
      <c r="G2668" t="s">
        <v>16</v>
      </c>
      <c r="H2668" t="s">
        <v>5868</v>
      </c>
    </row>
    <row r="2669" spans="1:8">
      <c r="A2669" s="1">
        <v>2667</v>
      </c>
      <c r="B2669" t="s">
        <v>5787</v>
      </c>
      <c r="C2669" t="s">
        <v>12</v>
      </c>
      <c r="D2669" t="s">
        <v>5869</v>
      </c>
      <c r="E2669" t="s">
        <v>14</v>
      </c>
      <c r="F2669" t="s">
        <v>84</v>
      </c>
      <c r="G2669" t="s">
        <v>16</v>
      </c>
      <c r="H2669" t="s">
        <v>1465</v>
      </c>
    </row>
    <row r="2670" spans="1:8">
      <c r="A2670" s="1">
        <v>2668</v>
      </c>
      <c r="B2670" t="s">
        <v>5787</v>
      </c>
      <c r="C2670" t="s">
        <v>12</v>
      </c>
      <c r="D2670" t="s">
        <v>140</v>
      </c>
      <c r="E2670" t="s">
        <v>14</v>
      </c>
      <c r="F2670" t="s">
        <v>140</v>
      </c>
      <c r="G2670" t="s">
        <v>16</v>
      </c>
    </row>
    <row r="2671" spans="1:8">
      <c r="A2671" s="1">
        <v>2669</v>
      </c>
      <c r="B2671" t="s">
        <v>5787</v>
      </c>
      <c r="C2671" t="s">
        <v>12</v>
      </c>
      <c r="D2671" t="s">
        <v>145</v>
      </c>
      <c r="E2671" t="s">
        <v>14</v>
      </c>
      <c r="F2671" t="s">
        <v>145</v>
      </c>
      <c r="G2671" t="s">
        <v>16</v>
      </c>
    </row>
    <row r="2672" spans="1:8">
      <c r="A2672" s="1">
        <v>2670</v>
      </c>
      <c r="B2672" t="s">
        <v>5787</v>
      </c>
      <c r="C2672" t="s">
        <v>12</v>
      </c>
      <c r="D2672" t="s">
        <v>5870</v>
      </c>
      <c r="E2672" t="s">
        <v>14</v>
      </c>
      <c r="F2672" t="s">
        <v>5870</v>
      </c>
      <c r="G2672" t="s">
        <v>16</v>
      </c>
    </row>
    <row r="2673" spans="1:8">
      <c r="A2673" s="1">
        <v>2671</v>
      </c>
      <c r="B2673" t="s">
        <v>5787</v>
      </c>
      <c r="C2673" t="s">
        <v>12</v>
      </c>
      <c r="D2673" t="s">
        <v>5290</v>
      </c>
      <c r="E2673" t="s">
        <v>14</v>
      </c>
      <c r="F2673" t="s">
        <v>5290</v>
      </c>
      <c r="G2673" t="s">
        <v>16</v>
      </c>
    </row>
    <row r="2674" spans="1:8">
      <c r="A2674" s="1">
        <v>2672</v>
      </c>
      <c r="B2674" t="s">
        <v>5787</v>
      </c>
      <c r="C2674" t="s">
        <v>12</v>
      </c>
      <c r="D2674" t="s">
        <v>5871</v>
      </c>
      <c r="E2674" t="s">
        <v>14</v>
      </c>
      <c r="F2674" t="s">
        <v>5871</v>
      </c>
      <c r="G2674" t="s">
        <v>16</v>
      </c>
    </row>
    <row r="2675" spans="1:8">
      <c r="A2675" s="1">
        <v>2673</v>
      </c>
      <c r="B2675" t="s">
        <v>5787</v>
      </c>
      <c r="C2675" t="s">
        <v>12</v>
      </c>
      <c r="D2675" t="s">
        <v>63</v>
      </c>
      <c r="E2675" t="s">
        <v>14</v>
      </c>
      <c r="F2675" t="s">
        <v>63</v>
      </c>
      <c r="G2675" t="s">
        <v>16</v>
      </c>
    </row>
    <row r="2676" spans="1:8">
      <c r="A2676" s="1">
        <v>2674</v>
      </c>
      <c r="B2676" t="s">
        <v>5787</v>
      </c>
      <c r="C2676" t="s">
        <v>12</v>
      </c>
      <c r="D2676" t="s">
        <v>1034</v>
      </c>
      <c r="E2676" t="s">
        <v>14</v>
      </c>
      <c r="F2676" t="s">
        <v>1034</v>
      </c>
      <c r="G2676" t="s">
        <v>16</v>
      </c>
    </row>
    <row r="2677" spans="1:8">
      <c r="A2677" s="1">
        <v>2675</v>
      </c>
      <c r="B2677" t="s">
        <v>5787</v>
      </c>
      <c r="C2677" t="s">
        <v>12</v>
      </c>
      <c r="D2677" t="s">
        <v>5872</v>
      </c>
      <c r="E2677" t="s">
        <v>14</v>
      </c>
      <c r="F2677" t="s">
        <v>5846</v>
      </c>
      <c r="G2677" t="s">
        <v>16</v>
      </c>
      <c r="H2677" t="s">
        <v>5873</v>
      </c>
    </row>
    <row r="2678" spans="1:8">
      <c r="A2678" s="1">
        <v>2676</v>
      </c>
      <c r="B2678" t="s">
        <v>5787</v>
      </c>
      <c r="C2678" t="s">
        <v>12</v>
      </c>
      <c r="D2678" t="s">
        <v>5874</v>
      </c>
      <c r="E2678" t="s">
        <v>14</v>
      </c>
      <c r="F2678" t="s">
        <v>5846</v>
      </c>
      <c r="G2678" t="s">
        <v>16</v>
      </c>
      <c r="H2678" t="s">
        <v>5875</v>
      </c>
    </row>
    <row r="2679" spans="1:8">
      <c r="A2679" s="1">
        <v>2677</v>
      </c>
      <c r="B2679" t="s">
        <v>5787</v>
      </c>
      <c r="C2679" t="s">
        <v>12</v>
      </c>
      <c r="D2679" t="s">
        <v>5876</v>
      </c>
      <c r="E2679" t="s">
        <v>14</v>
      </c>
      <c r="F2679" t="s">
        <v>5846</v>
      </c>
      <c r="G2679" t="s">
        <v>16</v>
      </c>
      <c r="H2679" t="s">
        <v>5877</v>
      </c>
    </row>
    <row r="2680" spans="1:8">
      <c r="A2680" s="1">
        <v>2678</v>
      </c>
      <c r="B2680" t="s">
        <v>5787</v>
      </c>
      <c r="C2680" t="s">
        <v>12</v>
      </c>
      <c r="D2680" t="s">
        <v>5878</v>
      </c>
      <c r="E2680" t="s">
        <v>14</v>
      </c>
      <c r="F2680" t="s">
        <v>5846</v>
      </c>
      <c r="G2680" t="s">
        <v>16</v>
      </c>
      <c r="H2680" t="s">
        <v>5879</v>
      </c>
    </row>
    <row r="2681" spans="1:8">
      <c r="A2681" s="1">
        <v>2679</v>
      </c>
      <c r="B2681" t="s">
        <v>5787</v>
      </c>
      <c r="C2681" t="s">
        <v>12</v>
      </c>
      <c r="D2681" t="s">
        <v>5880</v>
      </c>
      <c r="E2681" t="s">
        <v>14</v>
      </c>
      <c r="F2681" t="s">
        <v>5846</v>
      </c>
      <c r="G2681" t="s">
        <v>16</v>
      </c>
      <c r="H2681" t="s">
        <v>5881</v>
      </c>
    </row>
    <row r="2682" spans="1:8">
      <c r="A2682" s="1">
        <v>2680</v>
      </c>
      <c r="B2682" t="s">
        <v>5787</v>
      </c>
      <c r="C2682" t="s">
        <v>12</v>
      </c>
      <c r="D2682" t="s">
        <v>5882</v>
      </c>
      <c r="E2682" t="s">
        <v>14</v>
      </c>
      <c r="F2682" t="s">
        <v>5846</v>
      </c>
      <c r="G2682" t="s">
        <v>16</v>
      </c>
      <c r="H2682" t="s">
        <v>5883</v>
      </c>
    </row>
    <row r="2683" spans="1:8">
      <c r="A2683" s="1">
        <v>2681</v>
      </c>
      <c r="B2683" t="s">
        <v>5787</v>
      </c>
      <c r="C2683" t="s">
        <v>12</v>
      </c>
      <c r="D2683" t="s">
        <v>5884</v>
      </c>
      <c r="E2683" t="s">
        <v>14</v>
      </c>
      <c r="F2683" t="s">
        <v>5846</v>
      </c>
      <c r="G2683" t="s">
        <v>16</v>
      </c>
      <c r="H2683" t="s">
        <v>5885</v>
      </c>
    </row>
    <row r="2684" spans="1:8">
      <c r="A2684" s="1">
        <v>2682</v>
      </c>
      <c r="B2684" t="s">
        <v>5787</v>
      </c>
      <c r="C2684" t="s">
        <v>12</v>
      </c>
      <c r="D2684" t="s">
        <v>5886</v>
      </c>
      <c r="E2684" t="s">
        <v>14</v>
      </c>
      <c r="F2684" t="s">
        <v>5846</v>
      </c>
      <c r="G2684" t="s">
        <v>16</v>
      </c>
      <c r="H2684" t="s">
        <v>5887</v>
      </c>
    </row>
    <row r="2685" spans="1:8">
      <c r="A2685" s="1">
        <v>2683</v>
      </c>
      <c r="B2685" t="s">
        <v>5787</v>
      </c>
      <c r="C2685" t="s">
        <v>12</v>
      </c>
      <c r="D2685" t="s">
        <v>5888</v>
      </c>
      <c r="E2685" t="s">
        <v>14</v>
      </c>
      <c r="F2685" t="s">
        <v>5846</v>
      </c>
      <c r="G2685" t="s">
        <v>16</v>
      </c>
      <c r="H2685" t="s">
        <v>5889</v>
      </c>
    </row>
    <row r="2686" spans="1:8">
      <c r="A2686" s="1">
        <v>2684</v>
      </c>
      <c r="B2686" t="s">
        <v>5787</v>
      </c>
      <c r="C2686" t="s">
        <v>12</v>
      </c>
      <c r="D2686" t="s">
        <v>5890</v>
      </c>
      <c r="E2686" t="s">
        <v>14</v>
      </c>
      <c r="F2686" t="s">
        <v>5846</v>
      </c>
      <c r="G2686" t="s">
        <v>16</v>
      </c>
      <c r="H2686" t="s">
        <v>5891</v>
      </c>
    </row>
    <row r="2687" spans="1:8">
      <c r="A2687" s="1">
        <v>2685</v>
      </c>
      <c r="B2687" t="s">
        <v>5787</v>
      </c>
      <c r="C2687" t="s">
        <v>12</v>
      </c>
      <c r="D2687" t="s">
        <v>5892</v>
      </c>
      <c r="E2687" t="s">
        <v>14</v>
      </c>
      <c r="F2687" t="s">
        <v>5846</v>
      </c>
      <c r="G2687" t="s">
        <v>16</v>
      </c>
      <c r="H2687" t="s">
        <v>5893</v>
      </c>
    </row>
    <row r="2688" spans="1:8">
      <c r="A2688" s="1">
        <v>2686</v>
      </c>
      <c r="B2688" t="s">
        <v>5787</v>
      </c>
      <c r="C2688" t="s">
        <v>12</v>
      </c>
      <c r="D2688" t="s">
        <v>5894</v>
      </c>
      <c r="E2688" t="s">
        <v>14</v>
      </c>
      <c r="F2688" t="s">
        <v>5846</v>
      </c>
      <c r="G2688" t="s">
        <v>16</v>
      </c>
      <c r="H2688" t="s">
        <v>5895</v>
      </c>
    </row>
    <row r="2689" spans="1:8">
      <c r="A2689" s="1">
        <v>2687</v>
      </c>
      <c r="B2689" t="s">
        <v>5787</v>
      </c>
      <c r="C2689" t="s">
        <v>12</v>
      </c>
      <c r="D2689" t="s">
        <v>5896</v>
      </c>
      <c r="E2689" t="s">
        <v>14</v>
      </c>
      <c r="F2689" t="s">
        <v>5846</v>
      </c>
      <c r="G2689" t="s">
        <v>16</v>
      </c>
      <c r="H2689" t="s">
        <v>5897</v>
      </c>
    </row>
    <row r="2690" spans="1:8">
      <c r="A2690" s="1">
        <v>2688</v>
      </c>
      <c r="B2690" t="s">
        <v>5787</v>
      </c>
      <c r="C2690" t="s">
        <v>12</v>
      </c>
      <c r="D2690" t="s">
        <v>5898</v>
      </c>
      <c r="E2690" t="s">
        <v>14</v>
      </c>
      <c r="F2690" t="s">
        <v>5846</v>
      </c>
      <c r="G2690" t="s">
        <v>16</v>
      </c>
      <c r="H2690" t="s">
        <v>5899</v>
      </c>
    </row>
    <row r="2691" spans="1:8">
      <c r="A2691" s="1">
        <v>2689</v>
      </c>
      <c r="B2691" t="s">
        <v>5787</v>
      </c>
      <c r="C2691" t="s">
        <v>12</v>
      </c>
      <c r="D2691" t="s">
        <v>5900</v>
      </c>
      <c r="E2691" t="s">
        <v>14</v>
      </c>
      <c r="F2691" t="s">
        <v>5846</v>
      </c>
      <c r="G2691" t="s">
        <v>16</v>
      </c>
      <c r="H2691" t="s">
        <v>5901</v>
      </c>
    </row>
    <row r="2692" spans="1:8">
      <c r="A2692" s="1">
        <v>2690</v>
      </c>
      <c r="B2692" t="s">
        <v>5787</v>
      </c>
      <c r="C2692" t="s">
        <v>12</v>
      </c>
      <c r="D2692" t="s">
        <v>5902</v>
      </c>
      <c r="E2692" t="s">
        <v>14</v>
      </c>
      <c r="F2692" t="s">
        <v>5846</v>
      </c>
      <c r="G2692" t="s">
        <v>16</v>
      </c>
      <c r="H2692" t="s">
        <v>5903</v>
      </c>
    </row>
    <row r="2693" spans="1:8">
      <c r="A2693" s="1">
        <v>2691</v>
      </c>
      <c r="B2693" t="s">
        <v>5787</v>
      </c>
      <c r="C2693" t="s">
        <v>12</v>
      </c>
      <c r="D2693" t="s">
        <v>5904</v>
      </c>
      <c r="E2693" t="s">
        <v>14</v>
      </c>
      <c r="F2693" t="s">
        <v>5846</v>
      </c>
      <c r="G2693" t="s">
        <v>16</v>
      </c>
      <c r="H2693" t="s">
        <v>5905</v>
      </c>
    </row>
    <row r="2694" spans="1:8">
      <c r="A2694" s="1">
        <v>2692</v>
      </c>
      <c r="B2694" t="s">
        <v>5787</v>
      </c>
      <c r="C2694" t="s">
        <v>12</v>
      </c>
      <c r="D2694" t="s">
        <v>5906</v>
      </c>
      <c r="E2694" t="s">
        <v>14</v>
      </c>
      <c r="F2694" t="s">
        <v>5846</v>
      </c>
      <c r="G2694" t="s">
        <v>16</v>
      </c>
      <c r="H2694" t="s">
        <v>5907</v>
      </c>
    </row>
    <row r="2695" spans="1:8">
      <c r="A2695" s="1">
        <v>2693</v>
      </c>
      <c r="B2695" t="s">
        <v>5787</v>
      </c>
      <c r="C2695" t="s">
        <v>12</v>
      </c>
      <c r="D2695" t="s">
        <v>5908</v>
      </c>
      <c r="E2695" t="s">
        <v>14</v>
      </c>
      <c r="F2695" t="s">
        <v>5846</v>
      </c>
      <c r="G2695" t="s">
        <v>16</v>
      </c>
      <c r="H2695" t="s">
        <v>5909</v>
      </c>
    </row>
    <row r="2696" spans="1:8">
      <c r="A2696" s="1">
        <v>2694</v>
      </c>
      <c r="B2696" t="s">
        <v>5787</v>
      </c>
      <c r="C2696" t="s">
        <v>12</v>
      </c>
      <c r="D2696" t="s">
        <v>5910</v>
      </c>
      <c r="E2696" t="s">
        <v>14</v>
      </c>
      <c r="F2696" t="s">
        <v>5846</v>
      </c>
      <c r="G2696" t="s">
        <v>16</v>
      </c>
      <c r="H2696" t="s">
        <v>5911</v>
      </c>
    </row>
    <row r="2697" spans="1:8">
      <c r="A2697" s="1">
        <v>2695</v>
      </c>
      <c r="B2697" t="s">
        <v>5787</v>
      </c>
      <c r="C2697" t="s">
        <v>12</v>
      </c>
      <c r="D2697" t="s">
        <v>5912</v>
      </c>
      <c r="E2697" t="s">
        <v>14</v>
      </c>
      <c r="F2697" t="s">
        <v>5846</v>
      </c>
      <c r="G2697" t="s">
        <v>16</v>
      </c>
      <c r="H2697" t="s">
        <v>5913</v>
      </c>
    </row>
    <row r="2698" spans="1:8">
      <c r="A2698" s="1">
        <v>2696</v>
      </c>
      <c r="B2698" t="s">
        <v>5787</v>
      </c>
      <c r="C2698" t="s">
        <v>12</v>
      </c>
      <c r="D2698" t="s">
        <v>5914</v>
      </c>
      <c r="E2698" t="s">
        <v>14</v>
      </c>
      <c r="F2698" t="s">
        <v>5846</v>
      </c>
      <c r="G2698" t="s">
        <v>16</v>
      </c>
      <c r="H2698" t="s">
        <v>5915</v>
      </c>
    </row>
    <row r="2699" spans="1:8">
      <c r="A2699" s="1">
        <v>2697</v>
      </c>
      <c r="B2699" t="s">
        <v>5787</v>
      </c>
      <c r="C2699" t="s">
        <v>12</v>
      </c>
      <c r="D2699" t="s">
        <v>5916</v>
      </c>
      <c r="E2699" t="s">
        <v>14</v>
      </c>
      <c r="F2699" t="s">
        <v>5846</v>
      </c>
      <c r="G2699" t="s">
        <v>16</v>
      </c>
      <c r="H2699" t="s">
        <v>5917</v>
      </c>
    </row>
    <row r="2700" spans="1:8">
      <c r="A2700" s="1">
        <v>2698</v>
      </c>
      <c r="B2700" t="s">
        <v>5787</v>
      </c>
      <c r="C2700" t="s">
        <v>12</v>
      </c>
      <c r="D2700" t="s">
        <v>63</v>
      </c>
      <c r="E2700" t="s">
        <v>14</v>
      </c>
      <c r="F2700" t="s">
        <v>63</v>
      </c>
      <c r="G2700" t="s">
        <v>16</v>
      </c>
    </row>
    <row r="2701" spans="1:8">
      <c r="A2701" s="1">
        <v>2699</v>
      </c>
      <c r="B2701" t="s">
        <v>5787</v>
      </c>
      <c r="C2701" t="s">
        <v>12</v>
      </c>
      <c r="D2701" t="s">
        <v>5918</v>
      </c>
      <c r="E2701" t="s">
        <v>14</v>
      </c>
      <c r="F2701" t="s">
        <v>5919</v>
      </c>
      <c r="G2701" t="s">
        <v>16</v>
      </c>
      <c r="H2701" t="s">
        <v>5920</v>
      </c>
    </row>
    <row r="2702" spans="1:8">
      <c r="A2702" s="1">
        <v>2700</v>
      </c>
      <c r="B2702" t="s">
        <v>5787</v>
      </c>
      <c r="C2702" t="s">
        <v>12</v>
      </c>
      <c r="D2702" t="s">
        <v>5921</v>
      </c>
      <c r="E2702" t="s">
        <v>14</v>
      </c>
      <c r="F2702" t="s">
        <v>5922</v>
      </c>
      <c r="G2702" t="s">
        <v>16</v>
      </c>
      <c r="H2702" t="s">
        <v>5923</v>
      </c>
    </row>
    <row r="2703" spans="1:8">
      <c r="A2703" s="1">
        <v>2701</v>
      </c>
      <c r="B2703" t="s">
        <v>5787</v>
      </c>
      <c r="C2703" t="s">
        <v>12</v>
      </c>
      <c r="D2703" t="s">
        <v>5924</v>
      </c>
      <c r="E2703" t="s">
        <v>14</v>
      </c>
      <c r="F2703" t="s">
        <v>5925</v>
      </c>
      <c r="G2703" t="s">
        <v>16</v>
      </c>
      <c r="H2703" t="s">
        <v>5926</v>
      </c>
    </row>
    <row r="2704" spans="1:8">
      <c r="A2704" s="1">
        <v>2702</v>
      </c>
      <c r="B2704" t="s">
        <v>5787</v>
      </c>
      <c r="C2704" t="s">
        <v>12</v>
      </c>
      <c r="D2704" t="s">
        <v>5927</v>
      </c>
      <c r="E2704" t="s">
        <v>14</v>
      </c>
      <c r="F2704" t="s">
        <v>5928</v>
      </c>
      <c r="G2704" t="s">
        <v>16</v>
      </c>
      <c r="H2704" t="s">
        <v>5929</v>
      </c>
    </row>
    <row r="2705" spans="1:8">
      <c r="A2705" s="1">
        <v>2703</v>
      </c>
      <c r="B2705" t="s">
        <v>5787</v>
      </c>
      <c r="C2705" t="s">
        <v>12</v>
      </c>
      <c r="D2705" t="s">
        <v>5930</v>
      </c>
      <c r="E2705" t="s">
        <v>14</v>
      </c>
      <c r="F2705" t="s">
        <v>5931</v>
      </c>
      <c r="G2705" t="s">
        <v>16</v>
      </c>
      <c r="H2705" t="s">
        <v>5932</v>
      </c>
    </row>
    <row r="2706" spans="1:8">
      <c r="A2706" s="1">
        <v>2704</v>
      </c>
      <c r="B2706" t="s">
        <v>5787</v>
      </c>
      <c r="C2706" t="s">
        <v>12</v>
      </c>
      <c r="D2706" t="s">
        <v>5933</v>
      </c>
      <c r="E2706" t="s">
        <v>14</v>
      </c>
      <c r="F2706" t="s">
        <v>5934</v>
      </c>
      <c r="G2706" t="s">
        <v>16</v>
      </c>
      <c r="H2706" t="s">
        <v>5935</v>
      </c>
    </row>
    <row r="2707" spans="1:8">
      <c r="A2707" s="1">
        <v>2705</v>
      </c>
      <c r="B2707" t="s">
        <v>5787</v>
      </c>
      <c r="C2707" t="s">
        <v>12</v>
      </c>
      <c r="D2707" t="s">
        <v>5936</v>
      </c>
      <c r="E2707" t="s">
        <v>14</v>
      </c>
      <c r="F2707" t="s">
        <v>5937</v>
      </c>
      <c r="G2707" t="s">
        <v>16</v>
      </c>
      <c r="H2707" t="s">
        <v>5938</v>
      </c>
    </row>
    <row r="2708" spans="1:8">
      <c r="A2708" s="1">
        <v>2706</v>
      </c>
      <c r="B2708" t="s">
        <v>5787</v>
      </c>
      <c r="C2708" t="s">
        <v>12</v>
      </c>
      <c r="D2708" t="s">
        <v>5939</v>
      </c>
      <c r="E2708" t="s">
        <v>14</v>
      </c>
      <c r="F2708" t="s">
        <v>5940</v>
      </c>
      <c r="G2708" t="s">
        <v>16</v>
      </c>
      <c r="H2708" t="s">
        <v>5941</v>
      </c>
    </row>
    <row r="2709" spans="1:8">
      <c r="A2709" s="1">
        <v>2707</v>
      </c>
      <c r="B2709" t="s">
        <v>5787</v>
      </c>
      <c r="C2709" t="s">
        <v>12</v>
      </c>
      <c r="D2709" t="s">
        <v>5942</v>
      </c>
      <c r="E2709" t="s">
        <v>14</v>
      </c>
      <c r="F2709" t="s">
        <v>5943</v>
      </c>
      <c r="G2709" t="s">
        <v>16</v>
      </c>
      <c r="H2709" t="s">
        <v>5944</v>
      </c>
    </row>
    <row r="2710" spans="1:8">
      <c r="A2710" s="1">
        <v>2708</v>
      </c>
      <c r="B2710" t="s">
        <v>5787</v>
      </c>
      <c r="C2710" t="s">
        <v>12</v>
      </c>
      <c r="D2710" t="s">
        <v>5945</v>
      </c>
      <c r="E2710" t="s">
        <v>14</v>
      </c>
      <c r="F2710" t="s">
        <v>5946</v>
      </c>
      <c r="G2710" t="s">
        <v>16</v>
      </c>
      <c r="H2710" t="s">
        <v>5947</v>
      </c>
    </row>
    <row r="2711" spans="1:8">
      <c r="A2711" s="1">
        <v>2709</v>
      </c>
      <c r="B2711" t="s">
        <v>5787</v>
      </c>
      <c r="C2711" t="s">
        <v>12</v>
      </c>
      <c r="D2711" t="s">
        <v>5948</v>
      </c>
      <c r="E2711" t="s">
        <v>14</v>
      </c>
      <c r="F2711" t="s">
        <v>5949</v>
      </c>
      <c r="G2711" t="s">
        <v>16</v>
      </c>
      <c r="H2711" t="s">
        <v>5950</v>
      </c>
    </row>
    <row r="2712" spans="1:8">
      <c r="A2712" s="1">
        <v>2710</v>
      </c>
      <c r="B2712" t="s">
        <v>5787</v>
      </c>
      <c r="C2712" t="s">
        <v>12</v>
      </c>
      <c r="D2712" t="s">
        <v>5951</v>
      </c>
      <c r="E2712" t="s">
        <v>14</v>
      </c>
      <c r="F2712" t="s">
        <v>5952</v>
      </c>
      <c r="G2712" t="s">
        <v>16</v>
      </c>
      <c r="H2712" t="s">
        <v>5953</v>
      </c>
    </row>
    <row r="2713" spans="1:8">
      <c r="A2713" s="1">
        <v>2711</v>
      </c>
      <c r="B2713" t="s">
        <v>5787</v>
      </c>
      <c r="C2713" t="s">
        <v>12</v>
      </c>
      <c r="D2713" t="s">
        <v>5954</v>
      </c>
      <c r="E2713" t="s">
        <v>14</v>
      </c>
      <c r="F2713" t="s">
        <v>5955</v>
      </c>
      <c r="G2713" t="s">
        <v>16</v>
      </c>
      <c r="H2713" t="s">
        <v>5956</v>
      </c>
    </row>
    <row r="2714" spans="1:8">
      <c r="A2714" s="1">
        <v>2712</v>
      </c>
      <c r="B2714" t="s">
        <v>5787</v>
      </c>
      <c r="C2714" t="s">
        <v>12</v>
      </c>
      <c r="D2714" t="s">
        <v>5957</v>
      </c>
      <c r="E2714" t="s">
        <v>14</v>
      </c>
      <c r="F2714" t="s">
        <v>5958</v>
      </c>
      <c r="G2714" t="s">
        <v>16</v>
      </c>
      <c r="H2714" t="s">
        <v>5959</v>
      </c>
    </row>
    <row r="2715" spans="1:8">
      <c r="A2715" s="1">
        <v>2713</v>
      </c>
      <c r="B2715" t="s">
        <v>5787</v>
      </c>
      <c r="C2715" t="s">
        <v>12</v>
      </c>
      <c r="D2715" t="s">
        <v>5960</v>
      </c>
      <c r="E2715" t="s">
        <v>14</v>
      </c>
      <c r="F2715" t="s">
        <v>5961</v>
      </c>
      <c r="G2715" t="s">
        <v>16</v>
      </c>
      <c r="H2715" t="s">
        <v>5962</v>
      </c>
    </row>
    <row r="2716" spans="1:8">
      <c r="A2716" s="1">
        <v>2714</v>
      </c>
      <c r="B2716" t="s">
        <v>5787</v>
      </c>
      <c r="C2716" t="s">
        <v>12</v>
      </c>
      <c r="D2716" t="s">
        <v>5963</v>
      </c>
      <c r="E2716" t="s">
        <v>14</v>
      </c>
      <c r="F2716" t="s">
        <v>5964</v>
      </c>
      <c r="G2716" t="s">
        <v>16</v>
      </c>
      <c r="H2716" t="s">
        <v>5965</v>
      </c>
    </row>
    <row r="2717" spans="1:8">
      <c r="A2717" s="1">
        <v>2715</v>
      </c>
      <c r="B2717" t="s">
        <v>5787</v>
      </c>
      <c r="C2717" t="s">
        <v>12</v>
      </c>
      <c r="D2717" t="s">
        <v>5966</v>
      </c>
      <c r="E2717" t="s">
        <v>14</v>
      </c>
      <c r="F2717" t="s">
        <v>5967</v>
      </c>
      <c r="G2717" t="s">
        <v>16</v>
      </c>
      <c r="H2717" t="s">
        <v>5968</v>
      </c>
    </row>
    <row r="2718" spans="1:8">
      <c r="A2718" s="1">
        <v>2716</v>
      </c>
      <c r="B2718" t="s">
        <v>5787</v>
      </c>
      <c r="C2718" t="s">
        <v>12</v>
      </c>
      <c r="D2718" t="s">
        <v>5969</v>
      </c>
      <c r="E2718" t="s">
        <v>14</v>
      </c>
      <c r="F2718" t="s">
        <v>5970</v>
      </c>
      <c r="G2718" t="s">
        <v>16</v>
      </c>
      <c r="H2718" t="s">
        <v>5971</v>
      </c>
    </row>
    <row r="2719" spans="1:8">
      <c r="A2719" s="1">
        <v>2717</v>
      </c>
      <c r="B2719" t="s">
        <v>5787</v>
      </c>
      <c r="C2719" t="s">
        <v>12</v>
      </c>
      <c r="D2719" t="s">
        <v>5972</v>
      </c>
      <c r="E2719" t="s">
        <v>14</v>
      </c>
      <c r="F2719" t="s">
        <v>5973</v>
      </c>
      <c r="G2719" t="s">
        <v>16</v>
      </c>
      <c r="H2719" t="s">
        <v>5974</v>
      </c>
    </row>
    <row r="2720" spans="1:8">
      <c r="A2720" s="1">
        <v>2718</v>
      </c>
      <c r="B2720" t="s">
        <v>5787</v>
      </c>
      <c r="C2720" t="s">
        <v>12</v>
      </c>
      <c r="D2720" t="s">
        <v>5975</v>
      </c>
      <c r="E2720" t="s">
        <v>14</v>
      </c>
      <c r="F2720" t="s">
        <v>5976</v>
      </c>
      <c r="G2720" t="s">
        <v>16</v>
      </c>
      <c r="H2720" t="s">
        <v>5977</v>
      </c>
    </row>
    <row r="2721" spans="1:8">
      <c r="A2721" s="1">
        <v>2719</v>
      </c>
      <c r="B2721" t="s">
        <v>5787</v>
      </c>
      <c r="C2721" t="s">
        <v>12</v>
      </c>
      <c r="D2721" t="s">
        <v>5978</v>
      </c>
      <c r="E2721" t="s">
        <v>14</v>
      </c>
      <c r="F2721" t="s">
        <v>5979</v>
      </c>
      <c r="G2721" t="s">
        <v>16</v>
      </c>
      <c r="H2721" t="s">
        <v>5980</v>
      </c>
    </row>
    <row r="2722" spans="1:8">
      <c r="A2722" s="1">
        <v>2720</v>
      </c>
      <c r="B2722" t="s">
        <v>5787</v>
      </c>
      <c r="C2722" t="s">
        <v>12</v>
      </c>
      <c r="D2722" t="s">
        <v>5981</v>
      </c>
      <c r="E2722" t="s">
        <v>14</v>
      </c>
      <c r="F2722" t="s">
        <v>5982</v>
      </c>
      <c r="G2722" t="s">
        <v>16</v>
      </c>
      <c r="H2722" t="s">
        <v>5983</v>
      </c>
    </row>
    <row r="2723" spans="1:8">
      <c r="A2723" s="1">
        <v>2721</v>
      </c>
      <c r="B2723" t="s">
        <v>5787</v>
      </c>
      <c r="C2723" t="s">
        <v>12</v>
      </c>
      <c r="D2723" t="s">
        <v>5984</v>
      </c>
      <c r="E2723" t="s">
        <v>14</v>
      </c>
      <c r="F2723" t="s">
        <v>5985</v>
      </c>
      <c r="G2723" t="s">
        <v>16</v>
      </c>
      <c r="H2723" t="s">
        <v>5986</v>
      </c>
    </row>
    <row r="2724" spans="1:8">
      <c r="A2724" s="1">
        <v>2722</v>
      </c>
      <c r="B2724" t="s">
        <v>5787</v>
      </c>
      <c r="C2724" t="s">
        <v>12</v>
      </c>
      <c r="D2724" t="s">
        <v>5987</v>
      </c>
      <c r="E2724" t="s">
        <v>14</v>
      </c>
      <c r="F2724" t="s">
        <v>5988</v>
      </c>
      <c r="G2724" t="s">
        <v>16</v>
      </c>
      <c r="H2724" t="s">
        <v>5989</v>
      </c>
    </row>
    <row r="2725" spans="1:8">
      <c r="A2725" s="1">
        <v>2723</v>
      </c>
      <c r="B2725" t="s">
        <v>5787</v>
      </c>
      <c r="C2725" t="s">
        <v>12</v>
      </c>
      <c r="D2725" t="s">
        <v>5990</v>
      </c>
      <c r="E2725" t="s">
        <v>14</v>
      </c>
      <c r="F2725" t="s">
        <v>5991</v>
      </c>
      <c r="G2725" t="s">
        <v>16</v>
      </c>
      <c r="H2725" t="s">
        <v>5992</v>
      </c>
    </row>
    <row r="2726" spans="1:8">
      <c r="A2726" s="1">
        <v>2724</v>
      </c>
      <c r="B2726" t="s">
        <v>5787</v>
      </c>
      <c r="C2726" t="s">
        <v>12</v>
      </c>
      <c r="D2726" t="s">
        <v>5993</v>
      </c>
      <c r="E2726" t="s">
        <v>14</v>
      </c>
      <c r="F2726" t="s">
        <v>5988</v>
      </c>
      <c r="G2726" t="s">
        <v>16</v>
      </c>
      <c r="H2726" t="s">
        <v>5994</v>
      </c>
    </row>
    <row r="2727" spans="1:8">
      <c r="A2727" s="1">
        <v>2725</v>
      </c>
      <c r="B2727" t="s">
        <v>5787</v>
      </c>
      <c r="C2727" t="s">
        <v>12</v>
      </c>
      <c r="D2727" t="s">
        <v>5995</v>
      </c>
      <c r="E2727" t="s">
        <v>14</v>
      </c>
      <c r="F2727" t="s">
        <v>5991</v>
      </c>
      <c r="G2727" t="s">
        <v>16</v>
      </c>
      <c r="H2727" t="s">
        <v>5996</v>
      </c>
    </row>
    <row r="2728" spans="1:8">
      <c r="A2728" s="1">
        <v>2726</v>
      </c>
      <c r="B2728" t="s">
        <v>5787</v>
      </c>
      <c r="C2728" t="s">
        <v>12</v>
      </c>
      <c r="D2728" t="s">
        <v>5997</v>
      </c>
      <c r="E2728" t="s">
        <v>14</v>
      </c>
      <c r="F2728" t="s">
        <v>5988</v>
      </c>
      <c r="G2728" t="s">
        <v>16</v>
      </c>
      <c r="H2728" t="s">
        <v>5998</v>
      </c>
    </row>
    <row r="2729" spans="1:8">
      <c r="A2729" s="1">
        <v>2727</v>
      </c>
      <c r="B2729" t="s">
        <v>5787</v>
      </c>
      <c r="C2729" t="s">
        <v>12</v>
      </c>
      <c r="D2729" t="s">
        <v>5999</v>
      </c>
      <c r="E2729" t="s">
        <v>14</v>
      </c>
      <c r="F2729" t="s">
        <v>5991</v>
      </c>
      <c r="G2729" t="s">
        <v>16</v>
      </c>
      <c r="H2729" t="s">
        <v>6000</v>
      </c>
    </row>
    <row r="2730" spans="1:8">
      <c r="A2730" s="1">
        <v>2728</v>
      </c>
      <c r="B2730" t="s">
        <v>5787</v>
      </c>
      <c r="C2730" t="s">
        <v>12</v>
      </c>
      <c r="D2730" t="s">
        <v>6001</v>
      </c>
      <c r="E2730" t="s">
        <v>14</v>
      </c>
      <c r="F2730" t="s">
        <v>5988</v>
      </c>
      <c r="G2730" t="s">
        <v>16</v>
      </c>
      <c r="H2730" t="s">
        <v>6002</v>
      </c>
    </row>
    <row r="2731" spans="1:8">
      <c r="A2731" s="1">
        <v>2729</v>
      </c>
      <c r="B2731" t="s">
        <v>5787</v>
      </c>
      <c r="C2731" t="s">
        <v>12</v>
      </c>
      <c r="D2731" t="s">
        <v>6003</v>
      </c>
      <c r="E2731" t="s">
        <v>14</v>
      </c>
      <c r="F2731" t="s">
        <v>5991</v>
      </c>
      <c r="G2731" t="s">
        <v>16</v>
      </c>
      <c r="H2731" t="s">
        <v>6004</v>
      </c>
    </row>
    <row r="2732" spans="1:8">
      <c r="A2732" s="1">
        <v>2730</v>
      </c>
      <c r="B2732" t="s">
        <v>5787</v>
      </c>
      <c r="C2732" t="s">
        <v>12</v>
      </c>
      <c r="D2732" t="s">
        <v>6005</v>
      </c>
      <c r="E2732" t="s">
        <v>14</v>
      </c>
      <c r="F2732" t="s">
        <v>5988</v>
      </c>
      <c r="G2732" t="s">
        <v>16</v>
      </c>
      <c r="H2732" t="s">
        <v>6006</v>
      </c>
    </row>
    <row r="2733" spans="1:8">
      <c r="A2733" s="1">
        <v>2731</v>
      </c>
      <c r="B2733" t="s">
        <v>5787</v>
      </c>
      <c r="C2733" t="s">
        <v>12</v>
      </c>
      <c r="D2733" t="s">
        <v>6007</v>
      </c>
      <c r="E2733" t="s">
        <v>14</v>
      </c>
      <c r="F2733" t="s">
        <v>5991</v>
      </c>
      <c r="G2733" t="s">
        <v>16</v>
      </c>
      <c r="H2733" t="s">
        <v>6008</v>
      </c>
    </row>
    <row r="2734" spans="1:8">
      <c r="A2734" s="1">
        <v>2732</v>
      </c>
      <c r="B2734" t="s">
        <v>5787</v>
      </c>
      <c r="C2734" t="s">
        <v>12</v>
      </c>
      <c r="D2734" t="s">
        <v>6009</v>
      </c>
      <c r="E2734" t="s">
        <v>14</v>
      </c>
      <c r="F2734" t="s">
        <v>6010</v>
      </c>
      <c r="G2734" t="s">
        <v>16</v>
      </c>
      <c r="H2734" t="s">
        <v>6011</v>
      </c>
    </row>
    <row r="2735" spans="1:8">
      <c r="A2735" s="1">
        <v>2733</v>
      </c>
      <c r="B2735" t="s">
        <v>5787</v>
      </c>
      <c r="C2735" t="s">
        <v>12</v>
      </c>
      <c r="D2735" t="s">
        <v>5990</v>
      </c>
      <c r="E2735" t="s">
        <v>14</v>
      </c>
      <c r="F2735" t="s">
        <v>5991</v>
      </c>
      <c r="G2735" t="s">
        <v>16</v>
      </c>
      <c r="H2735" t="s">
        <v>5992</v>
      </c>
    </row>
    <row r="2736" spans="1:8">
      <c r="A2736" s="1">
        <v>2734</v>
      </c>
      <c r="B2736" t="s">
        <v>5787</v>
      </c>
      <c r="C2736" t="s">
        <v>12</v>
      </c>
      <c r="D2736" t="s">
        <v>6012</v>
      </c>
      <c r="E2736" t="s">
        <v>14</v>
      </c>
      <c r="F2736" t="s">
        <v>6010</v>
      </c>
      <c r="G2736" t="s">
        <v>16</v>
      </c>
      <c r="H2736" t="s">
        <v>6013</v>
      </c>
    </row>
    <row r="2737" spans="1:8">
      <c r="A2737" s="1">
        <v>2735</v>
      </c>
      <c r="B2737" t="s">
        <v>5787</v>
      </c>
      <c r="C2737" t="s">
        <v>12</v>
      </c>
      <c r="D2737" t="s">
        <v>5995</v>
      </c>
      <c r="E2737" t="s">
        <v>14</v>
      </c>
      <c r="F2737" t="s">
        <v>5991</v>
      </c>
      <c r="G2737" t="s">
        <v>16</v>
      </c>
      <c r="H2737" t="s">
        <v>5996</v>
      </c>
    </row>
    <row r="2738" spans="1:8">
      <c r="A2738" s="1">
        <v>2736</v>
      </c>
      <c r="B2738" t="s">
        <v>5787</v>
      </c>
      <c r="C2738" t="s">
        <v>12</v>
      </c>
      <c r="D2738" t="s">
        <v>6014</v>
      </c>
      <c r="E2738" t="s">
        <v>14</v>
      </c>
      <c r="F2738" t="s">
        <v>6010</v>
      </c>
      <c r="G2738" t="s">
        <v>16</v>
      </c>
      <c r="H2738" t="s">
        <v>6015</v>
      </c>
    </row>
    <row r="2739" spans="1:8">
      <c r="A2739" s="1">
        <v>2737</v>
      </c>
      <c r="B2739" t="s">
        <v>5787</v>
      </c>
      <c r="C2739" t="s">
        <v>12</v>
      </c>
      <c r="D2739" t="s">
        <v>5999</v>
      </c>
      <c r="E2739" t="s">
        <v>14</v>
      </c>
      <c r="F2739" t="s">
        <v>5991</v>
      </c>
      <c r="G2739" t="s">
        <v>16</v>
      </c>
      <c r="H2739" t="s">
        <v>6000</v>
      </c>
    </row>
    <row r="2740" spans="1:8">
      <c r="A2740" s="1">
        <v>2738</v>
      </c>
      <c r="B2740" t="s">
        <v>5787</v>
      </c>
      <c r="C2740" t="s">
        <v>12</v>
      </c>
      <c r="D2740" t="s">
        <v>6016</v>
      </c>
      <c r="E2740" t="s">
        <v>14</v>
      </c>
      <c r="F2740" t="s">
        <v>6010</v>
      </c>
      <c r="G2740" t="s">
        <v>16</v>
      </c>
      <c r="H2740" t="s">
        <v>6017</v>
      </c>
    </row>
    <row r="2741" spans="1:8">
      <c r="A2741" s="1">
        <v>2739</v>
      </c>
      <c r="B2741" t="s">
        <v>5787</v>
      </c>
      <c r="C2741" t="s">
        <v>12</v>
      </c>
      <c r="D2741" t="s">
        <v>6003</v>
      </c>
      <c r="E2741" t="s">
        <v>14</v>
      </c>
      <c r="F2741" t="s">
        <v>5991</v>
      </c>
      <c r="G2741" t="s">
        <v>16</v>
      </c>
      <c r="H2741" t="s">
        <v>6004</v>
      </c>
    </row>
    <row r="2742" spans="1:8">
      <c r="A2742" s="1">
        <v>2740</v>
      </c>
      <c r="B2742" t="s">
        <v>5787</v>
      </c>
      <c r="C2742" t="s">
        <v>12</v>
      </c>
      <c r="D2742" t="s">
        <v>6018</v>
      </c>
      <c r="E2742" t="s">
        <v>14</v>
      </c>
      <c r="F2742" t="s">
        <v>6010</v>
      </c>
      <c r="G2742" t="s">
        <v>16</v>
      </c>
      <c r="H2742" t="s">
        <v>6019</v>
      </c>
    </row>
    <row r="2743" spans="1:8">
      <c r="A2743" s="1">
        <v>2741</v>
      </c>
      <c r="B2743" t="s">
        <v>5787</v>
      </c>
      <c r="C2743" t="s">
        <v>12</v>
      </c>
      <c r="D2743" t="s">
        <v>6007</v>
      </c>
      <c r="E2743" t="s">
        <v>14</v>
      </c>
      <c r="F2743" t="s">
        <v>5991</v>
      </c>
      <c r="G2743" t="s">
        <v>16</v>
      </c>
      <c r="H2743" t="s">
        <v>6008</v>
      </c>
    </row>
    <row r="2744" spans="1:8">
      <c r="A2744" s="1">
        <v>2742</v>
      </c>
      <c r="B2744" t="s">
        <v>5787</v>
      </c>
      <c r="C2744" t="s">
        <v>12</v>
      </c>
      <c r="D2744" t="s">
        <v>6020</v>
      </c>
      <c r="E2744" t="s">
        <v>14</v>
      </c>
      <c r="F2744" t="s">
        <v>6021</v>
      </c>
      <c r="G2744" t="s">
        <v>16</v>
      </c>
      <c r="H2744" t="s">
        <v>6022</v>
      </c>
    </row>
    <row r="2745" spans="1:8">
      <c r="A2745" s="1">
        <v>2743</v>
      </c>
      <c r="B2745" t="s">
        <v>5787</v>
      </c>
      <c r="C2745" t="s">
        <v>12</v>
      </c>
      <c r="D2745" t="s">
        <v>5990</v>
      </c>
      <c r="E2745" t="s">
        <v>14</v>
      </c>
      <c r="F2745" t="s">
        <v>5991</v>
      </c>
      <c r="G2745" t="s">
        <v>16</v>
      </c>
      <c r="H2745" t="s">
        <v>5992</v>
      </c>
    </row>
    <row r="2746" spans="1:8">
      <c r="A2746" s="1">
        <v>2744</v>
      </c>
      <c r="B2746" t="s">
        <v>5787</v>
      </c>
      <c r="C2746" t="s">
        <v>12</v>
      </c>
      <c r="D2746" t="s">
        <v>6023</v>
      </c>
      <c r="E2746" t="s">
        <v>14</v>
      </c>
      <c r="F2746" t="s">
        <v>6021</v>
      </c>
      <c r="G2746" t="s">
        <v>16</v>
      </c>
      <c r="H2746" t="s">
        <v>6024</v>
      </c>
    </row>
    <row r="2747" spans="1:8">
      <c r="A2747" s="1">
        <v>2745</v>
      </c>
      <c r="B2747" t="s">
        <v>5787</v>
      </c>
      <c r="C2747" t="s">
        <v>12</v>
      </c>
      <c r="D2747" t="s">
        <v>5995</v>
      </c>
      <c r="E2747" t="s">
        <v>14</v>
      </c>
      <c r="F2747" t="s">
        <v>5991</v>
      </c>
      <c r="G2747" t="s">
        <v>16</v>
      </c>
      <c r="H2747" t="s">
        <v>5996</v>
      </c>
    </row>
    <row r="2748" spans="1:8">
      <c r="A2748" s="1">
        <v>2746</v>
      </c>
      <c r="B2748" t="s">
        <v>5787</v>
      </c>
      <c r="C2748" t="s">
        <v>12</v>
      </c>
      <c r="D2748" t="s">
        <v>6025</v>
      </c>
      <c r="E2748" t="s">
        <v>14</v>
      </c>
      <c r="F2748" t="s">
        <v>6021</v>
      </c>
      <c r="G2748" t="s">
        <v>16</v>
      </c>
      <c r="H2748" t="s">
        <v>6026</v>
      </c>
    </row>
    <row r="2749" spans="1:8">
      <c r="A2749" s="1">
        <v>2747</v>
      </c>
      <c r="B2749" t="s">
        <v>5787</v>
      </c>
      <c r="C2749" t="s">
        <v>12</v>
      </c>
      <c r="D2749" t="s">
        <v>5999</v>
      </c>
      <c r="E2749" t="s">
        <v>14</v>
      </c>
      <c r="F2749" t="s">
        <v>5991</v>
      </c>
      <c r="G2749" t="s">
        <v>16</v>
      </c>
      <c r="H2749" t="s">
        <v>6000</v>
      </c>
    </row>
    <row r="2750" spans="1:8">
      <c r="A2750" s="1">
        <v>2748</v>
      </c>
      <c r="B2750" t="s">
        <v>5787</v>
      </c>
      <c r="C2750" t="s">
        <v>12</v>
      </c>
      <c r="D2750" t="s">
        <v>6027</v>
      </c>
      <c r="E2750" t="s">
        <v>14</v>
      </c>
      <c r="F2750" t="s">
        <v>6021</v>
      </c>
      <c r="G2750" t="s">
        <v>16</v>
      </c>
      <c r="H2750" t="s">
        <v>6028</v>
      </c>
    </row>
    <row r="2751" spans="1:8">
      <c r="A2751" s="1">
        <v>2749</v>
      </c>
      <c r="B2751" t="s">
        <v>5787</v>
      </c>
      <c r="C2751" t="s">
        <v>12</v>
      </c>
      <c r="D2751" t="s">
        <v>6003</v>
      </c>
      <c r="E2751" t="s">
        <v>14</v>
      </c>
      <c r="F2751" t="s">
        <v>5991</v>
      </c>
      <c r="G2751" t="s">
        <v>16</v>
      </c>
      <c r="H2751" t="s">
        <v>6004</v>
      </c>
    </row>
    <row r="2752" spans="1:8">
      <c r="A2752" s="1">
        <v>2750</v>
      </c>
      <c r="B2752" t="s">
        <v>5787</v>
      </c>
      <c r="C2752" t="s">
        <v>12</v>
      </c>
      <c r="D2752" t="s">
        <v>6029</v>
      </c>
      <c r="E2752" t="s">
        <v>14</v>
      </c>
      <c r="F2752" t="s">
        <v>6021</v>
      </c>
      <c r="G2752" t="s">
        <v>16</v>
      </c>
      <c r="H2752" t="s">
        <v>6030</v>
      </c>
    </row>
    <row r="2753" spans="1:8">
      <c r="A2753" s="1">
        <v>2751</v>
      </c>
      <c r="B2753" t="s">
        <v>5787</v>
      </c>
      <c r="C2753" t="s">
        <v>12</v>
      </c>
      <c r="D2753" t="s">
        <v>6007</v>
      </c>
      <c r="E2753" t="s">
        <v>14</v>
      </c>
      <c r="F2753" t="s">
        <v>5991</v>
      </c>
      <c r="G2753" t="s">
        <v>16</v>
      </c>
      <c r="H2753" t="s">
        <v>6008</v>
      </c>
    </row>
    <row r="2754" spans="1:8">
      <c r="A2754" s="1">
        <v>2752</v>
      </c>
      <c r="B2754" t="s">
        <v>5787</v>
      </c>
      <c r="C2754" t="s">
        <v>12</v>
      </c>
      <c r="D2754" t="s">
        <v>6031</v>
      </c>
      <c r="E2754" t="s">
        <v>14</v>
      </c>
      <c r="F2754" t="s">
        <v>6032</v>
      </c>
      <c r="G2754" t="s">
        <v>16</v>
      </c>
      <c r="H2754" t="s">
        <v>6033</v>
      </c>
    </row>
    <row r="2755" spans="1:8">
      <c r="A2755" s="1">
        <v>2753</v>
      </c>
      <c r="B2755" t="s">
        <v>5787</v>
      </c>
      <c r="C2755" t="s">
        <v>12</v>
      </c>
      <c r="D2755" t="s">
        <v>5990</v>
      </c>
      <c r="E2755" t="s">
        <v>14</v>
      </c>
      <c r="F2755" t="s">
        <v>5991</v>
      </c>
      <c r="G2755" t="s">
        <v>16</v>
      </c>
      <c r="H2755" t="s">
        <v>5992</v>
      </c>
    </row>
    <row r="2756" spans="1:8">
      <c r="A2756" s="1">
        <v>2754</v>
      </c>
      <c r="B2756" t="s">
        <v>5787</v>
      </c>
      <c r="C2756" t="s">
        <v>12</v>
      </c>
      <c r="D2756" t="s">
        <v>6034</v>
      </c>
      <c r="E2756" t="s">
        <v>14</v>
      </c>
      <c r="F2756" t="s">
        <v>6032</v>
      </c>
      <c r="G2756" t="s">
        <v>16</v>
      </c>
      <c r="H2756" t="s">
        <v>6035</v>
      </c>
    </row>
    <row r="2757" spans="1:8">
      <c r="A2757" s="1">
        <v>2755</v>
      </c>
      <c r="B2757" t="s">
        <v>5787</v>
      </c>
      <c r="C2757" t="s">
        <v>12</v>
      </c>
      <c r="D2757" t="s">
        <v>5995</v>
      </c>
      <c r="E2757" t="s">
        <v>14</v>
      </c>
      <c r="F2757" t="s">
        <v>5991</v>
      </c>
      <c r="G2757" t="s">
        <v>16</v>
      </c>
      <c r="H2757" t="s">
        <v>5996</v>
      </c>
    </row>
    <row r="2758" spans="1:8">
      <c r="A2758" s="1">
        <v>2756</v>
      </c>
      <c r="B2758" t="s">
        <v>5787</v>
      </c>
      <c r="C2758" t="s">
        <v>12</v>
      </c>
      <c r="D2758" t="s">
        <v>6036</v>
      </c>
      <c r="E2758" t="s">
        <v>14</v>
      </c>
      <c r="F2758" t="s">
        <v>6032</v>
      </c>
      <c r="G2758" t="s">
        <v>16</v>
      </c>
      <c r="H2758" t="s">
        <v>6037</v>
      </c>
    </row>
    <row r="2759" spans="1:8">
      <c r="A2759" s="1">
        <v>2757</v>
      </c>
      <c r="B2759" t="s">
        <v>5787</v>
      </c>
      <c r="C2759" t="s">
        <v>12</v>
      </c>
      <c r="D2759" t="s">
        <v>5999</v>
      </c>
      <c r="E2759" t="s">
        <v>14</v>
      </c>
      <c r="F2759" t="s">
        <v>5991</v>
      </c>
      <c r="G2759" t="s">
        <v>16</v>
      </c>
      <c r="H2759" t="s">
        <v>6000</v>
      </c>
    </row>
    <row r="2760" spans="1:8">
      <c r="A2760" s="1">
        <v>2758</v>
      </c>
      <c r="B2760" t="s">
        <v>5787</v>
      </c>
      <c r="C2760" t="s">
        <v>12</v>
      </c>
      <c r="D2760" t="s">
        <v>6038</v>
      </c>
      <c r="E2760" t="s">
        <v>14</v>
      </c>
      <c r="F2760" t="s">
        <v>6039</v>
      </c>
      <c r="G2760" t="s">
        <v>16</v>
      </c>
      <c r="H2760" t="s">
        <v>6040</v>
      </c>
    </row>
    <row r="2761" spans="1:8">
      <c r="A2761" s="1">
        <v>2759</v>
      </c>
      <c r="B2761" t="s">
        <v>5787</v>
      </c>
      <c r="C2761" t="s">
        <v>12</v>
      </c>
      <c r="D2761" t="s">
        <v>6041</v>
      </c>
      <c r="E2761" t="s">
        <v>14</v>
      </c>
      <c r="F2761" t="s">
        <v>6042</v>
      </c>
      <c r="G2761" t="s">
        <v>16</v>
      </c>
      <c r="H2761" t="s">
        <v>6043</v>
      </c>
    </row>
    <row r="2762" spans="1:8">
      <c r="A2762" s="1">
        <v>2760</v>
      </c>
      <c r="B2762" t="s">
        <v>5787</v>
      </c>
      <c r="C2762" t="s">
        <v>12</v>
      </c>
      <c r="D2762" t="s">
        <v>6044</v>
      </c>
      <c r="E2762" t="s">
        <v>14</v>
      </c>
      <c r="F2762" t="s">
        <v>6045</v>
      </c>
      <c r="G2762" t="s">
        <v>16</v>
      </c>
      <c r="H2762" t="s">
        <v>6046</v>
      </c>
    </row>
    <row r="2763" spans="1:8">
      <c r="A2763" s="1">
        <v>2761</v>
      </c>
      <c r="B2763" t="s">
        <v>5787</v>
      </c>
      <c r="C2763" t="s">
        <v>12</v>
      </c>
      <c r="D2763" t="s">
        <v>6047</v>
      </c>
      <c r="E2763" t="s">
        <v>14</v>
      </c>
      <c r="F2763" t="s">
        <v>6048</v>
      </c>
      <c r="G2763" t="s">
        <v>16</v>
      </c>
      <c r="H2763" t="s">
        <v>6049</v>
      </c>
    </row>
    <row r="2764" spans="1:8">
      <c r="A2764" s="1">
        <v>2762</v>
      </c>
      <c r="B2764" t="s">
        <v>5787</v>
      </c>
      <c r="C2764" t="s">
        <v>12</v>
      </c>
      <c r="D2764" t="s">
        <v>6050</v>
      </c>
      <c r="E2764" t="s">
        <v>14</v>
      </c>
      <c r="F2764" t="s">
        <v>6051</v>
      </c>
      <c r="G2764" t="s">
        <v>16</v>
      </c>
      <c r="H2764" t="s">
        <v>6052</v>
      </c>
    </row>
    <row r="2765" spans="1:8">
      <c r="A2765" s="1">
        <v>2763</v>
      </c>
      <c r="B2765" t="s">
        <v>5787</v>
      </c>
      <c r="C2765" t="s">
        <v>12</v>
      </c>
      <c r="D2765" t="s">
        <v>6053</v>
      </c>
      <c r="E2765" t="s">
        <v>14</v>
      </c>
      <c r="F2765" t="s">
        <v>6054</v>
      </c>
      <c r="G2765" t="s">
        <v>16</v>
      </c>
      <c r="H2765" t="s">
        <v>6055</v>
      </c>
    </row>
    <row r="2766" spans="1:8">
      <c r="A2766" s="1">
        <v>2764</v>
      </c>
      <c r="B2766" t="s">
        <v>5787</v>
      </c>
      <c r="C2766" t="s">
        <v>12</v>
      </c>
      <c r="D2766" t="s">
        <v>6056</v>
      </c>
      <c r="E2766" t="s">
        <v>14</v>
      </c>
      <c r="F2766" t="s">
        <v>5988</v>
      </c>
      <c r="G2766" t="s">
        <v>16</v>
      </c>
      <c r="H2766" t="s">
        <v>6057</v>
      </c>
    </row>
    <row r="2767" spans="1:8">
      <c r="A2767" s="1">
        <v>2765</v>
      </c>
      <c r="B2767" t="s">
        <v>5787</v>
      </c>
      <c r="C2767" t="s">
        <v>12</v>
      </c>
      <c r="D2767" t="s">
        <v>6058</v>
      </c>
      <c r="E2767" t="s">
        <v>14</v>
      </c>
      <c r="F2767" t="s">
        <v>5988</v>
      </c>
      <c r="G2767" t="s">
        <v>16</v>
      </c>
      <c r="H2767" t="s">
        <v>6059</v>
      </c>
    </row>
    <row r="2768" spans="1:8">
      <c r="A2768" s="1">
        <v>2766</v>
      </c>
      <c r="B2768" t="s">
        <v>5787</v>
      </c>
      <c r="C2768" t="s">
        <v>12</v>
      </c>
      <c r="D2768" t="s">
        <v>6060</v>
      </c>
      <c r="E2768" t="s">
        <v>14</v>
      </c>
      <c r="F2768" t="s">
        <v>6010</v>
      </c>
      <c r="G2768" t="s">
        <v>16</v>
      </c>
      <c r="H2768" t="s">
        <v>6061</v>
      </c>
    </row>
    <row r="2769" spans="1:8">
      <c r="A2769" s="1">
        <v>2767</v>
      </c>
      <c r="B2769" t="s">
        <v>5787</v>
      </c>
      <c r="C2769" t="s">
        <v>12</v>
      </c>
      <c r="D2769" t="s">
        <v>6062</v>
      </c>
      <c r="E2769" t="s">
        <v>14</v>
      </c>
      <c r="F2769" t="s">
        <v>6010</v>
      </c>
      <c r="G2769" t="s">
        <v>16</v>
      </c>
      <c r="H2769" t="s">
        <v>6063</v>
      </c>
    </row>
    <row r="2770" spans="1:8">
      <c r="A2770" s="1">
        <v>2768</v>
      </c>
      <c r="B2770" t="s">
        <v>5787</v>
      </c>
      <c r="C2770" t="s">
        <v>12</v>
      </c>
      <c r="D2770" t="s">
        <v>6064</v>
      </c>
      <c r="E2770" t="s">
        <v>14</v>
      </c>
      <c r="F2770" t="s">
        <v>6021</v>
      </c>
      <c r="G2770" t="s">
        <v>16</v>
      </c>
      <c r="H2770" t="s">
        <v>6065</v>
      </c>
    </row>
    <row r="2771" spans="1:8">
      <c r="A2771" s="1">
        <v>2769</v>
      </c>
      <c r="B2771" t="s">
        <v>5787</v>
      </c>
      <c r="C2771" t="s">
        <v>12</v>
      </c>
      <c r="D2771" t="s">
        <v>6066</v>
      </c>
      <c r="E2771" t="s">
        <v>14</v>
      </c>
      <c r="F2771" t="s">
        <v>6021</v>
      </c>
      <c r="G2771" t="s">
        <v>16</v>
      </c>
      <c r="H2771" t="s">
        <v>6067</v>
      </c>
    </row>
    <row r="2772" spans="1:8">
      <c r="A2772" s="1">
        <v>2770</v>
      </c>
      <c r="B2772" t="s">
        <v>5787</v>
      </c>
      <c r="C2772" t="s">
        <v>12</v>
      </c>
      <c r="D2772" t="s">
        <v>6068</v>
      </c>
      <c r="E2772" t="s">
        <v>14</v>
      </c>
      <c r="F2772" t="s">
        <v>6032</v>
      </c>
      <c r="G2772" t="s">
        <v>16</v>
      </c>
      <c r="H2772" t="s">
        <v>6069</v>
      </c>
    </row>
    <row r="2773" spans="1:8">
      <c r="A2773" s="1">
        <v>2771</v>
      </c>
      <c r="B2773" t="s">
        <v>5787</v>
      </c>
      <c r="C2773" t="s">
        <v>12</v>
      </c>
      <c r="D2773" t="s">
        <v>6070</v>
      </c>
      <c r="E2773" t="s">
        <v>14</v>
      </c>
      <c r="F2773" t="s">
        <v>6032</v>
      </c>
      <c r="G2773" t="s">
        <v>16</v>
      </c>
      <c r="H2773" t="s">
        <v>6071</v>
      </c>
    </row>
    <row r="2774" spans="1:8">
      <c r="A2774" s="1">
        <v>2772</v>
      </c>
      <c r="B2774" t="s">
        <v>5787</v>
      </c>
      <c r="C2774" t="s">
        <v>12</v>
      </c>
      <c r="D2774" t="s">
        <v>6072</v>
      </c>
      <c r="E2774" t="s">
        <v>14</v>
      </c>
      <c r="F2774" t="s">
        <v>6073</v>
      </c>
      <c r="G2774" t="s">
        <v>16</v>
      </c>
      <c r="H2774" t="s">
        <v>6074</v>
      </c>
    </row>
    <row r="2775" spans="1:8">
      <c r="A2775" s="1">
        <v>2773</v>
      </c>
      <c r="B2775" t="s">
        <v>5787</v>
      </c>
      <c r="C2775" t="s">
        <v>12</v>
      </c>
      <c r="D2775" t="s">
        <v>6075</v>
      </c>
      <c r="E2775" t="s">
        <v>14</v>
      </c>
      <c r="F2775" t="s">
        <v>6073</v>
      </c>
      <c r="G2775" t="s">
        <v>16</v>
      </c>
      <c r="H2775" t="s">
        <v>6076</v>
      </c>
    </row>
    <row r="2776" spans="1:8">
      <c r="A2776" s="1">
        <v>2774</v>
      </c>
      <c r="B2776" t="s">
        <v>5787</v>
      </c>
      <c r="C2776" t="s">
        <v>12</v>
      </c>
      <c r="D2776" t="s">
        <v>6077</v>
      </c>
      <c r="E2776" t="s">
        <v>14</v>
      </c>
      <c r="F2776" t="s">
        <v>6078</v>
      </c>
      <c r="G2776" t="s">
        <v>16</v>
      </c>
      <c r="H2776" t="s">
        <v>6079</v>
      </c>
    </row>
    <row r="2777" spans="1:8">
      <c r="A2777" s="1">
        <v>2775</v>
      </c>
      <c r="B2777" t="s">
        <v>5787</v>
      </c>
      <c r="C2777" t="s">
        <v>12</v>
      </c>
      <c r="D2777" t="s">
        <v>6080</v>
      </c>
      <c r="E2777" t="s">
        <v>14</v>
      </c>
      <c r="F2777" t="s">
        <v>6078</v>
      </c>
      <c r="G2777" t="s">
        <v>16</v>
      </c>
      <c r="H2777" t="s">
        <v>6081</v>
      </c>
    </row>
    <row r="2778" spans="1:8">
      <c r="A2778" s="1">
        <v>2776</v>
      </c>
      <c r="B2778" t="s">
        <v>5787</v>
      </c>
      <c r="C2778" t="s">
        <v>12</v>
      </c>
      <c r="D2778" t="s">
        <v>6082</v>
      </c>
      <c r="E2778" t="s">
        <v>14</v>
      </c>
      <c r="F2778" t="s">
        <v>6083</v>
      </c>
      <c r="G2778" t="s">
        <v>16</v>
      </c>
      <c r="H2778" t="s">
        <v>6084</v>
      </c>
    </row>
    <row r="2779" spans="1:8">
      <c r="A2779" s="1">
        <v>2777</v>
      </c>
      <c r="B2779" t="s">
        <v>5787</v>
      </c>
      <c r="C2779" t="s">
        <v>12</v>
      </c>
      <c r="D2779" t="s">
        <v>6085</v>
      </c>
      <c r="E2779" t="s">
        <v>14</v>
      </c>
      <c r="F2779" t="s">
        <v>6083</v>
      </c>
      <c r="G2779" t="s">
        <v>16</v>
      </c>
      <c r="H2779" t="s">
        <v>6086</v>
      </c>
    </row>
    <row r="2780" spans="1:8">
      <c r="A2780" s="1">
        <v>2778</v>
      </c>
      <c r="B2780" t="s">
        <v>5787</v>
      </c>
      <c r="C2780" t="s">
        <v>12</v>
      </c>
      <c r="D2780" t="s">
        <v>6087</v>
      </c>
      <c r="E2780" t="s">
        <v>14</v>
      </c>
      <c r="F2780" t="s">
        <v>6088</v>
      </c>
      <c r="G2780" t="s">
        <v>16</v>
      </c>
      <c r="H2780" t="s">
        <v>6089</v>
      </c>
    </row>
    <row r="2781" spans="1:8">
      <c r="A2781" s="1">
        <v>2779</v>
      </c>
      <c r="B2781" t="s">
        <v>5787</v>
      </c>
      <c r="C2781" t="s">
        <v>12</v>
      </c>
      <c r="D2781" t="s">
        <v>6090</v>
      </c>
      <c r="E2781" t="s">
        <v>14</v>
      </c>
      <c r="F2781" t="s">
        <v>6088</v>
      </c>
      <c r="G2781" t="s">
        <v>16</v>
      </c>
      <c r="H2781" t="s">
        <v>6091</v>
      </c>
    </row>
    <row r="2782" spans="1:8">
      <c r="A2782" s="1">
        <v>2780</v>
      </c>
      <c r="B2782" t="s">
        <v>5787</v>
      </c>
      <c r="C2782" t="s">
        <v>12</v>
      </c>
      <c r="D2782" t="s">
        <v>6092</v>
      </c>
      <c r="E2782" t="s">
        <v>14</v>
      </c>
      <c r="F2782" t="s">
        <v>6093</v>
      </c>
      <c r="G2782" t="s">
        <v>16</v>
      </c>
      <c r="H2782" t="s">
        <v>6094</v>
      </c>
    </row>
    <row r="2783" spans="1:8">
      <c r="A2783" s="1">
        <v>2781</v>
      </c>
      <c r="B2783" t="s">
        <v>5787</v>
      </c>
      <c r="C2783" t="s">
        <v>12</v>
      </c>
      <c r="D2783" t="s">
        <v>6095</v>
      </c>
      <c r="E2783" t="s">
        <v>14</v>
      </c>
      <c r="F2783" t="s">
        <v>6093</v>
      </c>
      <c r="G2783" t="s">
        <v>16</v>
      </c>
      <c r="H2783" t="s">
        <v>6096</v>
      </c>
    </row>
    <row r="2784" spans="1:8">
      <c r="A2784" s="1">
        <v>2782</v>
      </c>
      <c r="B2784" t="s">
        <v>5787</v>
      </c>
      <c r="C2784" t="s">
        <v>12</v>
      </c>
      <c r="D2784" t="s">
        <v>6097</v>
      </c>
      <c r="E2784" t="s">
        <v>14</v>
      </c>
      <c r="F2784" t="s">
        <v>5820</v>
      </c>
      <c r="G2784" t="s">
        <v>16</v>
      </c>
      <c r="H2784" t="s">
        <v>6098</v>
      </c>
    </row>
    <row r="2785" spans="1:8">
      <c r="A2785" s="1">
        <v>2783</v>
      </c>
      <c r="B2785" t="s">
        <v>5787</v>
      </c>
      <c r="C2785" t="s">
        <v>12</v>
      </c>
      <c r="D2785" t="s">
        <v>6099</v>
      </c>
      <c r="E2785" t="s">
        <v>14</v>
      </c>
      <c r="F2785" t="s">
        <v>5820</v>
      </c>
      <c r="G2785" t="s">
        <v>16</v>
      </c>
      <c r="H2785" t="s">
        <v>6100</v>
      </c>
    </row>
    <row r="2786" spans="1:8">
      <c r="A2786" s="1">
        <v>2784</v>
      </c>
      <c r="B2786" t="s">
        <v>5787</v>
      </c>
      <c r="C2786" t="s">
        <v>12</v>
      </c>
      <c r="D2786" t="s">
        <v>6101</v>
      </c>
      <c r="E2786" t="s">
        <v>14</v>
      </c>
      <c r="F2786" t="s">
        <v>5988</v>
      </c>
      <c r="G2786" t="s">
        <v>16</v>
      </c>
      <c r="H2786" t="s">
        <v>6102</v>
      </c>
    </row>
    <row r="2787" spans="1:8">
      <c r="A2787" s="1">
        <v>2785</v>
      </c>
      <c r="B2787" t="s">
        <v>5787</v>
      </c>
      <c r="C2787" t="s">
        <v>12</v>
      </c>
      <c r="D2787" t="s">
        <v>6103</v>
      </c>
      <c r="E2787" t="s">
        <v>14</v>
      </c>
      <c r="F2787" t="s">
        <v>5988</v>
      </c>
      <c r="G2787" t="s">
        <v>16</v>
      </c>
      <c r="H2787" t="s">
        <v>6104</v>
      </c>
    </row>
    <row r="2788" spans="1:8">
      <c r="A2788" s="1">
        <v>2786</v>
      </c>
      <c r="B2788" t="s">
        <v>5787</v>
      </c>
      <c r="C2788" t="s">
        <v>12</v>
      </c>
      <c r="D2788" t="s">
        <v>6105</v>
      </c>
      <c r="E2788" t="s">
        <v>14</v>
      </c>
      <c r="F2788" t="s">
        <v>6010</v>
      </c>
      <c r="G2788" t="s">
        <v>16</v>
      </c>
      <c r="H2788" t="s">
        <v>6106</v>
      </c>
    </row>
    <row r="2789" spans="1:8">
      <c r="A2789" s="1">
        <v>2787</v>
      </c>
      <c r="B2789" t="s">
        <v>5787</v>
      </c>
      <c r="C2789" t="s">
        <v>12</v>
      </c>
      <c r="D2789" t="s">
        <v>6107</v>
      </c>
      <c r="E2789" t="s">
        <v>14</v>
      </c>
      <c r="F2789" t="s">
        <v>6010</v>
      </c>
      <c r="G2789" t="s">
        <v>16</v>
      </c>
      <c r="H2789" t="s">
        <v>6108</v>
      </c>
    </row>
    <row r="2790" spans="1:8">
      <c r="A2790" s="1">
        <v>2788</v>
      </c>
      <c r="B2790" t="s">
        <v>5787</v>
      </c>
      <c r="C2790" t="s">
        <v>12</v>
      </c>
      <c r="D2790" t="s">
        <v>6109</v>
      </c>
      <c r="E2790" t="s">
        <v>14</v>
      </c>
      <c r="F2790" t="s">
        <v>6021</v>
      </c>
      <c r="G2790" t="s">
        <v>16</v>
      </c>
      <c r="H2790" t="s">
        <v>6110</v>
      </c>
    </row>
    <row r="2791" spans="1:8">
      <c r="A2791" s="1">
        <v>2789</v>
      </c>
      <c r="B2791" t="s">
        <v>5787</v>
      </c>
      <c r="C2791" t="s">
        <v>12</v>
      </c>
      <c r="D2791" t="s">
        <v>6111</v>
      </c>
      <c r="E2791" t="s">
        <v>14</v>
      </c>
      <c r="F2791" t="s">
        <v>6021</v>
      </c>
      <c r="G2791" t="s">
        <v>16</v>
      </c>
      <c r="H2791" t="s">
        <v>6112</v>
      </c>
    </row>
    <row r="2792" spans="1:8">
      <c r="A2792" s="1">
        <v>2790</v>
      </c>
      <c r="B2792" t="s">
        <v>5787</v>
      </c>
      <c r="C2792" t="s">
        <v>12</v>
      </c>
      <c r="D2792" t="s">
        <v>6113</v>
      </c>
      <c r="E2792" t="s">
        <v>14</v>
      </c>
      <c r="F2792" t="s">
        <v>6032</v>
      </c>
      <c r="G2792" t="s">
        <v>16</v>
      </c>
      <c r="H2792" t="s">
        <v>6114</v>
      </c>
    </row>
    <row r="2793" spans="1:8">
      <c r="A2793" s="1">
        <v>2791</v>
      </c>
      <c r="B2793" t="s">
        <v>5787</v>
      </c>
      <c r="C2793" t="s">
        <v>12</v>
      </c>
      <c r="D2793" t="s">
        <v>6115</v>
      </c>
      <c r="E2793" t="s">
        <v>14</v>
      </c>
      <c r="F2793" t="s">
        <v>6032</v>
      </c>
      <c r="G2793" t="s">
        <v>16</v>
      </c>
      <c r="H2793" t="s">
        <v>6116</v>
      </c>
    </row>
    <row r="2794" spans="1:8">
      <c r="A2794" s="1">
        <v>2792</v>
      </c>
      <c r="B2794" t="s">
        <v>5787</v>
      </c>
      <c r="C2794" t="s">
        <v>12</v>
      </c>
      <c r="D2794" t="s">
        <v>6117</v>
      </c>
      <c r="E2794" t="s">
        <v>14</v>
      </c>
      <c r="F2794" t="s">
        <v>6117</v>
      </c>
      <c r="G2794" t="s">
        <v>16</v>
      </c>
    </row>
    <row r="2795" spans="1:8">
      <c r="A2795" s="1">
        <v>2793</v>
      </c>
      <c r="B2795" t="s">
        <v>5787</v>
      </c>
      <c r="C2795" t="s">
        <v>12</v>
      </c>
      <c r="D2795" t="s">
        <v>6118</v>
      </c>
      <c r="E2795" t="s">
        <v>14</v>
      </c>
      <c r="F2795" t="s">
        <v>5988</v>
      </c>
      <c r="G2795" t="s">
        <v>16</v>
      </c>
      <c r="H2795" t="s">
        <v>6119</v>
      </c>
    </row>
    <row r="2796" spans="1:8">
      <c r="A2796" s="1">
        <v>2794</v>
      </c>
      <c r="B2796" t="s">
        <v>5787</v>
      </c>
      <c r="C2796" t="s">
        <v>12</v>
      </c>
      <c r="D2796" t="s">
        <v>6120</v>
      </c>
      <c r="E2796" t="s">
        <v>14</v>
      </c>
      <c r="F2796" t="s">
        <v>5988</v>
      </c>
      <c r="G2796" t="s">
        <v>16</v>
      </c>
      <c r="H2796" t="s">
        <v>6121</v>
      </c>
    </row>
    <row r="2797" spans="1:8">
      <c r="A2797" s="1">
        <v>2795</v>
      </c>
      <c r="B2797" t="s">
        <v>5787</v>
      </c>
      <c r="C2797" t="s">
        <v>12</v>
      </c>
      <c r="D2797" t="s">
        <v>6122</v>
      </c>
      <c r="E2797" t="s">
        <v>14</v>
      </c>
      <c r="F2797" t="s">
        <v>6010</v>
      </c>
      <c r="G2797" t="s">
        <v>16</v>
      </c>
      <c r="H2797" t="s">
        <v>6123</v>
      </c>
    </row>
    <row r="2798" spans="1:8">
      <c r="A2798" s="1">
        <v>2796</v>
      </c>
      <c r="B2798" t="s">
        <v>5787</v>
      </c>
      <c r="C2798" t="s">
        <v>12</v>
      </c>
      <c r="D2798" t="s">
        <v>6124</v>
      </c>
      <c r="E2798" t="s">
        <v>14</v>
      </c>
      <c r="F2798" t="s">
        <v>6010</v>
      </c>
      <c r="G2798" t="s">
        <v>16</v>
      </c>
      <c r="H2798" t="s">
        <v>6125</v>
      </c>
    </row>
    <row r="2799" spans="1:8">
      <c r="A2799" s="1">
        <v>2797</v>
      </c>
      <c r="B2799" t="s">
        <v>5787</v>
      </c>
      <c r="C2799" t="s">
        <v>12</v>
      </c>
      <c r="D2799" t="s">
        <v>6126</v>
      </c>
      <c r="E2799" t="s">
        <v>14</v>
      </c>
      <c r="F2799" t="s">
        <v>6021</v>
      </c>
      <c r="G2799" t="s">
        <v>16</v>
      </c>
      <c r="H2799" t="s">
        <v>6127</v>
      </c>
    </row>
    <row r="2800" spans="1:8">
      <c r="A2800" s="1">
        <v>2798</v>
      </c>
      <c r="B2800" t="s">
        <v>5787</v>
      </c>
      <c r="C2800" t="s">
        <v>12</v>
      </c>
      <c r="D2800" t="s">
        <v>6128</v>
      </c>
      <c r="E2800" t="s">
        <v>14</v>
      </c>
      <c r="F2800" t="s">
        <v>6021</v>
      </c>
      <c r="G2800" t="s">
        <v>16</v>
      </c>
      <c r="H2800" t="s">
        <v>6129</v>
      </c>
    </row>
    <row r="2801" spans="1:8">
      <c r="A2801" s="1">
        <v>2799</v>
      </c>
      <c r="B2801" t="s">
        <v>5787</v>
      </c>
      <c r="C2801" t="s">
        <v>12</v>
      </c>
      <c r="D2801" t="s">
        <v>6130</v>
      </c>
      <c r="E2801" t="s">
        <v>14</v>
      </c>
      <c r="F2801" t="s">
        <v>6032</v>
      </c>
      <c r="G2801" t="s">
        <v>16</v>
      </c>
      <c r="H2801" t="s">
        <v>6131</v>
      </c>
    </row>
    <row r="2802" spans="1:8">
      <c r="A2802" s="1">
        <v>2800</v>
      </c>
      <c r="B2802" t="s">
        <v>5787</v>
      </c>
      <c r="C2802" t="s">
        <v>12</v>
      </c>
      <c r="D2802" t="s">
        <v>6132</v>
      </c>
      <c r="E2802" t="s">
        <v>14</v>
      </c>
      <c r="F2802" t="s">
        <v>6032</v>
      </c>
      <c r="G2802" t="s">
        <v>16</v>
      </c>
      <c r="H2802" t="s">
        <v>6133</v>
      </c>
    </row>
    <row r="2803" spans="1:8">
      <c r="A2803" s="1">
        <v>2801</v>
      </c>
      <c r="B2803" t="s">
        <v>5787</v>
      </c>
      <c r="C2803" t="s">
        <v>12</v>
      </c>
      <c r="D2803" t="s">
        <v>6134</v>
      </c>
      <c r="E2803" t="s">
        <v>14</v>
      </c>
      <c r="F2803" t="s">
        <v>6073</v>
      </c>
      <c r="G2803" t="s">
        <v>16</v>
      </c>
      <c r="H2803" t="s">
        <v>6135</v>
      </c>
    </row>
    <row r="2804" spans="1:8">
      <c r="A2804" s="1">
        <v>2802</v>
      </c>
      <c r="B2804" t="s">
        <v>5787</v>
      </c>
      <c r="C2804" t="s">
        <v>12</v>
      </c>
      <c r="D2804" t="s">
        <v>6136</v>
      </c>
      <c r="E2804" t="s">
        <v>14</v>
      </c>
      <c r="F2804" t="s">
        <v>6073</v>
      </c>
      <c r="G2804" t="s">
        <v>16</v>
      </c>
      <c r="H2804" t="s">
        <v>6137</v>
      </c>
    </row>
    <row r="2805" spans="1:8">
      <c r="A2805" s="1">
        <v>2803</v>
      </c>
      <c r="B2805" t="s">
        <v>5787</v>
      </c>
      <c r="C2805" t="s">
        <v>12</v>
      </c>
      <c r="D2805" t="s">
        <v>6138</v>
      </c>
      <c r="E2805" t="s">
        <v>14</v>
      </c>
      <c r="F2805" t="s">
        <v>6078</v>
      </c>
      <c r="G2805" t="s">
        <v>16</v>
      </c>
      <c r="H2805" t="s">
        <v>6139</v>
      </c>
    </row>
    <row r="2806" spans="1:8">
      <c r="A2806" s="1">
        <v>2804</v>
      </c>
      <c r="B2806" t="s">
        <v>5787</v>
      </c>
      <c r="C2806" t="s">
        <v>12</v>
      </c>
      <c r="D2806" t="s">
        <v>6140</v>
      </c>
      <c r="E2806" t="s">
        <v>14</v>
      </c>
      <c r="F2806" t="s">
        <v>6078</v>
      </c>
      <c r="G2806" t="s">
        <v>16</v>
      </c>
      <c r="H2806" t="s">
        <v>6141</v>
      </c>
    </row>
    <row r="2807" spans="1:8">
      <c r="A2807" s="1">
        <v>2805</v>
      </c>
      <c r="B2807" t="s">
        <v>5787</v>
      </c>
      <c r="C2807" t="s">
        <v>12</v>
      </c>
      <c r="D2807" t="s">
        <v>6142</v>
      </c>
      <c r="E2807" t="s">
        <v>14</v>
      </c>
      <c r="F2807" t="s">
        <v>6083</v>
      </c>
      <c r="G2807" t="s">
        <v>16</v>
      </c>
      <c r="H2807" t="s">
        <v>6089</v>
      </c>
    </row>
    <row r="2808" spans="1:8">
      <c r="A2808" s="1">
        <v>2806</v>
      </c>
      <c r="B2808" t="s">
        <v>5787</v>
      </c>
      <c r="C2808" t="s">
        <v>12</v>
      </c>
      <c r="D2808" t="s">
        <v>6143</v>
      </c>
      <c r="E2808" t="s">
        <v>14</v>
      </c>
      <c r="F2808" t="s">
        <v>6083</v>
      </c>
      <c r="G2808" t="s">
        <v>16</v>
      </c>
      <c r="H2808" t="s">
        <v>6144</v>
      </c>
    </row>
    <row r="2809" spans="1:8">
      <c r="A2809" s="1">
        <v>2807</v>
      </c>
      <c r="B2809" t="s">
        <v>5787</v>
      </c>
      <c r="C2809" t="s">
        <v>12</v>
      </c>
      <c r="D2809" t="s">
        <v>6145</v>
      </c>
      <c r="E2809" t="s">
        <v>14</v>
      </c>
      <c r="F2809" t="s">
        <v>6088</v>
      </c>
      <c r="G2809" t="s">
        <v>16</v>
      </c>
      <c r="H2809" t="s">
        <v>6146</v>
      </c>
    </row>
    <row r="2810" spans="1:8">
      <c r="A2810" s="1">
        <v>2808</v>
      </c>
      <c r="B2810" t="s">
        <v>5787</v>
      </c>
      <c r="C2810" t="s">
        <v>12</v>
      </c>
      <c r="D2810" t="s">
        <v>6147</v>
      </c>
      <c r="E2810" t="s">
        <v>14</v>
      </c>
      <c r="F2810" t="s">
        <v>6088</v>
      </c>
      <c r="G2810" t="s">
        <v>16</v>
      </c>
      <c r="H2810" t="s">
        <v>6148</v>
      </c>
    </row>
    <row r="2811" spans="1:8">
      <c r="A2811" s="1">
        <v>2809</v>
      </c>
      <c r="B2811" t="s">
        <v>5787</v>
      </c>
      <c r="C2811" t="s">
        <v>12</v>
      </c>
      <c r="D2811" t="s">
        <v>6149</v>
      </c>
      <c r="E2811" t="s">
        <v>14</v>
      </c>
      <c r="F2811" t="s">
        <v>6093</v>
      </c>
      <c r="G2811" t="s">
        <v>16</v>
      </c>
      <c r="H2811" t="s">
        <v>6150</v>
      </c>
    </row>
    <row r="2812" spans="1:8">
      <c r="A2812" s="1">
        <v>2810</v>
      </c>
      <c r="B2812" t="s">
        <v>5787</v>
      </c>
      <c r="C2812" t="s">
        <v>12</v>
      </c>
      <c r="D2812" t="s">
        <v>6151</v>
      </c>
      <c r="E2812" t="s">
        <v>14</v>
      </c>
      <c r="F2812" t="s">
        <v>6093</v>
      </c>
      <c r="G2812" t="s">
        <v>16</v>
      </c>
      <c r="H2812" t="s">
        <v>6152</v>
      </c>
    </row>
    <row r="2813" spans="1:8">
      <c r="A2813" s="1">
        <v>2811</v>
      </c>
      <c r="B2813" t="s">
        <v>5787</v>
      </c>
      <c r="C2813" t="s">
        <v>12</v>
      </c>
      <c r="D2813" t="s">
        <v>6153</v>
      </c>
      <c r="E2813" t="s">
        <v>14</v>
      </c>
      <c r="F2813" t="s">
        <v>5820</v>
      </c>
      <c r="G2813" t="s">
        <v>16</v>
      </c>
      <c r="H2813" t="s">
        <v>6154</v>
      </c>
    </row>
    <row r="2814" spans="1:8">
      <c r="A2814" s="1">
        <v>2812</v>
      </c>
      <c r="B2814" t="s">
        <v>5787</v>
      </c>
      <c r="C2814" t="s">
        <v>12</v>
      </c>
      <c r="D2814" t="s">
        <v>6155</v>
      </c>
      <c r="E2814" t="s">
        <v>14</v>
      </c>
      <c r="F2814" t="s">
        <v>5820</v>
      </c>
      <c r="G2814" t="s">
        <v>16</v>
      </c>
      <c r="H2814" t="s">
        <v>6156</v>
      </c>
    </row>
    <row r="2815" spans="1:8">
      <c r="A2815" s="1">
        <v>2813</v>
      </c>
      <c r="B2815" t="s">
        <v>5787</v>
      </c>
      <c r="C2815" t="s">
        <v>12</v>
      </c>
      <c r="D2815" t="s">
        <v>6157</v>
      </c>
      <c r="E2815" t="s">
        <v>14</v>
      </c>
      <c r="F2815" t="s">
        <v>6158</v>
      </c>
      <c r="G2815" t="s">
        <v>16</v>
      </c>
      <c r="H2815" t="s">
        <v>6159</v>
      </c>
    </row>
    <row r="2816" spans="1:8">
      <c r="A2816" s="1">
        <v>2814</v>
      </c>
      <c r="B2816" t="s">
        <v>5787</v>
      </c>
      <c r="C2816" t="s">
        <v>12</v>
      </c>
      <c r="D2816" t="s">
        <v>6160</v>
      </c>
      <c r="E2816" t="s">
        <v>14</v>
      </c>
      <c r="F2816" t="s">
        <v>6161</v>
      </c>
      <c r="G2816" t="s">
        <v>16</v>
      </c>
      <c r="H2816" t="s">
        <v>6162</v>
      </c>
    </row>
    <row r="2817" spans="1:8">
      <c r="A2817" s="1">
        <v>2815</v>
      </c>
      <c r="B2817" t="s">
        <v>5787</v>
      </c>
      <c r="C2817" t="s">
        <v>12</v>
      </c>
      <c r="D2817" t="s">
        <v>6163</v>
      </c>
      <c r="E2817" t="s">
        <v>14</v>
      </c>
      <c r="F2817" t="s">
        <v>5988</v>
      </c>
      <c r="G2817" t="s">
        <v>16</v>
      </c>
      <c r="H2817" t="s">
        <v>6164</v>
      </c>
    </row>
    <row r="2818" spans="1:8">
      <c r="A2818" s="1">
        <v>2816</v>
      </c>
      <c r="B2818" t="s">
        <v>5787</v>
      </c>
      <c r="C2818" t="s">
        <v>12</v>
      </c>
      <c r="D2818" t="s">
        <v>6165</v>
      </c>
      <c r="E2818" t="s">
        <v>14</v>
      </c>
      <c r="F2818" t="s">
        <v>6010</v>
      </c>
      <c r="G2818" t="s">
        <v>16</v>
      </c>
      <c r="H2818" t="s">
        <v>6166</v>
      </c>
    </row>
    <row r="2819" spans="1:8">
      <c r="A2819" s="1">
        <v>2817</v>
      </c>
      <c r="B2819" t="s">
        <v>5787</v>
      </c>
      <c r="C2819" t="s">
        <v>12</v>
      </c>
      <c r="D2819" t="s">
        <v>6167</v>
      </c>
      <c r="E2819" t="s">
        <v>14</v>
      </c>
      <c r="F2819" t="s">
        <v>6021</v>
      </c>
      <c r="G2819" t="s">
        <v>16</v>
      </c>
      <c r="H2819" t="s">
        <v>6168</v>
      </c>
    </row>
    <row r="2820" spans="1:8">
      <c r="A2820" s="1">
        <v>2818</v>
      </c>
      <c r="B2820" t="s">
        <v>5787</v>
      </c>
      <c r="C2820" t="s">
        <v>12</v>
      </c>
      <c r="D2820" t="s">
        <v>6169</v>
      </c>
      <c r="E2820" t="s">
        <v>14</v>
      </c>
      <c r="F2820" t="s">
        <v>6032</v>
      </c>
      <c r="G2820" t="s">
        <v>16</v>
      </c>
      <c r="H2820" t="s">
        <v>6170</v>
      </c>
    </row>
    <row r="2821" spans="1:8">
      <c r="A2821" s="1">
        <v>2819</v>
      </c>
      <c r="B2821" t="s">
        <v>5787</v>
      </c>
      <c r="C2821" t="s">
        <v>12</v>
      </c>
      <c r="D2821" t="s">
        <v>6171</v>
      </c>
      <c r="E2821" t="s">
        <v>14</v>
      </c>
      <c r="F2821" t="s">
        <v>6073</v>
      </c>
      <c r="G2821" t="s">
        <v>16</v>
      </c>
      <c r="H2821" t="s">
        <v>6172</v>
      </c>
    </row>
    <row r="2822" spans="1:8">
      <c r="A2822" s="1">
        <v>2820</v>
      </c>
      <c r="B2822" t="s">
        <v>5787</v>
      </c>
      <c r="C2822" t="s">
        <v>12</v>
      </c>
      <c r="D2822" t="s">
        <v>6173</v>
      </c>
      <c r="E2822" t="s">
        <v>14</v>
      </c>
      <c r="F2822" t="s">
        <v>6078</v>
      </c>
      <c r="G2822" t="s">
        <v>16</v>
      </c>
      <c r="H2822" t="s">
        <v>6174</v>
      </c>
    </row>
    <row r="2823" spans="1:8">
      <c r="A2823" s="1">
        <v>2821</v>
      </c>
      <c r="B2823" t="s">
        <v>5787</v>
      </c>
      <c r="C2823" t="s">
        <v>12</v>
      </c>
      <c r="D2823" t="s">
        <v>6175</v>
      </c>
      <c r="E2823" t="s">
        <v>14</v>
      </c>
      <c r="F2823" t="s">
        <v>6083</v>
      </c>
      <c r="G2823" t="s">
        <v>16</v>
      </c>
      <c r="H2823" t="s">
        <v>6176</v>
      </c>
    </row>
    <row r="2824" spans="1:8">
      <c r="A2824" s="1">
        <v>2822</v>
      </c>
      <c r="B2824" t="s">
        <v>5787</v>
      </c>
      <c r="C2824" t="s">
        <v>12</v>
      </c>
      <c r="D2824" t="s">
        <v>6177</v>
      </c>
      <c r="E2824" t="s">
        <v>14</v>
      </c>
      <c r="F2824" t="s">
        <v>6088</v>
      </c>
      <c r="G2824" t="s">
        <v>16</v>
      </c>
      <c r="H2824" t="s">
        <v>6178</v>
      </c>
    </row>
    <row r="2825" spans="1:8">
      <c r="A2825" s="1">
        <v>2823</v>
      </c>
      <c r="B2825" t="s">
        <v>5787</v>
      </c>
      <c r="C2825" t="s">
        <v>12</v>
      </c>
      <c r="D2825" t="s">
        <v>6179</v>
      </c>
      <c r="E2825" t="s">
        <v>14</v>
      </c>
      <c r="F2825" t="s">
        <v>6093</v>
      </c>
      <c r="G2825" t="s">
        <v>16</v>
      </c>
      <c r="H2825" t="s">
        <v>6180</v>
      </c>
    </row>
    <row r="2826" spans="1:8">
      <c r="A2826" s="1">
        <v>2824</v>
      </c>
      <c r="B2826" t="s">
        <v>5787</v>
      </c>
      <c r="C2826" t="s">
        <v>12</v>
      </c>
      <c r="D2826" t="s">
        <v>6181</v>
      </c>
      <c r="E2826" t="s">
        <v>14</v>
      </c>
      <c r="F2826" t="s">
        <v>5820</v>
      </c>
      <c r="G2826" t="s">
        <v>16</v>
      </c>
      <c r="H2826" t="s">
        <v>6182</v>
      </c>
    </row>
    <row r="2827" spans="1:8">
      <c r="A2827" s="1">
        <v>2825</v>
      </c>
      <c r="B2827" t="s">
        <v>5787</v>
      </c>
      <c r="C2827" t="s">
        <v>12</v>
      </c>
      <c r="D2827" t="s">
        <v>6183</v>
      </c>
      <c r="E2827" t="s">
        <v>14</v>
      </c>
      <c r="F2827" t="s">
        <v>6158</v>
      </c>
      <c r="G2827" t="s">
        <v>16</v>
      </c>
      <c r="H2827" t="s">
        <v>6184</v>
      </c>
    </row>
    <row r="2828" spans="1:8">
      <c r="A2828" s="1">
        <v>2826</v>
      </c>
      <c r="B2828" t="s">
        <v>5787</v>
      </c>
      <c r="C2828" t="s">
        <v>12</v>
      </c>
      <c r="D2828" t="s">
        <v>6185</v>
      </c>
      <c r="E2828" t="s">
        <v>14</v>
      </c>
      <c r="F2828" t="s">
        <v>6186</v>
      </c>
      <c r="G2828" t="s">
        <v>16</v>
      </c>
      <c r="H2828" t="s">
        <v>6187</v>
      </c>
    </row>
    <row r="2829" spans="1:8">
      <c r="A2829" s="1">
        <v>2827</v>
      </c>
      <c r="B2829" t="s">
        <v>5787</v>
      </c>
      <c r="C2829" t="s">
        <v>12</v>
      </c>
      <c r="D2829" t="s">
        <v>6188</v>
      </c>
      <c r="E2829" t="s">
        <v>14</v>
      </c>
      <c r="F2829" t="s">
        <v>6161</v>
      </c>
      <c r="G2829" t="s">
        <v>16</v>
      </c>
      <c r="H2829" t="s">
        <v>6189</v>
      </c>
    </row>
    <row r="2830" spans="1:8">
      <c r="A2830" s="1">
        <v>2828</v>
      </c>
      <c r="B2830" t="s">
        <v>5787</v>
      </c>
      <c r="C2830" t="s">
        <v>12</v>
      </c>
      <c r="D2830" t="s">
        <v>6190</v>
      </c>
      <c r="E2830" t="s">
        <v>14</v>
      </c>
      <c r="F2830" t="s">
        <v>6191</v>
      </c>
      <c r="G2830" t="s">
        <v>16</v>
      </c>
      <c r="H2830" t="s">
        <v>6192</v>
      </c>
    </row>
    <row r="2831" spans="1:8">
      <c r="A2831" s="1">
        <v>2829</v>
      </c>
      <c r="B2831" t="s">
        <v>5787</v>
      </c>
      <c r="C2831" t="s">
        <v>12</v>
      </c>
      <c r="D2831" t="s">
        <v>6193</v>
      </c>
      <c r="E2831" t="s">
        <v>14</v>
      </c>
      <c r="F2831" t="s">
        <v>6194</v>
      </c>
      <c r="G2831" t="s">
        <v>16</v>
      </c>
      <c r="H2831" t="s">
        <v>6195</v>
      </c>
    </row>
    <row r="2832" spans="1:8">
      <c r="A2832" s="1">
        <v>2830</v>
      </c>
      <c r="B2832" t="s">
        <v>5787</v>
      </c>
      <c r="C2832" t="s">
        <v>12</v>
      </c>
      <c r="D2832" t="s">
        <v>6196</v>
      </c>
      <c r="E2832" t="s">
        <v>14</v>
      </c>
      <c r="F2832" t="s">
        <v>5967</v>
      </c>
      <c r="G2832" t="s">
        <v>16</v>
      </c>
      <c r="H2832" t="s">
        <v>6197</v>
      </c>
    </row>
    <row r="2833" spans="1:8">
      <c r="A2833" s="1">
        <v>2831</v>
      </c>
      <c r="B2833" t="s">
        <v>5787</v>
      </c>
      <c r="C2833" t="s">
        <v>12</v>
      </c>
      <c r="D2833" t="s">
        <v>6198</v>
      </c>
      <c r="E2833" t="s">
        <v>14</v>
      </c>
      <c r="F2833" t="s">
        <v>6199</v>
      </c>
      <c r="G2833" t="s">
        <v>16</v>
      </c>
      <c r="H2833" t="s">
        <v>6200</v>
      </c>
    </row>
    <row r="2834" spans="1:8">
      <c r="A2834" s="1">
        <v>2832</v>
      </c>
      <c r="B2834" t="s">
        <v>5787</v>
      </c>
      <c r="C2834" t="s">
        <v>12</v>
      </c>
      <c r="D2834" t="s">
        <v>6201</v>
      </c>
      <c r="E2834" t="s">
        <v>14</v>
      </c>
      <c r="F2834" t="s">
        <v>6202</v>
      </c>
      <c r="G2834" t="s">
        <v>16</v>
      </c>
      <c r="H2834" t="s">
        <v>6203</v>
      </c>
    </row>
    <row r="2835" spans="1:8">
      <c r="A2835" s="1">
        <v>2833</v>
      </c>
      <c r="B2835" t="s">
        <v>5787</v>
      </c>
      <c r="C2835" t="s">
        <v>12</v>
      </c>
      <c r="D2835" t="s">
        <v>6204</v>
      </c>
      <c r="E2835" t="s">
        <v>14</v>
      </c>
      <c r="F2835" t="s">
        <v>6205</v>
      </c>
      <c r="G2835" t="s">
        <v>16</v>
      </c>
      <c r="H2835" t="s">
        <v>6206</v>
      </c>
    </row>
    <row r="2836" spans="1:8">
      <c r="A2836" s="1">
        <v>2834</v>
      </c>
      <c r="B2836" t="s">
        <v>5787</v>
      </c>
      <c r="C2836" t="s">
        <v>12</v>
      </c>
      <c r="D2836" t="s">
        <v>6207</v>
      </c>
      <c r="E2836" t="s">
        <v>14</v>
      </c>
      <c r="F2836" t="s">
        <v>6208</v>
      </c>
      <c r="G2836" t="s">
        <v>16</v>
      </c>
      <c r="H2836" t="s">
        <v>6195</v>
      </c>
    </row>
    <row r="2837" spans="1:8">
      <c r="A2837" s="1">
        <v>2835</v>
      </c>
      <c r="B2837" t="s">
        <v>5787</v>
      </c>
      <c r="C2837" t="s">
        <v>12</v>
      </c>
      <c r="D2837" t="s">
        <v>6209</v>
      </c>
      <c r="E2837" t="s">
        <v>14</v>
      </c>
      <c r="F2837" t="s">
        <v>6210</v>
      </c>
      <c r="G2837" t="s">
        <v>16</v>
      </c>
      <c r="H2837" t="s">
        <v>6197</v>
      </c>
    </row>
    <row r="2838" spans="1:8">
      <c r="A2838" s="1">
        <v>2836</v>
      </c>
      <c r="B2838" t="s">
        <v>5787</v>
      </c>
      <c r="C2838" t="s">
        <v>12</v>
      </c>
      <c r="D2838" t="s">
        <v>6211</v>
      </c>
      <c r="E2838" t="s">
        <v>14</v>
      </c>
      <c r="F2838" t="s">
        <v>6212</v>
      </c>
      <c r="G2838" t="s">
        <v>16</v>
      </c>
      <c r="H2838" t="s">
        <v>6200</v>
      </c>
    </row>
    <row r="2839" spans="1:8">
      <c r="A2839" s="1">
        <v>2837</v>
      </c>
      <c r="B2839" t="s">
        <v>5787</v>
      </c>
      <c r="C2839" t="s">
        <v>12</v>
      </c>
      <c r="D2839" t="s">
        <v>6213</v>
      </c>
      <c r="E2839" t="s">
        <v>14</v>
      </c>
      <c r="F2839" t="s">
        <v>6214</v>
      </c>
      <c r="G2839" t="s">
        <v>16</v>
      </c>
      <c r="H2839" t="s">
        <v>6215</v>
      </c>
    </row>
    <row r="2840" spans="1:8">
      <c r="A2840" s="1">
        <v>2838</v>
      </c>
      <c r="B2840" t="s">
        <v>5787</v>
      </c>
      <c r="C2840" t="s">
        <v>12</v>
      </c>
      <c r="D2840" t="s">
        <v>6216</v>
      </c>
      <c r="E2840" t="s">
        <v>14</v>
      </c>
      <c r="F2840" t="s">
        <v>6217</v>
      </c>
      <c r="G2840" t="s">
        <v>16</v>
      </c>
      <c r="H2840" t="s">
        <v>6203</v>
      </c>
    </row>
    <row r="2841" spans="1:8">
      <c r="A2841" s="1">
        <v>2839</v>
      </c>
      <c r="B2841" t="s">
        <v>5787</v>
      </c>
      <c r="C2841" t="s">
        <v>12</v>
      </c>
      <c r="D2841" t="s">
        <v>6204</v>
      </c>
      <c r="E2841" t="s">
        <v>14</v>
      </c>
      <c r="F2841" t="s">
        <v>6205</v>
      </c>
      <c r="G2841" t="s">
        <v>16</v>
      </c>
      <c r="H2841" t="s">
        <v>6206</v>
      </c>
    </row>
    <row r="2842" spans="1:8">
      <c r="A2842" s="1">
        <v>2840</v>
      </c>
      <c r="B2842" t="s">
        <v>5787</v>
      </c>
      <c r="C2842" t="s">
        <v>12</v>
      </c>
      <c r="D2842" t="s">
        <v>6218</v>
      </c>
      <c r="E2842" t="s">
        <v>14</v>
      </c>
      <c r="F2842" t="s">
        <v>6219</v>
      </c>
      <c r="G2842" t="s">
        <v>16</v>
      </c>
      <c r="H2842" t="s">
        <v>6195</v>
      </c>
    </row>
    <row r="2843" spans="1:8">
      <c r="A2843" s="1">
        <v>2841</v>
      </c>
      <c r="B2843" t="s">
        <v>5787</v>
      </c>
      <c r="C2843" t="s">
        <v>12</v>
      </c>
      <c r="D2843" t="s">
        <v>6220</v>
      </c>
      <c r="E2843" t="s">
        <v>14</v>
      </c>
      <c r="F2843" t="s">
        <v>6221</v>
      </c>
      <c r="G2843" t="s">
        <v>16</v>
      </c>
      <c r="H2843" t="s">
        <v>6197</v>
      </c>
    </row>
    <row r="2844" spans="1:8">
      <c r="A2844" s="1">
        <v>2842</v>
      </c>
      <c r="B2844" t="s">
        <v>5787</v>
      </c>
      <c r="C2844" t="s">
        <v>12</v>
      </c>
      <c r="D2844" t="s">
        <v>6222</v>
      </c>
      <c r="E2844" t="s">
        <v>14</v>
      </c>
      <c r="F2844" t="s">
        <v>6223</v>
      </c>
      <c r="G2844" t="s">
        <v>16</v>
      </c>
      <c r="H2844" t="s">
        <v>6200</v>
      </c>
    </row>
    <row r="2845" spans="1:8">
      <c r="A2845" s="1">
        <v>2843</v>
      </c>
      <c r="B2845" t="s">
        <v>5787</v>
      </c>
      <c r="C2845" t="s">
        <v>12</v>
      </c>
      <c r="D2845" t="s">
        <v>6213</v>
      </c>
      <c r="E2845" t="s">
        <v>14</v>
      </c>
      <c r="F2845" t="s">
        <v>6214</v>
      </c>
      <c r="G2845" t="s">
        <v>16</v>
      </c>
      <c r="H2845" t="s">
        <v>6215</v>
      </c>
    </row>
    <row r="2846" spans="1:8">
      <c r="A2846" s="1">
        <v>2844</v>
      </c>
      <c r="B2846" t="s">
        <v>5787</v>
      </c>
      <c r="C2846" t="s">
        <v>12</v>
      </c>
      <c r="D2846" t="s">
        <v>6224</v>
      </c>
      <c r="E2846" t="s">
        <v>14</v>
      </c>
      <c r="F2846" t="s">
        <v>6225</v>
      </c>
      <c r="G2846" t="s">
        <v>16</v>
      </c>
      <c r="H2846" t="s">
        <v>6203</v>
      </c>
    </row>
    <row r="2847" spans="1:8">
      <c r="A2847" s="1">
        <v>2845</v>
      </c>
      <c r="B2847" t="s">
        <v>5787</v>
      </c>
      <c r="C2847" t="s">
        <v>12</v>
      </c>
      <c r="D2847" t="s">
        <v>6226</v>
      </c>
      <c r="E2847" t="s">
        <v>14</v>
      </c>
      <c r="F2847" t="s">
        <v>6227</v>
      </c>
      <c r="G2847" t="s">
        <v>16</v>
      </c>
      <c r="H2847" t="s">
        <v>6228</v>
      </c>
    </row>
    <row r="2848" spans="1:8">
      <c r="A2848" s="1">
        <v>2846</v>
      </c>
      <c r="B2848" t="s">
        <v>5787</v>
      </c>
      <c r="C2848" t="s">
        <v>12</v>
      </c>
      <c r="D2848" t="s">
        <v>6229</v>
      </c>
      <c r="E2848" t="s">
        <v>14</v>
      </c>
      <c r="F2848" t="s">
        <v>6230</v>
      </c>
      <c r="G2848" t="s">
        <v>16</v>
      </c>
      <c r="H2848" t="s">
        <v>6231</v>
      </c>
    </row>
    <row r="2849" spans="1:8">
      <c r="A2849" s="1">
        <v>2847</v>
      </c>
      <c r="B2849" t="s">
        <v>5787</v>
      </c>
      <c r="C2849" t="s">
        <v>12</v>
      </c>
      <c r="D2849" t="s">
        <v>6232</v>
      </c>
      <c r="E2849" t="s">
        <v>14</v>
      </c>
      <c r="F2849" t="s">
        <v>6233</v>
      </c>
      <c r="G2849" t="s">
        <v>16</v>
      </c>
      <c r="H2849" t="s">
        <v>6234</v>
      </c>
    </row>
    <row r="2850" spans="1:8">
      <c r="A2850" s="1">
        <v>2848</v>
      </c>
      <c r="B2850" t="s">
        <v>5787</v>
      </c>
      <c r="C2850" t="s">
        <v>12</v>
      </c>
      <c r="D2850" t="s">
        <v>6235</v>
      </c>
      <c r="E2850" t="s">
        <v>14</v>
      </c>
      <c r="F2850" t="s">
        <v>6236</v>
      </c>
      <c r="G2850" t="s">
        <v>16</v>
      </c>
      <c r="H2850" t="s">
        <v>6237</v>
      </c>
    </row>
    <row r="2851" spans="1:8">
      <c r="A2851" s="1">
        <v>2849</v>
      </c>
      <c r="B2851" t="s">
        <v>5787</v>
      </c>
      <c r="C2851" t="s">
        <v>12</v>
      </c>
      <c r="D2851" t="s">
        <v>6238</v>
      </c>
      <c r="E2851" t="s">
        <v>14</v>
      </c>
      <c r="F2851" t="s">
        <v>6239</v>
      </c>
      <c r="G2851" t="s">
        <v>16</v>
      </c>
      <c r="H2851" t="s">
        <v>6240</v>
      </c>
    </row>
    <row r="2852" spans="1:8">
      <c r="A2852" s="1">
        <v>2850</v>
      </c>
      <c r="B2852" t="s">
        <v>5787</v>
      </c>
      <c r="C2852" t="s">
        <v>12</v>
      </c>
      <c r="D2852" t="s">
        <v>6241</v>
      </c>
      <c r="E2852" t="s">
        <v>14</v>
      </c>
      <c r="F2852" t="s">
        <v>6242</v>
      </c>
      <c r="G2852" t="s">
        <v>16</v>
      </c>
      <c r="H2852" t="s">
        <v>6243</v>
      </c>
    </row>
    <row r="2853" spans="1:8">
      <c r="A2853" s="1">
        <v>2851</v>
      </c>
      <c r="B2853" t="s">
        <v>5787</v>
      </c>
      <c r="C2853" t="s">
        <v>12</v>
      </c>
      <c r="D2853" t="s">
        <v>6244</v>
      </c>
      <c r="E2853" t="s">
        <v>14</v>
      </c>
      <c r="F2853" t="s">
        <v>6245</v>
      </c>
      <c r="G2853" t="s">
        <v>16</v>
      </c>
      <c r="H2853" t="s">
        <v>6246</v>
      </c>
    </row>
    <row r="2854" spans="1:8">
      <c r="A2854" s="1">
        <v>2852</v>
      </c>
      <c r="B2854" t="s">
        <v>5787</v>
      </c>
      <c r="C2854" t="s">
        <v>12</v>
      </c>
      <c r="D2854" t="s">
        <v>6247</v>
      </c>
      <c r="E2854" t="s">
        <v>14</v>
      </c>
      <c r="F2854" t="s">
        <v>6248</v>
      </c>
      <c r="G2854" t="s">
        <v>16</v>
      </c>
      <c r="H2854" t="s">
        <v>6249</v>
      </c>
    </row>
    <row r="2855" spans="1:8">
      <c r="A2855" s="1">
        <v>2853</v>
      </c>
      <c r="B2855" t="s">
        <v>5787</v>
      </c>
      <c r="C2855" t="s">
        <v>12</v>
      </c>
      <c r="D2855" t="s">
        <v>6250</v>
      </c>
      <c r="E2855" t="s">
        <v>14</v>
      </c>
      <c r="F2855" t="s">
        <v>6251</v>
      </c>
      <c r="G2855" t="s">
        <v>16</v>
      </c>
      <c r="H2855" t="s">
        <v>6252</v>
      </c>
    </row>
    <row r="2856" spans="1:8">
      <c r="A2856" s="1">
        <v>2854</v>
      </c>
      <c r="B2856" t="s">
        <v>5787</v>
      </c>
      <c r="C2856" t="s">
        <v>12</v>
      </c>
      <c r="D2856" t="s">
        <v>6253</v>
      </c>
      <c r="E2856" t="s">
        <v>14</v>
      </c>
      <c r="F2856" t="s">
        <v>6254</v>
      </c>
      <c r="G2856" t="s">
        <v>16</v>
      </c>
      <c r="H2856" t="s">
        <v>6255</v>
      </c>
    </row>
    <row r="2857" spans="1:8">
      <c r="A2857" s="1">
        <v>2855</v>
      </c>
      <c r="B2857" t="s">
        <v>5787</v>
      </c>
      <c r="C2857" t="s">
        <v>12</v>
      </c>
      <c r="D2857" t="s">
        <v>6256</v>
      </c>
      <c r="E2857" t="s">
        <v>14</v>
      </c>
      <c r="F2857" t="s">
        <v>6257</v>
      </c>
      <c r="G2857" t="s">
        <v>16</v>
      </c>
      <c r="H2857" t="s">
        <v>6258</v>
      </c>
    </row>
    <row r="2858" spans="1:8">
      <c r="A2858" s="1">
        <v>2856</v>
      </c>
      <c r="B2858" t="s">
        <v>5787</v>
      </c>
      <c r="C2858" t="s">
        <v>12</v>
      </c>
      <c r="D2858" t="s">
        <v>6259</v>
      </c>
      <c r="E2858" t="s">
        <v>14</v>
      </c>
      <c r="F2858" t="s">
        <v>6205</v>
      </c>
      <c r="G2858" t="s">
        <v>16</v>
      </c>
      <c r="H2858" t="s">
        <v>6260</v>
      </c>
    </row>
    <row r="2859" spans="1:8">
      <c r="A2859" s="1">
        <v>2857</v>
      </c>
      <c r="B2859" t="s">
        <v>5787</v>
      </c>
      <c r="C2859" t="s">
        <v>12</v>
      </c>
      <c r="D2859" t="s">
        <v>6261</v>
      </c>
      <c r="E2859" t="s">
        <v>14</v>
      </c>
      <c r="F2859" t="s">
        <v>2168</v>
      </c>
      <c r="G2859" t="s">
        <v>16</v>
      </c>
      <c r="H2859" t="s">
        <v>6262</v>
      </c>
    </row>
    <row r="2860" spans="1:8">
      <c r="A2860" s="1">
        <v>2858</v>
      </c>
      <c r="B2860" t="s">
        <v>5787</v>
      </c>
      <c r="C2860" t="s">
        <v>12</v>
      </c>
      <c r="D2860" t="s">
        <v>6263</v>
      </c>
      <c r="E2860" t="s">
        <v>14</v>
      </c>
      <c r="F2860" t="s">
        <v>6264</v>
      </c>
      <c r="G2860" t="s">
        <v>16</v>
      </c>
      <c r="H2860" t="s">
        <v>6262</v>
      </c>
    </row>
    <row r="2861" spans="1:8">
      <c r="A2861" s="1">
        <v>2859</v>
      </c>
      <c r="B2861" t="s">
        <v>5787</v>
      </c>
      <c r="C2861" t="s">
        <v>12</v>
      </c>
      <c r="D2861" t="s">
        <v>6265</v>
      </c>
      <c r="E2861" t="s">
        <v>14</v>
      </c>
      <c r="F2861" t="s">
        <v>6266</v>
      </c>
      <c r="G2861" t="s">
        <v>16</v>
      </c>
      <c r="H2861" t="s">
        <v>6262</v>
      </c>
    </row>
    <row r="2862" spans="1:8">
      <c r="A2862" s="1">
        <v>2860</v>
      </c>
      <c r="B2862" t="s">
        <v>5787</v>
      </c>
      <c r="C2862" t="s">
        <v>12</v>
      </c>
      <c r="D2862" t="s">
        <v>6267</v>
      </c>
      <c r="E2862" t="s">
        <v>14</v>
      </c>
      <c r="F2862" t="s">
        <v>6268</v>
      </c>
      <c r="G2862" t="s">
        <v>16</v>
      </c>
      <c r="H2862" t="s">
        <v>6262</v>
      </c>
    </row>
    <row r="2863" spans="1:8">
      <c r="A2863" s="1">
        <v>2861</v>
      </c>
      <c r="B2863" t="s">
        <v>5787</v>
      </c>
      <c r="C2863" t="s">
        <v>12</v>
      </c>
      <c r="D2863" t="s">
        <v>6269</v>
      </c>
      <c r="E2863" t="s">
        <v>14</v>
      </c>
      <c r="F2863" t="s">
        <v>6270</v>
      </c>
      <c r="G2863" t="s">
        <v>16</v>
      </c>
      <c r="H2863" t="s">
        <v>6262</v>
      </c>
    </row>
    <row r="2864" spans="1:8">
      <c r="A2864" s="1">
        <v>2862</v>
      </c>
      <c r="B2864" t="s">
        <v>5787</v>
      </c>
      <c r="C2864" t="s">
        <v>12</v>
      </c>
      <c r="D2864" t="s">
        <v>6271</v>
      </c>
      <c r="E2864" t="s">
        <v>14</v>
      </c>
      <c r="F2864" t="s">
        <v>6272</v>
      </c>
      <c r="G2864" t="s">
        <v>16</v>
      </c>
      <c r="H2864" t="s">
        <v>6262</v>
      </c>
    </row>
    <row r="2865" spans="1:8">
      <c r="A2865" s="1">
        <v>2863</v>
      </c>
      <c r="B2865" t="s">
        <v>5787</v>
      </c>
      <c r="C2865" t="s">
        <v>12</v>
      </c>
      <c r="D2865" t="s">
        <v>6273</v>
      </c>
      <c r="E2865" t="s">
        <v>14</v>
      </c>
      <c r="F2865" t="s">
        <v>6274</v>
      </c>
      <c r="G2865" t="s">
        <v>16</v>
      </c>
      <c r="H2865" t="s">
        <v>6262</v>
      </c>
    </row>
    <row r="2866" spans="1:8">
      <c r="A2866" s="1">
        <v>2864</v>
      </c>
      <c r="B2866" t="s">
        <v>5787</v>
      </c>
      <c r="C2866" t="s">
        <v>12</v>
      </c>
      <c r="D2866" t="s">
        <v>6275</v>
      </c>
      <c r="E2866" t="s">
        <v>14</v>
      </c>
      <c r="F2866" t="s">
        <v>6276</v>
      </c>
      <c r="G2866" t="s">
        <v>16</v>
      </c>
      <c r="H2866" t="s">
        <v>6262</v>
      </c>
    </row>
    <row r="2867" spans="1:8">
      <c r="A2867" s="1">
        <v>2865</v>
      </c>
      <c r="B2867" t="s">
        <v>5787</v>
      </c>
      <c r="C2867" t="s">
        <v>12</v>
      </c>
      <c r="D2867" t="s">
        <v>6277</v>
      </c>
      <c r="E2867" t="s">
        <v>14</v>
      </c>
      <c r="F2867" t="s">
        <v>6278</v>
      </c>
      <c r="G2867" t="s">
        <v>16</v>
      </c>
      <c r="H2867" t="s">
        <v>6262</v>
      </c>
    </row>
    <row r="2868" spans="1:8">
      <c r="A2868" s="1">
        <v>2866</v>
      </c>
      <c r="B2868" t="s">
        <v>5787</v>
      </c>
      <c r="C2868" t="s">
        <v>12</v>
      </c>
      <c r="D2868" t="s">
        <v>6279</v>
      </c>
      <c r="E2868" t="s">
        <v>14</v>
      </c>
      <c r="F2868" t="s">
        <v>6280</v>
      </c>
      <c r="G2868" t="s">
        <v>16</v>
      </c>
      <c r="H2868" t="s">
        <v>6281</v>
      </c>
    </row>
    <row r="2869" spans="1:8">
      <c r="A2869" s="1">
        <v>2867</v>
      </c>
      <c r="B2869" t="s">
        <v>5787</v>
      </c>
      <c r="C2869" t="s">
        <v>12</v>
      </c>
      <c r="D2869" t="s">
        <v>6282</v>
      </c>
      <c r="E2869" t="s">
        <v>14</v>
      </c>
      <c r="F2869" t="s">
        <v>6283</v>
      </c>
      <c r="G2869" t="s">
        <v>16</v>
      </c>
      <c r="H2869" t="s">
        <v>6284</v>
      </c>
    </row>
    <row r="2870" spans="1:8">
      <c r="A2870" s="1">
        <v>2868</v>
      </c>
      <c r="B2870" t="s">
        <v>5787</v>
      </c>
      <c r="C2870" t="s">
        <v>12</v>
      </c>
      <c r="D2870" t="s">
        <v>6285</v>
      </c>
      <c r="E2870" t="s">
        <v>14</v>
      </c>
      <c r="F2870" t="s">
        <v>6286</v>
      </c>
      <c r="G2870" t="s">
        <v>16</v>
      </c>
      <c r="H2870" t="s">
        <v>6287</v>
      </c>
    </row>
    <row r="2871" spans="1:8">
      <c r="A2871" s="1">
        <v>2869</v>
      </c>
      <c r="B2871" t="s">
        <v>5787</v>
      </c>
      <c r="C2871" t="s">
        <v>12</v>
      </c>
      <c r="D2871" t="s">
        <v>6288</v>
      </c>
      <c r="E2871" t="s">
        <v>14</v>
      </c>
      <c r="F2871" t="s">
        <v>6289</v>
      </c>
      <c r="G2871" t="s">
        <v>16</v>
      </c>
      <c r="H2871" t="s">
        <v>6290</v>
      </c>
    </row>
    <row r="2872" spans="1:8">
      <c r="A2872" s="1">
        <v>2870</v>
      </c>
      <c r="B2872" t="s">
        <v>5787</v>
      </c>
      <c r="C2872" t="s">
        <v>12</v>
      </c>
      <c r="D2872" t="s">
        <v>63</v>
      </c>
      <c r="E2872" t="s">
        <v>14</v>
      </c>
      <c r="F2872" t="s">
        <v>63</v>
      </c>
      <c r="G2872" t="s">
        <v>16</v>
      </c>
    </row>
    <row r="2873" spans="1:8">
      <c r="A2873" s="1">
        <v>2871</v>
      </c>
      <c r="B2873" t="s">
        <v>6291</v>
      </c>
      <c r="C2873" t="s">
        <v>12</v>
      </c>
      <c r="D2873" t="s">
        <v>6292</v>
      </c>
      <c r="E2873" t="s">
        <v>14</v>
      </c>
      <c r="F2873" t="s">
        <v>404</v>
      </c>
      <c r="G2873" t="s">
        <v>16</v>
      </c>
      <c r="H2873" t="s">
        <v>6293</v>
      </c>
    </row>
    <row r="2874" spans="1:8">
      <c r="A2874" s="1">
        <v>2872</v>
      </c>
      <c r="B2874" t="s">
        <v>6291</v>
      </c>
      <c r="C2874" t="s">
        <v>12</v>
      </c>
      <c r="D2874" t="s">
        <v>6294</v>
      </c>
      <c r="E2874" t="s">
        <v>14</v>
      </c>
      <c r="F2874" t="s">
        <v>427</v>
      </c>
      <c r="G2874" t="s">
        <v>16</v>
      </c>
      <c r="H2874" t="s">
        <v>6295</v>
      </c>
    </row>
    <row r="2875" spans="1:8">
      <c r="A2875" s="1">
        <v>2873</v>
      </c>
      <c r="B2875" t="s">
        <v>6291</v>
      </c>
      <c r="C2875" t="s">
        <v>12</v>
      </c>
      <c r="D2875" t="s">
        <v>6296</v>
      </c>
      <c r="E2875" t="s">
        <v>14</v>
      </c>
      <c r="F2875" t="s">
        <v>96</v>
      </c>
      <c r="G2875" t="s">
        <v>16</v>
      </c>
      <c r="H2875" t="s">
        <v>6297</v>
      </c>
    </row>
    <row r="2876" spans="1:8">
      <c r="A2876" s="1">
        <v>2874</v>
      </c>
      <c r="B2876" t="s">
        <v>6291</v>
      </c>
      <c r="C2876" t="s">
        <v>12</v>
      </c>
      <c r="D2876" t="s">
        <v>6298</v>
      </c>
      <c r="E2876" t="s">
        <v>14</v>
      </c>
      <c r="F2876" t="s">
        <v>90</v>
      </c>
      <c r="G2876" t="s">
        <v>16</v>
      </c>
      <c r="H2876" t="s">
        <v>6299</v>
      </c>
    </row>
    <row r="2877" spans="1:8">
      <c r="A2877" s="1">
        <v>2875</v>
      </c>
      <c r="B2877" t="s">
        <v>6291</v>
      </c>
      <c r="C2877" t="s">
        <v>12</v>
      </c>
      <c r="D2877" t="s">
        <v>6300</v>
      </c>
      <c r="E2877" t="s">
        <v>14</v>
      </c>
      <c r="F2877" t="s">
        <v>102</v>
      </c>
      <c r="G2877" t="s">
        <v>16</v>
      </c>
      <c r="H2877" t="s">
        <v>6301</v>
      </c>
    </row>
    <row r="2878" spans="1:8">
      <c r="A2878" s="1">
        <v>2876</v>
      </c>
      <c r="B2878" t="s">
        <v>6291</v>
      </c>
      <c r="C2878" t="s">
        <v>12</v>
      </c>
      <c r="D2878" t="s">
        <v>6302</v>
      </c>
      <c r="E2878" t="s">
        <v>14</v>
      </c>
      <c r="F2878" t="s">
        <v>105</v>
      </c>
      <c r="G2878" t="s">
        <v>16</v>
      </c>
      <c r="H2878" t="s">
        <v>6303</v>
      </c>
    </row>
    <row r="2879" spans="1:8">
      <c r="A2879" s="1">
        <v>2877</v>
      </c>
      <c r="B2879" t="s">
        <v>6291</v>
      </c>
      <c r="C2879" t="s">
        <v>12</v>
      </c>
      <c r="D2879" t="s">
        <v>6304</v>
      </c>
      <c r="E2879" t="s">
        <v>14</v>
      </c>
      <c r="F2879" t="s">
        <v>108</v>
      </c>
      <c r="G2879" t="s">
        <v>16</v>
      </c>
      <c r="H2879" t="s">
        <v>6305</v>
      </c>
    </row>
    <row r="2880" spans="1:8">
      <c r="A2880" s="1">
        <v>2878</v>
      </c>
      <c r="B2880" t="s">
        <v>6291</v>
      </c>
      <c r="C2880" t="s">
        <v>12</v>
      </c>
      <c r="D2880" t="s">
        <v>6306</v>
      </c>
      <c r="E2880" t="s">
        <v>14</v>
      </c>
      <c r="F2880" t="s">
        <v>110</v>
      </c>
      <c r="G2880" t="s">
        <v>16</v>
      </c>
      <c r="H2880" t="s">
        <v>6307</v>
      </c>
    </row>
    <row r="2881" spans="1:8">
      <c r="A2881" s="1">
        <v>2879</v>
      </c>
      <c r="B2881" t="s">
        <v>6291</v>
      </c>
      <c r="C2881" t="s">
        <v>12</v>
      </c>
      <c r="D2881" t="s">
        <v>6308</v>
      </c>
      <c r="E2881" t="s">
        <v>14</v>
      </c>
      <c r="F2881" t="s">
        <v>223</v>
      </c>
      <c r="G2881" t="s">
        <v>16</v>
      </c>
      <c r="H2881" t="s">
        <v>6309</v>
      </c>
    </row>
    <row r="2882" spans="1:8">
      <c r="A2882" s="1">
        <v>2880</v>
      </c>
      <c r="B2882" t="s">
        <v>6291</v>
      </c>
      <c r="C2882" t="s">
        <v>12</v>
      </c>
      <c r="D2882" t="s">
        <v>6310</v>
      </c>
      <c r="E2882" t="s">
        <v>14</v>
      </c>
      <c r="F2882" t="s">
        <v>93</v>
      </c>
      <c r="G2882" t="s">
        <v>16</v>
      </c>
      <c r="H2882" t="s">
        <v>6311</v>
      </c>
    </row>
    <row r="2883" spans="1:8">
      <c r="A2883" s="1">
        <v>2881</v>
      </c>
      <c r="B2883" t="s">
        <v>6291</v>
      </c>
      <c r="C2883" t="s">
        <v>12</v>
      </c>
      <c r="D2883" t="s">
        <v>6312</v>
      </c>
      <c r="E2883" t="s">
        <v>14</v>
      </c>
      <c r="F2883" t="s">
        <v>84</v>
      </c>
      <c r="G2883" t="s">
        <v>16</v>
      </c>
      <c r="H2883" t="s">
        <v>6313</v>
      </c>
    </row>
    <row r="2884" spans="1:8">
      <c r="A2884" s="1">
        <v>2882</v>
      </c>
      <c r="B2884" t="s">
        <v>6291</v>
      </c>
      <c r="C2884" t="s">
        <v>12</v>
      </c>
      <c r="D2884" t="s">
        <v>6314</v>
      </c>
      <c r="E2884" t="s">
        <v>14</v>
      </c>
      <c r="F2884" t="s">
        <v>87</v>
      </c>
      <c r="G2884" t="s">
        <v>16</v>
      </c>
      <c r="H2884" t="s">
        <v>6315</v>
      </c>
    </row>
    <row r="2885" spans="1:8">
      <c r="A2885" s="1">
        <v>2883</v>
      </c>
      <c r="B2885" t="s">
        <v>6291</v>
      </c>
      <c r="C2885" t="s">
        <v>12</v>
      </c>
      <c r="D2885" t="s">
        <v>6316</v>
      </c>
      <c r="E2885" t="s">
        <v>14</v>
      </c>
      <c r="F2885" t="s">
        <v>99</v>
      </c>
      <c r="G2885" t="s">
        <v>16</v>
      </c>
      <c r="H2885" t="s">
        <v>6317</v>
      </c>
    </row>
    <row r="2886" spans="1:8">
      <c r="A2886" s="1">
        <v>2884</v>
      </c>
      <c r="B2886" t="s">
        <v>6291</v>
      </c>
      <c r="C2886" t="s">
        <v>12</v>
      </c>
      <c r="D2886" t="s">
        <v>6318</v>
      </c>
      <c r="E2886" t="s">
        <v>14</v>
      </c>
      <c r="F2886" t="s">
        <v>46</v>
      </c>
      <c r="G2886" t="s">
        <v>16</v>
      </c>
      <c r="H2886" t="s">
        <v>6319</v>
      </c>
    </row>
    <row r="2887" spans="1:8">
      <c r="A2887" s="1">
        <v>2885</v>
      </c>
      <c r="B2887" t="s">
        <v>6291</v>
      </c>
      <c r="C2887" t="s">
        <v>12</v>
      </c>
      <c r="D2887" t="s">
        <v>6320</v>
      </c>
      <c r="E2887" t="s">
        <v>14</v>
      </c>
      <c r="F2887" t="s">
        <v>112</v>
      </c>
      <c r="G2887" t="s">
        <v>16</v>
      </c>
      <c r="H2887" t="s">
        <v>6321</v>
      </c>
    </row>
    <row r="2888" spans="1:8">
      <c r="A2888" s="1">
        <v>2886</v>
      </c>
      <c r="B2888" t="s">
        <v>6291</v>
      </c>
      <c r="C2888" t="s">
        <v>12</v>
      </c>
      <c r="D2888" t="s">
        <v>6322</v>
      </c>
      <c r="E2888" t="s">
        <v>14</v>
      </c>
      <c r="F2888" t="s">
        <v>108</v>
      </c>
      <c r="G2888" t="s">
        <v>16</v>
      </c>
      <c r="H2888" t="s">
        <v>6323</v>
      </c>
    </row>
    <row r="2889" spans="1:8">
      <c r="A2889" s="1">
        <v>2887</v>
      </c>
      <c r="B2889" t="s">
        <v>6291</v>
      </c>
      <c r="C2889" t="s">
        <v>12</v>
      </c>
      <c r="D2889" t="s">
        <v>6324</v>
      </c>
      <c r="E2889" t="s">
        <v>14</v>
      </c>
      <c r="F2889" t="s">
        <v>110</v>
      </c>
      <c r="G2889" t="s">
        <v>16</v>
      </c>
      <c r="H2889" t="s">
        <v>6325</v>
      </c>
    </row>
    <row r="2890" spans="1:8">
      <c r="A2890" s="1">
        <v>2888</v>
      </c>
      <c r="B2890" t="s">
        <v>6291</v>
      </c>
      <c r="C2890" t="s">
        <v>12</v>
      </c>
      <c r="D2890" t="s">
        <v>6326</v>
      </c>
      <c r="E2890" t="s">
        <v>14</v>
      </c>
      <c r="F2890" t="s">
        <v>115</v>
      </c>
      <c r="G2890" t="s">
        <v>16</v>
      </c>
      <c r="H2890" t="s">
        <v>6327</v>
      </c>
    </row>
    <row r="2891" spans="1:8">
      <c r="A2891" s="1">
        <v>2889</v>
      </c>
      <c r="B2891" t="s">
        <v>6291</v>
      </c>
      <c r="C2891" t="s">
        <v>12</v>
      </c>
      <c r="D2891" t="s">
        <v>6328</v>
      </c>
      <c r="E2891" t="s">
        <v>14</v>
      </c>
      <c r="F2891" t="s">
        <v>108</v>
      </c>
      <c r="G2891" t="s">
        <v>16</v>
      </c>
      <c r="H2891" t="s">
        <v>6329</v>
      </c>
    </row>
    <row r="2892" spans="1:8">
      <c r="A2892" s="1">
        <v>2890</v>
      </c>
      <c r="B2892" t="s">
        <v>6291</v>
      </c>
      <c r="C2892" t="s">
        <v>12</v>
      </c>
      <c r="D2892" t="s">
        <v>6330</v>
      </c>
      <c r="E2892" t="s">
        <v>14</v>
      </c>
      <c r="F2892" t="s">
        <v>90</v>
      </c>
      <c r="G2892" t="s">
        <v>16</v>
      </c>
      <c r="H2892" t="s">
        <v>6331</v>
      </c>
    </row>
    <row r="2893" spans="1:8">
      <c r="A2893" s="1">
        <v>2891</v>
      </c>
      <c r="B2893" t="s">
        <v>6291</v>
      </c>
      <c r="C2893" t="s">
        <v>12</v>
      </c>
      <c r="D2893" t="s">
        <v>6332</v>
      </c>
      <c r="E2893" t="s">
        <v>14</v>
      </c>
      <c r="F2893" t="s">
        <v>102</v>
      </c>
      <c r="G2893" t="s">
        <v>16</v>
      </c>
      <c r="H2893" t="s">
        <v>6333</v>
      </c>
    </row>
    <row r="2894" spans="1:8">
      <c r="A2894" s="1">
        <v>2892</v>
      </c>
      <c r="B2894" t="s">
        <v>6291</v>
      </c>
      <c r="C2894" t="s">
        <v>12</v>
      </c>
      <c r="D2894" t="s">
        <v>6334</v>
      </c>
      <c r="E2894" t="s">
        <v>14</v>
      </c>
      <c r="F2894" t="s">
        <v>6335</v>
      </c>
      <c r="G2894" t="s">
        <v>16</v>
      </c>
      <c r="H2894" t="s">
        <v>6336</v>
      </c>
    </row>
    <row r="2895" spans="1:8">
      <c r="A2895" s="1">
        <v>2893</v>
      </c>
      <c r="B2895" t="s">
        <v>6291</v>
      </c>
      <c r="C2895" t="s">
        <v>12</v>
      </c>
      <c r="D2895" t="s">
        <v>6337</v>
      </c>
      <c r="E2895" t="s">
        <v>14</v>
      </c>
      <c r="F2895" t="s">
        <v>6338</v>
      </c>
      <c r="G2895" t="s">
        <v>16</v>
      </c>
      <c r="H2895" t="s">
        <v>6339</v>
      </c>
    </row>
    <row r="2896" spans="1:8">
      <c r="A2896" s="1">
        <v>2894</v>
      </c>
      <c r="B2896" t="s">
        <v>6291</v>
      </c>
      <c r="C2896" t="s">
        <v>12</v>
      </c>
      <c r="D2896" t="s">
        <v>6340</v>
      </c>
      <c r="E2896" t="s">
        <v>14</v>
      </c>
      <c r="F2896" t="s">
        <v>6341</v>
      </c>
      <c r="G2896" t="s">
        <v>16</v>
      </c>
      <c r="H2896" t="s">
        <v>6342</v>
      </c>
    </row>
    <row r="2897" spans="1:8">
      <c r="A2897" s="1">
        <v>2895</v>
      </c>
      <c r="B2897" t="s">
        <v>6291</v>
      </c>
      <c r="C2897" t="s">
        <v>12</v>
      </c>
      <c r="D2897" t="s">
        <v>6343</v>
      </c>
      <c r="E2897" t="s">
        <v>14</v>
      </c>
      <c r="F2897" t="s">
        <v>1931</v>
      </c>
      <c r="G2897" t="s">
        <v>16</v>
      </c>
      <c r="H2897" t="s">
        <v>6344</v>
      </c>
    </row>
    <row r="2898" spans="1:8">
      <c r="A2898" s="1">
        <v>2896</v>
      </c>
      <c r="B2898" t="s">
        <v>6291</v>
      </c>
      <c r="C2898" t="s">
        <v>12</v>
      </c>
      <c r="D2898" t="s">
        <v>6345</v>
      </c>
      <c r="E2898" t="s">
        <v>14</v>
      </c>
      <c r="F2898" t="s">
        <v>309</v>
      </c>
      <c r="G2898" t="s">
        <v>16</v>
      </c>
      <c r="H2898" t="s">
        <v>6346</v>
      </c>
    </row>
    <row r="2899" spans="1:8">
      <c r="A2899" s="1">
        <v>2897</v>
      </c>
      <c r="B2899" t="s">
        <v>6291</v>
      </c>
      <c r="C2899" t="s">
        <v>12</v>
      </c>
      <c r="D2899" t="s">
        <v>6347</v>
      </c>
      <c r="E2899" t="s">
        <v>14</v>
      </c>
      <c r="F2899" t="s">
        <v>6348</v>
      </c>
      <c r="G2899" t="s">
        <v>16</v>
      </c>
      <c r="H2899" t="s">
        <v>6349</v>
      </c>
    </row>
    <row r="2900" spans="1:8">
      <c r="A2900" s="1">
        <v>2898</v>
      </c>
      <c r="B2900" t="s">
        <v>6291</v>
      </c>
      <c r="C2900" t="s">
        <v>12</v>
      </c>
      <c r="D2900" t="s">
        <v>6350</v>
      </c>
      <c r="E2900" t="s">
        <v>14</v>
      </c>
      <c r="F2900" t="s">
        <v>289</v>
      </c>
      <c r="G2900" t="s">
        <v>16</v>
      </c>
      <c r="H2900" t="s">
        <v>6351</v>
      </c>
    </row>
    <row r="2901" spans="1:8">
      <c r="A2901" s="1">
        <v>2899</v>
      </c>
      <c r="B2901" t="s">
        <v>6291</v>
      </c>
      <c r="C2901" t="s">
        <v>12</v>
      </c>
      <c r="D2901" t="s">
        <v>6352</v>
      </c>
      <c r="E2901" t="s">
        <v>14</v>
      </c>
      <c r="F2901" t="s">
        <v>99</v>
      </c>
      <c r="G2901" t="s">
        <v>16</v>
      </c>
      <c r="H2901" t="s">
        <v>6353</v>
      </c>
    </row>
    <row r="2902" spans="1:8">
      <c r="A2902" s="1">
        <v>2900</v>
      </c>
      <c r="B2902" t="s">
        <v>6291</v>
      </c>
      <c r="C2902" t="s">
        <v>12</v>
      </c>
      <c r="D2902" t="s">
        <v>6354</v>
      </c>
      <c r="E2902" t="s">
        <v>14</v>
      </c>
      <c r="F2902" t="s">
        <v>105</v>
      </c>
      <c r="G2902" t="s">
        <v>16</v>
      </c>
      <c r="H2902" t="s">
        <v>6355</v>
      </c>
    </row>
    <row r="2903" spans="1:8">
      <c r="A2903" s="1">
        <v>2901</v>
      </c>
      <c r="B2903" t="s">
        <v>6291</v>
      </c>
      <c r="C2903" t="s">
        <v>12</v>
      </c>
      <c r="D2903" t="s">
        <v>6356</v>
      </c>
      <c r="E2903" t="s">
        <v>14</v>
      </c>
      <c r="F2903" t="s">
        <v>404</v>
      </c>
      <c r="G2903" t="s">
        <v>16</v>
      </c>
      <c r="H2903" t="s">
        <v>6357</v>
      </c>
    </row>
    <row r="2904" spans="1:8">
      <c r="A2904" s="1">
        <v>2902</v>
      </c>
      <c r="B2904" t="s">
        <v>6291</v>
      </c>
      <c r="C2904" t="s">
        <v>12</v>
      </c>
      <c r="D2904" t="s">
        <v>6358</v>
      </c>
      <c r="E2904" t="s">
        <v>14</v>
      </c>
      <c r="F2904" t="s">
        <v>404</v>
      </c>
      <c r="G2904" t="s">
        <v>16</v>
      </c>
      <c r="H2904" t="s">
        <v>6359</v>
      </c>
    </row>
    <row r="2905" spans="1:8">
      <c r="A2905" s="1">
        <v>2903</v>
      </c>
      <c r="B2905" t="s">
        <v>6291</v>
      </c>
      <c r="C2905" t="s">
        <v>12</v>
      </c>
      <c r="D2905" t="s">
        <v>6360</v>
      </c>
      <c r="E2905" t="s">
        <v>14</v>
      </c>
      <c r="F2905" t="s">
        <v>427</v>
      </c>
      <c r="G2905" t="s">
        <v>16</v>
      </c>
      <c r="H2905" t="s">
        <v>6361</v>
      </c>
    </row>
    <row r="2906" spans="1:8">
      <c r="A2906" s="1">
        <v>2904</v>
      </c>
      <c r="B2906" t="s">
        <v>6291</v>
      </c>
      <c r="C2906" t="s">
        <v>12</v>
      </c>
      <c r="D2906" t="s">
        <v>6362</v>
      </c>
      <c r="E2906" t="s">
        <v>14</v>
      </c>
      <c r="F2906" t="s">
        <v>110</v>
      </c>
      <c r="G2906" t="s">
        <v>16</v>
      </c>
      <c r="H2906" t="s">
        <v>6363</v>
      </c>
    </row>
    <row r="2907" spans="1:8">
      <c r="A2907" s="1">
        <v>2905</v>
      </c>
      <c r="B2907" t="s">
        <v>6291</v>
      </c>
      <c r="C2907" t="s">
        <v>12</v>
      </c>
      <c r="D2907" t="s">
        <v>6364</v>
      </c>
      <c r="E2907" t="s">
        <v>14</v>
      </c>
      <c r="F2907" t="s">
        <v>93</v>
      </c>
      <c r="G2907" t="s">
        <v>16</v>
      </c>
      <c r="H2907" t="s">
        <v>6365</v>
      </c>
    </row>
    <row r="2908" spans="1:8">
      <c r="A2908" s="1">
        <v>2906</v>
      </c>
      <c r="B2908" t="s">
        <v>6291</v>
      </c>
      <c r="C2908" t="s">
        <v>12</v>
      </c>
      <c r="D2908" t="s">
        <v>6366</v>
      </c>
      <c r="E2908" t="s">
        <v>14</v>
      </c>
      <c r="F2908" t="s">
        <v>853</v>
      </c>
      <c r="G2908" t="s">
        <v>16</v>
      </c>
      <c r="H2908" t="s">
        <v>6367</v>
      </c>
    </row>
    <row r="2909" spans="1:8">
      <c r="A2909" s="1">
        <v>2907</v>
      </c>
      <c r="B2909" t="s">
        <v>6291</v>
      </c>
      <c r="C2909" t="s">
        <v>12</v>
      </c>
      <c r="D2909" t="s">
        <v>6368</v>
      </c>
      <c r="E2909" t="s">
        <v>14</v>
      </c>
      <c r="F2909" t="s">
        <v>84</v>
      </c>
      <c r="G2909" t="s">
        <v>16</v>
      </c>
      <c r="H2909" t="s">
        <v>6369</v>
      </c>
    </row>
    <row r="2910" spans="1:8">
      <c r="A2910" s="1">
        <v>2908</v>
      </c>
      <c r="B2910" t="s">
        <v>6291</v>
      </c>
      <c r="C2910" t="s">
        <v>12</v>
      </c>
      <c r="D2910" t="s">
        <v>6370</v>
      </c>
      <c r="E2910" t="s">
        <v>14</v>
      </c>
      <c r="F2910" t="s">
        <v>87</v>
      </c>
      <c r="G2910" t="s">
        <v>16</v>
      </c>
      <c r="H2910" t="s">
        <v>6371</v>
      </c>
    </row>
    <row r="2911" spans="1:8">
      <c r="A2911" s="1">
        <v>2909</v>
      </c>
      <c r="B2911" t="s">
        <v>6291</v>
      </c>
      <c r="C2911" t="s">
        <v>12</v>
      </c>
      <c r="D2911" t="s">
        <v>6372</v>
      </c>
      <c r="E2911" t="s">
        <v>14</v>
      </c>
      <c r="F2911" t="s">
        <v>90</v>
      </c>
      <c r="G2911" t="s">
        <v>16</v>
      </c>
      <c r="H2911" t="s">
        <v>6373</v>
      </c>
    </row>
    <row r="2912" spans="1:8">
      <c r="A2912" s="1">
        <v>2910</v>
      </c>
      <c r="B2912" t="s">
        <v>6291</v>
      </c>
      <c r="C2912" t="s">
        <v>12</v>
      </c>
      <c r="D2912" t="s">
        <v>6374</v>
      </c>
      <c r="E2912" t="s">
        <v>14</v>
      </c>
      <c r="F2912" t="s">
        <v>6375</v>
      </c>
      <c r="G2912" t="s">
        <v>16</v>
      </c>
      <c r="H2912" t="s">
        <v>6376</v>
      </c>
    </row>
    <row r="2913" spans="1:8">
      <c r="A2913" s="1">
        <v>2911</v>
      </c>
      <c r="B2913" t="s">
        <v>6291</v>
      </c>
      <c r="C2913" t="s">
        <v>12</v>
      </c>
      <c r="D2913" t="s">
        <v>6377</v>
      </c>
      <c r="E2913" t="s">
        <v>14</v>
      </c>
      <c r="F2913" t="s">
        <v>2955</v>
      </c>
      <c r="G2913" t="s">
        <v>16</v>
      </c>
      <c r="H2913" t="s">
        <v>6378</v>
      </c>
    </row>
    <row r="2914" spans="1:8">
      <c r="A2914" s="1">
        <v>2912</v>
      </c>
      <c r="B2914" t="s">
        <v>6291</v>
      </c>
      <c r="C2914" t="s">
        <v>12</v>
      </c>
      <c r="D2914" t="s">
        <v>6379</v>
      </c>
      <c r="E2914" t="s">
        <v>14</v>
      </c>
      <c r="F2914" t="s">
        <v>2958</v>
      </c>
      <c r="G2914" t="s">
        <v>16</v>
      </c>
      <c r="H2914" t="s">
        <v>6380</v>
      </c>
    </row>
    <row r="2915" spans="1:8">
      <c r="A2915" s="1">
        <v>2913</v>
      </c>
      <c r="B2915" t="s">
        <v>6291</v>
      </c>
      <c r="C2915" t="s">
        <v>12</v>
      </c>
      <c r="D2915" t="s">
        <v>6381</v>
      </c>
      <c r="E2915" t="s">
        <v>14</v>
      </c>
      <c r="F2915" t="s">
        <v>1124</v>
      </c>
      <c r="G2915" t="s">
        <v>16</v>
      </c>
      <c r="H2915" t="s">
        <v>6382</v>
      </c>
    </row>
    <row r="2916" spans="1:8">
      <c r="A2916" s="1">
        <v>2914</v>
      </c>
      <c r="B2916" t="s">
        <v>6291</v>
      </c>
      <c r="C2916" t="s">
        <v>12</v>
      </c>
      <c r="D2916" t="s">
        <v>6383</v>
      </c>
      <c r="E2916" t="s">
        <v>14</v>
      </c>
      <c r="F2916" t="s">
        <v>1132</v>
      </c>
      <c r="G2916" t="s">
        <v>16</v>
      </c>
      <c r="H2916" t="s">
        <v>6384</v>
      </c>
    </row>
    <row r="2917" spans="1:8">
      <c r="A2917" s="1">
        <v>2915</v>
      </c>
      <c r="B2917" t="s">
        <v>6291</v>
      </c>
      <c r="C2917" t="s">
        <v>12</v>
      </c>
      <c r="D2917" t="s">
        <v>6385</v>
      </c>
      <c r="E2917" t="s">
        <v>14</v>
      </c>
      <c r="F2917" t="s">
        <v>1135</v>
      </c>
      <c r="G2917" t="s">
        <v>16</v>
      </c>
      <c r="H2917" t="s">
        <v>6386</v>
      </c>
    </row>
    <row r="2918" spans="1:8">
      <c r="A2918" s="1">
        <v>2916</v>
      </c>
      <c r="B2918" t="s">
        <v>6291</v>
      </c>
      <c r="C2918" t="s">
        <v>12</v>
      </c>
      <c r="D2918" t="s">
        <v>6387</v>
      </c>
      <c r="E2918" t="s">
        <v>14</v>
      </c>
      <c r="F2918" t="s">
        <v>2690</v>
      </c>
      <c r="G2918" t="s">
        <v>16</v>
      </c>
      <c r="H2918" t="s">
        <v>6388</v>
      </c>
    </row>
    <row r="2919" spans="1:8">
      <c r="A2919" s="1">
        <v>2917</v>
      </c>
      <c r="B2919" t="s">
        <v>6291</v>
      </c>
      <c r="C2919" t="s">
        <v>12</v>
      </c>
      <c r="D2919" t="s">
        <v>6389</v>
      </c>
      <c r="E2919" t="s">
        <v>14</v>
      </c>
      <c r="F2919" t="s">
        <v>6390</v>
      </c>
      <c r="G2919" t="s">
        <v>16</v>
      </c>
      <c r="H2919" t="s">
        <v>6391</v>
      </c>
    </row>
    <row r="2920" spans="1:8">
      <c r="A2920" s="1">
        <v>2918</v>
      </c>
      <c r="B2920" t="s">
        <v>6291</v>
      </c>
      <c r="C2920" t="s">
        <v>12</v>
      </c>
      <c r="D2920" t="s">
        <v>6392</v>
      </c>
      <c r="E2920" t="s">
        <v>14</v>
      </c>
      <c r="F2920" t="s">
        <v>6393</v>
      </c>
      <c r="G2920" t="s">
        <v>16</v>
      </c>
      <c r="H2920" t="s">
        <v>6394</v>
      </c>
    </row>
    <row r="2921" spans="1:8">
      <c r="A2921" s="1">
        <v>2919</v>
      </c>
      <c r="B2921" t="s">
        <v>6291</v>
      </c>
      <c r="C2921" t="s">
        <v>12</v>
      </c>
      <c r="D2921" t="s">
        <v>6395</v>
      </c>
      <c r="E2921" t="s">
        <v>14</v>
      </c>
      <c r="F2921" t="s">
        <v>5848</v>
      </c>
      <c r="G2921" t="s">
        <v>16</v>
      </c>
      <c r="H2921" t="s">
        <v>6396</v>
      </c>
    </row>
    <row r="2922" spans="1:8">
      <c r="A2922" s="1">
        <v>2920</v>
      </c>
      <c r="B2922" t="s">
        <v>6291</v>
      </c>
      <c r="C2922" t="s">
        <v>12</v>
      </c>
      <c r="D2922" t="s">
        <v>6397</v>
      </c>
      <c r="E2922" t="s">
        <v>14</v>
      </c>
      <c r="F2922" t="s">
        <v>6398</v>
      </c>
      <c r="G2922" t="s">
        <v>16</v>
      </c>
      <c r="H2922" t="s">
        <v>6399</v>
      </c>
    </row>
    <row r="2923" spans="1:8">
      <c r="A2923" s="1">
        <v>2921</v>
      </c>
      <c r="B2923" t="s">
        <v>6291</v>
      </c>
      <c r="C2923" t="s">
        <v>12</v>
      </c>
      <c r="D2923" t="s">
        <v>6400</v>
      </c>
      <c r="E2923" t="s">
        <v>14</v>
      </c>
      <c r="F2923" t="s">
        <v>878</v>
      </c>
      <c r="G2923" t="s">
        <v>16</v>
      </c>
      <c r="H2923" t="s">
        <v>6401</v>
      </c>
    </row>
    <row r="2924" spans="1:8">
      <c r="A2924" s="1">
        <v>2922</v>
      </c>
      <c r="B2924" t="s">
        <v>6291</v>
      </c>
      <c r="C2924" t="s">
        <v>12</v>
      </c>
      <c r="D2924" t="s">
        <v>6402</v>
      </c>
      <c r="E2924" t="s">
        <v>14</v>
      </c>
      <c r="F2924" t="s">
        <v>427</v>
      </c>
      <c r="G2924" t="s">
        <v>16</v>
      </c>
      <c r="H2924" t="s">
        <v>6403</v>
      </c>
    </row>
    <row r="2925" spans="1:8">
      <c r="A2925" s="1">
        <v>2923</v>
      </c>
      <c r="B2925" t="s">
        <v>6291</v>
      </c>
      <c r="C2925" t="s">
        <v>12</v>
      </c>
      <c r="D2925" t="s">
        <v>4691</v>
      </c>
      <c r="E2925" t="s">
        <v>14</v>
      </c>
      <c r="F2925" t="s">
        <v>4691</v>
      </c>
      <c r="G2925" t="s">
        <v>16</v>
      </c>
    </row>
    <row r="2926" spans="1:8">
      <c r="A2926" s="1">
        <v>2924</v>
      </c>
      <c r="B2926" t="s">
        <v>6291</v>
      </c>
      <c r="C2926" t="s">
        <v>12</v>
      </c>
      <c r="D2926" t="s">
        <v>63</v>
      </c>
      <c r="E2926" t="s">
        <v>14</v>
      </c>
      <c r="F2926" t="s">
        <v>63</v>
      </c>
      <c r="G2926" t="s">
        <v>16</v>
      </c>
    </row>
    <row r="2927" spans="1:8">
      <c r="A2927" s="1">
        <v>2925</v>
      </c>
      <c r="B2927" t="s">
        <v>6291</v>
      </c>
      <c r="C2927" t="s">
        <v>12</v>
      </c>
      <c r="D2927" t="s">
        <v>6404</v>
      </c>
      <c r="E2927" t="s">
        <v>14</v>
      </c>
      <c r="F2927" t="s">
        <v>3097</v>
      </c>
      <c r="G2927" t="s">
        <v>16</v>
      </c>
      <c r="H2927" t="s">
        <v>6405</v>
      </c>
    </row>
    <row r="2928" spans="1:8">
      <c r="A2928" s="1">
        <v>2926</v>
      </c>
      <c r="B2928" t="s">
        <v>6291</v>
      </c>
      <c r="C2928" t="s">
        <v>12</v>
      </c>
      <c r="D2928" t="s">
        <v>6406</v>
      </c>
      <c r="E2928" t="s">
        <v>14</v>
      </c>
      <c r="F2928" t="s">
        <v>2955</v>
      </c>
      <c r="G2928" t="s">
        <v>16</v>
      </c>
      <c r="H2928" t="s">
        <v>6407</v>
      </c>
    </row>
    <row r="2929" spans="1:8">
      <c r="A2929" s="1">
        <v>2927</v>
      </c>
      <c r="B2929" t="s">
        <v>6291</v>
      </c>
      <c r="C2929" t="s">
        <v>12</v>
      </c>
      <c r="D2929" t="s">
        <v>6408</v>
      </c>
      <c r="E2929" t="s">
        <v>14</v>
      </c>
      <c r="F2929" t="s">
        <v>6409</v>
      </c>
      <c r="G2929" t="s">
        <v>16</v>
      </c>
      <c r="H2929" t="s">
        <v>6410</v>
      </c>
    </row>
    <row r="2930" spans="1:8">
      <c r="A2930" s="1">
        <v>2928</v>
      </c>
      <c r="B2930" t="s">
        <v>6291</v>
      </c>
      <c r="C2930" t="s">
        <v>12</v>
      </c>
      <c r="D2930" t="s">
        <v>6411</v>
      </c>
      <c r="E2930" t="s">
        <v>14</v>
      </c>
      <c r="F2930" t="s">
        <v>5541</v>
      </c>
      <c r="G2930" t="s">
        <v>16</v>
      </c>
      <c r="H2930" t="s">
        <v>6412</v>
      </c>
    </row>
    <row r="2931" spans="1:8">
      <c r="A2931" s="1">
        <v>2929</v>
      </c>
      <c r="B2931" t="s">
        <v>6291</v>
      </c>
      <c r="C2931" t="s">
        <v>12</v>
      </c>
      <c r="D2931" t="s">
        <v>6413</v>
      </c>
      <c r="E2931" t="s">
        <v>14</v>
      </c>
      <c r="F2931" t="s">
        <v>1015</v>
      </c>
      <c r="G2931" t="s">
        <v>16</v>
      </c>
      <c r="H2931" t="s">
        <v>6414</v>
      </c>
    </row>
    <row r="2932" spans="1:8">
      <c r="A2932" s="1">
        <v>2930</v>
      </c>
      <c r="B2932" t="s">
        <v>6291</v>
      </c>
      <c r="C2932" t="s">
        <v>12</v>
      </c>
      <c r="D2932" t="s">
        <v>6415</v>
      </c>
      <c r="E2932" t="s">
        <v>14</v>
      </c>
      <c r="F2932" t="s">
        <v>3097</v>
      </c>
      <c r="G2932" t="s">
        <v>16</v>
      </c>
      <c r="H2932" t="s">
        <v>6416</v>
      </c>
    </row>
    <row r="2933" spans="1:8">
      <c r="A2933" s="1">
        <v>2931</v>
      </c>
      <c r="B2933" t="s">
        <v>6291</v>
      </c>
      <c r="C2933" t="s">
        <v>12</v>
      </c>
      <c r="D2933" t="s">
        <v>6417</v>
      </c>
      <c r="E2933" t="s">
        <v>14</v>
      </c>
      <c r="F2933" t="s">
        <v>6409</v>
      </c>
      <c r="G2933" t="s">
        <v>16</v>
      </c>
      <c r="H2933" t="s">
        <v>6418</v>
      </c>
    </row>
    <row r="2934" spans="1:8">
      <c r="A2934" s="1">
        <v>2932</v>
      </c>
      <c r="B2934" t="s">
        <v>6291</v>
      </c>
      <c r="C2934" t="s">
        <v>12</v>
      </c>
      <c r="D2934" t="s">
        <v>6419</v>
      </c>
      <c r="E2934" t="s">
        <v>14</v>
      </c>
      <c r="F2934" t="s">
        <v>917</v>
      </c>
      <c r="G2934" t="s">
        <v>16</v>
      </c>
      <c r="H2934" t="s">
        <v>6420</v>
      </c>
    </row>
    <row r="2935" spans="1:8">
      <c r="A2935" s="1">
        <v>2933</v>
      </c>
      <c r="B2935" t="s">
        <v>6291</v>
      </c>
      <c r="C2935" t="s">
        <v>12</v>
      </c>
      <c r="D2935" t="s">
        <v>6421</v>
      </c>
      <c r="E2935" t="s">
        <v>14</v>
      </c>
      <c r="F2935" t="s">
        <v>93</v>
      </c>
      <c r="G2935" t="s">
        <v>16</v>
      </c>
      <c r="H2935" t="s">
        <v>6422</v>
      </c>
    </row>
    <row r="2936" spans="1:8">
      <c r="A2936" s="1">
        <v>2934</v>
      </c>
      <c r="B2936" t="s">
        <v>6291</v>
      </c>
      <c r="C2936" t="s">
        <v>12</v>
      </c>
      <c r="D2936" t="s">
        <v>6423</v>
      </c>
      <c r="E2936" t="s">
        <v>14</v>
      </c>
      <c r="F2936" t="s">
        <v>6424</v>
      </c>
      <c r="G2936" t="s">
        <v>16</v>
      </c>
      <c r="H2936" t="s">
        <v>6425</v>
      </c>
    </row>
    <row r="2937" spans="1:8">
      <c r="A2937" s="1">
        <v>2935</v>
      </c>
      <c r="B2937" t="s">
        <v>6291</v>
      </c>
      <c r="C2937" t="s">
        <v>12</v>
      </c>
      <c r="D2937" t="s">
        <v>6426</v>
      </c>
      <c r="E2937" t="s">
        <v>14</v>
      </c>
      <c r="F2937" t="s">
        <v>313</v>
      </c>
      <c r="G2937" t="s">
        <v>16</v>
      </c>
      <c r="H2937" t="s">
        <v>6427</v>
      </c>
    </row>
    <row r="2938" spans="1:8">
      <c r="A2938" s="1">
        <v>2936</v>
      </c>
      <c r="B2938" t="s">
        <v>6291</v>
      </c>
      <c r="C2938" t="s">
        <v>12</v>
      </c>
      <c r="D2938" t="s">
        <v>6428</v>
      </c>
      <c r="E2938" t="s">
        <v>14</v>
      </c>
      <c r="F2938" t="s">
        <v>112</v>
      </c>
      <c r="G2938" t="s">
        <v>16</v>
      </c>
      <c r="H2938" t="s">
        <v>6429</v>
      </c>
    </row>
    <row r="2939" spans="1:8">
      <c r="A2939" s="1">
        <v>2937</v>
      </c>
      <c r="B2939" t="s">
        <v>6291</v>
      </c>
      <c r="C2939" t="s">
        <v>12</v>
      </c>
      <c r="D2939" t="s">
        <v>6430</v>
      </c>
      <c r="E2939" t="s">
        <v>14</v>
      </c>
      <c r="F2939" t="s">
        <v>6431</v>
      </c>
      <c r="G2939" t="s">
        <v>16</v>
      </c>
      <c r="H2939" t="s">
        <v>6432</v>
      </c>
    </row>
    <row r="2940" spans="1:8">
      <c r="A2940" s="1">
        <v>2938</v>
      </c>
      <c r="B2940" t="s">
        <v>6291</v>
      </c>
      <c r="C2940" t="s">
        <v>12</v>
      </c>
      <c r="D2940" t="s">
        <v>6433</v>
      </c>
      <c r="E2940" t="s">
        <v>14</v>
      </c>
      <c r="F2940" t="s">
        <v>6434</v>
      </c>
      <c r="G2940" t="s">
        <v>16</v>
      </c>
      <c r="H2940" t="s">
        <v>6435</v>
      </c>
    </row>
    <row r="2941" spans="1:8">
      <c r="A2941" s="1">
        <v>2939</v>
      </c>
      <c r="B2941" t="s">
        <v>6291</v>
      </c>
      <c r="C2941" t="s">
        <v>12</v>
      </c>
      <c r="D2941" t="s">
        <v>6436</v>
      </c>
      <c r="E2941" t="s">
        <v>14</v>
      </c>
      <c r="F2941" t="s">
        <v>917</v>
      </c>
      <c r="G2941" t="s">
        <v>16</v>
      </c>
      <c r="H2941" t="s">
        <v>6437</v>
      </c>
    </row>
    <row r="2942" spans="1:8">
      <c r="A2942" s="1">
        <v>2940</v>
      </c>
      <c r="B2942" t="s">
        <v>6291</v>
      </c>
      <c r="C2942" t="s">
        <v>12</v>
      </c>
      <c r="D2942" t="s">
        <v>6438</v>
      </c>
      <c r="E2942" t="s">
        <v>14</v>
      </c>
      <c r="F2942" t="s">
        <v>3097</v>
      </c>
      <c r="G2942" t="s">
        <v>16</v>
      </c>
      <c r="H2942" t="s">
        <v>6437</v>
      </c>
    </row>
    <row r="2943" spans="1:8">
      <c r="A2943" s="1">
        <v>2941</v>
      </c>
      <c r="B2943" t="s">
        <v>6291</v>
      </c>
      <c r="C2943" t="s">
        <v>12</v>
      </c>
      <c r="D2943" t="s">
        <v>6439</v>
      </c>
      <c r="E2943" t="s">
        <v>14</v>
      </c>
      <c r="F2943" t="s">
        <v>6440</v>
      </c>
      <c r="G2943" t="s">
        <v>16</v>
      </c>
      <c r="H2943" t="s">
        <v>6437</v>
      </c>
    </row>
    <row r="2944" spans="1:8">
      <c r="A2944" s="1">
        <v>2942</v>
      </c>
      <c r="B2944" t="s">
        <v>6291</v>
      </c>
      <c r="C2944" t="s">
        <v>12</v>
      </c>
      <c r="D2944" t="s">
        <v>6441</v>
      </c>
      <c r="E2944" t="s">
        <v>14</v>
      </c>
      <c r="F2944" t="s">
        <v>2955</v>
      </c>
      <c r="G2944" t="s">
        <v>16</v>
      </c>
      <c r="H2944" t="s">
        <v>6437</v>
      </c>
    </row>
    <row r="2945" spans="1:8">
      <c r="A2945" s="1">
        <v>2943</v>
      </c>
      <c r="B2945" t="s">
        <v>6291</v>
      </c>
      <c r="C2945" t="s">
        <v>12</v>
      </c>
      <c r="D2945" t="s">
        <v>6442</v>
      </c>
      <c r="E2945" t="s">
        <v>14</v>
      </c>
      <c r="F2945" t="s">
        <v>1129</v>
      </c>
      <c r="G2945" t="s">
        <v>16</v>
      </c>
      <c r="H2945" t="s">
        <v>6437</v>
      </c>
    </row>
    <row r="2946" spans="1:8">
      <c r="A2946" s="1">
        <v>2944</v>
      </c>
      <c r="B2946" t="s">
        <v>6291</v>
      </c>
      <c r="C2946" t="s">
        <v>12</v>
      </c>
      <c r="D2946" t="s">
        <v>6443</v>
      </c>
      <c r="E2946" t="s">
        <v>14</v>
      </c>
      <c r="F2946" t="s">
        <v>2690</v>
      </c>
      <c r="G2946" t="s">
        <v>16</v>
      </c>
      <c r="H2946" t="s">
        <v>6444</v>
      </c>
    </row>
    <row r="2947" spans="1:8">
      <c r="A2947" s="1">
        <v>2945</v>
      </c>
      <c r="B2947" t="s">
        <v>6291</v>
      </c>
      <c r="C2947" t="s">
        <v>12</v>
      </c>
      <c r="D2947" t="s">
        <v>6445</v>
      </c>
      <c r="E2947" t="s">
        <v>14</v>
      </c>
      <c r="F2947" t="s">
        <v>6390</v>
      </c>
      <c r="G2947" t="s">
        <v>16</v>
      </c>
      <c r="H2947" t="s">
        <v>6446</v>
      </c>
    </row>
    <row r="2948" spans="1:8">
      <c r="A2948" s="1">
        <v>2946</v>
      </c>
      <c r="B2948" t="s">
        <v>6291</v>
      </c>
      <c r="C2948" t="s">
        <v>12</v>
      </c>
      <c r="D2948" t="s">
        <v>6447</v>
      </c>
      <c r="E2948" t="s">
        <v>14</v>
      </c>
      <c r="F2948" t="s">
        <v>853</v>
      </c>
      <c r="G2948" t="s">
        <v>16</v>
      </c>
      <c r="H2948" t="s">
        <v>6448</v>
      </c>
    </row>
    <row r="2949" spans="1:8">
      <c r="A2949" s="1">
        <v>2947</v>
      </c>
      <c r="B2949" t="s">
        <v>6291</v>
      </c>
      <c r="C2949" t="s">
        <v>12</v>
      </c>
      <c r="D2949" t="s">
        <v>6449</v>
      </c>
      <c r="E2949" t="s">
        <v>14</v>
      </c>
      <c r="F2949" t="s">
        <v>609</v>
      </c>
      <c r="G2949" t="s">
        <v>16</v>
      </c>
      <c r="H2949" t="s">
        <v>6448</v>
      </c>
    </row>
    <row r="2950" spans="1:8">
      <c r="A2950" s="1">
        <v>2948</v>
      </c>
      <c r="B2950" t="s">
        <v>6291</v>
      </c>
      <c r="C2950" t="s">
        <v>12</v>
      </c>
      <c r="D2950" t="s">
        <v>6450</v>
      </c>
      <c r="E2950" t="s">
        <v>14</v>
      </c>
      <c r="F2950" t="s">
        <v>6450</v>
      </c>
      <c r="G2950" t="s">
        <v>16</v>
      </c>
    </row>
    <row r="2951" spans="1:8">
      <c r="A2951" s="1">
        <v>2949</v>
      </c>
      <c r="B2951" t="s">
        <v>6291</v>
      </c>
      <c r="C2951" t="s">
        <v>12</v>
      </c>
      <c r="D2951" t="s">
        <v>6451</v>
      </c>
      <c r="E2951" t="s">
        <v>14</v>
      </c>
      <c r="F2951" t="s">
        <v>6451</v>
      </c>
      <c r="G2951" t="s">
        <v>16</v>
      </c>
    </row>
    <row r="2952" spans="1:8">
      <c r="A2952" s="1">
        <v>2950</v>
      </c>
      <c r="B2952" t="s">
        <v>6291</v>
      </c>
      <c r="C2952" t="s">
        <v>12</v>
      </c>
      <c r="D2952" t="s">
        <v>6452</v>
      </c>
      <c r="E2952" t="s">
        <v>14</v>
      </c>
      <c r="F2952" t="s">
        <v>6452</v>
      </c>
      <c r="G2952" t="s">
        <v>16</v>
      </c>
    </row>
    <row r="2953" spans="1:8">
      <c r="A2953" s="1">
        <v>2951</v>
      </c>
      <c r="B2953" t="s">
        <v>6291</v>
      </c>
      <c r="C2953" t="s">
        <v>12</v>
      </c>
      <c r="D2953" t="s">
        <v>6453</v>
      </c>
      <c r="E2953" t="s">
        <v>14</v>
      </c>
      <c r="F2953" t="s">
        <v>6453</v>
      </c>
      <c r="G2953" t="s">
        <v>16</v>
      </c>
    </row>
    <row r="2954" spans="1:8">
      <c r="A2954" s="1">
        <v>2952</v>
      </c>
      <c r="B2954" t="s">
        <v>6291</v>
      </c>
      <c r="C2954" t="s">
        <v>12</v>
      </c>
      <c r="D2954" t="s">
        <v>6454</v>
      </c>
      <c r="E2954" t="s">
        <v>14</v>
      </c>
      <c r="F2954" t="s">
        <v>6454</v>
      </c>
      <c r="G2954" t="s">
        <v>16</v>
      </c>
    </row>
    <row r="2955" spans="1:8">
      <c r="A2955" s="1">
        <v>2953</v>
      </c>
      <c r="B2955" t="s">
        <v>6291</v>
      </c>
      <c r="C2955" t="s">
        <v>12</v>
      </c>
      <c r="D2955" t="s">
        <v>6455</v>
      </c>
      <c r="E2955" t="s">
        <v>14</v>
      </c>
      <c r="F2955" t="s">
        <v>6455</v>
      </c>
      <c r="G2955" t="s">
        <v>16</v>
      </c>
    </row>
    <row r="2956" spans="1:8">
      <c r="A2956" s="1">
        <v>2954</v>
      </c>
      <c r="B2956" t="s">
        <v>6291</v>
      </c>
      <c r="C2956" t="s">
        <v>12</v>
      </c>
      <c r="D2956" t="s">
        <v>6456</v>
      </c>
      <c r="E2956" t="s">
        <v>14</v>
      </c>
      <c r="F2956" t="s">
        <v>6456</v>
      </c>
      <c r="G2956" t="s">
        <v>16</v>
      </c>
    </row>
    <row r="2957" spans="1:8">
      <c r="A2957" s="1">
        <v>2955</v>
      </c>
      <c r="B2957" t="s">
        <v>6291</v>
      </c>
      <c r="C2957" t="s">
        <v>12</v>
      </c>
      <c r="D2957" t="s">
        <v>6457</v>
      </c>
      <c r="E2957" t="s">
        <v>14</v>
      </c>
      <c r="F2957" t="s">
        <v>65</v>
      </c>
      <c r="G2957" t="s">
        <v>16</v>
      </c>
      <c r="H2957" t="s">
        <v>6458</v>
      </c>
    </row>
    <row r="2958" spans="1:8">
      <c r="A2958" s="1">
        <v>2956</v>
      </c>
      <c r="B2958" t="s">
        <v>6291</v>
      </c>
      <c r="C2958" t="s">
        <v>12</v>
      </c>
      <c r="D2958" t="s">
        <v>6459</v>
      </c>
      <c r="E2958" t="s">
        <v>14</v>
      </c>
      <c r="F2958" t="s">
        <v>68</v>
      </c>
      <c r="G2958" t="s">
        <v>16</v>
      </c>
      <c r="H2958" t="s">
        <v>6460</v>
      </c>
    </row>
    <row r="2959" spans="1:8">
      <c r="A2959" s="1">
        <v>2957</v>
      </c>
      <c r="B2959" t="s">
        <v>6291</v>
      </c>
      <c r="C2959" t="s">
        <v>12</v>
      </c>
      <c r="D2959" t="s">
        <v>6461</v>
      </c>
      <c r="E2959" t="s">
        <v>14</v>
      </c>
      <c r="F2959" t="s">
        <v>71</v>
      </c>
      <c r="G2959" t="s">
        <v>16</v>
      </c>
      <c r="H2959" t="s">
        <v>6462</v>
      </c>
    </row>
    <row r="2960" spans="1:8">
      <c r="A2960" s="1">
        <v>2958</v>
      </c>
      <c r="B2960" t="s">
        <v>6291</v>
      </c>
      <c r="C2960" t="s">
        <v>12</v>
      </c>
      <c r="D2960" t="s">
        <v>6463</v>
      </c>
      <c r="E2960" t="s">
        <v>14</v>
      </c>
      <c r="F2960" t="s">
        <v>74</v>
      </c>
      <c r="G2960" t="s">
        <v>16</v>
      </c>
      <c r="H2960" t="s">
        <v>6464</v>
      </c>
    </row>
    <row r="2961" spans="1:8">
      <c r="A2961" s="1">
        <v>2959</v>
      </c>
      <c r="B2961" t="s">
        <v>6291</v>
      </c>
      <c r="C2961" t="s">
        <v>12</v>
      </c>
      <c r="D2961" t="s">
        <v>6465</v>
      </c>
      <c r="E2961" t="s">
        <v>14</v>
      </c>
      <c r="F2961" t="s">
        <v>77</v>
      </c>
      <c r="G2961" t="s">
        <v>16</v>
      </c>
      <c r="H2961" t="s">
        <v>6466</v>
      </c>
    </row>
    <row r="2962" spans="1:8">
      <c r="A2962" s="1">
        <v>2960</v>
      </c>
      <c r="B2962" t="s">
        <v>6291</v>
      </c>
      <c r="C2962" t="s">
        <v>12</v>
      </c>
      <c r="D2962" t="s">
        <v>6467</v>
      </c>
      <c r="E2962" t="s">
        <v>14</v>
      </c>
      <c r="F2962" t="s">
        <v>1058</v>
      </c>
      <c r="G2962" t="s">
        <v>16</v>
      </c>
      <c r="H2962" t="s">
        <v>6468</v>
      </c>
    </row>
    <row r="2963" spans="1:8">
      <c r="A2963" s="1">
        <v>2961</v>
      </c>
      <c r="B2963" t="s">
        <v>6291</v>
      </c>
      <c r="C2963" t="s">
        <v>12</v>
      </c>
      <c r="D2963" t="s">
        <v>6469</v>
      </c>
      <c r="E2963" t="s">
        <v>14</v>
      </c>
      <c r="F2963" t="s">
        <v>1061</v>
      </c>
      <c r="G2963" t="s">
        <v>16</v>
      </c>
      <c r="H2963" t="s">
        <v>6470</v>
      </c>
    </row>
    <row r="2964" spans="1:8">
      <c r="A2964" s="1">
        <v>2962</v>
      </c>
      <c r="B2964" t="s">
        <v>6291</v>
      </c>
      <c r="C2964" t="s">
        <v>12</v>
      </c>
      <c r="D2964" t="s">
        <v>6471</v>
      </c>
      <c r="E2964" t="s">
        <v>14</v>
      </c>
      <c r="F2964" t="s">
        <v>1067</v>
      </c>
      <c r="G2964" t="s">
        <v>16</v>
      </c>
      <c r="H2964" t="s">
        <v>6472</v>
      </c>
    </row>
    <row r="2965" spans="1:8">
      <c r="A2965" s="1">
        <v>2963</v>
      </c>
      <c r="B2965" t="s">
        <v>6291</v>
      </c>
      <c r="C2965" t="s">
        <v>12</v>
      </c>
      <c r="D2965" t="s">
        <v>6473</v>
      </c>
      <c r="E2965" t="s">
        <v>14</v>
      </c>
      <c r="F2965" t="s">
        <v>5011</v>
      </c>
      <c r="G2965" t="s">
        <v>16</v>
      </c>
      <c r="H2965" t="s">
        <v>6474</v>
      </c>
    </row>
    <row r="2966" spans="1:8">
      <c r="A2966" s="1">
        <v>2964</v>
      </c>
      <c r="B2966" t="s">
        <v>6291</v>
      </c>
      <c r="C2966" t="s">
        <v>12</v>
      </c>
      <c r="D2966" t="s">
        <v>6475</v>
      </c>
      <c r="E2966" t="s">
        <v>14</v>
      </c>
      <c r="F2966" t="s">
        <v>5014</v>
      </c>
      <c r="G2966" t="s">
        <v>16</v>
      </c>
      <c r="H2966" t="s">
        <v>6476</v>
      </c>
    </row>
    <row r="2967" spans="1:8">
      <c r="A2967" s="1">
        <v>2965</v>
      </c>
      <c r="B2967" t="s">
        <v>6291</v>
      </c>
      <c r="C2967" t="s">
        <v>12</v>
      </c>
      <c r="D2967" t="s">
        <v>6477</v>
      </c>
      <c r="E2967" t="s">
        <v>14</v>
      </c>
      <c r="F2967" t="s">
        <v>5029</v>
      </c>
      <c r="G2967" t="s">
        <v>16</v>
      </c>
      <c r="H2967" t="s">
        <v>6478</v>
      </c>
    </row>
    <row r="2968" spans="1:8">
      <c r="A2968" s="1">
        <v>2966</v>
      </c>
      <c r="B2968" t="s">
        <v>6291</v>
      </c>
      <c r="C2968" t="s">
        <v>12</v>
      </c>
      <c r="D2968" t="s">
        <v>6479</v>
      </c>
      <c r="E2968" t="s">
        <v>14</v>
      </c>
      <c r="F2968" t="s">
        <v>5032</v>
      </c>
      <c r="G2968" t="s">
        <v>16</v>
      </c>
      <c r="H2968" t="s">
        <v>6480</v>
      </c>
    </row>
    <row r="2969" spans="1:8">
      <c r="A2969" s="1">
        <v>2967</v>
      </c>
      <c r="B2969" t="s">
        <v>6291</v>
      </c>
      <c r="C2969" t="s">
        <v>12</v>
      </c>
      <c r="D2969" t="s">
        <v>6481</v>
      </c>
      <c r="E2969" t="s">
        <v>14</v>
      </c>
      <c r="F2969" t="s">
        <v>5300</v>
      </c>
      <c r="G2969" t="s">
        <v>16</v>
      </c>
      <c r="H2969" t="s">
        <v>6482</v>
      </c>
    </row>
    <row r="2970" spans="1:8">
      <c r="A2970" s="1">
        <v>2968</v>
      </c>
      <c r="B2970" t="s">
        <v>6291</v>
      </c>
      <c r="C2970" t="s">
        <v>12</v>
      </c>
      <c r="D2970" t="s">
        <v>6483</v>
      </c>
      <c r="E2970" t="s">
        <v>14</v>
      </c>
      <c r="F2970" t="s">
        <v>5303</v>
      </c>
      <c r="G2970" t="s">
        <v>16</v>
      </c>
      <c r="H2970" t="s">
        <v>6484</v>
      </c>
    </row>
    <row r="2971" spans="1:8">
      <c r="A2971" s="1">
        <v>2969</v>
      </c>
      <c r="B2971" t="s">
        <v>6291</v>
      </c>
      <c r="C2971" t="s">
        <v>12</v>
      </c>
      <c r="D2971" t="s">
        <v>6485</v>
      </c>
      <c r="E2971" t="s">
        <v>14</v>
      </c>
      <c r="F2971" t="s">
        <v>6486</v>
      </c>
      <c r="G2971" t="s">
        <v>16</v>
      </c>
      <c r="H2971" t="s">
        <v>6487</v>
      </c>
    </row>
    <row r="2972" spans="1:8">
      <c r="A2972" s="1">
        <v>2970</v>
      </c>
      <c r="B2972" t="s">
        <v>6291</v>
      </c>
      <c r="C2972" t="s">
        <v>12</v>
      </c>
      <c r="D2972" t="s">
        <v>6488</v>
      </c>
      <c r="E2972" t="s">
        <v>14</v>
      </c>
      <c r="F2972" t="s">
        <v>4439</v>
      </c>
      <c r="G2972" t="s">
        <v>16</v>
      </c>
      <c r="H2972" t="s">
        <v>6489</v>
      </c>
    </row>
    <row r="2973" spans="1:8">
      <c r="A2973" s="1">
        <v>2971</v>
      </c>
      <c r="B2973" t="s">
        <v>6291</v>
      </c>
      <c r="C2973" t="s">
        <v>12</v>
      </c>
      <c r="D2973" t="s">
        <v>6490</v>
      </c>
      <c r="E2973" t="s">
        <v>14</v>
      </c>
      <c r="F2973" t="s">
        <v>4442</v>
      </c>
      <c r="G2973" t="s">
        <v>16</v>
      </c>
      <c r="H2973" t="s">
        <v>6491</v>
      </c>
    </row>
    <row r="2974" spans="1:8">
      <c r="A2974" s="1">
        <v>2972</v>
      </c>
      <c r="B2974" t="s">
        <v>6291</v>
      </c>
      <c r="C2974" t="s">
        <v>12</v>
      </c>
      <c r="D2974" t="s">
        <v>6492</v>
      </c>
      <c r="E2974" t="s">
        <v>14</v>
      </c>
      <c r="F2974" t="s">
        <v>4445</v>
      </c>
      <c r="G2974" t="s">
        <v>16</v>
      </c>
      <c r="H2974" t="s">
        <v>6493</v>
      </c>
    </row>
    <row r="2975" spans="1:8">
      <c r="A2975" s="1">
        <v>2973</v>
      </c>
      <c r="B2975" t="s">
        <v>6291</v>
      </c>
      <c r="C2975" t="s">
        <v>12</v>
      </c>
      <c r="D2975" t="s">
        <v>6494</v>
      </c>
      <c r="E2975" t="s">
        <v>14</v>
      </c>
      <c r="F2975" t="s">
        <v>404</v>
      </c>
      <c r="G2975" t="s">
        <v>16</v>
      </c>
      <c r="H2975" t="s">
        <v>6495</v>
      </c>
    </row>
    <row r="2976" spans="1:8">
      <c r="A2976" s="1">
        <v>2974</v>
      </c>
      <c r="B2976" t="s">
        <v>6291</v>
      </c>
      <c r="C2976" t="s">
        <v>12</v>
      </c>
      <c r="D2976" t="s">
        <v>6496</v>
      </c>
      <c r="E2976" t="s">
        <v>14</v>
      </c>
      <c r="F2976" t="s">
        <v>427</v>
      </c>
      <c r="G2976" t="s">
        <v>16</v>
      </c>
      <c r="H2976" t="s">
        <v>6497</v>
      </c>
    </row>
    <row r="2977" spans="1:8">
      <c r="A2977" s="1">
        <v>2975</v>
      </c>
      <c r="B2977" t="s">
        <v>6291</v>
      </c>
      <c r="C2977" t="s">
        <v>12</v>
      </c>
      <c r="D2977" t="s">
        <v>6498</v>
      </c>
      <c r="E2977" t="s">
        <v>14</v>
      </c>
      <c r="F2977" t="s">
        <v>96</v>
      </c>
      <c r="G2977" t="s">
        <v>16</v>
      </c>
      <c r="H2977" t="s">
        <v>6499</v>
      </c>
    </row>
    <row r="2978" spans="1:8">
      <c r="A2978" s="1">
        <v>2976</v>
      </c>
      <c r="B2978" t="s">
        <v>6291</v>
      </c>
      <c r="C2978" t="s">
        <v>12</v>
      </c>
      <c r="D2978" t="s">
        <v>6500</v>
      </c>
      <c r="E2978" t="s">
        <v>14</v>
      </c>
      <c r="F2978" t="s">
        <v>90</v>
      </c>
      <c r="G2978" t="s">
        <v>16</v>
      </c>
      <c r="H2978" t="s">
        <v>6501</v>
      </c>
    </row>
    <row r="2979" spans="1:8">
      <c r="A2979" s="1">
        <v>2977</v>
      </c>
      <c r="B2979" t="s">
        <v>6291</v>
      </c>
      <c r="C2979" t="s">
        <v>12</v>
      </c>
      <c r="D2979" t="s">
        <v>6502</v>
      </c>
      <c r="E2979" t="s">
        <v>14</v>
      </c>
      <c r="F2979" t="s">
        <v>102</v>
      </c>
      <c r="G2979" t="s">
        <v>16</v>
      </c>
      <c r="H2979" t="s">
        <v>6503</v>
      </c>
    </row>
    <row r="2980" spans="1:8">
      <c r="A2980" s="1">
        <v>2978</v>
      </c>
      <c r="B2980" t="s">
        <v>6291</v>
      </c>
      <c r="C2980" t="s">
        <v>12</v>
      </c>
      <c r="D2980" t="s">
        <v>6504</v>
      </c>
      <c r="E2980" t="s">
        <v>14</v>
      </c>
      <c r="F2980" t="s">
        <v>105</v>
      </c>
      <c r="G2980" t="s">
        <v>16</v>
      </c>
      <c r="H2980" t="s">
        <v>6505</v>
      </c>
    </row>
    <row r="2981" spans="1:8">
      <c r="A2981" s="1">
        <v>2979</v>
      </c>
      <c r="B2981" t="s">
        <v>6291</v>
      </c>
      <c r="C2981" t="s">
        <v>12</v>
      </c>
      <c r="D2981" t="s">
        <v>6506</v>
      </c>
      <c r="E2981" t="s">
        <v>14</v>
      </c>
      <c r="F2981" t="s">
        <v>108</v>
      </c>
      <c r="G2981" t="s">
        <v>16</v>
      </c>
      <c r="H2981" t="s">
        <v>6507</v>
      </c>
    </row>
    <row r="2982" spans="1:8">
      <c r="A2982" s="1">
        <v>2980</v>
      </c>
      <c r="B2982" t="s">
        <v>6291</v>
      </c>
      <c r="C2982" t="s">
        <v>12</v>
      </c>
      <c r="D2982" t="s">
        <v>6508</v>
      </c>
      <c r="E2982" t="s">
        <v>14</v>
      </c>
      <c r="F2982" t="s">
        <v>110</v>
      </c>
      <c r="G2982" t="s">
        <v>16</v>
      </c>
      <c r="H2982" t="s">
        <v>6509</v>
      </c>
    </row>
    <row r="2983" spans="1:8">
      <c r="A2983" s="1">
        <v>2981</v>
      </c>
      <c r="B2983" t="s">
        <v>6291</v>
      </c>
      <c r="C2983" t="s">
        <v>12</v>
      </c>
      <c r="D2983" t="s">
        <v>6510</v>
      </c>
      <c r="E2983" t="s">
        <v>14</v>
      </c>
      <c r="F2983" t="s">
        <v>6511</v>
      </c>
      <c r="G2983" t="s">
        <v>16</v>
      </c>
      <c r="H2983" t="s">
        <v>6512</v>
      </c>
    </row>
    <row r="2984" spans="1:8">
      <c r="A2984" s="1">
        <v>2982</v>
      </c>
      <c r="B2984" t="s">
        <v>6291</v>
      </c>
      <c r="C2984" t="s">
        <v>12</v>
      </c>
      <c r="D2984" t="s">
        <v>6513</v>
      </c>
      <c r="E2984" t="s">
        <v>14</v>
      </c>
      <c r="F2984" t="s">
        <v>6514</v>
      </c>
      <c r="G2984" t="s">
        <v>16</v>
      </c>
      <c r="H2984" t="s">
        <v>6515</v>
      </c>
    </row>
    <row r="2985" spans="1:8">
      <c r="A2985" s="1">
        <v>2983</v>
      </c>
      <c r="B2985" t="s">
        <v>6291</v>
      </c>
      <c r="C2985" t="s">
        <v>12</v>
      </c>
      <c r="D2985" t="s">
        <v>6516</v>
      </c>
      <c r="E2985" t="s">
        <v>14</v>
      </c>
      <c r="F2985" t="s">
        <v>6517</v>
      </c>
      <c r="G2985" t="s">
        <v>16</v>
      </c>
      <c r="H2985" t="s">
        <v>6518</v>
      </c>
    </row>
    <row r="2986" spans="1:8">
      <c r="A2986" s="1">
        <v>2984</v>
      </c>
      <c r="B2986" t="s">
        <v>6291</v>
      </c>
      <c r="C2986" t="s">
        <v>12</v>
      </c>
      <c r="D2986" t="s">
        <v>6519</v>
      </c>
      <c r="E2986" t="s">
        <v>14</v>
      </c>
      <c r="F2986" t="s">
        <v>223</v>
      </c>
      <c r="G2986" t="s">
        <v>16</v>
      </c>
      <c r="H2986" t="s">
        <v>6520</v>
      </c>
    </row>
    <row r="2987" spans="1:8">
      <c r="A2987" s="1">
        <v>2985</v>
      </c>
      <c r="B2987" t="s">
        <v>6291</v>
      </c>
      <c r="C2987" t="s">
        <v>12</v>
      </c>
      <c r="D2987" t="s">
        <v>6521</v>
      </c>
      <c r="E2987" t="s">
        <v>14</v>
      </c>
      <c r="F2987" t="s">
        <v>93</v>
      </c>
      <c r="G2987" t="s">
        <v>16</v>
      </c>
      <c r="H2987" t="s">
        <v>6522</v>
      </c>
    </row>
    <row r="2988" spans="1:8">
      <c r="A2988" s="1">
        <v>2986</v>
      </c>
      <c r="B2988" t="s">
        <v>6291</v>
      </c>
      <c r="C2988" t="s">
        <v>12</v>
      </c>
      <c r="D2988" t="s">
        <v>6523</v>
      </c>
      <c r="E2988" t="s">
        <v>14</v>
      </c>
      <c r="F2988" t="s">
        <v>84</v>
      </c>
      <c r="G2988" t="s">
        <v>16</v>
      </c>
      <c r="H2988" t="s">
        <v>6524</v>
      </c>
    </row>
    <row r="2989" spans="1:8">
      <c r="A2989" s="1">
        <v>2987</v>
      </c>
      <c r="B2989" t="s">
        <v>6291</v>
      </c>
      <c r="C2989" t="s">
        <v>12</v>
      </c>
      <c r="D2989" t="s">
        <v>6525</v>
      </c>
      <c r="E2989" t="s">
        <v>14</v>
      </c>
      <c r="F2989" t="s">
        <v>87</v>
      </c>
      <c r="G2989" t="s">
        <v>16</v>
      </c>
      <c r="H2989" t="s">
        <v>6526</v>
      </c>
    </row>
    <row r="2990" spans="1:8">
      <c r="A2990" s="1">
        <v>2988</v>
      </c>
      <c r="B2990" t="s">
        <v>6291</v>
      </c>
      <c r="C2990" t="s">
        <v>12</v>
      </c>
      <c r="D2990" t="s">
        <v>6527</v>
      </c>
      <c r="E2990" t="s">
        <v>14</v>
      </c>
      <c r="F2990" t="s">
        <v>99</v>
      </c>
      <c r="G2990" t="s">
        <v>16</v>
      </c>
      <c r="H2990" t="s">
        <v>6528</v>
      </c>
    </row>
    <row r="2991" spans="1:8">
      <c r="A2991" s="1">
        <v>2989</v>
      </c>
      <c r="B2991" t="s">
        <v>6291</v>
      </c>
      <c r="C2991" t="s">
        <v>12</v>
      </c>
      <c r="D2991" t="s">
        <v>6529</v>
      </c>
      <c r="E2991" t="s">
        <v>14</v>
      </c>
      <c r="F2991" t="s">
        <v>46</v>
      </c>
      <c r="G2991" t="s">
        <v>16</v>
      </c>
      <c r="H2991" t="s">
        <v>6530</v>
      </c>
    </row>
    <row r="2992" spans="1:8">
      <c r="A2992" s="1">
        <v>2990</v>
      </c>
      <c r="B2992" t="s">
        <v>6291</v>
      </c>
      <c r="C2992" t="s">
        <v>12</v>
      </c>
      <c r="D2992" t="s">
        <v>6531</v>
      </c>
      <c r="E2992" t="s">
        <v>14</v>
      </c>
      <c r="F2992" t="s">
        <v>112</v>
      </c>
      <c r="G2992" t="s">
        <v>16</v>
      </c>
      <c r="H2992" t="s">
        <v>6532</v>
      </c>
    </row>
    <row r="2993" spans="1:8">
      <c r="A2993" s="1">
        <v>2991</v>
      </c>
      <c r="B2993" t="s">
        <v>6291</v>
      </c>
      <c r="C2993" t="s">
        <v>12</v>
      </c>
      <c r="D2993" t="s">
        <v>6533</v>
      </c>
      <c r="E2993" t="s">
        <v>14</v>
      </c>
      <c r="F2993" t="s">
        <v>115</v>
      </c>
      <c r="G2993" t="s">
        <v>16</v>
      </c>
      <c r="H2993" t="s">
        <v>6534</v>
      </c>
    </row>
    <row r="2994" spans="1:8">
      <c r="A2994" s="1">
        <v>2992</v>
      </c>
      <c r="B2994" t="s">
        <v>6291</v>
      </c>
      <c r="C2994" t="s">
        <v>12</v>
      </c>
      <c r="D2994" t="s">
        <v>6535</v>
      </c>
      <c r="E2994" t="s">
        <v>14</v>
      </c>
      <c r="F2994" t="s">
        <v>853</v>
      </c>
      <c r="G2994" t="s">
        <v>16</v>
      </c>
      <c r="H2994" t="s">
        <v>6536</v>
      </c>
    </row>
    <row r="2995" spans="1:8">
      <c r="A2995" s="1">
        <v>2993</v>
      </c>
      <c r="B2995" t="s">
        <v>6291</v>
      </c>
      <c r="C2995" t="s">
        <v>12</v>
      </c>
      <c r="D2995" t="s">
        <v>6537</v>
      </c>
      <c r="E2995" t="s">
        <v>14</v>
      </c>
      <c r="F2995" t="s">
        <v>609</v>
      </c>
      <c r="G2995" t="s">
        <v>16</v>
      </c>
      <c r="H2995" t="s">
        <v>6538</v>
      </c>
    </row>
    <row r="2996" spans="1:8">
      <c r="A2996" s="1">
        <v>2994</v>
      </c>
      <c r="B2996" t="s">
        <v>6291</v>
      </c>
      <c r="C2996" t="s">
        <v>12</v>
      </c>
      <c r="D2996" t="s">
        <v>6539</v>
      </c>
      <c r="E2996" t="s">
        <v>14</v>
      </c>
      <c r="F2996" t="s">
        <v>1502</v>
      </c>
      <c r="G2996" t="s">
        <v>16</v>
      </c>
      <c r="H2996" t="s">
        <v>6540</v>
      </c>
    </row>
    <row r="2997" spans="1:8">
      <c r="A2997" s="1">
        <v>2995</v>
      </c>
      <c r="B2997" t="s">
        <v>6291</v>
      </c>
      <c r="C2997" t="s">
        <v>12</v>
      </c>
      <c r="D2997" t="s">
        <v>6541</v>
      </c>
      <c r="E2997" t="s">
        <v>14</v>
      </c>
      <c r="F2997" t="s">
        <v>236</v>
      </c>
      <c r="G2997" t="s">
        <v>16</v>
      </c>
      <c r="H2997" t="s">
        <v>6542</v>
      </c>
    </row>
    <row r="2998" spans="1:8">
      <c r="A2998" s="1">
        <v>2996</v>
      </c>
      <c r="B2998" t="s">
        <v>6291</v>
      </c>
      <c r="C2998" t="s">
        <v>12</v>
      </c>
      <c r="D2998" t="s">
        <v>6543</v>
      </c>
      <c r="E2998" t="s">
        <v>14</v>
      </c>
      <c r="F2998" t="s">
        <v>43</v>
      </c>
      <c r="G2998" t="s">
        <v>16</v>
      </c>
      <c r="H2998" t="s">
        <v>6544</v>
      </c>
    </row>
    <row r="2999" spans="1:8">
      <c r="A2999" s="1">
        <v>2997</v>
      </c>
      <c r="B2999" t="s">
        <v>6291</v>
      </c>
      <c r="C2999" t="s">
        <v>12</v>
      </c>
      <c r="D2999" t="s">
        <v>6545</v>
      </c>
      <c r="E2999" t="s">
        <v>14</v>
      </c>
      <c r="F2999" t="s">
        <v>283</v>
      </c>
      <c r="G2999" t="s">
        <v>16</v>
      </c>
      <c r="H2999" t="s">
        <v>6546</v>
      </c>
    </row>
    <row r="3000" spans="1:8">
      <c r="A3000" s="1">
        <v>2998</v>
      </c>
      <c r="B3000" t="s">
        <v>6291</v>
      </c>
      <c r="C3000" t="s">
        <v>12</v>
      </c>
      <c r="D3000" t="s">
        <v>6547</v>
      </c>
      <c r="E3000" t="s">
        <v>14</v>
      </c>
      <c r="F3000" t="s">
        <v>286</v>
      </c>
      <c r="G3000" t="s">
        <v>16</v>
      </c>
      <c r="H3000" t="s">
        <v>6548</v>
      </c>
    </row>
    <row r="3001" spans="1:8">
      <c r="A3001" s="1">
        <v>2999</v>
      </c>
      <c r="B3001" t="s">
        <v>6291</v>
      </c>
      <c r="C3001" t="s">
        <v>12</v>
      </c>
      <c r="D3001" t="s">
        <v>6549</v>
      </c>
      <c r="E3001" t="s">
        <v>14</v>
      </c>
      <c r="F3001" t="s">
        <v>289</v>
      </c>
      <c r="G3001" t="s">
        <v>16</v>
      </c>
      <c r="H3001" t="s">
        <v>6550</v>
      </c>
    </row>
    <row r="3002" spans="1:8">
      <c r="A3002" s="1">
        <v>3000</v>
      </c>
      <c r="B3002" t="s">
        <v>6291</v>
      </c>
      <c r="C3002" t="s">
        <v>12</v>
      </c>
      <c r="D3002" t="s">
        <v>6551</v>
      </c>
      <c r="E3002" t="s">
        <v>14</v>
      </c>
      <c r="F3002" t="s">
        <v>291</v>
      </c>
      <c r="G3002" t="s">
        <v>16</v>
      </c>
      <c r="H3002" t="s">
        <v>6552</v>
      </c>
    </row>
    <row r="3003" spans="1:8">
      <c r="A3003" s="1">
        <v>3001</v>
      </c>
      <c r="B3003" t="s">
        <v>6291</v>
      </c>
      <c r="C3003" t="s">
        <v>12</v>
      </c>
      <c r="D3003" t="s">
        <v>6553</v>
      </c>
      <c r="E3003" t="s">
        <v>14</v>
      </c>
      <c r="F3003" t="s">
        <v>294</v>
      </c>
      <c r="G3003" t="s">
        <v>16</v>
      </c>
      <c r="H3003" t="s">
        <v>6554</v>
      </c>
    </row>
    <row r="3004" spans="1:8">
      <c r="A3004" s="1">
        <v>3002</v>
      </c>
      <c r="B3004" t="s">
        <v>6291</v>
      </c>
      <c r="C3004" t="s">
        <v>12</v>
      </c>
      <c r="D3004" t="s">
        <v>6555</v>
      </c>
      <c r="E3004" t="s">
        <v>14</v>
      </c>
      <c r="F3004" t="s">
        <v>297</v>
      </c>
      <c r="G3004" t="s">
        <v>16</v>
      </c>
      <c r="H3004" t="s">
        <v>6556</v>
      </c>
    </row>
    <row r="3005" spans="1:8">
      <c r="A3005" s="1">
        <v>3003</v>
      </c>
      <c r="B3005" t="s">
        <v>6291</v>
      </c>
      <c r="C3005" t="s">
        <v>12</v>
      </c>
      <c r="D3005" t="s">
        <v>6557</v>
      </c>
      <c r="E3005" t="s">
        <v>14</v>
      </c>
      <c r="F3005" t="s">
        <v>300</v>
      </c>
      <c r="G3005" t="s">
        <v>16</v>
      </c>
      <c r="H3005" t="s">
        <v>6558</v>
      </c>
    </row>
    <row r="3006" spans="1:8">
      <c r="A3006" s="1">
        <v>3004</v>
      </c>
      <c r="B3006" t="s">
        <v>6291</v>
      </c>
      <c r="C3006" t="s">
        <v>12</v>
      </c>
      <c r="D3006" t="s">
        <v>6559</v>
      </c>
      <c r="E3006" t="s">
        <v>14</v>
      </c>
      <c r="F3006" t="s">
        <v>302</v>
      </c>
      <c r="G3006" t="s">
        <v>16</v>
      </c>
      <c r="H3006" t="s">
        <v>6560</v>
      </c>
    </row>
    <row r="3007" spans="1:8">
      <c r="A3007" s="1">
        <v>3005</v>
      </c>
      <c r="B3007" t="s">
        <v>6291</v>
      </c>
      <c r="C3007" t="s">
        <v>12</v>
      </c>
      <c r="D3007" t="s">
        <v>6561</v>
      </c>
      <c r="E3007" t="s">
        <v>14</v>
      </c>
      <c r="F3007" t="s">
        <v>304</v>
      </c>
      <c r="G3007" t="s">
        <v>16</v>
      </c>
      <c r="H3007" t="s">
        <v>6562</v>
      </c>
    </row>
    <row r="3008" spans="1:8">
      <c r="A3008" s="1">
        <v>3006</v>
      </c>
      <c r="B3008" t="s">
        <v>6291</v>
      </c>
      <c r="C3008" t="s">
        <v>12</v>
      </c>
      <c r="D3008" t="s">
        <v>6563</v>
      </c>
      <c r="E3008" t="s">
        <v>14</v>
      </c>
      <c r="F3008" t="s">
        <v>306</v>
      </c>
      <c r="G3008" t="s">
        <v>16</v>
      </c>
      <c r="H3008" t="s">
        <v>6564</v>
      </c>
    </row>
    <row r="3009" spans="1:8">
      <c r="A3009" s="1">
        <v>3007</v>
      </c>
      <c r="B3009" t="s">
        <v>6291</v>
      </c>
      <c r="C3009" t="s">
        <v>12</v>
      </c>
      <c r="D3009" t="s">
        <v>6565</v>
      </c>
      <c r="E3009" t="s">
        <v>14</v>
      </c>
      <c r="F3009" t="s">
        <v>309</v>
      </c>
      <c r="G3009" t="s">
        <v>16</v>
      </c>
      <c r="H3009" t="s">
        <v>6566</v>
      </c>
    </row>
    <row r="3010" spans="1:8">
      <c r="A3010" s="1">
        <v>3008</v>
      </c>
      <c r="B3010" t="s">
        <v>6291</v>
      </c>
      <c r="C3010" t="s">
        <v>12</v>
      </c>
      <c r="D3010" t="s">
        <v>6567</v>
      </c>
      <c r="E3010" t="s">
        <v>14</v>
      </c>
      <c r="F3010" t="s">
        <v>311</v>
      </c>
      <c r="G3010" t="s">
        <v>16</v>
      </c>
      <c r="H3010" t="s">
        <v>6568</v>
      </c>
    </row>
    <row r="3011" spans="1:8">
      <c r="A3011" s="1">
        <v>3009</v>
      </c>
      <c r="B3011" t="s">
        <v>6291</v>
      </c>
      <c r="C3011" t="s">
        <v>12</v>
      </c>
      <c r="D3011" t="s">
        <v>63</v>
      </c>
      <c r="E3011" t="s">
        <v>14</v>
      </c>
      <c r="F3011" t="s">
        <v>63</v>
      </c>
      <c r="G3011" t="s">
        <v>16</v>
      </c>
    </row>
    <row r="3012" spans="1:8">
      <c r="A3012" s="1">
        <v>3010</v>
      </c>
      <c r="B3012" t="s">
        <v>6291</v>
      </c>
      <c r="C3012" t="s">
        <v>12</v>
      </c>
      <c r="D3012" t="s">
        <v>6569</v>
      </c>
      <c r="E3012" t="s">
        <v>14</v>
      </c>
      <c r="F3012" t="s">
        <v>304</v>
      </c>
      <c r="G3012" t="s">
        <v>16</v>
      </c>
      <c r="H3012" t="s">
        <v>6570</v>
      </c>
    </row>
    <row r="3013" spans="1:8">
      <c r="A3013" s="1">
        <v>3011</v>
      </c>
      <c r="B3013" t="s">
        <v>6291</v>
      </c>
      <c r="C3013" t="s">
        <v>12</v>
      </c>
      <c r="D3013" t="s">
        <v>6571</v>
      </c>
      <c r="E3013" t="s">
        <v>14</v>
      </c>
      <c r="F3013" t="s">
        <v>306</v>
      </c>
      <c r="G3013" t="s">
        <v>16</v>
      </c>
      <c r="H3013" t="s">
        <v>6572</v>
      </c>
    </row>
    <row r="3014" spans="1:8">
      <c r="A3014" s="1">
        <v>3012</v>
      </c>
      <c r="B3014" t="s">
        <v>6291</v>
      </c>
      <c r="C3014" t="s">
        <v>12</v>
      </c>
      <c r="D3014" t="s">
        <v>6573</v>
      </c>
      <c r="E3014" t="s">
        <v>14</v>
      </c>
      <c r="F3014" t="s">
        <v>309</v>
      </c>
      <c r="G3014" t="s">
        <v>16</v>
      </c>
      <c r="H3014" t="s">
        <v>6574</v>
      </c>
    </row>
    <row r="3015" spans="1:8">
      <c r="A3015" s="1">
        <v>3013</v>
      </c>
      <c r="B3015" t="s">
        <v>6291</v>
      </c>
      <c r="C3015" t="s">
        <v>12</v>
      </c>
      <c r="D3015" t="s">
        <v>6575</v>
      </c>
      <c r="E3015" t="s">
        <v>14</v>
      </c>
      <c r="F3015" t="s">
        <v>917</v>
      </c>
      <c r="G3015" t="s">
        <v>16</v>
      </c>
      <c r="H3015" t="s">
        <v>6576</v>
      </c>
    </row>
    <row r="3016" spans="1:8">
      <c r="A3016" s="1">
        <v>3014</v>
      </c>
      <c r="B3016" t="s">
        <v>6291</v>
      </c>
      <c r="C3016" t="s">
        <v>12</v>
      </c>
      <c r="D3016" t="s">
        <v>6577</v>
      </c>
      <c r="E3016" t="s">
        <v>14</v>
      </c>
      <c r="F3016" t="s">
        <v>93</v>
      </c>
      <c r="G3016" t="s">
        <v>16</v>
      </c>
      <c r="H3016" t="s">
        <v>6578</v>
      </c>
    </row>
    <row r="3017" spans="1:8">
      <c r="A3017" s="1">
        <v>3015</v>
      </c>
      <c r="B3017" t="s">
        <v>6291</v>
      </c>
      <c r="C3017" t="s">
        <v>12</v>
      </c>
      <c r="D3017" t="s">
        <v>6579</v>
      </c>
      <c r="E3017" t="s">
        <v>14</v>
      </c>
      <c r="F3017" t="s">
        <v>3785</v>
      </c>
      <c r="G3017" t="s">
        <v>16</v>
      </c>
      <c r="H3017" t="s">
        <v>6580</v>
      </c>
    </row>
    <row r="3018" spans="1:8">
      <c r="A3018" s="1">
        <v>3016</v>
      </c>
      <c r="B3018" t="s">
        <v>6291</v>
      </c>
      <c r="C3018" t="s">
        <v>12</v>
      </c>
      <c r="D3018" t="s">
        <v>6581</v>
      </c>
      <c r="E3018" t="s">
        <v>14</v>
      </c>
      <c r="F3018" t="s">
        <v>5737</v>
      </c>
      <c r="G3018" t="s">
        <v>16</v>
      </c>
      <c r="H3018">
        <f> 0.048 ± 0.005 m2/J
</f>
        <v>0</v>
      </c>
    </row>
    <row r="3019" spans="1:8">
      <c r="A3019" s="1">
        <v>3017</v>
      </c>
      <c r="B3019" t="s">
        <v>6291</v>
      </c>
      <c r="C3019" t="s">
        <v>12</v>
      </c>
      <c r="D3019" t="s">
        <v>6582</v>
      </c>
      <c r="E3019" t="s">
        <v>14</v>
      </c>
      <c r="F3019" t="s">
        <v>6582</v>
      </c>
      <c r="G3019" t="s">
        <v>16</v>
      </c>
    </row>
    <row r="3020" spans="1:8">
      <c r="A3020" s="1">
        <v>3018</v>
      </c>
      <c r="B3020" t="s">
        <v>6291</v>
      </c>
      <c r="C3020" t="s">
        <v>12</v>
      </c>
      <c r="D3020" t="s">
        <v>6583</v>
      </c>
      <c r="E3020" t="s">
        <v>14</v>
      </c>
      <c r="F3020" t="s">
        <v>6583</v>
      </c>
      <c r="G3020" t="s">
        <v>16</v>
      </c>
    </row>
    <row r="3021" spans="1:8">
      <c r="A3021" s="1">
        <v>3019</v>
      </c>
      <c r="B3021" t="s">
        <v>6291</v>
      </c>
      <c r="C3021" t="s">
        <v>12</v>
      </c>
      <c r="D3021" t="s">
        <v>6584</v>
      </c>
      <c r="E3021" t="s">
        <v>14</v>
      </c>
      <c r="F3021" t="s">
        <v>6584</v>
      </c>
      <c r="G3021" t="s">
        <v>16</v>
      </c>
    </row>
    <row r="3022" spans="1:8">
      <c r="A3022" s="1">
        <v>3020</v>
      </c>
      <c r="B3022" t="s">
        <v>6291</v>
      </c>
      <c r="C3022" t="s">
        <v>12</v>
      </c>
      <c r="D3022" t="s">
        <v>6585</v>
      </c>
      <c r="E3022" t="s">
        <v>14</v>
      </c>
      <c r="F3022" t="s">
        <v>6585</v>
      </c>
      <c r="G3022" t="s">
        <v>16</v>
      </c>
    </row>
    <row r="3023" spans="1:8">
      <c r="A3023" s="1">
        <v>3021</v>
      </c>
      <c r="B3023" t="s">
        <v>6291</v>
      </c>
      <c r="C3023" t="s">
        <v>12</v>
      </c>
      <c r="D3023" t="s">
        <v>6586</v>
      </c>
      <c r="E3023" t="s">
        <v>14</v>
      </c>
      <c r="F3023" t="s">
        <v>6586</v>
      </c>
      <c r="G3023" t="s">
        <v>16</v>
      </c>
    </row>
    <row r="3024" spans="1:8">
      <c r="A3024" s="1">
        <v>3022</v>
      </c>
      <c r="B3024" t="s">
        <v>6291</v>
      </c>
      <c r="C3024" t="s">
        <v>12</v>
      </c>
      <c r="D3024" t="s">
        <v>6587</v>
      </c>
      <c r="E3024" t="s">
        <v>14</v>
      </c>
      <c r="F3024" t="s">
        <v>2076</v>
      </c>
      <c r="G3024" t="s">
        <v>16</v>
      </c>
      <c r="H3024" t="s">
        <v>6588</v>
      </c>
    </row>
    <row r="3025" spans="1:8">
      <c r="A3025" s="1">
        <v>3023</v>
      </c>
      <c r="B3025" t="s">
        <v>6291</v>
      </c>
      <c r="C3025" t="s">
        <v>12</v>
      </c>
      <c r="D3025" t="s">
        <v>6589</v>
      </c>
      <c r="E3025" t="s">
        <v>14</v>
      </c>
      <c r="F3025" t="s">
        <v>6590</v>
      </c>
      <c r="G3025" t="s">
        <v>16</v>
      </c>
      <c r="H3025">
        <f> 0.329 ± 0.023
</f>
        <v>0</v>
      </c>
    </row>
    <row r="3026" spans="1:8">
      <c r="A3026" s="1">
        <v>3024</v>
      </c>
      <c r="B3026" t="s">
        <v>6291</v>
      </c>
      <c r="C3026" t="s">
        <v>12</v>
      </c>
      <c r="D3026" t="s">
        <v>6591</v>
      </c>
      <c r="E3026" t="s">
        <v>14</v>
      </c>
      <c r="F3026" t="s">
        <v>5737</v>
      </c>
      <c r="G3026" t="s">
        <v>16</v>
      </c>
      <c r="H3026">
        <f> 0.038 ± 0.003 m2/J
</f>
        <v>0</v>
      </c>
    </row>
    <row r="3027" spans="1:8">
      <c r="A3027" s="1">
        <v>3025</v>
      </c>
      <c r="B3027" t="s">
        <v>6291</v>
      </c>
      <c r="C3027" t="s">
        <v>12</v>
      </c>
      <c r="D3027" t="s">
        <v>6592</v>
      </c>
      <c r="E3027" t="s">
        <v>14</v>
      </c>
      <c r="F3027" t="s">
        <v>6593</v>
      </c>
      <c r="G3027" t="s">
        <v>16</v>
      </c>
      <c r="H3027" t="s">
        <v>6594</v>
      </c>
    </row>
    <row r="3028" spans="1:8">
      <c r="A3028" s="1">
        <v>3026</v>
      </c>
      <c r="B3028" t="s">
        <v>6291</v>
      </c>
      <c r="C3028" t="s">
        <v>12</v>
      </c>
      <c r="D3028" t="s">
        <v>6595</v>
      </c>
      <c r="E3028" t="s">
        <v>14</v>
      </c>
      <c r="F3028" t="s">
        <v>6590</v>
      </c>
      <c r="G3028" t="s">
        <v>16</v>
      </c>
      <c r="H3028">
        <f> 0.206 ± 0.035
</f>
        <v>0</v>
      </c>
    </row>
    <row r="3029" spans="1:8">
      <c r="A3029" s="1">
        <v>3027</v>
      </c>
      <c r="B3029" t="s">
        <v>6291</v>
      </c>
      <c r="C3029" t="s">
        <v>12</v>
      </c>
      <c r="D3029" t="s">
        <v>6596</v>
      </c>
      <c r="E3029" t="s">
        <v>14</v>
      </c>
      <c r="F3029" t="s">
        <v>5737</v>
      </c>
      <c r="G3029" t="s">
        <v>16</v>
      </c>
      <c r="H3029">
        <f> 0.052 ± 0.004 m2/J
</f>
        <v>0</v>
      </c>
    </row>
    <row r="3030" spans="1:8">
      <c r="A3030" s="1">
        <v>3028</v>
      </c>
      <c r="B3030" t="s">
        <v>6291</v>
      </c>
      <c r="C3030" t="s">
        <v>12</v>
      </c>
      <c r="D3030" t="s">
        <v>6597</v>
      </c>
      <c r="E3030" t="s">
        <v>14</v>
      </c>
      <c r="F3030" t="s">
        <v>6590</v>
      </c>
      <c r="G3030" t="s">
        <v>16</v>
      </c>
      <c r="H3030">
        <f> 0.136 ± 0.005
</f>
        <v>0</v>
      </c>
    </row>
    <row r="3031" spans="1:8">
      <c r="A3031" s="1">
        <v>3029</v>
      </c>
      <c r="B3031" t="s">
        <v>6291</v>
      </c>
      <c r="C3031" t="s">
        <v>12</v>
      </c>
      <c r="D3031" t="s">
        <v>6598</v>
      </c>
      <c r="E3031" t="s">
        <v>14</v>
      </c>
      <c r="F3031" t="s">
        <v>5737</v>
      </c>
      <c r="G3031" t="s">
        <v>16</v>
      </c>
      <c r="H3031">
        <f> 0.068 ± 0.002 m2/J
</f>
        <v>0</v>
      </c>
    </row>
    <row r="3032" spans="1:8">
      <c r="A3032" s="1">
        <v>3030</v>
      </c>
      <c r="B3032" t="s">
        <v>6291</v>
      </c>
      <c r="C3032" t="s">
        <v>12</v>
      </c>
      <c r="D3032" t="s">
        <v>6599</v>
      </c>
      <c r="E3032" t="s">
        <v>14</v>
      </c>
      <c r="F3032" t="s">
        <v>5737</v>
      </c>
      <c r="G3032" t="s">
        <v>16</v>
      </c>
      <c r="H3032">
        <f> 0.6.16 (4.27-8.89) m2/J
</f>
        <v>0</v>
      </c>
    </row>
    <row r="3033" spans="1:8">
      <c r="A3033" s="1">
        <v>3031</v>
      </c>
      <c r="B3033" t="s">
        <v>6291</v>
      </c>
      <c r="C3033" t="s">
        <v>12</v>
      </c>
      <c r="D3033" t="s">
        <v>6600</v>
      </c>
      <c r="E3033" t="s">
        <v>14</v>
      </c>
      <c r="F3033" t="s">
        <v>6601</v>
      </c>
      <c r="G3033" t="s">
        <v>16</v>
      </c>
      <c r="H3033" t="s">
        <v>6594</v>
      </c>
    </row>
    <row r="3034" spans="1:8">
      <c r="A3034" s="1">
        <v>3032</v>
      </c>
      <c r="B3034" t="s">
        <v>6291</v>
      </c>
      <c r="C3034" t="s">
        <v>12</v>
      </c>
      <c r="D3034" t="s">
        <v>6595</v>
      </c>
      <c r="E3034" t="s">
        <v>14</v>
      </c>
      <c r="F3034" t="s">
        <v>6590</v>
      </c>
      <c r="G3034" t="s">
        <v>16</v>
      </c>
      <c r="H3034">
        <f> 0.206 ± 0.035
</f>
        <v>0</v>
      </c>
    </row>
    <row r="3035" spans="1:8">
      <c r="A3035" s="1">
        <v>3033</v>
      </c>
      <c r="B3035" t="s">
        <v>6291</v>
      </c>
      <c r="C3035" t="s">
        <v>12</v>
      </c>
      <c r="D3035" t="s">
        <v>6602</v>
      </c>
      <c r="E3035" t="s">
        <v>14</v>
      </c>
      <c r="F3035" t="s">
        <v>5737</v>
      </c>
      <c r="G3035" t="s">
        <v>16</v>
      </c>
      <c r="H3035">
        <f> 1.94 (1.66-2.26) m2/J
</f>
        <v>0</v>
      </c>
    </row>
    <row r="3036" spans="1:8">
      <c r="A3036" s="1">
        <v>3034</v>
      </c>
      <c r="B3036" t="s">
        <v>6291</v>
      </c>
      <c r="C3036" t="s">
        <v>12</v>
      </c>
      <c r="D3036" t="s">
        <v>6603</v>
      </c>
      <c r="E3036" t="s">
        <v>14</v>
      </c>
      <c r="F3036" t="s">
        <v>5737</v>
      </c>
      <c r="G3036" t="s">
        <v>16</v>
      </c>
      <c r="H3036">
        <f> 9.48 (5.32-16.90) m2/J
</f>
        <v>0</v>
      </c>
    </row>
    <row r="3037" spans="1:8">
      <c r="A3037" s="1">
        <v>3035</v>
      </c>
      <c r="B3037" t="s">
        <v>6291</v>
      </c>
      <c r="C3037" t="s">
        <v>12</v>
      </c>
      <c r="D3037" t="s">
        <v>6604</v>
      </c>
      <c r="E3037" t="s">
        <v>14</v>
      </c>
      <c r="F3037" t="s">
        <v>5737</v>
      </c>
      <c r="G3037" t="s">
        <v>16</v>
      </c>
      <c r="H3037">
        <f> 2.54 (2.05-3.16) m2/J
</f>
        <v>0</v>
      </c>
    </row>
    <row r="3038" spans="1:8">
      <c r="A3038" s="1">
        <v>3036</v>
      </c>
      <c r="B3038" t="s">
        <v>6291</v>
      </c>
      <c r="C3038" t="s">
        <v>12</v>
      </c>
      <c r="D3038" t="s">
        <v>6605</v>
      </c>
      <c r="E3038" t="s">
        <v>14</v>
      </c>
      <c r="F3038" t="s">
        <v>5737</v>
      </c>
      <c r="G3038" t="s">
        <v>16</v>
      </c>
      <c r="H3038">
        <f> 1.42 (1.15-1.75) m2/J
</f>
        <v>0</v>
      </c>
    </row>
    <row r="3039" spans="1:8">
      <c r="A3039" s="1">
        <v>3037</v>
      </c>
      <c r="B3039" t="s">
        <v>6291</v>
      </c>
      <c r="C3039" t="s">
        <v>12</v>
      </c>
      <c r="D3039" t="s">
        <v>6606</v>
      </c>
      <c r="E3039" t="s">
        <v>14</v>
      </c>
      <c r="F3039" t="s">
        <v>6606</v>
      </c>
      <c r="G3039" t="s">
        <v>16</v>
      </c>
    </row>
    <row r="3040" spans="1:8">
      <c r="A3040" s="1">
        <v>3038</v>
      </c>
      <c r="B3040" t="s">
        <v>6291</v>
      </c>
      <c r="C3040" t="s">
        <v>12</v>
      </c>
      <c r="D3040" t="s">
        <v>6607</v>
      </c>
      <c r="E3040" t="s">
        <v>14</v>
      </c>
      <c r="F3040" t="s">
        <v>6608</v>
      </c>
      <c r="G3040" t="s">
        <v>16</v>
      </c>
      <c r="H3040" t="s">
        <v>6609</v>
      </c>
    </row>
    <row r="3041" spans="1:8">
      <c r="A3041" s="1">
        <v>3039</v>
      </c>
      <c r="B3041" t="s">
        <v>6291</v>
      </c>
      <c r="C3041" t="s">
        <v>12</v>
      </c>
      <c r="D3041" t="s">
        <v>6610</v>
      </c>
      <c r="E3041" t="s">
        <v>14</v>
      </c>
      <c r="F3041" t="s">
        <v>6611</v>
      </c>
      <c r="G3041" t="s">
        <v>16</v>
      </c>
      <c r="H3041" t="s">
        <v>6612</v>
      </c>
    </row>
    <row r="3042" spans="1:8">
      <c r="A3042" s="1">
        <v>3040</v>
      </c>
      <c r="B3042" t="s">
        <v>6291</v>
      </c>
      <c r="C3042" t="s">
        <v>12</v>
      </c>
      <c r="D3042" t="s">
        <v>6613</v>
      </c>
      <c r="E3042" t="s">
        <v>14</v>
      </c>
      <c r="F3042" t="s">
        <v>6614</v>
      </c>
      <c r="G3042" t="s">
        <v>16</v>
      </c>
      <c r="H3042" t="s">
        <v>6615</v>
      </c>
    </row>
    <row r="3043" spans="1:8">
      <c r="A3043" s="1">
        <v>3041</v>
      </c>
      <c r="B3043" t="s">
        <v>6291</v>
      </c>
      <c r="C3043" t="s">
        <v>12</v>
      </c>
      <c r="D3043" t="s">
        <v>6616</v>
      </c>
      <c r="E3043" t="s">
        <v>14</v>
      </c>
      <c r="F3043" t="s">
        <v>6617</v>
      </c>
      <c r="G3043" t="s">
        <v>16</v>
      </c>
      <c r="H3043" t="s">
        <v>6618</v>
      </c>
    </row>
    <row r="3044" spans="1:8">
      <c r="A3044" s="1">
        <v>3042</v>
      </c>
      <c r="B3044" t="s">
        <v>6291</v>
      </c>
      <c r="C3044" t="s">
        <v>12</v>
      </c>
      <c r="D3044" t="s">
        <v>6619</v>
      </c>
      <c r="E3044" t="s">
        <v>14</v>
      </c>
      <c r="F3044" t="s">
        <v>6620</v>
      </c>
      <c r="G3044" t="s">
        <v>16</v>
      </c>
      <c r="H3044" t="s">
        <v>6621</v>
      </c>
    </row>
    <row r="3045" spans="1:8">
      <c r="A3045" s="1">
        <v>3043</v>
      </c>
      <c r="B3045" t="s">
        <v>6291</v>
      </c>
      <c r="C3045" t="s">
        <v>12</v>
      </c>
      <c r="D3045" t="s">
        <v>6622</v>
      </c>
      <c r="E3045" t="s">
        <v>14</v>
      </c>
      <c r="F3045" t="s">
        <v>6623</v>
      </c>
      <c r="G3045" t="s">
        <v>16</v>
      </c>
      <c r="H3045" t="s">
        <v>6624</v>
      </c>
    </row>
    <row r="3046" spans="1:8">
      <c r="A3046" s="1">
        <v>3044</v>
      </c>
      <c r="B3046" t="s">
        <v>6291</v>
      </c>
      <c r="C3046" t="s">
        <v>12</v>
      </c>
      <c r="D3046" t="s">
        <v>6625</v>
      </c>
      <c r="E3046" t="s">
        <v>14</v>
      </c>
      <c r="F3046" t="s">
        <v>6626</v>
      </c>
      <c r="G3046" t="s">
        <v>16</v>
      </c>
      <c r="H3046" t="s">
        <v>6627</v>
      </c>
    </row>
    <row r="3047" spans="1:8">
      <c r="A3047" s="1">
        <v>3045</v>
      </c>
      <c r="B3047" t="s">
        <v>6291</v>
      </c>
      <c r="C3047" t="s">
        <v>12</v>
      </c>
      <c r="D3047" t="s">
        <v>6628</v>
      </c>
      <c r="E3047" t="s">
        <v>14</v>
      </c>
      <c r="F3047" t="s">
        <v>6629</v>
      </c>
      <c r="G3047" t="s">
        <v>16</v>
      </c>
      <c r="H3047" t="s">
        <v>6630</v>
      </c>
    </row>
    <row r="3048" spans="1:8">
      <c r="A3048" s="1">
        <v>3046</v>
      </c>
      <c r="B3048" t="s">
        <v>6291</v>
      </c>
      <c r="C3048" t="s">
        <v>12</v>
      </c>
      <c r="D3048" t="s">
        <v>6631</v>
      </c>
      <c r="E3048" t="s">
        <v>14</v>
      </c>
      <c r="F3048" t="s">
        <v>6632</v>
      </c>
      <c r="G3048" t="s">
        <v>16</v>
      </c>
      <c r="H3048" t="s">
        <v>6633</v>
      </c>
    </row>
    <row r="3049" spans="1:8">
      <c r="A3049" s="1">
        <v>3047</v>
      </c>
      <c r="B3049" t="s">
        <v>6291</v>
      </c>
      <c r="C3049" t="s">
        <v>12</v>
      </c>
      <c r="D3049" t="s">
        <v>6634</v>
      </c>
      <c r="E3049" t="s">
        <v>14</v>
      </c>
      <c r="F3049" t="s">
        <v>6635</v>
      </c>
      <c r="G3049" t="s">
        <v>16</v>
      </c>
      <c r="H3049" t="s">
        <v>6636</v>
      </c>
    </row>
    <row r="3050" spans="1:8">
      <c r="A3050" s="1">
        <v>3048</v>
      </c>
      <c r="B3050" t="s">
        <v>6291</v>
      </c>
      <c r="C3050" t="s">
        <v>12</v>
      </c>
      <c r="D3050" t="s">
        <v>6637</v>
      </c>
      <c r="E3050" t="s">
        <v>14</v>
      </c>
      <c r="F3050" t="s">
        <v>6638</v>
      </c>
      <c r="G3050" t="s">
        <v>16</v>
      </c>
      <c r="H3050" t="s">
        <v>6639</v>
      </c>
    </row>
    <row r="3051" spans="1:8">
      <c r="A3051" s="1">
        <v>3049</v>
      </c>
      <c r="B3051" t="s">
        <v>6291</v>
      </c>
      <c r="C3051" t="s">
        <v>12</v>
      </c>
      <c r="D3051" t="s">
        <v>6640</v>
      </c>
      <c r="E3051" t="s">
        <v>14</v>
      </c>
      <c r="F3051" t="s">
        <v>6640</v>
      </c>
      <c r="G3051" t="s">
        <v>16</v>
      </c>
    </row>
    <row r="3052" spans="1:8">
      <c r="A3052" s="1">
        <v>3050</v>
      </c>
      <c r="B3052" t="s">
        <v>6291</v>
      </c>
      <c r="C3052" t="s">
        <v>12</v>
      </c>
      <c r="D3052" t="s">
        <v>6641</v>
      </c>
      <c r="E3052" t="s">
        <v>14</v>
      </c>
      <c r="F3052" t="s">
        <v>6641</v>
      </c>
      <c r="G3052" t="s">
        <v>16</v>
      </c>
    </row>
    <row r="3053" spans="1:8">
      <c r="A3053" s="1">
        <v>3051</v>
      </c>
      <c r="B3053" t="s">
        <v>6291</v>
      </c>
      <c r="C3053" t="s">
        <v>12</v>
      </c>
      <c r="D3053" t="s">
        <v>6642</v>
      </c>
      <c r="E3053" t="s">
        <v>14</v>
      </c>
      <c r="F3053" t="s">
        <v>6642</v>
      </c>
      <c r="G3053" t="s">
        <v>16</v>
      </c>
    </row>
    <row r="3054" spans="1:8">
      <c r="A3054" s="1">
        <v>3052</v>
      </c>
      <c r="B3054" t="s">
        <v>6291</v>
      </c>
      <c r="C3054" t="s">
        <v>12</v>
      </c>
      <c r="D3054" t="s">
        <v>6643</v>
      </c>
      <c r="E3054" t="s">
        <v>14</v>
      </c>
      <c r="F3054" t="s">
        <v>6644</v>
      </c>
      <c r="G3054" t="s">
        <v>16</v>
      </c>
      <c r="H3054" t="s">
        <v>6645</v>
      </c>
    </row>
    <row r="3055" spans="1:8">
      <c r="A3055" s="1">
        <v>3053</v>
      </c>
      <c r="B3055" t="s">
        <v>6291</v>
      </c>
      <c r="C3055" t="s">
        <v>12</v>
      </c>
      <c r="D3055" t="s">
        <v>6646</v>
      </c>
      <c r="E3055" t="s">
        <v>14</v>
      </c>
      <c r="F3055" t="s">
        <v>6647</v>
      </c>
      <c r="G3055" t="s">
        <v>16</v>
      </c>
      <c r="H3055" t="s">
        <v>6648</v>
      </c>
    </row>
    <row r="3056" spans="1:8">
      <c r="A3056" s="1">
        <v>3054</v>
      </c>
      <c r="B3056" t="s">
        <v>6291</v>
      </c>
      <c r="C3056" t="s">
        <v>12</v>
      </c>
      <c r="D3056" t="s">
        <v>6649</v>
      </c>
      <c r="E3056" t="s">
        <v>14</v>
      </c>
      <c r="F3056" t="s">
        <v>6650</v>
      </c>
      <c r="G3056" t="s">
        <v>16</v>
      </c>
      <c r="H3056" t="s">
        <v>6651</v>
      </c>
    </row>
    <row r="3057" spans="1:8">
      <c r="A3057" s="1">
        <v>3055</v>
      </c>
      <c r="B3057" t="s">
        <v>6291</v>
      </c>
      <c r="C3057" t="s">
        <v>12</v>
      </c>
      <c r="D3057" t="s">
        <v>6652</v>
      </c>
      <c r="E3057" t="s">
        <v>14</v>
      </c>
      <c r="F3057" t="s">
        <v>6653</v>
      </c>
      <c r="G3057" t="s">
        <v>16</v>
      </c>
      <c r="H3057" t="s">
        <v>6654</v>
      </c>
    </row>
    <row r="3058" spans="1:8">
      <c r="A3058" s="1">
        <v>3056</v>
      </c>
      <c r="B3058" t="s">
        <v>6291</v>
      </c>
      <c r="C3058" t="s">
        <v>12</v>
      </c>
      <c r="D3058" t="s">
        <v>6655</v>
      </c>
      <c r="E3058" t="s">
        <v>14</v>
      </c>
      <c r="F3058" t="s">
        <v>6656</v>
      </c>
      <c r="G3058" t="s">
        <v>16</v>
      </c>
      <c r="H3058" t="s">
        <v>6654</v>
      </c>
    </row>
    <row r="3059" spans="1:8">
      <c r="A3059" s="1">
        <v>3057</v>
      </c>
      <c r="B3059" t="s">
        <v>6291</v>
      </c>
      <c r="C3059" t="s">
        <v>12</v>
      </c>
      <c r="D3059" t="s">
        <v>6657</v>
      </c>
      <c r="E3059" t="s">
        <v>14</v>
      </c>
      <c r="F3059" t="s">
        <v>6658</v>
      </c>
      <c r="G3059" t="s">
        <v>16</v>
      </c>
      <c r="H3059" t="s">
        <v>6654</v>
      </c>
    </row>
    <row r="3060" spans="1:8">
      <c r="A3060" s="1">
        <v>3058</v>
      </c>
      <c r="B3060" t="s">
        <v>6291</v>
      </c>
      <c r="C3060" t="s">
        <v>12</v>
      </c>
      <c r="D3060" t="s">
        <v>6659</v>
      </c>
      <c r="E3060" t="s">
        <v>14</v>
      </c>
      <c r="F3060" t="s">
        <v>6660</v>
      </c>
      <c r="G3060" t="s">
        <v>16</v>
      </c>
      <c r="H3060" t="s">
        <v>6661</v>
      </c>
    </row>
    <row r="3061" spans="1:8">
      <c r="A3061" s="1">
        <v>3059</v>
      </c>
      <c r="B3061" t="s">
        <v>6291</v>
      </c>
      <c r="C3061" t="s">
        <v>12</v>
      </c>
      <c r="D3061" t="s">
        <v>6662</v>
      </c>
      <c r="E3061" t="s">
        <v>14</v>
      </c>
      <c r="F3061" t="s">
        <v>6662</v>
      </c>
      <c r="G3061" t="s">
        <v>16</v>
      </c>
    </row>
    <row r="3062" spans="1:8">
      <c r="A3062" s="1">
        <v>3060</v>
      </c>
      <c r="B3062" t="s">
        <v>6291</v>
      </c>
      <c r="C3062" t="s">
        <v>12</v>
      </c>
      <c r="D3062" t="s">
        <v>6663</v>
      </c>
      <c r="E3062" t="s">
        <v>14</v>
      </c>
      <c r="F3062" t="s">
        <v>203</v>
      </c>
      <c r="G3062" t="s">
        <v>16</v>
      </c>
      <c r="H3062" t="s">
        <v>6664</v>
      </c>
    </row>
    <row r="3063" spans="1:8">
      <c r="A3063" s="1">
        <v>3061</v>
      </c>
      <c r="B3063" t="s">
        <v>6291</v>
      </c>
      <c r="C3063" t="s">
        <v>12</v>
      </c>
      <c r="D3063" t="s">
        <v>6665</v>
      </c>
      <c r="E3063" t="s">
        <v>14</v>
      </c>
      <c r="F3063" t="s">
        <v>3097</v>
      </c>
      <c r="G3063" t="s">
        <v>16</v>
      </c>
      <c r="H3063" t="s">
        <v>6666</v>
      </c>
    </row>
    <row r="3064" spans="1:8">
      <c r="A3064" s="1">
        <v>3062</v>
      </c>
      <c r="B3064" t="s">
        <v>6291</v>
      </c>
      <c r="C3064" t="s">
        <v>12</v>
      </c>
      <c r="D3064" t="s">
        <v>6667</v>
      </c>
      <c r="E3064" t="s">
        <v>14</v>
      </c>
      <c r="F3064" t="s">
        <v>324</v>
      </c>
      <c r="G3064" t="s">
        <v>16</v>
      </c>
      <c r="H3064" t="s">
        <v>6668</v>
      </c>
    </row>
    <row r="3065" spans="1:8">
      <c r="A3065" s="1">
        <v>3063</v>
      </c>
      <c r="B3065" t="s">
        <v>6291</v>
      </c>
      <c r="C3065" t="s">
        <v>12</v>
      </c>
      <c r="D3065" t="s">
        <v>6669</v>
      </c>
      <c r="E3065" t="s">
        <v>14</v>
      </c>
      <c r="F3065" t="s">
        <v>273</v>
      </c>
      <c r="G3065" t="s">
        <v>16</v>
      </c>
      <c r="H3065" t="s">
        <v>6670</v>
      </c>
    </row>
    <row r="3066" spans="1:8">
      <c r="A3066" s="1">
        <v>3064</v>
      </c>
      <c r="B3066" t="s">
        <v>6291</v>
      </c>
      <c r="C3066" t="s">
        <v>12</v>
      </c>
      <c r="D3066" t="s">
        <v>6671</v>
      </c>
      <c r="E3066" t="s">
        <v>14</v>
      </c>
      <c r="F3066" t="s">
        <v>236</v>
      </c>
      <c r="G3066" t="s">
        <v>16</v>
      </c>
      <c r="H3066" t="s">
        <v>6672</v>
      </c>
    </row>
    <row r="3067" spans="1:8">
      <c r="A3067" s="1">
        <v>3065</v>
      </c>
      <c r="B3067" t="s">
        <v>6291</v>
      </c>
      <c r="C3067" t="s">
        <v>12</v>
      </c>
      <c r="D3067" t="s">
        <v>6673</v>
      </c>
      <c r="E3067" t="s">
        <v>14</v>
      </c>
      <c r="F3067" t="s">
        <v>6674</v>
      </c>
      <c r="G3067" t="s">
        <v>16</v>
      </c>
      <c r="H3067" t="s">
        <v>6675</v>
      </c>
    </row>
    <row r="3068" spans="1:8">
      <c r="A3068" s="1">
        <v>3066</v>
      </c>
      <c r="B3068" t="s">
        <v>6291</v>
      </c>
      <c r="C3068" t="s">
        <v>12</v>
      </c>
      <c r="D3068" t="s">
        <v>6676</v>
      </c>
      <c r="E3068" t="s">
        <v>14</v>
      </c>
      <c r="F3068" t="s">
        <v>236</v>
      </c>
      <c r="G3068" t="s">
        <v>16</v>
      </c>
      <c r="H3068" t="s">
        <v>6677</v>
      </c>
    </row>
    <row r="3069" spans="1:8">
      <c r="A3069" s="1">
        <v>3067</v>
      </c>
      <c r="B3069" t="s">
        <v>6291</v>
      </c>
      <c r="C3069" t="s">
        <v>12</v>
      </c>
      <c r="D3069" t="s">
        <v>6678</v>
      </c>
      <c r="E3069" t="s">
        <v>14</v>
      </c>
      <c r="F3069" t="s">
        <v>6679</v>
      </c>
      <c r="G3069" t="s">
        <v>16</v>
      </c>
      <c r="H3069" t="s">
        <v>6680</v>
      </c>
    </row>
    <row r="3070" spans="1:8">
      <c r="A3070" s="1">
        <v>3068</v>
      </c>
      <c r="B3070" t="s">
        <v>6291</v>
      </c>
      <c r="C3070" t="s">
        <v>12</v>
      </c>
      <c r="D3070" t="s">
        <v>6681</v>
      </c>
      <c r="E3070" t="s">
        <v>14</v>
      </c>
      <c r="F3070" t="s">
        <v>6682</v>
      </c>
      <c r="G3070" t="s">
        <v>16</v>
      </c>
      <c r="H3070" t="s">
        <v>6683</v>
      </c>
    </row>
    <row r="3071" spans="1:8">
      <c r="A3071" s="1">
        <v>3069</v>
      </c>
      <c r="B3071" t="s">
        <v>6291</v>
      </c>
      <c r="C3071" t="s">
        <v>12</v>
      </c>
      <c r="D3071" t="s">
        <v>6684</v>
      </c>
      <c r="E3071" t="s">
        <v>14</v>
      </c>
      <c r="F3071" t="s">
        <v>6685</v>
      </c>
      <c r="G3071" t="s">
        <v>16</v>
      </c>
      <c r="H3071" t="s">
        <v>6686</v>
      </c>
    </row>
    <row r="3072" spans="1:8">
      <c r="A3072" s="1">
        <v>3070</v>
      </c>
      <c r="B3072" t="s">
        <v>6291</v>
      </c>
      <c r="C3072" t="s">
        <v>12</v>
      </c>
      <c r="D3072" t="s">
        <v>6687</v>
      </c>
      <c r="E3072" t="s">
        <v>14</v>
      </c>
      <c r="F3072" t="s">
        <v>6682</v>
      </c>
      <c r="G3072" t="s">
        <v>16</v>
      </c>
      <c r="H3072" t="s">
        <v>6686</v>
      </c>
    </row>
    <row r="3073" spans="1:8">
      <c r="A3073" s="1">
        <v>3071</v>
      </c>
      <c r="B3073" t="s">
        <v>6291</v>
      </c>
      <c r="C3073" t="s">
        <v>12</v>
      </c>
      <c r="D3073" t="s">
        <v>6688</v>
      </c>
      <c r="E3073" t="s">
        <v>14</v>
      </c>
      <c r="F3073" t="s">
        <v>6685</v>
      </c>
      <c r="G3073" t="s">
        <v>16</v>
      </c>
      <c r="H3073" t="s">
        <v>6683</v>
      </c>
    </row>
    <row r="3074" spans="1:8">
      <c r="A3074" s="1">
        <v>3072</v>
      </c>
      <c r="B3074" t="s">
        <v>6291</v>
      </c>
      <c r="C3074" t="s">
        <v>12</v>
      </c>
      <c r="D3074" t="s">
        <v>6689</v>
      </c>
      <c r="E3074" t="s">
        <v>14</v>
      </c>
      <c r="F3074" t="s">
        <v>6690</v>
      </c>
      <c r="G3074" t="s">
        <v>16</v>
      </c>
      <c r="H3074" t="s">
        <v>6691</v>
      </c>
    </row>
    <row r="3075" spans="1:8">
      <c r="A3075" s="1">
        <v>3073</v>
      </c>
      <c r="B3075" t="s">
        <v>6291</v>
      </c>
      <c r="C3075" t="s">
        <v>12</v>
      </c>
      <c r="D3075" t="s">
        <v>6692</v>
      </c>
      <c r="E3075" t="s">
        <v>14</v>
      </c>
      <c r="F3075" t="s">
        <v>6693</v>
      </c>
      <c r="G3075" t="s">
        <v>16</v>
      </c>
      <c r="H3075" t="s">
        <v>6694</v>
      </c>
    </row>
    <row r="3076" spans="1:8">
      <c r="A3076" s="1">
        <v>3074</v>
      </c>
      <c r="B3076" t="s">
        <v>6291</v>
      </c>
      <c r="C3076" t="s">
        <v>12</v>
      </c>
      <c r="D3076" t="s">
        <v>6695</v>
      </c>
      <c r="E3076" t="s">
        <v>14</v>
      </c>
      <c r="F3076" t="s">
        <v>6696</v>
      </c>
      <c r="G3076" t="s">
        <v>16</v>
      </c>
      <c r="H3076" t="s">
        <v>6697</v>
      </c>
    </row>
    <row r="3077" spans="1:8">
      <c r="A3077" s="1">
        <v>3075</v>
      </c>
      <c r="B3077" t="s">
        <v>6291</v>
      </c>
      <c r="C3077" t="s">
        <v>12</v>
      </c>
      <c r="D3077" t="s">
        <v>6698</v>
      </c>
      <c r="E3077" t="s">
        <v>14</v>
      </c>
      <c r="F3077" t="s">
        <v>6699</v>
      </c>
      <c r="G3077" t="s">
        <v>16</v>
      </c>
      <c r="H3077" t="s">
        <v>6700</v>
      </c>
    </row>
    <row r="3078" spans="1:8">
      <c r="A3078" s="1">
        <v>3076</v>
      </c>
      <c r="B3078" t="s">
        <v>6291</v>
      </c>
      <c r="C3078" t="s">
        <v>12</v>
      </c>
      <c r="D3078" t="s">
        <v>6701</v>
      </c>
      <c r="E3078" t="s">
        <v>14</v>
      </c>
      <c r="F3078" t="s">
        <v>427</v>
      </c>
      <c r="G3078" t="s">
        <v>16</v>
      </c>
      <c r="H3078" t="s">
        <v>6702</v>
      </c>
    </row>
    <row r="3079" spans="1:8">
      <c r="A3079" s="1">
        <v>3077</v>
      </c>
      <c r="B3079" t="s">
        <v>6291</v>
      </c>
      <c r="C3079" t="s">
        <v>12</v>
      </c>
      <c r="D3079" t="s">
        <v>6703</v>
      </c>
      <c r="E3079" t="s">
        <v>14</v>
      </c>
      <c r="F3079" t="s">
        <v>6704</v>
      </c>
      <c r="G3079" t="s">
        <v>16</v>
      </c>
      <c r="H3079" t="s">
        <v>6705</v>
      </c>
    </row>
    <row r="3080" spans="1:8">
      <c r="A3080" s="1">
        <v>3078</v>
      </c>
      <c r="B3080" t="s">
        <v>6291</v>
      </c>
      <c r="C3080" t="s">
        <v>12</v>
      </c>
      <c r="D3080" t="s">
        <v>6706</v>
      </c>
      <c r="E3080" t="s">
        <v>14</v>
      </c>
      <c r="F3080" t="s">
        <v>6707</v>
      </c>
      <c r="G3080" t="s">
        <v>16</v>
      </c>
      <c r="H3080" t="s">
        <v>6708</v>
      </c>
    </row>
    <row r="3081" spans="1:8">
      <c r="A3081" s="1">
        <v>3079</v>
      </c>
      <c r="B3081" t="s">
        <v>6291</v>
      </c>
      <c r="C3081" t="s">
        <v>12</v>
      </c>
      <c r="D3081" t="s">
        <v>6709</v>
      </c>
      <c r="E3081" t="s">
        <v>14</v>
      </c>
      <c r="F3081" t="s">
        <v>6710</v>
      </c>
      <c r="G3081" t="s">
        <v>16</v>
      </c>
      <c r="H3081" t="s">
        <v>6711</v>
      </c>
    </row>
    <row r="3082" spans="1:8">
      <c r="A3082" s="1">
        <v>3080</v>
      </c>
      <c r="B3082" t="s">
        <v>6291</v>
      </c>
      <c r="C3082" t="s">
        <v>12</v>
      </c>
      <c r="D3082" t="s">
        <v>6712</v>
      </c>
      <c r="E3082" t="s">
        <v>14</v>
      </c>
      <c r="F3082" t="s">
        <v>6713</v>
      </c>
      <c r="G3082" t="s">
        <v>16</v>
      </c>
      <c r="H3082" t="s">
        <v>6711</v>
      </c>
    </row>
    <row r="3083" spans="1:8">
      <c r="A3083" s="1">
        <v>3081</v>
      </c>
      <c r="B3083" t="s">
        <v>6291</v>
      </c>
      <c r="C3083" t="s">
        <v>12</v>
      </c>
      <c r="D3083" t="s">
        <v>6714</v>
      </c>
      <c r="E3083" t="s">
        <v>14</v>
      </c>
      <c r="F3083" t="s">
        <v>6715</v>
      </c>
      <c r="G3083" t="s">
        <v>16</v>
      </c>
      <c r="H3083" t="s">
        <v>6716</v>
      </c>
    </row>
    <row r="3084" spans="1:8">
      <c r="A3084" s="1">
        <v>3082</v>
      </c>
      <c r="B3084" t="s">
        <v>6291</v>
      </c>
      <c r="C3084" t="s">
        <v>12</v>
      </c>
      <c r="D3084" t="s">
        <v>6717</v>
      </c>
      <c r="E3084" t="s">
        <v>14</v>
      </c>
      <c r="F3084" t="s">
        <v>6718</v>
      </c>
      <c r="G3084" t="s">
        <v>16</v>
      </c>
      <c r="H3084" t="s">
        <v>6719</v>
      </c>
    </row>
    <row r="3085" spans="1:8">
      <c r="A3085" s="1">
        <v>3083</v>
      </c>
      <c r="B3085" t="s">
        <v>6291</v>
      </c>
      <c r="C3085" t="s">
        <v>12</v>
      </c>
      <c r="D3085" t="s">
        <v>6720</v>
      </c>
      <c r="E3085" t="s">
        <v>14</v>
      </c>
      <c r="F3085" t="s">
        <v>6721</v>
      </c>
      <c r="G3085" t="s">
        <v>16</v>
      </c>
      <c r="H3085" t="s">
        <v>6722</v>
      </c>
    </row>
    <row r="3086" spans="1:8">
      <c r="A3086" s="1">
        <v>3084</v>
      </c>
      <c r="B3086" t="s">
        <v>6291</v>
      </c>
      <c r="C3086" t="s">
        <v>12</v>
      </c>
      <c r="D3086" t="s">
        <v>6723</v>
      </c>
      <c r="E3086" t="s">
        <v>14</v>
      </c>
      <c r="F3086" t="s">
        <v>6724</v>
      </c>
      <c r="G3086" t="s">
        <v>16</v>
      </c>
      <c r="H3086" t="s">
        <v>6725</v>
      </c>
    </row>
    <row r="3087" spans="1:8">
      <c r="A3087" s="1">
        <v>3085</v>
      </c>
      <c r="B3087" t="s">
        <v>6291</v>
      </c>
      <c r="C3087" t="s">
        <v>12</v>
      </c>
      <c r="D3087" t="s">
        <v>63</v>
      </c>
      <c r="E3087" t="s">
        <v>14</v>
      </c>
      <c r="F3087" t="s">
        <v>63</v>
      </c>
      <c r="G3087" t="s">
        <v>16</v>
      </c>
    </row>
    <row r="3088" spans="1:8">
      <c r="A3088" s="1">
        <v>3086</v>
      </c>
      <c r="B3088" t="s">
        <v>6291</v>
      </c>
      <c r="C3088" t="s">
        <v>12</v>
      </c>
      <c r="D3088" t="s">
        <v>6726</v>
      </c>
      <c r="E3088" t="s">
        <v>14</v>
      </c>
      <c r="F3088" t="s">
        <v>6727</v>
      </c>
      <c r="G3088" t="s">
        <v>16</v>
      </c>
      <c r="H3088" t="s">
        <v>6728</v>
      </c>
    </row>
    <row r="3089" spans="1:8">
      <c r="A3089" s="1">
        <v>3087</v>
      </c>
      <c r="B3089" t="s">
        <v>6291</v>
      </c>
      <c r="C3089" t="s">
        <v>12</v>
      </c>
      <c r="D3089" t="s">
        <v>6729</v>
      </c>
      <c r="E3089" t="s">
        <v>14</v>
      </c>
      <c r="F3089" t="s">
        <v>6730</v>
      </c>
      <c r="G3089" t="s">
        <v>16</v>
      </c>
      <c r="H3089" t="s">
        <v>6731</v>
      </c>
    </row>
    <row r="3090" spans="1:8">
      <c r="A3090" s="1">
        <v>3088</v>
      </c>
      <c r="B3090" t="s">
        <v>6291</v>
      </c>
      <c r="C3090" t="s">
        <v>12</v>
      </c>
      <c r="D3090" t="s">
        <v>6732</v>
      </c>
      <c r="E3090" t="s">
        <v>14</v>
      </c>
      <c r="F3090" t="s">
        <v>6733</v>
      </c>
      <c r="G3090" t="s">
        <v>16</v>
      </c>
      <c r="H3090" t="s">
        <v>6734</v>
      </c>
    </row>
    <row r="3091" spans="1:8">
      <c r="A3091" s="1">
        <v>3089</v>
      </c>
      <c r="B3091" t="s">
        <v>6291</v>
      </c>
      <c r="C3091" t="s">
        <v>12</v>
      </c>
      <c r="D3091" t="s">
        <v>6735</v>
      </c>
      <c r="E3091" t="s">
        <v>14</v>
      </c>
      <c r="F3091" t="s">
        <v>6736</v>
      </c>
      <c r="G3091" t="s">
        <v>16</v>
      </c>
      <c r="H3091" t="s">
        <v>6737</v>
      </c>
    </row>
    <row r="3092" spans="1:8">
      <c r="A3092" s="1">
        <v>3090</v>
      </c>
      <c r="B3092" t="s">
        <v>6291</v>
      </c>
      <c r="C3092" t="s">
        <v>12</v>
      </c>
      <c r="D3092" t="s">
        <v>6738</v>
      </c>
      <c r="E3092" t="s">
        <v>14</v>
      </c>
      <c r="F3092" t="s">
        <v>6739</v>
      </c>
      <c r="G3092" t="s">
        <v>16</v>
      </c>
      <c r="H3092" t="s">
        <v>6740</v>
      </c>
    </row>
    <row r="3093" spans="1:8">
      <c r="A3093" s="1">
        <v>3091</v>
      </c>
      <c r="B3093" t="s">
        <v>6291</v>
      </c>
      <c r="C3093" t="s">
        <v>12</v>
      </c>
      <c r="D3093" t="s">
        <v>6741</v>
      </c>
      <c r="E3093" t="s">
        <v>14</v>
      </c>
      <c r="F3093" t="s">
        <v>6742</v>
      </c>
      <c r="G3093" t="s">
        <v>16</v>
      </c>
      <c r="H3093" t="s">
        <v>6743</v>
      </c>
    </row>
    <row r="3094" spans="1:8">
      <c r="A3094" s="1">
        <v>3092</v>
      </c>
      <c r="B3094" t="s">
        <v>6291</v>
      </c>
      <c r="C3094" t="s">
        <v>12</v>
      </c>
      <c r="D3094" t="s">
        <v>6744</v>
      </c>
      <c r="E3094" t="s">
        <v>14</v>
      </c>
      <c r="F3094" t="s">
        <v>6736</v>
      </c>
      <c r="G3094" t="s">
        <v>16</v>
      </c>
      <c r="H3094" t="s">
        <v>6745</v>
      </c>
    </row>
    <row r="3095" spans="1:8">
      <c r="A3095" s="1">
        <v>3093</v>
      </c>
      <c r="B3095" t="s">
        <v>6291</v>
      </c>
      <c r="C3095" t="s">
        <v>12</v>
      </c>
      <c r="D3095" t="s">
        <v>6746</v>
      </c>
      <c r="E3095" t="s">
        <v>14</v>
      </c>
      <c r="F3095" t="s">
        <v>6747</v>
      </c>
      <c r="G3095" t="s">
        <v>16</v>
      </c>
      <c r="H3095" t="s">
        <v>6748</v>
      </c>
    </row>
    <row r="3096" spans="1:8">
      <c r="A3096" s="1">
        <v>3094</v>
      </c>
      <c r="B3096" t="s">
        <v>6291</v>
      </c>
      <c r="C3096" t="s">
        <v>12</v>
      </c>
      <c r="D3096" t="s">
        <v>6749</v>
      </c>
      <c r="E3096" t="s">
        <v>14</v>
      </c>
      <c r="F3096" t="s">
        <v>6736</v>
      </c>
      <c r="G3096" t="s">
        <v>16</v>
      </c>
      <c r="H3096" t="s">
        <v>6750</v>
      </c>
    </row>
    <row r="3097" spans="1:8">
      <c r="A3097" s="1">
        <v>3095</v>
      </c>
      <c r="B3097" t="s">
        <v>6291</v>
      </c>
      <c r="C3097" t="s">
        <v>12</v>
      </c>
      <c r="D3097" t="s">
        <v>6751</v>
      </c>
      <c r="E3097" t="s">
        <v>14</v>
      </c>
      <c r="F3097" t="s">
        <v>6752</v>
      </c>
      <c r="G3097" t="s">
        <v>16</v>
      </c>
      <c r="H3097" t="s">
        <v>6753</v>
      </c>
    </row>
    <row r="3098" spans="1:8">
      <c r="A3098" s="1">
        <v>3096</v>
      </c>
      <c r="B3098" t="s">
        <v>6291</v>
      </c>
      <c r="C3098" t="s">
        <v>12</v>
      </c>
      <c r="D3098" t="s">
        <v>6754</v>
      </c>
      <c r="E3098" t="s">
        <v>14</v>
      </c>
      <c r="F3098" t="s">
        <v>6755</v>
      </c>
      <c r="G3098" t="s">
        <v>16</v>
      </c>
      <c r="H3098" t="s">
        <v>6756</v>
      </c>
    </row>
    <row r="3099" spans="1:8">
      <c r="A3099" s="1">
        <v>3097</v>
      </c>
      <c r="B3099" t="s">
        <v>6291</v>
      </c>
      <c r="C3099" t="s">
        <v>12</v>
      </c>
      <c r="D3099" t="s">
        <v>6757</v>
      </c>
      <c r="E3099" t="s">
        <v>14</v>
      </c>
      <c r="F3099" t="s">
        <v>6758</v>
      </c>
      <c r="G3099" t="s">
        <v>16</v>
      </c>
      <c r="H3099" t="s">
        <v>6759</v>
      </c>
    </row>
    <row r="3100" spans="1:8">
      <c r="A3100" s="1">
        <v>3098</v>
      </c>
      <c r="B3100" t="s">
        <v>6291</v>
      </c>
      <c r="C3100" t="s">
        <v>12</v>
      </c>
      <c r="D3100" t="s">
        <v>6760</v>
      </c>
      <c r="E3100" t="s">
        <v>14</v>
      </c>
      <c r="F3100" t="s">
        <v>6761</v>
      </c>
      <c r="G3100" t="s">
        <v>16</v>
      </c>
      <c r="H3100" t="s">
        <v>6762</v>
      </c>
    </row>
    <row r="3101" spans="1:8">
      <c r="A3101" s="1">
        <v>3099</v>
      </c>
      <c r="B3101" t="s">
        <v>6291</v>
      </c>
      <c r="C3101" t="s">
        <v>12</v>
      </c>
      <c r="D3101" t="s">
        <v>6763</v>
      </c>
      <c r="E3101" t="s">
        <v>14</v>
      </c>
      <c r="F3101" t="s">
        <v>6764</v>
      </c>
      <c r="G3101" t="s">
        <v>16</v>
      </c>
      <c r="H3101" t="s">
        <v>6765</v>
      </c>
    </row>
    <row r="3102" spans="1:8">
      <c r="A3102" s="1">
        <v>3100</v>
      </c>
      <c r="B3102" t="s">
        <v>6291</v>
      </c>
      <c r="C3102" t="s">
        <v>12</v>
      </c>
      <c r="D3102" t="s">
        <v>6766</v>
      </c>
      <c r="E3102" t="s">
        <v>14</v>
      </c>
      <c r="F3102" t="s">
        <v>6767</v>
      </c>
      <c r="G3102" t="s">
        <v>16</v>
      </c>
      <c r="H3102" t="s">
        <v>6768</v>
      </c>
    </row>
    <row r="3103" spans="1:8">
      <c r="A3103" s="1">
        <v>3101</v>
      </c>
      <c r="B3103" t="s">
        <v>6291</v>
      </c>
      <c r="C3103" t="s">
        <v>12</v>
      </c>
      <c r="D3103" t="s">
        <v>6769</v>
      </c>
      <c r="E3103" t="s">
        <v>14</v>
      </c>
      <c r="F3103" t="s">
        <v>6770</v>
      </c>
      <c r="G3103" t="s">
        <v>16</v>
      </c>
      <c r="H3103" t="s">
        <v>6771</v>
      </c>
    </row>
    <row r="3104" spans="1:8">
      <c r="A3104" s="1">
        <v>3102</v>
      </c>
      <c r="B3104" t="s">
        <v>6291</v>
      </c>
      <c r="C3104" t="s">
        <v>12</v>
      </c>
      <c r="D3104" t="s">
        <v>6772</v>
      </c>
      <c r="E3104" t="s">
        <v>14</v>
      </c>
      <c r="F3104" t="s">
        <v>6773</v>
      </c>
      <c r="G3104" t="s">
        <v>16</v>
      </c>
      <c r="H3104" t="s">
        <v>6774</v>
      </c>
    </row>
    <row r="3105" spans="1:8">
      <c r="A3105" s="1">
        <v>3103</v>
      </c>
      <c r="B3105" t="s">
        <v>6291</v>
      </c>
      <c r="C3105" t="s">
        <v>12</v>
      </c>
      <c r="D3105" t="s">
        <v>6775</v>
      </c>
      <c r="E3105" t="s">
        <v>14</v>
      </c>
      <c r="F3105" t="s">
        <v>6776</v>
      </c>
      <c r="G3105" t="s">
        <v>16</v>
      </c>
      <c r="H3105" t="s">
        <v>6777</v>
      </c>
    </row>
    <row r="3106" spans="1:8">
      <c r="A3106" s="1">
        <v>3104</v>
      </c>
      <c r="B3106" t="s">
        <v>6291</v>
      </c>
      <c r="C3106" t="s">
        <v>12</v>
      </c>
      <c r="D3106" t="s">
        <v>6778</v>
      </c>
      <c r="E3106" t="s">
        <v>14</v>
      </c>
      <c r="F3106" t="s">
        <v>6779</v>
      </c>
      <c r="G3106" t="s">
        <v>16</v>
      </c>
      <c r="H3106" t="s">
        <v>6780</v>
      </c>
    </row>
    <row r="3107" spans="1:8">
      <c r="A3107" s="1">
        <v>3105</v>
      </c>
      <c r="B3107" t="s">
        <v>6291</v>
      </c>
      <c r="C3107" t="s">
        <v>12</v>
      </c>
      <c r="D3107" t="s">
        <v>6781</v>
      </c>
      <c r="E3107" t="s">
        <v>14</v>
      </c>
      <c r="F3107" t="s">
        <v>6782</v>
      </c>
      <c r="G3107" t="s">
        <v>16</v>
      </c>
      <c r="H3107" t="s">
        <v>6783</v>
      </c>
    </row>
    <row r="3108" spans="1:8">
      <c r="A3108" s="1">
        <v>3106</v>
      </c>
      <c r="B3108" t="s">
        <v>6291</v>
      </c>
      <c r="C3108" t="s">
        <v>12</v>
      </c>
      <c r="D3108" t="s">
        <v>6709</v>
      </c>
      <c r="E3108" t="s">
        <v>14</v>
      </c>
      <c r="F3108" t="s">
        <v>6710</v>
      </c>
      <c r="G3108" t="s">
        <v>16</v>
      </c>
      <c r="H3108" t="s">
        <v>6711</v>
      </c>
    </row>
    <row r="3109" spans="1:8">
      <c r="A3109" s="1">
        <v>3107</v>
      </c>
      <c r="B3109" t="s">
        <v>6291</v>
      </c>
      <c r="C3109" t="s">
        <v>12</v>
      </c>
      <c r="D3109" t="s">
        <v>6714</v>
      </c>
      <c r="E3109" t="s">
        <v>14</v>
      </c>
      <c r="F3109" t="s">
        <v>6715</v>
      </c>
      <c r="G3109" t="s">
        <v>16</v>
      </c>
      <c r="H3109" t="s">
        <v>6716</v>
      </c>
    </row>
    <row r="3110" spans="1:8">
      <c r="A3110" s="1">
        <v>3108</v>
      </c>
      <c r="B3110" t="s">
        <v>6291</v>
      </c>
      <c r="C3110" t="s">
        <v>12</v>
      </c>
      <c r="D3110" t="s">
        <v>6717</v>
      </c>
      <c r="E3110" t="s">
        <v>14</v>
      </c>
      <c r="F3110" t="s">
        <v>6718</v>
      </c>
      <c r="G3110" t="s">
        <v>16</v>
      </c>
      <c r="H3110" t="s">
        <v>6719</v>
      </c>
    </row>
    <row r="3111" spans="1:8">
      <c r="A3111" s="1">
        <v>3109</v>
      </c>
      <c r="B3111" t="s">
        <v>6291</v>
      </c>
      <c r="C3111" t="s">
        <v>12</v>
      </c>
      <c r="D3111" t="s">
        <v>6720</v>
      </c>
      <c r="E3111" t="s">
        <v>14</v>
      </c>
      <c r="F3111" t="s">
        <v>6721</v>
      </c>
      <c r="G3111" t="s">
        <v>16</v>
      </c>
      <c r="H3111" t="s">
        <v>6722</v>
      </c>
    </row>
    <row r="3112" spans="1:8">
      <c r="A3112" s="1">
        <v>3110</v>
      </c>
      <c r="B3112" t="s">
        <v>6291</v>
      </c>
      <c r="C3112" t="s">
        <v>12</v>
      </c>
      <c r="D3112" t="s">
        <v>6723</v>
      </c>
      <c r="E3112" t="s">
        <v>14</v>
      </c>
      <c r="F3112" t="s">
        <v>6724</v>
      </c>
      <c r="G3112" t="s">
        <v>16</v>
      </c>
      <c r="H3112" t="s">
        <v>6725</v>
      </c>
    </row>
    <row r="3113" spans="1:8">
      <c r="A3113" s="1">
        <v>3111</v>
      </c>
      <c r="B3113" t="s">
        <v>6784</v>
      </c>
      <c r="C3113" t="s">
        <v>12</v>
      </c>
      <c r="D3113" t="s">
        <v>6785</v>
      </c>
      <c r="E3113" t="s">
        <v>14</v>
      </c>
      <c r="F3113" t="s">
        <v>6786</v>
      </c>
      <c r="G3113" t="s">
        <v>16</v>
      </c>
      <c r="H3113" t="s">
        <v>6787</v>
      </c>
    </row>
    <row r="3114" spans="1:8">
      <c r="A3114" s="1">
        <v>3112</v>
      </c>
      <c r="B3114" t="s">
        <v>6784</v>
      </c>
      <c r="C3114" t="s">
        <v>12</v>
      </c>
      <c r="D3114" t="s">
        <v>6788</v>
      </c>
      <c r="E3114" t="s">
        <v>14</v>
      </c>
      <c r="F3114" t="s">
        <v>6789</v>
      </c>
      <c r="G3114" t="s">
        <v>16</v>
      </c>
      <c r="H3114" t="s">
        <v>6790</v>
      </c>
    </row>
    <row r="3115" spans="1:8">
      <c r="A3115" s="1">
        <v>3113</v>
      </c>
      <c r="B3115" t="s">
        <v>6784</v>
      </c>
      <c r="C3115" t="s">
        <v>12</v>
      </c>
      <c r="D3115" t="s">
        <v>6791</v>
      </c>
      <c r="E3115" t="s">
        <v>14</v>
      </c>
      <c r="F3115" t="s">
        <v>6792</v>
      </c>
      <c r="G3115" t="s">
        <v>16</v>
      </c>
      <c r="H3115" t="s">
        <v>6793</v>
      </c>
    </row>
    <row r="3116" spans="1:8">
      <c r="A3116" s="1">
        <v>3114</v>
      </c>
      <c r="B3116" t="s">
        <v>6784</v>
      </c>
      <c r="C3116" t="s">
        <v>12</v>
      </c>
      <c r="D3116" t="s">
        <v>6794</v>
      </c>
      <c r="E3116" t="s">
        <v>14</v>
      </c>
      <c r="F3116" t="s">
        <v>6795</v>
      </c>
      <c r="G3116" t="s">
        <v>16</v>
      </c>
      <c r="H3116" t="s">
        <v>6790</v>
      </c>
    </row>
    <row r="3117" spans="1:8">
      <c r="A3117" s="1">
        <v>3115</v>
      </c>
      <c r="B3117" t="s">
        <v>6784</v>
      </c>
      <c r="C3117" t="s">
        <v>12</v>
      </c>
      <c r="D3117" t="s">
        <v>6796</v>
      </c>
      <c r="E3117" t="s">
        <v>14</v>
      </c>
      <c r="F3117" t="s">
        <v>6796</v>
      </c>
      <c r="G3117" t="s">
        <v>16</v>
      </c>
    </row>
    <row r="3118" spans="1:8">
      <c r="A3118" s="1">
        <v>3116</v>
      </c>
      <c r="B3118" t="s">
        <v>6784</v>
      </c>
      <c r="C3118" t="s">
        <v>12</v>
      </c>
      <c r="D3118" t="s">
        <v>6797</v>
      </c>
      <c r="E3118" t="s">
        <v>14</v>
      </c>
      <c r="F3118" t="s">
        <v>6797</v>
      </c>
      <c r="G3118" t="s">
        <v>16</v>
      </c>
    </row>
    <row r="3119" spans="1:8">
      <c r="A3119" s="1">
        <v>3117</v>
      </c>
      <c r="B3119" t="s">
        <v>6784</v>
      </c>
      <c r="C3119" t="s">
        <v>12</v>
      </c>
      <c r="D3119" t="s">
        <v>6798</v>
      </c>
      <c r="E3119" t="s">
        <v>14</v>
      </c>
      <c r="F3119" t="s">
        <v>6798</v>
      </c>
      <c r="G3119" t="s">
        <v>16</v>
      </c>
    </row>
    <row r="3120" spans="1:8">
      <c r="A3120" s="1">
        <v>3118</v>
      </c>
      <c r="B3120" t="s">
        <v>6784</v>
      </c>
      <c r="C3120" t="s">
        <v>12</v>
      </c>
      <c r="D3120" t="s">
        <v>6799</v>
      </c>
      <c r="E3120" t="s">
        <v>14</v>
      </c>
      <c r="F3120" t="s">
        <v>6799</v>
      </c>
      <c r="G3120" t="s">
        <v>16</v>
      </c>
    </row>
    <row r="3121" spans="1:8">
      <c r="A3121" s="1">
        <v>3119</v>
      </c>
      <c r="B3121" t="s">
        <v>6784</v>
      </c>
      <c r="C3121" t="s">
        <v>12</v>
      </c>
      <c r="D3121" t="s">
        <v>6800</v>
      </c>
      <c r="E3121" t="s">
        <v>14</v>
      </c>
      <c r="F3121" t="s">
        <v>128</v>
      </c>
      <c r="G3121" t="s">
        <v>16</v>
      </c>
      <c r="H3121" t="s">
        <v>6801</v>
      </c>
    </row>
    <row r="3122" spans="1:8">
      <c r="A3122" s="1">
        <v>3120</v>
      </c>
      <c r="B3122" t="s">
        <v>6784</v>
      </c>
      <c r="C3122" t="s">
        <v>12</v>
      </c>
      <c r="D3122" t="s">
        <v>6802</v>
      </c>
      <c r="E3122" t="s">
        <v>14</v>
      </c>
      <c r="F3122" t="s">
        <v>1502</v>
      </c>
      <c r="G3122" t="s">
        <v>16</v>
      </c>
      <c r="H3122" t="s">
        <v>6803</v>
      </c>
    </row>
    <row r="3123" spans="1:8">
      <c r="A3123" s="1">
        <v>3121</v>
      </c>
      <c r="B3123" t="s">
        <v>6784</v>
      </c>
      <c r="C3123" t="s">
        <v>12</v>
      </c>
      <c r="D3123" t="s">
        <v>6804</v>
      </c>
      <c r="E3123" t="s">
        <v>14</v>
      </c>
      <c r="F3123" t="s">
        <v>236</v>
      </c>
      <c r="G3123" t="s">
        <v>16</v>
      </c>
      <c r="H3123" t="s">
        <v>6805</v>
      </c>
    </row>
    <row r="3124" spans="1:8">
      <c r="A3124" s="1">
        <v>3122</v>
      </c>
      <c r="B3124" t="s">
        <v>6784</v>
      </c>
      <c r="C3124" t="s">
        <v>12</v>
      </c>
      <c r="D3124" t="s">
        <v>6806</v>
      </c>
      <c r="E3124" t="s">
        <v>14</v>
      </c>
      <c r="F3124" t="s">
        <v>6807</v>
      </c>
      <c r="G3124" t="s">
        <v>16</v>
      </c>
      <c r="H3124" t="s">
        <v>6808</v>
      </c>
    </row>
    <row r="3125" spans="1:8">
      <c r="A3125" s="1">
        <v>3123</v>
      </c>
      <c r="B3125" t="s">
        <v>6784</v>
      </c>
      <c r="C3125" t="s">
        <v>12</v>
      </c>
      <c r="D3125" t="s">
        <v>6809</v>
      </c>
      <c r="E3125" t="s">
        <v>14</v>
      </c>
      <c r="F3125" t="s">
        <v>6810</v>
      </c>
      <c r="G3125" t="s">
        <v>16</v>
      </c>
      <c r="H3125" t="s">
        <v>6811</v>
      </c>
    </row>
    <row r="3126" spans="1:8">
      <c r="A3126" s="1">
        <v>3124</v>
      </c>
      <c r="B3126" t="s">
        <v>6784</v>
      </c>
      <c r="C3126" t="s">
        <v>12</v>
      </c>
      <c r="D3126" t="s">
        <v>6812</v>
      </c>
      <c r="E3126" t="s">
        <v>14</v>
      </c>
      <c r="F3126" t="s">
        <v>427</v>
      </c>
      <c r="G3126" t="s">
        <v>16</v>
      </c>
      <c r="H3126" t="s">
        <v>6813</v>
      </c>
    </row>
    <row r="3127" spans="1:8">
      <c r="A3127" s="1">
        <v>3125</v>
      </c>
      <c r="B3127" t="s">
        <v>6784</v>
      </c>
      <c r="C3127" t="s">
        <v>12</v>
      </c>
      <c r="D3127" t="s">
        <v>6814</v>
      </c>
      <c r="E3127" t="s">
        <v>14</v>
      </c>
      <c r="F3127" t="s">
        <v>404</v>
      </c>
      <c r="G3127" t="s">
        <v>16</v>
      </c>
      <c r="H3127" t="s">
        <v>6815</v>
      </c>
    </row>
    <row r="3128" spans="1:8">
      <c r="A3128" s="1">
        <v>3126</v>
      </c>
      <c r="B3128" t="s">
        <v>6784</v>
      </c>
      <c r="C3128" t="s">
        <v>12</v>
      </c>
      <c r="D3128" t="s">
        <v>6816</v>
      </c>
      <c r="E3128" t="s">
        <v>14</v>
      </c>
      <c r="F3128" t="s">
        <v>6817</v>
      </c>
      <c r="G3128" t="s">
        <v>16</v>
      </c>
      <c r="H3128" t="s">
        <v>6818</v>
      </c>
    </row>
    <row r="3129" spans="1:8">
      <c r="A3129" s="1">
        <v>3127</v>
      </c>
      <c r="B3129" t="s">
        <v>6784</v>
      </c>
      <c r="C3129" t="s">
        <v>12</v>
      </c>
      <c r="D3129" t="s">
        <v>6819</v>
      </c>
      <c r="E3129" t="s">
        <v>14</v>
      </c>
      <c r="F3129" t="s">
        <v>6817</v>
      </c>
      <c r="G3129" t="s">
        <v>16</v>
      </c>
      <c r="H3129">
        <f> 1 - I = eC1+C2t (exponential)
</f>
        <v>0</v>
      </c>
    </row>
    <row r="3130" spans="1:8">
      <c r="A3130" s="1">
        <v>3128</v>
      </c>
      <c r="B3130" t="s">
        <v>6784</v>
      </c>
      <c r="C3130" t="s">
        <v>12</v>
      </c>
      <c r="D3130" t="s">
        <v>6820</v>
      </c>
      <c r="E3130" t="s">
        <v>14</v>
      </c>
      <c r="F3130" t="s">
        <v>6817</v>
      </c>
      <c r="G3130" t="s">
        <v>16</v>
      </c>
      <c r="H3130" t="s">
        <v>6821</v>
      </c>
    </row>
    <row r="3131" spans="1:8">
      <c r="A3131" s="1">
        <v>3129</v>
      </c>
      <c r="B3131" t="s">
        <v>6784</v>
      </c>
      <c r="C3131" t="s">
        <v>12</v>
      </c>
      <c r="D3131" t="s">
        <v>6822</v>
      </c>
      <c r="E3131" t="s">
        <v>14</v>
      </c>
      <c r="F3131" t="s">
        <v>2919</v>
      </c>
      <c r="G3131" t="s">
        <v>16</v>
      </c>
      <c r="H3131" t="s">
        <v>6823</v>
      </c>
    </row>
    <row r="3132" spans="1:8">
      <c r="A3132" s="1">
        <v>3130</v>
      </c>
      <c r="B3132" t="s">
        <v>6784</v>
      </c>
      <c r="C3132" t="s">
        <v>12</v>
      </c>
      <c r="D3132" t="s">
        <v>6824</v>
      </c>
      <c r="E3132" t="s">
        <v>14</v>
      </c>
      <c r="F3132" t="s">
        <v>6825</v>
      </c>
      <c r="G3132" t="s">
        <v>16</v>
      </c>
      <c r="H3132" t="s">
        <v>6826</v>
      </c>
    </row>
    <row r="3133" spans="1:8">
      <c r="A3133" s="1">
        <v>3131</v>
      </c>
      <c r="B3133" t="s">
        <v>6784</v>
      </c>
      <c r="C3133" t="s">
        <v>12</v>
      </c>
      <c r="D3133" t="s">
        <v>6827</v>
      </c>
      <c r="E3133" t="s">
        <v>14</v>
      </c>
      <c r="F3133" t="s">
        <v>6828</v>
      </c>
      <c r="G3133" t="s">
        <v>16</v>
      </c>
      <c r="H3133" t="s">
        <v>6829</v>
      </c>
    </row>
    <row r="3134" spans="1:8">
      <c r="A3134" s="1">
        <v>3132</v>
      </c>
      <c r="B3134" t="s">
        <v>6784</v>
      </c>
      <c r="C3134" t="s">
        <v>12</v>
      </c>
      <c r="D3134" t="s">
        <v>6830</v>
      </c>
      <c r="E3134" t="s">
        <v>14</v>
      </c>
      <c r="F3134" t="s">
        <v>427</v>
      </c>
      <c r="G3134" t="s">
        <v>16</v>
      </c>
      <c r="H3134" t="s">
        <v>6831</v>
      </c>
    </row>
    <row r="3135" spans="1:8">
      <c r="A3135" s="1">
        <v>3133</v>
      </c>
      <c r="B3135" t="s">
        <v>6784</v>
      </c>
      <c r="C3135" t="s">
        <v>12</v>
      </c>
      <c r="D3135" t="s">
        <v>6832</v>
      </c>
      <c r="E3135" t="s">
        <v>14</v>
      </c>
      <c r="F3135" t="s">
        <v>134</v>
      </c>
      <c r="G3135" t="s">
        <v>16</v>
      </c>
      <c r="H3135" t="s">
        <v>6833</v>
      </c>
    </row>
    <row r="3136" spans="1:8">
      <c r="A3136" s="1">
        <v>3134</v>
      </c>
      <c r="B3136" t="s">
        <v>6784</v>
      </c>
      <c r="C3136" t="s">
        <v>12</v>
      </c>
      <c r="D3136" t="s">
        <v>6834</v>
      </c>
      <c r="E3136" t="s">
        <v>14</v>
      </c>
      <c r="F3136" t="s">
        <v>1475</v>
      </c>
      <c r="G3136" t="s">
        <v>16</v>
      </c>
      <c r="H3136" t="s">
        <v>6835</v>
      </c>
    </row>
    <row r="3137" spans="1:8">
      <c r="A3137" s="1">
        <v>3135</v>
      </c>
      <c r="B3137" t="s">
        <v>6784</v>
      </c>
      <c r="C3137" t="s">
        <v>12</v>
      </c>
      <c r="D3137" t="s">
        <v>6836</v>
      </c>
      <c r="E3137" t="s">
        <v>14</v>
      </c>
      <c r="F3137" t="s">
        <v>1478</v>
      </c>
      <c r="G3137" t="s">
        <v>16</v>
      </c>
      <c r="H3137" t="s">
        <v>6837</v>
      </c>
    </row>
    <row r="3138" spans="1:8">
      <c r="A3138" s="1">
        <v>3136</v>
      </c>
      <c r="B3138" t="s">
        <v>6784</v>
      </c>
      <c r="C3138" t="s">
        <v>12</v>
      </c>
      <c r="D3138" t="s">
        <v>6838</v>
      </c>
      <c r="E3138" t="s">
        <v>14</v>
      </c>
      <c r="F3138" t="s">
        <v>1481</v>
      </c>
      <c r="G3138" t="s">
        <v>16</v>
      </c>
      <c r="H3138" t="s">
        <v>6839</v>
      </c>
    </row>
    <row r="3139" spans="1:8">
      <c r="A3139" s="1">
        <v>3137</v>
      </c>
      <c r="B3139" t="s">
        <v>6784</v>
      </c>
      <c r="C3139" t="s">
        <v>12</v>
      </c>
      <c r="D3139" t="s">
        <v>63</v>
      </c>
      <c r="E3139" t="s">
        <v>14</v>
      </c>
      <c r="F3139" t="s">
        <v>63</v>
      </c>
      <c r="G3139" t="s">
        <v>16</v>
      </c>
    </row>
    <row r="3140" spans="1:8">
      <c r="A3140" s="1">
        <v>3138</v>
      </c>
      <c r="B3140" t="s">
        <v>6784</v>
      </c>
      <c r="C3140" t="s">
        <v>12</v>
      </c>
      <c r="D3140" t="s">
        <v>6840</v>
      </c>
      <c r="E3140" t="s">
        <v>14</v>
      </c>
      <c r="F3140" t="s">
        <v>404</v>
      </c>
      <c r="G3140" t="s">
        <v>16</v>
      </c>
      <c r="H3140" t="s">
        <v>6841</v>
      </c>
    </row>
    <row r="3141" spans="1:8">
      <c r="A3141" s="1">
        <v>3139</v>
      </c>
      <c r="B3141" t="s">
        <v>6784</v>
      </c>
      <c r="C3141" t="s">
        <v>12</v>
      </c>
      <c r="D3141" t="s">
        <v>6842</v>
      </c>
      <c r="E3141" t="s">
        <v>14</v>
      </c>
      <c r="F3141" t="s">
        <v>427</v>
      </c>
      <c r="G3141" t="s">
        <v>16</v>
      </c>
      <c r="H3141" t="s">
        <v>6843</v>
      </c>
    </row>
    <row r="3142" spans="1:8">
      <c r="A3142" s="1">
        <v>3140</v>
      </c>
      <c r="B3142" t="s">
        <v>6784</v>
      </c>
      <c r="C3142" t="s">
        <v>12</v>
      </c>
      <c r="D3142" t="s">
        <v>6844</v>
      </c>
      <c r="E3142" t="s">
        <v>14</v>
      </c>
      <c r="F3142" t="s">
        <v>96</v>
      </c>
      <c r="G3142" t="s">
        <v>16</v>
      </c>
      <c r="H3142" t="s">
        <v>6845</v>
      </c>
    </row>
    <row r="3143" spans="1:8">
      <c r="A3143" s="1">
        <v>3141</v>
      </c>
      <c r="B3143" t="s">
        <v>6784</v>
      </c>
      <c r="C3143" t="s">
        <v>12</v>
      </c>
      <c r="D3143" t="s">
        <v>6846</v>
      </c>
      <c r="E3143" t="s">
        <v>14</v>
      </c>
      <c r="F3143" t="s">
        <v>90</v>
      </c>
      <c r="G3143" t="s">
        <v>16</v>
      </c>
      <c r="H3143" t="s">
        <v>6847</v>
      </c>
    </row>
    <row r="3144" spans="1:8">
      <c r="A3144" s="1">
        <v>3142</v>
      </c>
      <c r="B3144" t="s">
        <v>6784</v>
      </c>
      <c r="C3144" t="s">
        <v>12</v>
      </c>
      <c r="D3144" t="s">
        <v>6848</v>
      </c>
      <c r="E3144" t="s">
        <v>14</v>
      </c>
      <c r="F3144" t="s">
        <v>102</v>
      </c>
      <c r="G3144" t="s">
        <v>16</v>
      </c>
      <c r="H3144" t="s">
        <v>6849</v>
      </c>
    </row>
    <row r="3145" spans="1:8">
      <c r="A3145" s="1">
        <v>3143</v>
      </c>
      <c r="B3145" t="s">
        <v>6784</v>
      </c>
      <c r="C3145" t="s">
        <v>12</v>
      </c>
      <c r="D3145" t="s">
        <v>6850</v>
      </c>
      <c r="E3145" t="s">
        <v>14</v>
      </c>
      <c r="F3145" t="s">
        <v>105</v>
      </c>
      <c r="G3145" t="s">
        <v>16</v>
      </c>
      <c r="H3145" t="s">
        <v>6851</v>
      </c>
    </row>
    <row r="3146" spans="1:8">
      <c r="A3146" s="1">
        <v>3144</v>
      </c>
      <c r="B3146" t="s">
        <v>6784</v>
      </c>
      <c r="C3146" t="s">
        <v>12</v>
      </c>
      <c r="D3146" t="s">
        <v>6852</v>
      </c>
      <c r="E3146" t="s">
        <v>14</v>
      </c>
      <c r="F3146" t="s">
        <v>108</v>
      </c>
      <c r="G3146" t="s">
        <v>16</v>
      </c>
      <c r="H3146" t="s">
        <v>6853</v>
      </c>
    </row>
    <row r="3147" spans="1:8">
      <c r="A3147" s="1">
        <v>3145</v>
      </c>
      <c r="B3147" t="s">
        <v>6854</v>
      </c>
      <c r="C3147" t="s">
        <v>12</v>
      </c>
      <c r="D3147" t="s">
        <v>6855</v>
      </c>
      <c r="E3147" t="s">
        <v>14</v>
      </c>
      <c r="F3147" t="s">
        <v>96</v>
      </c>
      <c r="G3147" t="s">
        <v>16</v>
      </c>
      <c r="H3147" t="s">
        <v>6856</v>
      </c>
    </row>
    <row r="3148" spans="1:8">
      <c r="A3148" s="1">
        <v>3146</v>
      </c>
      <c r="B3148" t="s">
        <v>6854</v>
      </c>
      <c r="C3148" t="s">
        <v>12</v>
      </c>
      <c r="D3148" t="s">
        <v>6857</v>
      </c>
      <c r="E3148" t="s">
        <v>14</v>
      </c>
      <c r="F3148" t="s">
        <v>105</v>
      </c>
      <c r="G3148" t="s">
        <v>16</v>
      </c>
      <c r="H3148" t="s">
        <v>6858</v>
      </c>
    </row>
    <row r="3149" spans="1:8">
      <c r="A3149" s="1">
        <v>3147</v>
      </c>
      <c r="B3149" t="s">
        <v>6854</v>
      </c>
      <c r="C3149" t="s">
        <v>12</v>
      </c>
      <c r="D3149" t="s">
        <v>1473</v>
      </c>
      <c r="E3149" t="s">
        <v>14</v>
      </c>
      <c r="F3149" t="s">
        <v>5864</v>
      </c>
      <c r="G3149" t="s">
        <v>16</v>
      </c>
      <c r="H3149" t="s">
        <v>5865</v>
      </c>
    </row>
    <row r="3150" spans="1:8">
      <c r="A3150" s="1">
        <v>3148</v>
      </c>
      <c r="B3150" t="s">
        <v>6854</v>
      </c>
      <c r="C3150" t="s">
        <v>12</v>
      </c>
      <c r="D3150" t="s">
        <v>63</v>
      </c>
      <c r="E3150" t="s">
        <v>14</v>
      </c>
      <c r="F3150" t="s">
        <v>63</v>
      </c>
      <c r="G3150" t="s">
        <v>16</v>
      </c>
    </row>
    <row r="3151" spans="1:8">
      <c r="A3151" s="1">
        <v>3149</v>
      </c>
      <c r="B3151" t="s">
        <v>6854</v>
      </c>
      <c r="C3151" t="s">
        <v>12</v>
      </c>
      <c r="D3151" t="s">
        <v>6859</v>
      </c>
      <c r="E3151" t="s">
        <v>14</v>
      </c>
      <c r="F3151" t="s">
        <v>102</v>
      </c>
      <c r="G3151" t="s">
        <v>16</v>
      </c>
      <c r="H3151" t="s">
        <v>6860</v>
      </c>
    </row>
    <row r="3152" spans="1:8">
      <c r="A3152" s="1">
        <v>3150</v>
      </c>
      <c r="B3152" t="s">
        <v>6854</v>
      </c>
      <c r="C3152" t="s">
        <v>12</v>
      </c>
      <c r="D3152" t="s">
        <v>6861</v>
      </c>
      <c r="E3152" t="s">
        <v>14</v>
      </c>
      <c r="F3152" t="s">
        <v>6862</v>
      </c>
      <c r="G3152" t="s">
        <v>16</v>
      </c>
      <c r="H3152" t="s">
        <v>6863</v>
      </c>
    </row>
    <row r="3153" spans="1:8">
      <c r="A3153" s="1">
        <v>3151</v>
      </c>
      <c r="B3153" t="s">
        <v>6854</v>
      </c>
      <c r="C3153" t="s">
        <v>12</v>
      </c>
      <c r="D3153" t="s">
        <v>6864</v>
      </c>
      <c r="E3153" t="s">
        <v>14</v>
      </c>
      <c r="F3153" t="s">
        <v>46</v>
      </c>
      <c r="G3153" t="s">
        <v>16</v>
      </c>
      <c r="H3153" t="s">
        <v>6865</v>
      </c>
    </row>
    <row r="3154" spans="1:8">
      <c r="A3154" s="1">
        <v>3152</v>
      </c>
      <c r="B3154" t="s">
        <v>6854</v>
      </c>
      <c r="C3154" t="s">
        <v>12</v>
      </c>
      <c r="D3154" t="s">
        <v>6866</v>
      </c>
      <c r="E3154" t="s">
        <v>14</v>
      </c>
      <c r="F3154" t="s">
        <v>6866</v>
      </c>
      <c r="G3154" t="s">
        <v>16</v>
      </c>
    </row>
    <row r="3155" spans="1:8">
      <c r="A3155" s="1">
        <v>3153</v>
      </c>
      <c r="B3155" t="s">
        <v>6854</v>
      </c>
      <c r="C3155" t="s">
        <v>12</v>
      </c>
      <c r="D3155" t="s">
        <v>153</v>
      </c>
      <c r="E3155" t="s">
        <v>14</v>
      </c>
      <c r="F3155" t="s">
        <v>153</v>
      </c>
      <c r="G3155" t="s">
        <v>16</v>
      </c>
    </row>
    <row r="3156" spans="1:8">
      <c r="A3156" s="1">
        <v>3154</v>
      </c>
      <c r="B3156" t="s">
        <v>6854</v>
      </c>
      <c r="C3156" t="s">
        <v>12</v>
      </c>
      <c r="D3156" t="s">
        <v>6867</v>
      </c>
      <c r="E3156" t="s">
        <v>14</v>
      </c>
      <c r="F3156" t="s">
        <v>6867</v>
      </c>
      <c r="G3156" t="s">
        <v>16</v>
      </c>
    </row>
    <row r="3157" spans="1:8">
      <c r="A3157" s="1">
        <v>3155</v>
      </c>
      <c r="B3157" t="s">
        <v>6854</v>
      </c>
      <c r="C3157" t="s">
        <v>12</v>
      </c>
      <c r="D3157" t="s">
        <v>6868</v>
      </c>
      <c r="E3157" t="s">
        <v>14</v>
      </c>
      <c r="F3157" t="s">
        <v>6869</v>
      </c>
      <c r="G3157" t="s">
        <v>16</v>
      </c>
      <c r="H3157" t="s">
        <v>6870</v>
      </c>
    </row>
    <row r="3158" spans="1:8">
      <c r="A3158" s="1">
        <v>3156</v>
      </c>
      <c r="B3158" t="s">
        <v>6854</v>
      </c>
      <c r="C3158" t="s">
        <v>12</v>
      </c>
      <c r="D3158" t="s">
        <v>6871</v>
      </c>
      <c r="E3158" t="s">
        <v>14</v>
      </c>
      <c r="F3158" t="s">
        <v>6872</v>
      </c>
      <c r="G3158" t="s">
        <v>16</v>
      </c>
      <c r="H3158" t="s">
        <v>6873</v>
      </c>
    </row>
    <row r="3159" spans="1:8">
      <c r="A3159" s="1">
        <v>3157</v>
      </c>
      <c r="B3159" t="s">
        <v>6854</v>
      </c>
      <c r="C3159" t="s">
        <v>12</v>
      </c>
      <c r="D3159" t="s">
        <v>6874</v>
      </c>
      <c r="E3159" t="s">
        <v>14</v>
      </c>
      <c r="F3159" t="s">
        <v>6875</v>
      </c>
      <c r="G3159" t="s">
        <v>16</v>
      </c>
      <c r="H3159" t="s">
        <v>6876</v>
      </c>
    </row>
    <row r="3160" spans="1:8">
      <c r="A3160" s="1">
        <v>3158</v>
      </c>
      <c r="B3160" t="s">
        <v>6854</v>
      </c>
      <c r="C3160" t="s">
        <v>12</v>
      </c>
      <c r="D3160" t="s">
        <v>6877</v>
      </c>
      <c r="E3160" t="s">
        <v>14</v>
      </c>
      <c r="F3160" t="s">
        <v>6878</v>
      </c>
      <c r="G3160" t="s">
        <v>16</v>
      </c>
      <c r="H3160" t="s">
        <v>6879</v>
      </c>
    </row>
    <row r="3161" spans="1:8">
      <c r="A3161" s="1">
        <v>3159</v>
      </c>
      <c r="B3161" t="s">
        <v>6854</v>
      </c>
      <c r="C3161" t="s">
        <v>12</v>
      </c>
      <c r="D3161" t="s">
        <v>6880</v>
      </c>
      <c r="E3161" t="s">
        <v>14</v>
      </c>
      <c r="F3161" t="s">
        <v>6881</v>
      </c>
      <c r="G3161" t="s">
        <v>16</v>
      </c>
      <c r="H3161" t="s">
        <v>6879</v>
      </c>
    </row>
    <row r="3162" spans="1:8">
      <c r="A3162" s="1">
        <v>3160</v>
      </c>
      <c r="B3162" t="s">
        <v>6854</v>
      </c>
      <c r="C3162" t="s">
        <v>12</v>
      </c>
      <c r="D3162" t="s">
        <v>6882</v>
      </c>
      <c r="E3162" t="s">
        <v>14</v>
      </c>
      <c r="F3162" t="s">
        <v>6883</v>
      </c>
      <c r="G3162" t="s">
        <v>16</v>
      </c>
      <c r="H3162" t="s">
        <v>6884</v>
      </c>
    </row>
    <row r="3163" spans="1:8">
      <c r="A3163" s="1">
        <v>3161</v>
      </c>
      <c r="B3163" t="s">
        <v>6854</v>
      </c>
      <c r="C3163" t="s">
        <v>12</v>
      </c>
      <c r="D3163" t="s">
        <v>6885</v>
      </c>
      <c r="E3163" t="s">
        <v>14</v>
      </c>
      <c r="F3163" t="s">
        <v>6886</v>
      </c>
      <c r="G3163" t="s">
        <v>16</v>
      </c>
      <c r="H3163" t="s">
        <v>6879</v>
      </c>
    </row>
    <row r="3164" spans="1:8">
      <c r="A3164" s="1">
        <v>3162</v>
      </c>
      <c r="B3164" t="s">
        <v>6854</v>
      </c>
      <c r="C3164" t="s">
        <v>12</v>
      </c>
      <c r="D3164" t="s">
        <v>6887</v>
      </c>
      <c r="E3164" t="s">
        <v>14</v>
      </c>
      <c r="F3164" t="s">
        <v>6888</v>
      </c>
      <c r="G3164" t="s">
        <v>16</v>
      </c>
      <c r="H3164" t="s">
        <v>6889</v>
      </c>
    </row>
    <row r="3165" spans="1:8">
      <c r="A3165" s="1">
        <v>3163</v>
      </c>
      <c r="B3165" t="s">
        <v>6854</v>
      </c>
      <c r="C3165" t="s">
        <v>12</v>
      </c>
      <c r="D3165" t="s">
        <v>6890</v>
      </c>
      <c r="E3165" t="s">
        <v>14</v>
      </c>
      <c r="F3165" t="s">
        <v>6891</v>
      </c>
      <c r="G3165" t="s">
        <v>16</v>
      </c>
      <c r="H3165" t="s">
        <v>6892</v>
      </c>
    </row>
    <row r="3166" spans="1:8">
      <c r="A3166" s="1">
        <v>3164</v>
      </c>
      <c r="B3166" t="s">
        <v>6854</v>
      </c>
      <c r="C3166" t="s">
        <v>12</v>
      </c>
      <c r="D3166" t="s">
        <v>6893</v>
      </c>
      <c r="E3166" t="s">
        <v>14</v>
      </c>
      <c r="F3166" t="s">
        <v>6894</v>
      </c>
      <c r="G3166" t="s">
        <v>16</v>
      </c>
      <c r="H3166" t="s">
        <v>6879</v>
      </c>
    </row>
    <row r="3167" spans="1:8">
      <c r="A3167" s="1">
        <v>3165</v>
      </c>
      <c r="B3167" t="s">
        <v>6854</v>
      </c>
      <c r="C3167" t="s">
        <v>12</v>
      </c>
      <c r="D3167" t="s">
        <v>6895</v>
      </c>
      <c r="E3167" t="s">
        <v>14</v>
      </c>
      <c r="F3167" t="s">
        <v>6896</v>
      </c>
      <c r="G3167" t="s">
        <v>16</v>
      </c>
      <c r="H3167" t="s">
        <v>6876</v>
      </c>
    </row>
    <row r="3168" spans="1:8">
      <c r="A3168" s="1">
        <v>3166</v>
      </c>
      <c r="B3168" t="s">
        <v>6854</v>
      </c>
      <c r="C3168" t="s">
        <v>12</v>
      </c>
      <c r="D3168" t="s">
        <v>6897</v>
      </c>
      <c r="E3168" t="s">
        <v>14</v>
      </c>
      <c r="F3168" t="s">
        <v>6898</v>
      </c>
      <c r="G3168" t="s">
        <v>16</v>
      </c>
      <c r="H3168" t="s">
        <v>6879</v>
      </c>
    </row>
    <row r="3169" spans="1:8">
      <c r="A3169" s="1">
        <v>3167</v>
      </c>
      <c r="B3169" t="s">
        <v>6854</v>
      </c>
      <c r="C3169" t="s">
        <v>12</v>
      </c>
      <c r="D3169" t="s">
        <v>6899</v>
      </c>
      <c r="E3169" t="s">
        <v>14</v>
      </c>
      <c r="F3169" t="s">
        <v>6900</v>
      </c>
      <c r="G3169" t="s">
        <v>16</v>
      </c>
      <c r="H3169" t="s">
        <v>6901</v>
      </c>
    </row>
    <row r="3170" spans="1:8">
      <c r="A3170" s="1">
        <v>3168</v>
      </c>
      <c r="B3170" t="s">
        <v>6854</v>
      </c>
      <c r="C3170" t="s">
        <v>12</v>
      </c>
      <c r="D3170" t="s">
        <v>6902</v>
      </c>
      <c r="E3170" t="s">
        <v>14</v>
      </c>
      <c r="F3170" t="s">
        <v>6903</v>
      </c>
      <c r="G3170" t="s">
        <v>16</v>
      </c>
      <c r="H3170" t="s">
        <v>6904</v>
      </c>
    </row>
    <row r="3171" spans="1:8">
      <c r="A3171" s="1">
        <v>3169</v>
      </c>
      <c r="B3171" t="s">
        <v>6854</v>
      </c>
      <c r="C3171" t="s">
        <v>12</v>
      </c>
      <c r="D3171" t="s">
        <v>6905</v>
      </c>
      <c r="E3171" t="s">
        <v>14</v>
      </c>
      <c r="F3171" t="s">
        <v>2545</v>
      </c>
      <c r="G3171" t="s">
        <v>16</v>
      </c>
      <c r="H3171" t="s">
        <v>6906</v>
      </c>
    </row>
    <row r="3172" spans="1:8">
      <c r="A3172" s="1">
        <v>3170</v>
      </c>
      <c r="B3172" t="s">
        <v>6854</v>
      </c>
      <c r="C3172" t="s">
        <v>12</v>
      </c>
      <c r="D3172" t="s">
        <v>6907</v>
      </c>
      <c r="E3172" t="s">
        <v>14</v>
      </c>
      <c r="F3172" t="s">
        <v>6908</v>
      </c>
      <c r="G3172" t="s">
        <v>16</v>
      </c>
      <c r="H3172" t="s">
        <v>6909</v>
      </c>
    </row>
    <row r="3173" spans="1:8">
      <c r="A3173" s="1">
        <v>3171</v>
      </c>
      <c r="B3173" t="s">
        <v>6854</v>
      </c>
      <c r="C3173" t="s">
        <v>12</v>
      </c>
      <c r="D3173" t="s">
        <v>6910</v>
      </c>
      <c r="E3173" t="s">
        <v>14</v>
      </c>
      <c r="F3173" t="s">
        <v>2557</v>
      </c>
      <c r="G3173" t="s">
        <v>16</v>
      </c>
      <c r="H3173" t="s">
        <v>6911</v>
      </c>
    </row>
    <row r="3174" spans="1:8">
      <c r="A3174" s="1">
        <v>3172</v>
      </c>
      <c r="B3174" t="s">
        <v>6854</v>
      </c>
      <c r="C3174" t="s">
        <v>12</v>
      </c>
      <c r="D3174" t="s">
        <v>6912</v>
      </c>
      <c r="E3174" t="s">
        <v>14</v>
      </c>
      <c r="F3174" t="s">
        <v>6913</v>
      </c>
      <c r="G3174" t="s">
        <v>16</v>
      </c>
      <c r="H3174" t="s">
        <v>6914</v>
      </c>
    </row>
    <row r="3175" spans="1:8">
      <c r="A3175" s="1">
        <v>3173</v>
      </c>
      <c r="B3175" t="s">
        <v>6854</v>
      </c>
      <c r="C3175" t="s">
        <v>12</v>
      </c>
      <c r="D3175" t="s">
        <v>6915</v>
      </c>
      <c r="E3175" t="s">
        <v>14</v>
      </c>
      <c r="F3175" t="s">
        <v>6916</v>
      </c>
      <c r="G3175" t="s">
        <v>16</v>
      </c>
      <c r="H3175" t="s">
        <v>6917</v>
      </c>
    </row>
    <row r="3176" spans="1:8">
      <c r="A3176" s="1">
        <v>3174</v>
      </c>
      <c r="B3176" t="s">
        <v>6854</v>
      </c>
      <c r="C3176" t="s">
        <v>12</v>
      </c>
      <c r="D3176" t="s">
        <v>6918</v>
      </c>
      <c r="E3176" t="s">
        <v>14</v>
      </c>
      <c r="F3176" t="s">
        <v>6919</v>
      </c>
      <c r="G3176" t="s">
        <v>16</v>
      </c>
      <c r="H3176" t="s">
        <v>6920</v>
      </c>
    </row>
    <row r="3177" spans="1:8">
      <c r="A3177" s="1">
        <v>3175</v>
      </c>
      <c r="B3177" t="s">
        <v>6854</v>
      </c>
      <c r="C3177" t="s">
        <v>12</v>
      </c>
      <c r="D3177" t="s">
        <v>6921</v>
      </c>
      <c r="E3177" t="s">
        <v>14</v>
      </c>
      <c r="F3177" t="s">
        <v>6922</v>
      </c>
      <c r="G3177" t="s">
        <v>16</v>
      </c>
      <c r="H3177" t="s">
        <v>6923</v>
      </c>
    </row>
    <row r="3178" spans="1:8">
      <c r="A3178" s="1">
        <v>3176</v>
      </c>
      <c r="B3178" t="s">
        <v>6854</v>
      </c>
      <c r="C3178" t="s">
        <v>12</v>
      </c>
      <c r="D3178" t="s">
        <v>6924</v>
      </c>
      <c r="E3178" t="s">
        <v>14</v>
      </c>
      <c r="F3178" t="s">
        <v>6925</v>
      </c>
      <c r="G3178" t="s">
        <v>16</v>
      </c>
      <c r="H3178" t="s">
        <v>6926</v>
      </c>
    </row>
    <row r="3179" spans="1:8">
      <c r="A3179" s="1">
        <v>3177</v>
      </c>
      <c r="B3179" t="s">
        <v>6854</v>
      </c>
      <c r="C3179" t="s">
        <v>12</v>
      </c>
      <c r="D3179" t="s">
        <v>6927</v>
      </c>
      <c r="E3179" t="s">
        <v>14</v>
      </c>
      <c r="F3179" t="s">
        <v>6928</v>
      </c>
      <c r="G3179" t="s">
        <v>16</v>
      </c>
      <c r="H3179" t="s">
        <v>6929</v>
      </c>
    </row>
    <row r="3180" spans="1:8">
      <c r="A3180" s="1">
        <v>3178</v>
      </c>
      <c r="B3180" t="s">
        <v>6854</v>
      </c>
      <c r="C3180" t="s">
        <v>12</v>
      </c>
      <c r="D3180" t="s">
        <v>6930</v>
      </c>
      <c r="E3180" t="s">
        <v>14</v>
      </c>
      <c r="F3180" t="s">
        <v>6931</v>
      </c>
      <c r="G3180" t="s">
        <v>16</v>
      </c>
      <c r="H3180" t="s">
        <v>6932</v>
      </c>
    </row>
    <row r="3181" spans="1:8">
      <c r="A3181" s="1">
        <v>3179</v>
      </c>
      <c r="B3181" t="s">
        <v>6854</v>
      </c>
      <c r="C3181" t="s">
        <v>12</v>
      </c>
      <c r="D3181" t="s">
        <v>6933</v>
      </c>
      <c r="E3181" t="s">
        <v>14</v>
      </c>
      <c r="F3181" t="s">
        <v>6934</v>
      </c>
      <c r="G3181" t="s">
        <v>16</v>
      </c>
      <c r="H3181" t="s">
        <v>6935</v>
      </c>
    </row>
    <row r="3182" spans="1:8">
      <c r="A3182" s="1">
        <v>3180</v>
      </c>
      <c r="B3182" t="s">
        <v>6854</v>
      </c>
      <c r="C3182" t="s">
        <v>12</v>
      </c>
      <c r="D3182" t="s">
        <v>6936</v>
      </c>
      <c r="E3182" t="s">
        <v>14</v>
      </c>
      <c r="F3182" t="s">
        <v>6937</v>
      </c>
      <c r="G3182" t="s">
        <v>16</v>
      </c>
      <c r="H3182" t="s">
        <v>6938</v>
      </c>
    </row>
    <row r="3183" spans="1:8">
      <c r="A3183" s="1">
        <v>3181</v>
      </c>
      <c r="B3183" t="s">
        <v>6854</v>
      </c>
      <c r="C3183" t="s">
        <v>12</v>
      </c>
      <c r="D3183" t="s">
        <v>6939</v>
      </c>
      <c r="E3183" t="s">
        <v>14</v>
      </c>
      <c r="F3183" t="s">
        <v>6940</v>
      </c>
      <c r="G3183" t="s">
        <v>16</v>
      </c>
      <c r="H3183" t="s">
        <v>6938</v>
      </c>
    </row>
    <row r="3184" spans="1:8">
      <c r="A3184" s="1">
        <v>3182</v>
      </c>
      <c r="B3184" t="s">
        <v>6854</v>
      </c>
      <c r="C3184" t="s">
        <v>12</v>
      </c>
      <c r="D3184" t="s">
        <v>6941</v>
      </c>
      <c r="E3184" t="s">
        <v>14</v>
      </c>
      <c r="F3184" t="s">
        <v>6942</v>
      </c>
      <c r="G3184" t="s">
        <v>16</v>
      </c>
      <c r="H3184" t="s">
        <v>6943</v>
      </c>
    </row>
    <row r="3185" spans="1:8">
      <c r="A3185" s="1">
        <v>3183</v>
      </c>
      <c r="B3185" t="s">
        <v>6854</v>
      </c>
      <c r="C3185" t="s">
        <v>12</v>
      </c>
      <c r="D3185" t="s">
        <v>6944</v>
      </c>
      <c r="E3185" t="s">
        <v>14</v>
      </c>
      <c r="F3185" t="s">
        <v>6945</v>
      </c>
      <c r="G3185" t="s">
        <v>16</v>
      </c>
      <c r="H3185" t="s">
        <v>6943</v>
      </c>
    </row>
    <row r="3186" spans="1:8">
      <c r="A3186" s="1">
        <v>3184</v>
      </c>
      <c r="B3186" t="s">
        <v>6854</v>
      </c>
      <c r="C3186" t="s">
        <v>12</v>
      </c>
      <c r="D3186" t="s">
        <v>6946</v>
      </c>
      <c r="E3186" t="s">
        <v>14</v>
      </c>
      <c r="F3186" t="s">
        <v>6947</v>
      </c>
      <c r="G3186" t="s">
        <v>16</v>
      </c>
      <c r="H3186" t="s">
        <v>6943</v>
      </c>
    </row>
    <row r="3187" spans="1:8">
      <c r="A3187" s="1">
        <v>3185</v>
      </c>
      <c r="B3187" t="s">
        <v>6854</v>
      </c>
      <c r="C3187" t="s">
        <v>12</v>
      </c>
      <c r="D3187" t="s">
        <v>6948</v>
      </c>
      <c r="E3187" t="s">
        <v>14</v>
      </c>
      <c r="F3187" t="s">
        <v>6949</v>
      </c>
      <c r="G3187" t="s">
        <v>16</v>
      </c>
      <c r="H3187" t="s">
        <v>6943</v>
      </c>
    </row>
    <row r="3188" spans="1:8">
      <c r="A3188" s="1">
        <v>3186</v>
      </c>
      <c r="B3188" t="s">
        <v>6854</v>
      </c>
      <c r="C3188" t="s">
        <v>12</v>
      </c>
      <c r="D3188" t="s">
        <v>6950</v>
      </c>
      <c r="E3188" t="s">
        <v>14</v>
      </c>
      <c r="F3188" t="s">
        <v>6951</v>
      </c>
      <c r="G3188" t="s">
        <v>16</v>
      </c>
      <c r="H3188" t="s">
        <v>6943</v>
      </c>
    </row>
    <row r="3189" spans="1:8">
      <c r="A3189" s="1">
        <v>3187</v>
      </c>
      <c r="B3189" t="s">
        <v>6854</v>
      </c>
      <c r="C3189" t="s">
        <v>12</v>
      </c>
      <c r="D3189" t="s">
        <v>6952</v>
      </c>
      <c r="E3189" t="s">
        <v>14</v>
      </c>
      <c r="F3189" t="s">
        <v>6953</v>
      </c>
      <c r="G3189" t="s">
        <v>16</v>
      </c>
      <c r="H3189" t="s">
        <v>6943</v>
      </c>
    </row>
    <row r="3190" spans="1:8">
      <c r="A3190" s="1">
        <v>3188</v>
      </c>
      <c r="B3190" t="s">
        <v>6854</v>
      </c>
      <c r="C3190" t="s">
        <v>12</v>
      </c>
      <c r="D3190" t="s">
        <v>6954</v>
      </c>
      <c r="E3190" t="s">
        <v>14</v>
      </c>
      <c r="F3190" t="s">
        <v>6955</v>
      </c>
      <c r="G3190" t="s">
        <v>16</v>
      </c>
      <c r="H3190" t="s">
        <v>6943</v>
      </c>
    </row>
    <row r="3191" spans="1:8">
      <c r="A3191" s="1">
        <v>3189</v>
      </c>
      <c r="B3191" t="s">
        <v>6854</v>
      </c>
      <c r="C3191" t="s">
        <v>12</v>
      </c>
      <c r="D3191" t="s">
        <v>6956</v>
      </c>
      <c r="E3191" t="s">
        <v>14</v>
      </c>
      <c r="F3191" t="s">
        <v>6957</v>
      </c>
      <c r="G3191" t="s">
        <v>16</v>
      </c>
      <c r="H3191" t="s">
        <v>6943</v>
      </c>
    </row>
    <row r="3192" spans="1:8">
      <c r="A3192" s="1">
        <v>3190</v>
      </c>
      <c r="B3192" t="s">
        <v>6854</v>
      </c>
      <c r="C3192" t="s">
        <v>12</v>
      </c>
      <c r="D3192" t="s">
        <v>6958</v>
      </c>
      <c r="E3192" t="s">
        <v>14</v>
      </c>
      <c r="F3192" t="s">
        <v>6959</v>
      </c>
      <c r="G3192" t="s">
        <v>16</v>
      </c>
      <c r="H3192" t="s">
        <v>6943</v>
      </c>
    </row>
    <row r="3193" spans="1:8">
      <c r="A3193" s="1">
        <v>3191</v>
      </c>
      <c r="B3193" t="s">
        <v>6854</v>
      </c>
      <c r="C3193" t="s">
        <v>12</v>
      </c>
      <c r="D3193" t="s">
        <v>6960</v>
      </c>
      <c r="E3193" t="s">
        <v>14</v>
      </c>
      <c r="F3193" t="s">
        <v>6961</v>
      </c>
      <c r="G3193" t="s">
        <v>16</v>
      </c>
      <c r="H3193" t="s">
        <v>6943</v>
      </c>
    </row>
    <row r="3194" spans="1:8">
      <c r="A3194" s="1">
        <v>3192</v>
      </c>
      <c r="B3194" t="s">
        <v>6854</v>
      </c>
      <c r="C3194" t="s">
        <v>12</v>
      </c>
      <c r="D3194" t="s">
        <v>6962</v>
      </c>
      <c r="E3194" t="s">
        <v>14</v>
      </c>
      <c r="F3194" t="s">
        <v>6963</v>
      </c>
      <c r="G3194" t="s">
        <v>16</v>
      </c>
      <c r="H3194" t="s">
        <v>6943</v>
      </c>
    </row>
    <row r="3195" spans="1:8">
      <c r="A3195" s="1">
        <v>3193</v>
      </c>
      <c r="B3195" t="s">
        <v>6854</v>
      </c>
      <c r="C3195" t="s">
        <v>12</v>
      </c>
      <c r="D3195" t="s">
        <v>6964</v>
      </c>
      <c r="E3195" t="s">
        <v>14</v>
      </c>
      <c r="F3195" t="s">
        <v>6965</v>
      </c>
      <c r="G3195" t="s">
        <v>16</v>
      </c>
      <c r="H3195" t="s">
        <v>6943</v>
      </c>
    </row>
    <row r="3196" spans="1:8">
      <c r="A3196" s="1">
        <v>3194</v>
      </c>
      <c r="B3196" t="s">
        <v>6854</v>
      </c>
      <c r="C3196" t="s">
        <v>12</v>
      </c>
      <c r="D3196" t="s">
        <v>6966</v>
      </c>
      <c r="E3196" t="s">
        <v>14</v>
      </c>
      <c r="F3196" t="s">
        <v>6967</v>
      </c>
      <c r="G3196" t="s">
        <v>16</v>
      </c>
      <c r="H3196" t="s">
        <v>6943</v>
      </c>
    </row>
    <row r="3197" spans="1:8">
      <c r="A3197" s="1">
        <v>3195</v>
      </c>
      <c r="B3197" t="s">
        <v>6854</v>
      </c>
      <c r="C3197" t="s">
        <v>12</v>
      </c>
      <c r="D3197" t="s">
        <v>6968</v>
      </c>
      <c r="E3197" t="s">
        <v>14</v>
      </c>
      <c r="F3197" t="s">
        <v>6969</v>
      </c>
      <c r="G3197" t="s">
        <v>16</v>
      </c>
      <c r="H3197" t="s">
        <v>6943</v>
      </c>
    </row>
    <row r="3198" spans="1:8">
      <c r="A3198" s="1">
        <v>3196</v>
      </c>
      <c r="B3198" t="s">
        <v>6854</v>
      </c>
      <c r="C3198" t="s">
        <v>12</v>
      </c>
      <c r="D3198" t="s">
        <v>6970</v>
      </c>
      <c r="E3198" t="s">
        <v>14</v>
      </c>
      <c r="F3198" t="s">
        <v>6971</v>
      </c>
      <c r="G3198" t="s">
        <v>16</v>
      </c>
      <c r="H3198" t="s">
        <v>6943</v>
      </c>
    </row>
    <row r="3199" spans="1:8">
      <c r="A3199" s="1">
        <v>3197</v>
      </c>
      <c r="B3199" t="s">
        <v>6854</v>
      </c>
      <c r="C3199" t="s">
        <v>12</v>
      </c>
      <c r="D3199" t="s">
        <v>6972</v>
      </c>
      <c r="E3199" t="s">
        <v>14</v>
      </c>
      <c r="F3199" t="s">
        <v>6973</v>
      </c>
      <c r="G3199" t="s">
        <v>16</v>
      </c>
      <c r="H3199" t="s">
        <v>6943</v>
      </c>
    </row>
    <row r="3200" spans="1:8">
      <c r="A3200" s="1">
        <v>3198</v>
      </c>
      <c r="B3200" t="s">
        <v>6854</v>
      </c>
      <c r="C3200" t="s">
        <v>12</v>
      </c>
      <c r="D3200" t="s">
        <v>6974</v>
      </c>
      <c r="E3200" t="s">
        <v>14</v>
      </c>
      <c r="F3200" t="s">
        <v>6975</v>
      </c>
      <c r="G3200" t="s">
        <v>16</v>
      </c>
      <c r="H3200" t="s">
        <v>6943</v>
      </c>
    </row>
    <row r="3201" spans="1:8">
      <c r="A3201" s="1">
        <v>3199</v>
      </c>
      <c r="B3201" t="s">
        <v>6854</v>
      </c>
      <c r="C3201" t="s">
        <v>12</v>
      </c>
      <c r="D3201" t="s">
        <v>6976</v>
      </c>
      <c r="E3201" t="s">
        <v>14</v>
      </c>
      <c r="F3201" t="s">
        <v>6977</v>
      </c>
      <c r="G3201" t="s">
        <v>16</v>
      </c>
      <c r="H3201" t="s">
        <v>6943</v>
      </c>
    </row>
    <row r="3202" spans="1:8">
      <c r="A3202" s="1">
        <v>3200</v>
      </c>
      <c r="B3202" t="s">
        <v>6854</v>
      </c>
      <c r="C3202" t="s">
        <v>12</v>
      </c>
      <c r="D3202" t="s">
        <v>6978</v>
      </c>
      <c r="E3202" t="s">
        <v>14</v>
      </c>
      <c r="F3202" t="s">
        <v>6937</v>
      </c>
      <c r="G3202" t="s">
        <v>16</v>
      </c>
      <c r="H3202" t="s">
        <v>6943</v>
      </c>
    </row>
    <row r="3203" spans="1:8">
      <c r="A3203" s="1">
        <v>3201</v>
      </c>
      <c r="B3203" t="s">
        <v>6854</v>
      </c>
      <c r="C3203" t="s">
        <v>12</v>
      </c>
      <c r="D3203" t="s">
        <v>6948</v>
      </c>
      <c r="E3203" t="s">
        <v>14</v>
      </c>
      <c r="F3203" t="s">
        <v>6949</v>
      </c>
      <c r="G3203" t="s">
        <v>16</v>
      </c>
      <c r="H3203" t="s">
        <v>6943</v>
      </c>
    </row>
    <row r="3204" spans="1:8">
      <c r="A3204" s="1">
        <v>3202</v>
      </c>
      <c r="B3204" t="s">
        <v>6854</v>
      </c>
      <c r="C3204" t="s">
        <v>12</v>
      </c>
      <c r="D3204" t="s">
        <v>6950</v>
      </c>
      <c r="E3204" t="s">
        <v>14</v>
      </c>
      <c r="F3204" t="s">
        <v>6951</v>
      </c>
      <c r="G3204" t="s">
        <v>16</v>
      </c>
      <c r="H3204" t="s">
        <v>6943</v>
      </c>
    </row>
    <row r="3205" spans="1:8">
      <c r="A3205" s="1">
        <v>3203</v>
      </c>
      <c r="B3205" t="s">
        <v>6854</v>
      </c>
      <c r="C3205" t="s">
        <v>12</v>
      </c>
      <c r="D3205" t="s">
        <v>6979</v>
      </c>
      <c r="E3205" t="s">
        <v>14</v>
      </c>
      <c r="F3205" t="s">
        <v>6980</v>
      </c>
      <c r="G3205" t="s">
        <v>16</v>
      </c>
      <c r="H3205" t="s">
        <v>6943</v>
      </c>
    </row>
    <row r="3206" spans="1:8">
      <c r="A3206" s="1">
        <v>3204</v>
      </c>
      <c r="B3206" t="s">
        <v>6854</v>
      </c>
      <c r="C3206" t="s">
        <v>12</v>
      </c>
      <c r="D3206" t="s">
        <v>6981</v>
      </c>
      <c r="E3206" t="s">
        <v>14</v>
      </c>
      <c r="F3206" t="s">
        <v>6982</v>
      </c>
      <c r="G3206" t="s">
        <v>16</v>
      </c>
      <c r="H3206" t="s">
        <v>6943</v>
      </c>
    </row>
    <row r="3207" spans="1:8">
      <c r="A3207" s="1">
        <v>3205</v>
      </c>
      <c r="B3207" t="s">
        <v>6854</v>
      </c>
      <c r="C3207" t="s">
        <v>12</v>
      </c>
      <c r="D3207" t="s">
        <v>6983</v>
      </c>
      <c r="E3207" t="s">
        <v>14</v>
      </c>
      <c r="F3207" t="s">
        <v>6984</v>
      </c>
      <c r="G3207" t="s">
        <v>16</v>
      </c>
      <c r="H3207" t="s">
        <v>6943</v>
      </c>
    </row>
    <row r="3208" spans="1:8">
      <c r="A3208" s="1">
        <v>3206</v>
      </c>
      <c r="B3208" t="s">
        <v>6854</v>
      </c>
      <c r="C3208" t="s">
        <v>12</v>
      </c>
      <c r="D3208" t="s">
        <v>6985</v>
      </c>
      <c r="E3208" t="s">
        <v>14</v>
      </c>
      <c r="F3208" t="s">
        <v>6986</v>
      </c>
      <c r="G3208" t="s">
        <v>16</v>
      </c>
      <c r="H3208" t="s">
        <v>6987</v>
      </c>
    </row>
    <row r="3209" spans="1:8">
      <c r="A3209" s="1">
        <v>3207</v>
      </c>
      <c r="B3209" t="s">
        <v>6854</v>
      </c>
      <c r="C3209" t="s">
        <v>12</v>
      </c>
      <c r="D3209" t="s">
        <v>6988</v>
      </c>
      <c r="E3209" t="s">
        <v>14</v>
      </c>
      <c r="F3209" t="s">
        <v>6989</v>
      </c>
      <c r="G3209" t="s">
        <v>16</v>
      </c>
      <c r="H3209" t="s">
        <v>6990</v>
      </c>
    </row>
    <row r="3210" spans="1:8">
      <c r="A3210" s="1">
        <v>3208</v>
      </c>
      <c r="B3210" t="s">
        <v>6854</v>
      </c>
      <c r="C3210" t="s">
        <v>12</v>
      </c>
      <c r="D3210" t="s">
        <v>6991</v>
      </c>
      <c r="E3210" t="s">
        <v>14</v>
      </c>
      <c r="F3210" t="s">
        <v>4906</v>
      </c>
      <c r="G3210" t="s">
        <v>16</v>
      </c>
      <c r="H3210" t="s">
        <v>6992</v>
      </c>
    </row>
    <row r="3211" spans="1:8">
      <c r="A3211" s="1">
        <v>3209</v>
      </c>
      <c r="B3211" t="s">
        <v>6854</v>
      </c>
      <c r="C3211" t="s">
        <v>12</v>
      </c>
      <c r="D3211" t="s">
        <v>6993</v>
      </c>
      <c r="E3211" t="s">
        <v>14</v>
      </c>
      <c r="F3211" t="s">
        <v>6994</v>
      </c>
      <c r="G3211" t="s">
        <v>16</v>
      </c>
      <c r="H3211" t="s">
        <v>6995</v>
      </c>
    </row>
    <row r="3212" spans="1:8">
      <c r="A3212" s="1">
        <v>3210</v>
      </c>
      <c r="B3212" t="s">
        <v>6854</v>
      </c>
      <c r="C3212" t="s">
        <v>12</v>
      </c>
      <c r="D3212" t="s">
        <v>6996</v>
      </c>
      <c r="E3212" t="s">
        <v>14</v>
      </c>
      <c r="F3212" t="s">
        <v>6997</v>
      </c>
      <c r="G3212" t="s">
        <v>16</v>
      </c>
      <c r="H3212" t="s">
        <v>4879</v>
      </c>
    </row>
    <row r="3213" spans="1:8">
      <c r="A3213" s="1">
        <v>3211</v>
      </c>
      <c r="B3213" t="s">
        <v>6854</v>
      </c>
      <c r="C3213" t="s">
        <v>12</v>
      </c>
      <c r="D3213" t="s">
        <v>6998</v>
      </c>
      <c r="E3213" t="s">
        <v>14</v>
      </c>
      <c r="F3213" t="s">
        <v>6998</v>
      </c>
      <c r="G3213" t="s">
        <v>16</v>
      </c>
    </row>
    <row r="3214" spans="1:8">
      <c r="A3214" s="1">
        <v>3212</v>
      </c>
      <c r="B3214" t="s">
        <v>6854</v>
      </c>
      <c r="C3214" t="s">
        <v>12</v>
      </c>
      <c r="D3214" t="s">
        <v>6999</v>
      </c>
      <c r="E3214" t="s">
        <v>14</v>
      </c>
      <c r="F3214" t="s">
        <v>6999</v>
      </c>
      <c r="G3214" t="s">
        <v>16</v>
      </c>
    </row>
    <row r="3215" spans="1:8">
      <c r="A3215" s="1">
        <v>3213</v>
      </c>
      <c r="B3215" t="s">
        <v>6854</v>
      </c>
      <c r="C3215" t="s">
        <v>12</v>
      </c>
      <c r="D3215" t="s">
        <v>7000</v>
      </c>
      <c r="E3215" t="s">
        <v>14</v>
      </c>
      <c r="F3215" t="s">
        <v>7000</v>
      </c>
      <c r="G3215" t="s">
        <v>16</v>
      </c>
    </row>
    <row r="3216" spans="1:8">
      <c r="A3216" s="1">
        <v>3214</v>
      </c>
      <c r="B3216" t="s">
        <v>6854</v>
      </c>
      <c r="C3216" t="s">
        <v>12</v>
      </c>
      <c r="D3216" t="s">
        <v>7001</v>
      </c>
      <c r="E3216" t="s">
        <v>14</v>
      </c>
      <c r="F3216" t="s">
        <v>7001</v>
      </c>
      <c r="G3216" t="s">
        <v>16</v>
      </c>
    </row>
    <row r="3217" spans="1:8">
      <c r="A3217" s="1">
        <v>3215</v>
      </c>
      <c r="B3217" t="s">
        <v>6854</v>
      </c>
      <c r="C3217" t="s">
        <v>12</v>
      </c>
      <c r="D3217" t="s">
        <v>7002</v>
      </c>
      <c r="E3217" t="s">
        <v>14</v>
      </c>
      <c r="F3217" t="s">
        <v>7002</v>
      </c>
      <c r="G3217" t="s">
        <v>16</v>
      </c>
    </row>
    <row r="3218" spans="1:8">
      <c r="A3218" s="1">
        <v>3216</v>
      </c>
      <c r="B3218" t="s">
        <v>6854</v>
      </c>
      <c r="C3218" t="s">
        <v>12</v>
      </c>
      <c r="D3218" t="s">
        <v>7003</v>
      </c>
      <c r="E3218" t="s">
        <v>14</v>
      </c>
      <c r="F3218" t="s">
        <v>7003</v>
      </c>
      <c r="G3218" t="s">
        <v>16</v>
      </c>
    </row>
    <row r="3219" spans="1:8">
      <c r="A3219" s="1">
        <v>3217</v>
      </c>
      <c r="B3219" t="s">
        <v>6854</v>
      </c>
      <c r="C3219" t="s">
        <v>12</v>
      </c>
      <c r="D3219" t="s">
        <v>7004</v>
      </c>
      <c r="E3219" t="s">
        <v>14</v>
      </c>
      <c r="F3219" t="s">
        <v>7004</v>
      </c>
      <c r="G3219" t="s">
        <v>16</v>
      </c>
    </row>
    <row r="3220" spans="1:8">
      <c r="A3220" s="1">
        <v>3218</v>
      </c>
      <c r="B3220" t="s">
        <v>6854</v>
      </c>
      <c r="C3220" t="s">
        <v>12</v>
      </c>
      <c r="D3220" t="s">
        <v>4880</v>
      </c>
      <c r="E3220" t="s">
        <v>14</v>
      </c>
      <c r="F3220" t="s">
        <v>46</v>
      </c>
      <c r="G3220" t="s">
        <v>16</v>
      </c>
      <c r="H3220" t="s">
        <v>3218</v>
      </c>
    </row>
    <row r="3221" spans="1:8">
      <c r="A3221" s="1">
        <v>3219</v>
      </c>
      <c r="B3221" t="s">
        <v>6854</v>
      </c>
      <c r="C3221" t="s">
        <v>12</v>
      </c>
      <c r="D3221" t="s">
        <v>462</v>
      </c>
      <c r="E3221" t="s">
        <v>14</v>
      </c>
      <c r="F3221" t="s">
        <v>462</v>
      </c>
      <c r="G3221" t="s">
        <v>16</v>
      </c>
    </row>
    <row r="3222" spans="1:8">
      <c r="A3222" s="1">
        <v>3220</v>
      </c>
      <c r="B3222" t="s">
        <v>6854</v>
      </c>
      <c r="C3222" t="s">
        <v>12</v>
      </c>
      <c r="D3222" t="s">
        <v>6606</v>
      </c>
      <c r="E3222" t="s">
        <v>14</v>
      </c>
      <c r="F3222" t="s">
        <v>6606</v>
      </c>
      <c r="G3222" t="s">
        <v>16</v>
      </c>
    </row>
    <row r="3223" spans="1:8">
      <c r="A3223" s="1">
        <v>3221</v>
      </c>
      <c r="B3223" t="s">
        <v>6854</v>
      </c>
      <c r="C3223" t="s">
        <v>12</v>
      </c>
      <c r="D3223" t="s">
        <v>5469</v>
      </c>
      <c r="E3223" t="s">
        <v>14</v>
      </c>
      <c r="F3223" t="s">
        <v>5470</v>
      </c>
      <c r="G3223" t="s">
        <v>16</v>
      </c>
      <c r="H3223" t="s">
        <v>3218</v>
      </c>
    </row>
    <row r="3224" spans="1:8">
      <c r="A3224" s="1">
        <v>3222</v>
      </c>
      <c r="B3224" t="s">
        <v>6854</v>
      </c>
      <c r="C3224" t="s">
        <v>12</v>
      </c>
      <c r="D3224" t="s">
        <v>7005</v>
      </c>
      <c r="E3224" t="s">
        <v>14</v>
      </c>
      <c r="F3224" t="s">
        <v>7005</v>
      </c>
      <c r="G3224" t="s">
        <v>16</v>
      </c>
    </row>
    <row r="3225" spans="1:8">
      <c r="A3225" s="1">
        <v>3223</v>
      </c>
      <c r="B3225" t="s">
        <v>6854</v>
      </c>
      <c r="C3225" t="s">
        <v>12</v>
      </c>
      <c r="D3225" t="s">
        <v>7006</v>
      </c>
      <c r="E3225" t="s">
        <v>14</v>
      </c>
      <c r="F3225" t="s">
        <v>304</v>
      </c>
      <c r="G3225" t="s">
        <v>16</v>
      </c>
      <c r="H3225" t="s">
        <v>3218</v>
      </c>
    </row>
    <row r="3226" spans="1:8">
      <c r="A3226" s="1">
        <v>3224</v>
      </c>
      <c r="B3226" t="s">
        <v>6854</v>
      </c>
      <c r="C3226" t="s">
        <v>12</v>
      </c>
      <c r="D3226" t="s">
        <v>7007</v>
      </c>
      <c r="E3226" t="s">
        <v>14</v>
      </c>
      <c r="F3226" t="s">
        <v>7008</v>
      </c>
      <c r="G3226" t="s">
        <v>16</v>
      </c>
      <c r="H3226" t="s">
        <v>5468</v>
      </c>
    </row>
    <row r="3227" spans="1:8">
      <c r="A3227" s="1">
        <v>3225</v>
      </c>
      <c r="B3227" t="s">
        <v>6854</v>
      </c>
      <c r="C3227" t="s">
        <v>12</v>
      </c>
      <c r="D3227" t="s">
        <v>7009</v>
      </c>
      <c r="E3227" t="s">
        <v>14</v>
      </c>
      <c r="F3227" t="s">
        <v>7009</v>
      </c>
      <c r="G3227" t="s">
        <v>16</v>
      </c>
    </row>
    <row r="3228" spans="1:8">
      <c r="A3228" s="1">
        <v>3226</v>
      </c>
      <c r="B3228" t="s">
        <v>6854</v>
      </c>
      <c r="C3228" t="s">
        <v>12</v>
      </c>
      <c r="D3228" t="s">
        <v>7010</v>
      </c>
      <c r="E3228" t="s">
        <v>14</v>
      </c>
      <c r="F3228" t="s">
        <v>7010</v>
      </c>
      <c r="G3228" t="s">
        <v>16</v>
      </c>
    </row>
    <row r="3229" spans="1:8">
      <c r="A3229" s="1">
        <v>3227</v>
      </c>
      <c r="B3229" t="s">
        <v>6854</v>
      </c>
      <c r="C3229" t="s">
        <v>12</v>
      </c>
      <c r="D3229" t="s">
        <v>5843</v>
      </c>
      <c r="E3229" t="s">
        <v>14</v>
      </c>
      <c r="F3229" t="s">
        <v>5843</v>
      </c>
      <c r="G3229" t="s">
        <v>16</v>
      </c>
    </row>
    <row r="3230" spans="1:8">
      <c r="A3230" s="1">
        <v>3228</v>
      </c>
      <c r="B3230" t="s">
        <v>6854</v>
      </c>
      <c r="C3230" t="s">
        <v>12</v>
      </c>
      <c r="D3230" t="s">
        <v>153</v>
      </c>
      <c r="E3230" t="s">
        <v>14</v>
      </c>
      <c r="F3230" t="s">
        <v>153</v>
      </c>
      <c r="G3230" t="s">
        <v>16</v>
      </c>
    </row>
    <row r="3231" spans="1:8">
      <c r="A3231" s="1">
        <v>3229</v>
      </c>
      <c r="B3231" t="s">
        <v>6854</v>
      </c>
      <c r="C3231" t="s">
        <v>12</v>
      </c>
      <c r="D3231" t="s">
        <v>7011</v>
      </c>
      <c r="E3231" t="s">
        <v>14</v>
      </c>
      <c r="F3231" t="s">
        <v>87</v>
      </c>
      <c r="G3231" t="s">
        <v>16</v>
      </c>
      <c r="H3231" t="s">
        <v>5812</v>
      </c>
    </row>
    <row r="3232" spans="1:8">
      <c r="A3232" s="1">
        <v>3230</v>
      </c>
      <c r="B3232" t="s">
        <v>6854</v>
      </c>
      <c r="C3232" t="s">
        <v>12</v>
      </c>
      <c r="D3232" t="s">
        <v>63</v>
      </c>
      <c r="E3232" t="s">
        <v>14</v>
      </c>
      <c r="F3232" t="s">
        <v>63</v>
      </c>
      <c r="G3232" t="s">
        <v>16</v>
      </c>
    </row>
    <row r="3233" spans="1:8">
      <c r="A3233" s="1">
        <v>3231</v>
      </c>
      <c r="B3233" t="s">
        <v>6854</v>
      </c>
      <c r="C3233" t="s">
        <v>12</v>
      </c>
      <c r="D3233" t="s">
        <v>7012</v>
      </c>
      <c r="E3233" t="s">
        <v>14</v>
      </c>
      <c r="F3233" t="s">
        <v>134</v>
      </c>
      <c r="G3233" t="s">
        <v>16</v>
      </c>
      <c r="H3233" t="s">
        <v>7013</v>
      </c>
    </row>
    <row r="3234" spans="1:8">
      <c r="A3234" s="1">
        <v>3232</v>
      </c>
      <c r="B3234" t="s">
        <v>6854</v>
      </c>
      <c r="C3234" t="s">
        <v>12</v>
      </c>
      <c r="D3234" t="s">
        <v>63</v>
      </c>
      <c r="E3234" t="s">
        <v>14</v>
      </c>
      <c r="F3234" t="s">
        <v>63</v>
      </c>
      <c r="G3234" t="s">
        <v>16</v>
      </c>
    </row>
    <row r="3235" spans="1:8">
      <c r="A3235" s="1">
        <v>3233</v>
      </c>
      <c r="B3235" t="s">
        <v>6854</v>
      </c>
      <c r="C3235" t="s">
        <v>12</v>
      </c>
      <c r="D3235" t="s">
        <v>7014</v>
      </c>
      <c r="E3235" t="s">
        <v>14</v>
      </c>
      <c r="F3235" t="s">
        <v>65</v>
      </c>
      <c r="G3235" t="s">
        <v>16</v>
      </c>
      <c r="H3235" t="s">
        <v>7015</v>
      </c>
    </row>
    <row r="3236" spans="1:8">
      <c r="A3236" s="1">
        <v>3234</v>
      </c>
      <c r="B3236" t="s">
        <v>6854</v>
      </c>
      <c r="C3236" t="s">
        <v>12</v>
      </c>
      <c r="D3236" t="s">
        <v>7016</v>
      </c>
      <c r="E3236" t="s">
        <v>14</v>
      </c>
      <c r="F3236" t="s">
        <v>68</v>
      </c>
      <c r="G3236" t="s">
        <v>16</v>
      </c>
      <c r="H3236" t="s">
        <v>7017</v>
      </c>
    </row>
    <row r="3237" spans="1:8">
      <c r="A3237" s="1">
        <v>3235</v>
      </c>
      <c r="B3237" t="s">
        <v>6854</v>
      </c>
      <c r="C3237" t="s">
        <v>12</v>
      </c>
      <c r="D3237" t="s">
        <v>7018</v>
      </c>
      <c r="E3237" t="s">
        <v>14</v>
      </c>
      <c r="F3237" t="s">
        <v>71</v>
      </c>
      <c r="G3237" t="s">
        <v>16</v>
      </c>
      <c r="H3237" t="s">
        <v>7019</v>
      </c>
    </row>
    <row r="3238" spans="1:8">
      <c r="A3238" s="1">
        <v>3236</v>
      </c>
      <c r="B3238" t="s">
        <v>6854</v>
      </c>
      <c r="C3238" t="s">
        <v>12</v>
      </c>
      <c r="D3238" t="s">
        <v>7020</v>
      </c>
      <c r="E3238" t="s">
        <v>14</v>
      </c>
      <c r="F3238" t="s">
        <v>74</v>
      </c>
      <c r="G3238" t="s">
        <v>16</v>
      </c>
      <c r="H3238" t="s">
        <v>7021</v>
      </c>
    </row>
    <row r="3239" spans="1:8">
      <c r="A3239" s="1">
        <v>3237</v>
      </c>
      <c r="B3239" t="s">
        <v>6854</v>
      </c>
      <c r="C3239" t="s">
        <v>12</v>
      </c>
      <c r="D3239" t="s">
        <v>7022</v>
      </c>
      <c r="E3239" t="s">
        <v>14</v>
      </c>
      <c r="F3239" t="s">
        <v>77</v>
      </c>
      <c r="G3239" t="s">
        <v>16</v>
      </c>
      <c r="H3239" t="s">
        <v>7023</v>
      </c>
    </row>
    <row r="3240" spans="1:8">
      <c r="A3240" s="1">
        <v>3238</v>
      </c>
      <c r="B3240" t="s">
        <v>6854</v>
      </c>
      <c r="C3240" t="s">
        <v>12</v>
      </c>
      <c r="D3240" t="s">
        <v>7024</v>
      </c>
      <c r="E3240" t="s">
        <v>14</v>
      </c>
      <c r="F3240" t="s">
        <v>80</v>
      </c>
      <c r="G3240" t="s">
        <v>16</v>
      </c>
      <c r="H3240" t="s">
        <v>7025</v>
      </c>
    </row>
    <row r="3241" spans="1:8">
      <c r="A3241" s="1">
        <v>3239</v>
      </c>
      <c r="B3241" t="s">
        <v>6854</v>
      </c>
      <c r="C3241" t="s">
        <v>12</v>
      </c>
      <c r="D3241" t="s">
        <v>7026</v>
      </c>
      <c r="E3241" t="s">
        <v>14</v>
      </c>
      <c r="F3241" t="s">
        <v>493</v>
      </c>
      <c r="G3241" t="s">
        <v>16</v>
      </c>
      <c r="H3241">
        <f> 1.2 67 ⇥ 106 ⇥ 0.053 30 million per day 
</f>
        <v>0</v>
      </c>
    </row>
    <row r="3242" spans="1:8">
      <c r="A3242" s="1">
        <v>3240</v>
      </c>
      <c r="B3242" t="s">
        <v>6854</v>
      </c>
      <c r="C3242" t="s">
        <v>12</v>
      </c>
      <c r="D3242" t="s">
        <v>7027</v>
      </c>
      <c r="E3242" t="s">
        <v>14</v>
      </c>
      <c r="F3242" t="s">
        <v>496</v>
      </c>
      <c r="G3242" t="s">
        <v>16</v>
      </c>
      <c r="H3242" t="s">
        <v>7028</v>
      </c>
    </row>
    <row r="3243" spans="1:8">
      <c r="A3243" s="1">
        <v>3241</v>
      </c>
      <c r="B3243" t="s">
        <v>6854</v>
      </c>
      <c r="C3243" t="s">
        <v>12</v>
      </c>
      <c r="D3243" t="s">
        <v>7029</v>
      </c>
      <c r="E3243" t="s">
        <v>14</v>
      </c>
      <c r="F3243" t="s">
        <v>499</v>
      </c>
      <c r="G3243" t="s">
        <v>16</v>
      </c>
      <c r="H3243" t="s">
        <v>7030</v>
      </c>
    </row>
    <row r="3244" spans="1:8">
      <c r="A3244" s="1">
        <v>3242</v>
      </c>
      <c r="B3244" t="s">
        <v>6854</v>
      </c>
      <c r="C3244" t="s">
        <v>12</v>
      </c>
      <c r="D3244" t="s">
        <v>7031</v>
      </c>
      <c r="E3244" t="s">
        <v>14</v>
      </c>
      <c r="F3244" t="s">
        <v>502</v>
      </c>
      <c r="G3244" t="s">
        <v>16</v>
      </c>
      <c r="H3244" t="s">
        <v>7032</v>
      </c>
    </row>
    <row r="3245" spans="1:8">
      <c r="A3245" s="1">
        <v>3243</v>
      </c>
      <c r="B3245" t="s">
        <v>6854</v>
      </c>
      <c r="C3245" t="s">
        <v>12</v>
      </c>
      <c r="D3245" t="s">
        <v>7033</v>
      </c>
      <c r="E3245" t="s">
        <v>14</v>
      </c>
      <c r="F3245" t="s">
        <v>505</v>
      </c>
      <c r="G3245" t="s">
        <v>16</v>
      </c>
      <c r="H3245" t="s">
        <v>7034</v>
      </c>
    </row>
    <row r="3246" spans="1:8">
      <c r="A3246" s="1">
        <v>3244</v>
      </c>
      <c r="B3246" t="s">
        <v>6854</v>
      </c>
      <c r="C3246" t="s">
        <v>12</v>
      </c>
      <c r="D3246" t="s">
        <v>7035</v>
      </c>
      <c r="E3246" t="s">
        <v>14</v>
      </c>
      <c r="F3246" t="s">
        <v>508</v>
      </c>
      <c r="G3246" t="s">
        <v>16</v>
      </c>
      <c r="H3246" t="s">
        <v>7036</v>
      </c>
    </row>
    <row r="3247" spans="1:8">
      <c r="A3247" s="1">
        <v>3245</v>
      </c>
      <c r="B3247" t="s">
        <v>6854</v>
      </c>
      <c r="C3247" t="s">
        <v>12</v>
      </c>
      <c r="D3247" t="s">
        <v>7037</v>
      </c>
      <c r="E3247" t="s">
        <v>14</v>
      </c>
      <c r="F3247" t="s">
        <v>2398</v>
      </c>
      <c r="G3247" t="s">
        <v>16</v>
      </c>
      <c r="H3247" t="s">
        <v>7038</v>
      </c>
    </row>
    <row r="3248" spans="1:8">
      <c r="A3248" s="1">
        <v>3246</v>
      </c>
      <c r="B3248" t="s">
        <v>6854</v>
      </c>
      <c r="C3248" t="s">
        <v>12</v>
      </c>
      <c r="D3248" t="s">
        <v>7039</v>
      </c>
      <c r="E3248" t="s">
        <v>14</v>
      </c>
      <c r="F3248" t="s">
        <v>3440</v>
      </c>
      <c r="G3248" t="s">
        <v>16</v>
      </c>
      <c r="H3248" t="s">
        <v>7040</v>
      </c>
    </row>
    <row r="3249" spans="1:7">
      <c r="A3249" s="1">
        <v>3247</v>
      </c>
      <c r="B3249" t="s">
        <v>6854</v>
      </c>
      <c r="C3249" t="s">
        <v>12</v>
      </c>
      <c r="D3249" t="s">
        <v>63</v>
      </c>
      <c r="E3249" t="s">
        <v>14</v>
      </c>
      <c r="F3249" t="s">
        <v>63</v>
      </c>
      <c r="G3249" t="s">
        <v>16</v>
      </c>
    </row>
    <row r="3250" spans="1:7">
      <c r="A3250" s="1">
        <v>3248</v>
      </c>
      <c r="B3250" t="s">
        <v>6854</v>
      </c>
      <c r="C3250" t="s">
        <v>12</v>
      </c>
      <c r="D3250" t="s">
        <v>7041</v>
      </c>
      <c r="E3250" t="s">
        <v>14</v>
      </c>
      <c r="F3250" t="s">
        <v>7041</v>
      </c>
      <c r="G3250" t="s">
        <v>16</v>
      </c>
    </row>
    <row r="3251" spans="1:7">
      <c r="A3251" s="1">
        <v>3249</v>
      </c>
      <c r="B3251" t="s">
        <v>6854</v>
      </c>
      <c r="C3251" t="s">
        <v>12</v>
      </c>
      <c r="D3251" t="s">
        <v>7042</v>
      </c>
      <c r="E3251" t="s">
        <v>14</v>
      </c>
      <c r="F3251" t="s">
        <v>7042</v>
      </c>
      <c r="G3251" t="s">
        <v>16</v>
      </c>
    </row>
    <row r="3252" spans="1:7">
      <c r="A3252" s="1">
        <v>3250</v>
      </c>
      <c r="B3252" t="s">
        <v>6854</v>
      </c>
      <c r="C3252" t="s">
        <v>12</v>
      </c>
      <c r="D3252" t="s">
        <v>7043</v>
      </c>
      <c r="E3252" t="s">
        <v>14</v>
      </c>
      <c r="F3252" t="s">
        <v>7043</v>
      </c>
      <c r="G3252" t="s">
        <v>16</v>
      </c>
    </row>
    <row r="3253" spans="1:7">
      <c r="A3253" s="1">
        <v>3251</v>
      </c>
      <c r="B3253" t="s">
        <v>6854</v>
      </c>
      <c r="C3253" t="s">
        <v>12</v>
      </c>
      <c r="D3253" t="s">
        <v>7044</v>
      </c>
      <c r="E3253" t="s">
        <v>14</v>
      </c>
      <c r="F3253" t="s">
        <v>7044</v>
      </c>
      <c r="G3253" t="s">
        <v>16</v>
      </c>
    </row>
    <row r="3254" spans="1:7">
      <c r="A3254" s="1">
        <v>3252</v>
      </c>
      <c r="B3254" t="s">
        <v>6854</v>
      </c>
      <c r="C3254" t="s">
        <v>12</v>
      </c>
      <c r="D3254" t="s">
        <v>7045</v>
      </c>
      <c r="E3254" t="s">
        <v>14</v>
      </c>
      <c r="F3254" t="s">
        <v>7045</v>
      </c>
      <c r="G3254" t="s">
        <v>16</v>
      </c>
    </row>
    <row r="3255" spans="1:7">
      <c r="A3255" s="1">
        <v>3253</v>
      </c>
      <c r="B3255" t="s">
        <v>6854</v>
      </c>
      <c r="C3255" t="s">
        <v>12</v>
      </c>
      <c r="D3255" t="s">
        <v>7046</v>
      </c>
      <c r="E3255" t="s">
        <v>14</v>
      </c>
      <c r="F3255" t="s">
        <v>7046</v>
      </c>
      <c r="G3255" t="s">
        <v>16</v>
      </c>
    </row>
    <row r="3256" spans="1:7">
      <c r="A3256" s="1">
        <v>3254</v>
      </c>
      <c r="B3256" t="s">
        <v>6854</v>
      </c>
      <c r="C3256" t="s">
        <v>12</v>
      </c>
      <c r="D3256" t="s">
        <v>7047</v>
      </c>
      <c r="E3256" t="s">
        <v>14</v>
      </c>
      <c r="F3256" t="s">
        <v>7047</v>
      </c>
      <c r="G3256" t="s">
        <v>16</v>
      </c>
    </row>
    <row r="3257" spans="1:7">
      <c r="A3257" s="1">
        <v>3255</v>
      </c>
      <c r="B3257" t="s">
        <v>6854</v>
      </c>
      <c r="C3257" t="s">
        <v>12</v>
      </c>
      <c r="D3257" t="s">
        <v>7048</v>
      </c>
      <c r="E3257" t="s">
        <v>14</v>
      </c>
      <c r="F3257" t="s">
        <v>7048</v>
      </c>
      <c r="G3257" t="s">
        <v>16</v>
      </c>
    </row>
    <row r="3258" spans="1:7">
      <c r="A3258" s="1">
        <v>3256</v>
      </c>
      <c r="B3258" t="s">
        <v>6854</v>
      </c>
      <c r="C3258" t="s">
        <v>12</v>
      </c>
      <c r="D3258" t="s">
        <v>7048</v>
      </c>
      <c r="E3258" t="s">
        <v>14</v>
      </c>
      <c r="F3258" t="s">
        <v>7048</v>
      </c>
      <c r="G3258" t="s">
        <v>16</v>
      </c>
    </row>
    <row r="3259" spans="1:7">
      <c r="A3259" s="1">
        <v>3257</v>
      </c>
      <c r="B3259" t="s">
        <v>6854</v>
      </c>
      <c r="C3259" t="s">
        <v>12</v>
      </c>
      <c r="D3259" t="s">
        <v>7048</v>
      </c>
      <c r="E3259" t="s">
        <v>14</v>
      </c>
      <c r="F3259" t="s">
        <v>7048</v>
      </c>
      <c r="G3259" t="s">
        <v>16</v>
      </c>
    </row>
    <row r="3260" spans="1:7">
      <c r="A3260" s="1">
        <v>3258</v>
      </c>
      <c r="B3260" t="s">
        <v>6854</v>
      </c>
      <c r="C3260" t="s">
        <v>12</v>
      </c>
      <c r="D3260" t="s">
        <v>7048</v>
      </c>
      <c r="E3260" t="s">
        <v>14</v>
      </c>
      <c r="F3260" t="s">
        <v>7048</v>
      </c>
      <c r="G3260" t="s">
        <v>16</v>
      </c>
    </row>
    <row r="3261" spans="1:7">
      <c r="A3261" s="1">
        <v>3259</v>
      </c>
      <c r="B3261" t="s">
        <v>6854</v>
      </c>
      <c r="C3261" t="s">
        <v>12</v>
      </c>
      <c r="D3261" t="s">
        <v>7048</v>
      </c>
      <c r="E3261" t="s">
        <v>14</v>
      </c>
      <c r="F3261" t="s">
        <v>7048</v>
      </c>
      <c r="G3261" t="s">
        <v>16</v>
      </c>
    </row>
    <row r="3262" spans="1:7">
      <c r="A3262" s="1">
        <v>3260</v>
      </c>
      <c r="B3262" t="s">
        <v>6854</v>
      </c>
      <c r="C3262" t="s">
        <v>12</v>
      </c>
      <c r="D3262" t="s">
        <v>7048</v>
      </c>
      <c r="E3262" t="s">
        <v>14</v>
      </c>
      <c r="F3262" t="s">
        <v>7048</v>
      </c>
      <c r="G3262" t="s">
        <v>16</v>
      </c>
    </row>
    <row r="3263" spans="1:7">
      <c r="A3263" s="1">
        <v>3261</v>
      </c>
      <c r="B3263" t="s">
        <v>6854</v>
      </c>
      <c r="C3263" t="s">
        <v>12</v>
      </c>
      <c r="D3263" t="s">
        <v>7048</v>
      </c>
      <c r="E3263" t="s">
        <v>14</v>
      </c>
      <c r="F3263" t="s">
        <v>7048</v>
      </c>
      <c r="G3263" t="s">
        <v>16</v>
      </c>
    </row>
    <row r="3264" spans="1:7">
      <c r="A3264" s="1">
        <v>3262</v>
      </c>
      <c r="B3264" t="s">
        <v>6854</v>
      </c>
      <c r="C3264" t="s">
        <v>12</v>
      </c>
      <c r="D3264" t="s">
        <v>7048</v>
      </c>
      <c r="E3264" t="s">
        <v>14</v>
      </c>
      <c r="F3264" t="s">
        <v>7048</v>
      </c>
      <c r="G3264" t="s">
        <v>16</v>
      </c>
    </row>
    <row r="3265" spans="1:8">
      <c r="A3265" s="1">
        <v>3263</v>
      </c>
      <c r="B3265" t="s">
        <v>6854</v>
      </c>
      <c r="C3265" t="s">
        <v>12</v>
      </c>
      <c r="D3265" t="s">
        <v>7048</v>
      </c>
      <c r="E3265" t="s">
        <v>14</v>
      </c>
      <c r="F3265" t="s">
        <v>7048</v>
      </c>
      <c r="G3265" t="s">
        <v>16</v>
      </c>
    </row>
    <row r="3266" spans="1:8">
      <c r="A3266" s="1">
        <v>3264</v>
      </c>
      <c r="B3266" t="s">
        <v>6854</v>
      </c>
      <c r="C3266" t="s">
        <v>12</v>
      </c>
      <c r="D3266" t="s">
        <v>7048</v>
      </c>
      <c r="E3266" t="s">
        <v>14</v>
      </c>
      <c r="F3266" t="s">
        <v>7048</v>
      </c>
      <c r="G3266" t="s">
        <v>16</v>
      </c>
    </row>
    <row r="3267" spans="1:8">
      <c r="A3267" s="1">
        <v>3265</v>
      </c>
      <c r="B3267" t="s">
        <v>6854</v>
      </c>
      <c r="C3267" t="s">
        <v>12</v>
      </c>
      <c r="D3267" t="s">
        <v>7048</v>
      </c>
      <c r="E3267" t="s">
        <v>14</v>
      </c>
      <c r="F3267" t="s">
        <v>7048</v>
      </c>
      <c r="G3267" t="s">
        <v>16</v>
      </c>
    </row>
    <row r="3268" spans="1:8">
      <c r="A3268" s="1">
        <v>3266</v>
      </c>
      <c r="B3268" t="s">
        <v>6854</v>
      </c>
      <c r="C3268" t="s">
        <v>12</v>
      </c>
      <c r="D3268" t="s">
        <v>7048</v>
      </c>
      <c r="E3268" t="s">
        <v>14</v>
      </c>
      <c r="F3268" t="s">
        <v>7048</v>
      </c>
      <c r="G3268" t="s">
        <v>16</v>
      </c>
    </row>
    <row r="3269" spans="1:8">
      <c r="A3269" s="1">
        <v>3267</v>
      </c>
      <c r="B3269" t="s">
        <v>6854</v>
      </c>
      <c r="C3269" t="s">
        <v>12</v>
      </c>
      <c r="D3269" t="s">
        <v>7048</v>
      </c>
      <c r="E3269" t="s">
        <v>14</v>
      </c>
      <c r="F3269" t="s">
        <v>7048</v>
      </c>
      <c r="G3269" t="s">
        <v>16</v>
      </c>
    </row>
    <row r="3270" spans="1:8">
      <c r="A3270" s="1">
        <v>3268</v>
      </c>
      <c r="B3270" t="s">
        <v>6854</v>
      </c>
      <c r="C3270" t="s">
        <v>12</v>
      </c>
      <c r="D3270" t="s">
        <v>7048</v>
      </c>
      <c r="E3270" t="s">
        <v>14</v>
      </c>
      <c r="F3270" t="s">
        <v>7048</v>
      </c>
      <c r="G3270" t="s">
        <v>16</v>
      </c>
    </row>
    <row r="3271" spans="1:8">
      <c r="A3271" s="1">
        <v>3269</v>
      </c>
      <c r="B3271" t="s">
        <v>6854</v>
      </c>
      <c r="C3271" t="s">
        <v>12</v>
      </c>
      <c r="D3271" t="s">
        <v>7048</v>
      </c>
      <c r="E3271" t="s">
        <v>14</v>
      </c>
      <c r="F3271" t="s">
        <v>7048</v>
      </c>
      <c r="G3271" t="s">
        <v>16</v>
      </c>
    </row>
    <row r="3272" spans="1:8">
      <c r="A3272" s="1">
        <v>3270</v>
      </c>
      <c r="B3272" t="s">
        <v>6854</v>
      </c>
      <c r="C3272" t="s">
        <v>12</v>
      </c>
      <c r="D3272" t="s">
        <v>7048</v>
      </c>
      <c r="E3272" t="s">
        <v>14</v>
      </c>
      <c r="F3272" t="s">
        <v>7048</v>
      </c>
      <c r="G3272" t="s">
        <v>16</v>
      </c>
    </row>
    <row r="3273" spans="1:8">
      <c r="A3273" s="1">
        <v>3271</v>
      </c>
      <c r="B3273" t="s">
        <v>6854</v>
      </c>
      <c r="C3273" t="s">
        <v>12</v>
      </c>
      <c r="D3273" t="s">
        <v>7049</v>
      </c>
      <c r="E3273" t="s">
        <v>14</v>
      </c>
      <c r="F3273" t="s">
        <v>7049</v>
      </c>
      <c r="G3273" t="s">
        <v>16</v>
      </c>
    </row>
    <row r="3274" spans="1:8">
      <c r="A3274" s="1">
        <v>3272</v>
      </c>
      <c r="B3274" t="s">
        <v>6854</v>
      </c>
      <c r="C3274" t="s">
        <v>12</v>
      </c>
      <c r="D3274" t="s">
        <v>7050</v>
      </c>
      <c r="E3274" t="s">
        <v>14</v>
      </c>
      <c r="F3274" t="s">
        <v>105</v>
      </c>
      <c r="G3274" t="s">
        <v>16</v>
      </c>
      <c r="H3274" t="s">
        <v>7051</v>
      </c>
    </row>
    <row r="3275" spans="1:8">
      <c r="A3275" s="1">
        <v>3273</v>
      </c>
      <c r="B3275" t="s">
        <v>6854</v>
      </c>
      <c r="C3275" t="s">
        <v>12</v>
      </c>
      <c r="D3275" t="s">
        <v>7052</v>
      </c>
      <c r="E3275" t="s">
        <v>14</v>
      </c>
      <c r="F3275" t="s">
        <v>93</v>
      </c>
      <c r="G3275" t="s">
        <v>16</v>
      </c>
      <c r="H3275" t="s">
        <v>7053</v>
      </c>
    </row>
    <row r="3276" spans="1:8">
      <c r="A3276" s="1">
        <v>3274</v>
      </c>
      <c r="B3276" t="s">
        <v>6854</v>
      </c>
      <c r="C3276" t="s">
        <v>12</v>
      </c>
      <c r="D3276" t="s">
        <v>7054</v>
      </c>
      <c r="E3276" t="s">
        <v>14</v>
      </c>
      <c r="F3276" t="s">
        <v>7055</v>
      </c>
      <c r="G3276" t="s">
        <v>16</v>
      </c>
      <c r="H3276" t="s">
        <v>7056</v>
      </c>
    </row>
    <row r="3277" spans="1:8">
      <c r="A3277" s="1">
        <v>3275</v>
      </c>
      <c r="B3277" t="s">
        <v>6854</v>
      </c>
      <c r="C3277" t="s">
        <v>12</v>
      </c>
      <c r="D3277" t="s">
        <v>7057</v>
      </c>
      <c r="E3277" t="s">
        <v>14</v>
      </c>
      <c r="F3277" t="s">
        <v>7058</v>
      </c>
      <c r="G3277" t="s">
        <v>16</v>
      </c>
      <c r="H3277" t="s">
        <v>7059</v>
      </c>
    </row>
    <row r="3278" spans="1:8">
      <c r="A3278" s="1">
        <v>3276</v>
      </c>
      <c r="B3278" t="s">
        <v>6854</v>
      </c>
      <c r="C3278" t="s">
        <v>12</v>
      </c>
      <c r="D3278" t="s">
        <v>7060</v>
      </c>
      <c r="E3278" t="s">
        <v>14</v>
      </c>
      <c r="F3278" t="s">
        <v>7061</v>
      </c>
      <c r="G3278" t="s">
        <v>16</v>
      </c>
      <c r="H3278" t="s">
        <v>7062</v>
      </c>
    </row>
    <row r="3279" spans="1:8">
      <c r="A3279" s="1">
        <v>3277</v>
      </c>
      <c r="B3279" t="s">
        <v>6854</v>
      </c>
      <c r="C3279" t="s">
        <v>12</v>
      </c>
      <c r="D3279" t="s">
        <v>7063</v>
      </c>
      <c r="E3279" t="s">
        <v>14</v>
      </c>
      <c r="F3279" t="s">
        <v>3095</v>
      </c>
      <c r="G3279" t="s">
        <v>16</v>
      </c>
      <c r="H3279" t="s">
        <v>7064</v>
      </c>
    </row>
    <row r="3280" spans="1:8">
      <c r="A3280" s="1">
        <v>3278</v>
      </c>
      <c r="B3280" t="s">
        <v>6854</v>
      </c>
      <c r="C3280" t="s">
        <v>12</v>
      </c>
      <c r="D3280" t="s">
        <v>7065</v>
      </c>
      <c r="E3280" t="s">
        <v>14</v>
      </c>
      <c r="F3280" t="s">
        <v>7066</v>
      </c>
      <c r="G3280" t="s">
        <v>16</v>
      </c>
      <c r="H3280" t="s">
        <v>7067</v>
      </c>
    </row>
    <row r="3281" spans="1:8">
      <c r="A3281" s="1">
        <v>3279</v>
      </c>
      <c r="B3281" t="s">
        <v>6854</v>
      </c>
      <c r="C3281" t="s">
        <v>12</v>
      </c>
      <c r="D3281" t="s">
        <v>7068</v>
      </c>
      <c r="E3281" t="s">
        <v>14</v>
      </c>
      <c r="F3281" t="s">
        <v>7069</v>
      </c>
      <c r="G3281" t="s">
        <v>16</v>
      </c>
      <c r="H3281" t="s">
        <v>7070</v>
      </c>
    </row>
    <row r="3282" spans="1:8">
      <c r="A3282" s="1">
        <v>3280</v>
      </c>
      <c r="B3282" t="s">
        <v>7071</v>
      </c>
      <c r="C3282" t="s">
        <v>12</v>
      </c>
      <c r="D3282" t="s">
        <v>7072</v>
      </c>
      <c r="E3282" t="s">
        <v>14</v>
      </c>
      <c r="F3282" t="s">
        <v>7073</v>
      </c>
      <c r="G3282" t="s">
        <v>16</v>
      </c>
      <c r="H3282" t="s">
        <v>7074</v>
      </c>
    </row>
    <row r="3283" spans="1:8">
      <c r="A3283" s="1">
        <v>3281</v>
      </c>
      <c r="B3283" t="s">
        <v>7071</v>
      </c>
      <c r="C3283" t="s">
        <v>12</v>
      </c>
      <c r="D3283" t="s">
        <v>7075</v>
      </c>
      <c r="E3283" t="s">
        <v>14</v>
      </c>
      <c r="F3283" t="s">
        <v>7076</v>
      </c>
      <c r="G3283" t="s">
        <v>16</v>
      </c>
      <c r="H3283" t="s">
        <v>7077</v>
      </c>
    </row>
    <row r="3284" spans="1:8">
      <c r="A3284" s="1">
        <v>3282</v>
      </c>
      <c r="B3284" t="s">
        <v>7071</v>
      </c>
      <c r="C3284" t="s">
        <v>12</v>
      </c>
      <c r="D3284" t="s">
        <v>7078</v>
      </c>
      <c r="E3284" t="s">
        <v>14</v>
      </c>
      <c r="F3284" t="s">
        <v>7079</v>
      </c>
      <c r="G3284" t="s">
        <v>16</v>
      </c>
      <c r="H3284" t="s">
        <v>7080</v>
      </c>
    </row>
    <row r="3285" spans="1:8">
      <c r="A3285" s="1">
        <v>3283</v>
      </c>
      <c r="B3285" t="s">
        <v>7071</v>
      </c>
      <c r="C3285" t="s">
        <v>12</v>
      </c>
      <c r="D3285" t="s">
        <v>7081</v>
      </c>
      <c r="E3285" t="s">
        <v>14</v>
      </c>
      <c r="F3285" t="s">
        <v>609</v>
      </c>
      <c r="G3285" t="s">
        <v>16</v>
      </c>
      <c r="H3285" t="s">
        <v>7082</v>
      </c>
    </row>
    <row r="3286" spans="1:8">
      <c r="A3286" s="1">
        <v>3284</v>
      </c>
      <c r="B3286" t="s">
        <v>7071</v>
      </c>
      <c r="C3286" t="s">
        <v>12</v>
      </c>
      <c r="D3286" t="s">
        <v>7083</v>
      </c>
      <c r="E3286" t="s">
        <v>14</v>
      </c>
      <c r="F3286" t="s">
        <v>7084</v>
      </c>
      <c r="G3286" t="s">
        <v>16</v>
      </c>
      <c r="H3286" t="s">
        <v>7085</v>
      </c>
    </row>
    <row r="3287" spans="1:8">
      <c r="A3287" s="1">
        <v>3285</v>
      </c>
      <c r="B3287" t="s">
        <v>7071</v>
      </c>
      <c r="C3287" t="s">
        <v>12</v>
      </c>
      <c r="D3287" t="s">
        <v>7086</v>
      </c>
      <c r="E3287" t="s">
        <v>14</v>
      </c>
      <c r="F3287" t="s">
        <v>7087</v>
      </c>
      <c r="G3287" t="s">
        <v>16</v>
      </c>
      <c r="H3287" t="s">
        <v>7088</v>
      </c>
    </row>
    <row r="3288" spans="1:8">
      <c r="A3288" s="1">
        <v>3286</v>
      </c>
      <c r="B3288" t="s">
        <v>7071</v>
      </c>
      <c r="C3288" t="s">
        <v>12</v>
      </c>
      <c r="D3288" t="s">
        <v>7089</v>
      </c>
      <c r="E3288" t="s">
        <v>14</v>
      </c>
      <c r="F3288" t="s">
        <v>7090</v>
      </c>
      <c r="G3288" t="s">
        <v>16</v>
      </c>
      <c r="H3288" t="s">
        <v>7088</v>
      </c>
    </row>
    <row r="3289" spans="1:8">
      <c r="A3289" s="1">
        <v>3287</v>
      </c>
      <c r="B3289" t="s">
        <v>7071</v>
      </c>
      <c r="C3289" t="s">
        <v>12</v>
      </c>
      <c r="D3289" t="s">
        <v>7091</v>
      </c>
      <c r="E3289" t="s">
        <v>14</v>
      </c>
      <c r="F3289" t="s">
        <v>2582</v>
      </c>
      <c r="G3289" t="s">
        <v>16</v>
      </c>
      <c r="H3289" t="s">
        <v>7092</v>
      </c>
    </row>
    <row r="3290" spans="1:8">
      <c r="A3290" s="1">
        <v>3288</v>
      </c>
      <c r="B3290" t="s">
        <v>7071</v>
      </c>
      <c r="C3290" t="s">
        <v>12</v>
      </c>
      <c r="D3290" t="s">
        <v>7093</v>
      </c>
      <c r="E3290" t="s">
        <v>14</v>
      </c>
      <c r="F3290" t="s">
        <v>4843</v>
      </c>
      <c r="G3290" t="s">
        <v>16</v>
      </c>
      <c r="H3290" t="s">
        <v>7094</v>
      </c>
    </row>
    <row r="3291" spans="1:8">
      <c r="A3291" s="1">
        <v>3289</v>
      </c>
      <c r="B3291" t="s">
        <v>7071</v>
      </c>
      <c r="C3291" t="s">
        <v>12</v>
      </c>
      <c r="D3291" t="s">
        <v>7095</v>
      </c>
      <c r="E3291" t="s">
        <v>14</v>
      </c>
      <c r="F3291" t="s">
        <v>3658</v>
      </c>
      <c r="G3291" t="s">
        <v>16</v>
      </c>
      <c r="H3291" t="s">
        <v>7096</v>
      </c>
    </row>
    <row r="3292" spans="1:8">
      <c r="A3292" s="1">
        <v>3290</v>
      </c>
      <c r="B3292" t="s">
        <v>7071</v>
      </c>
      <c r="C3292" t="s">
        <v>12</v>
      </c>
      <c r="D3292" t="s">
        <v>7097</v>
      </c>
      <c r="E3292" t="s">
        <v>14</v>
      </c>
      <c r="F3292" t="s">
        <v>1592</v>
      </c>
      <c r="G3292" t="s">
        <v>16</v>
      </c>
      <c r="H3292" t="s">
        <v>7098</v>
      </c>
    </row>
    <row r="3293" spans="1:8">
      <c r="A3293" s="1">
        <v>3291</v>
      </c>
      <c r="B3293" t="s">
        <v>7071</v>
      </c>
      <c r="C3293" t="s">
        <v>12</v>
      </c>
      <c r="D3293" t="s">
        <v>7099</v>
      </c>
      <c r="E3293" t="s">
        <v>14</v>
      </c>
      <c r="F3293" t="s">
        <v>3658</v>
      </c>
      <c r="G3293" t="s">
        <v>16</v>
      </c>
      <c r="H3293" t="s">
        <v>7100</v>
      </c>
    </row>
    <row r="3294" spans="1:8">
      <c r="A3294" s="1">
        <v>3292</v>
      </c>
      <c r="B3294" t="s">
        <v>7071</v>
      </c>
      <c r="C3294" t="s">
        <v>12</v>
      </c>
      <c r="D3294" t="s">
        <v>7101</v>
      </c>
      <c r="E3294" t="s">
        <v>14</v>
      </c>
      <c r="F3294" t="s">
        <v>3682</v>
      </c>
      <c r="G3294" t="s">
        <v>16</v>
      </c>
      <c r="H3294" t="s">
        <v>7102</v>
      </c>
    </row>
    <row r="3295" spans="1:8">
      <c r="A3295" s="1">
        <v>3293</v>
      </c>
      <c r="B3295" t="s">
        <v>7071</v>
      </c>
      <c r="C3295" t="s">
        <v>12</v>
      </c>
      <c r="D3295" t="s">
        <v>7103</v>
      </c>
      <c r="E3295" t="s">
        <v>14</v>
      </c>
      <c r="F3295" t="s">
        <v>1207</v>
      </c>
      <c r="G3295" t="s">
        <v>16</v>
      </c>
      <c r="H3295" t="s">
        <v>7104</v>
      </c>
    </row>
    <row r="3296" spans="1:8">
      <c r="A3296" s="1">
        <v>3294</v>
      </c>
      <c r="B3296" t="s">
        <v>7071</v>
      </c>
      <c r="C3296" t="s">
        <v>12</v>
      </c>
      <c r="D3296" t="s">
        <v>7105</v>
      </c>
      <c r="E3296" t="s">
        <v>14</v>
      </c>
      <c r="F3296" t="s">
        <v>253</v>
      </c>
      <c r="G3296" t="s">
        <v>16</v>
      </c>
      <c r="H3296" t="s">
        <v>7106</v>
      </c>
    </row>
    <row r="3297" spans="1:8">
      <c r="A3297" s="1">
        <v>3295</v>
      </c>
      <c r="B3297" t="s">
        <v>7071</v>
      </c>
      <c r="C3297" t="s">
        <v>12</v>
      </c>
      <c r="D3297" t="s">
        <v>7107</v>
      </c>
      <c r="E3297" t="s">
        <v>14</v>
      </c>
      <c r="F3297" t="s">
        <v>7108</v>
      </c>
      <c r="G3297" t="s">
        <v>16</v>
      </c>
      <c r="H3297" t="s">
        <v>7109</v>
      </c>
    </row>
    <row r="3298" spans="1:8">
      <c r="A3298" s="1">
        <v>3296</v>
      </c>
      <c r="B3298" t="s">
        <v>7071</v>
      </c>
      <c r="C3298" t="s">
        <v>12</v>
      </c>
      <c r="D3298" t="s">
        <v>7110</v>
      </c>
      <c r="E3298" t="s">
        <v>14</v>
      </c>
      <c r="F3298" t="s">
        <v>7111</v>
      </c>
      <c r="G3298" t="s">
        <v>16</v>
      </c>
      <c r="H3298" t="s">
        <v>7112</v>
      </c>
    </row>
    <row r="3299" spans="1:8">
      <c r="A3299" s="1">
        <v>3297</v>
      </c>
      <c r="B3299" t="s">
        <v>7071</v>
      </c>
      <c r="C3299" t="s">
        <v>12</v>
      </c>
      <c r="D3299" t="s">
        <v>7113</v>
      </c>
      <c r="E3299" t="s">
        <v>14</v>
      </c>
      <c r="F3299" t="s">
        <v>7114</v>
      </c>
      <c r="G3299" t="s">
        <v>16</v>
      </c>
      <c r="H3299" t="s">
        <v>7115</v>
      </c>
    </row>
    <row r="3300" spans="1:8">
      <c r="A3300" s="1">
        <v>3298</v>
      </c>
      <c r="B3300" t="s">
        <v>7071</v>
      </c>
      <c r="C3300" t="s">
        <v>12</v>
      </c>
      <c r="D3300" t="s">
        <v>7116</v>
      </c>
      <c r="E3300" t="s">
        <v>14</v>
      </c>
      <c r="F3300" t="s">
        <v>7117</v>
      </c>
      <c r="G3300" t="s">
        <v>16</v>
      </c>
      <c r="H3300" t="s">
        <v>7118</v>
      </c>
    </row>
    <row r="3301" spans="1:8">
      <c r="A3301" s="1">
        <v>3299</v>
      </c>
      <c r="B3301" t="s">
        <v>7071</v>
      </c>
      <c r="C3301" t="s">
        <v>12</v>
      </c>
      <c r="D3301" t="s">
        <v>7119</v>
      </c>
      <c r="E3301" t="s">
        <v>14</v>
      </c>
      <c r="F3301" t="s">
        <v>7120</v>
      </c>
      <c r="G3301" t="s">
        <v>16</v>
      </c>
      <c r="H3301" t="s">
        <v>7121</v>
      </c>
    </row>
    <row r="3302" spans="1:8">
      <c r="A3302" s="1">
        <v>3300</v>
      </c>
      <c r="B3302" t="s">
        <v>7071</v>
      </c>
      <c r="C3302" t="s">
        <v>12</v>
      </c>
      <c r="D3302" t="s">
        <v>7122</v>
      </c>
      <c r="E3302" t="s">
        <v>14</v>
      </c>
      <c r="F3302" t="s">
        <v>7123</v>
      </c>
      <c r="G3302" t="s">
        <v>16</v>
      </c>
      <c r="H3302" t="s">
        <v>7124</v>
      </c>
    </row>
    <row r="3303" spans="1:8">
      <c r="A3303" s="1">
        <v>3301</v>
      </c>
      <c r="B3303" t="s">
        <v>7071</v>
      </c>
      <c r="C3303" t="s">
        <v>12</v>
      </c>
      <c r="D3303" t="s">
        <v>7125</v>
      </c>
      <c r="E3303" t="s">
        <v>14</v>
      </c>
      <c r="F3303" t="s">
        <v>7126</v>
      </c>
      <c r="G3303" t="s">
        <v>16</v>
      </c>
      <c r="H3303" t="s">
        <v>7127</v>
      </c>
    </row>
    <row r="3304" spans="1:8">
      <c r="A3304" s="1">
        <v>3302</v>
      </c>
      <c r="B3304" t="s">
        <v>7071</v>
      </c>
      <c r="C3304" t="s">
        <v>12</v>
      </c>
      <c r="D3304" t="s">
        <v>7128</v>
      </c>
      <c r="E3304" t="s">
        <v>14</v>
      </c>
      <c r="F3304" t="s">
        <v>7129</v>
      </c>
      <c r="G3304" t="s">
        <v>16</v>
      </c>
      <c r="H3304" t="s">
        <v>7130</v>
      </c>
    </row>
    <row r="3305" spans="1:8">
      <c r="A3305" s="1">
        <v>3303</v>
      </c>
      <c r="B3305" t="s">
        <v>7131</v>
      </c>
      <c r="C3305" t="s">
        <v>12</v>
      </c>
      <c r="D3305" t="s">
        <v>7132</v>
      </c>
      <c r="E3305" t="s">
        <v>14</v>
      </c>
      <c r="F3305" t="s">
        <v>7133</v>
      </c>
      <c r="G3305" t="s">
        <v>16</v>
      </c>
      <c r="H3305" t="s">
        <v>7134</v>
      </c>
    </row>
    <row r="3306" spans="1:8">
      <c r="A3306" s="1">
        <v>3304</v>
      </c>
      <c r="B3306" t="s">
        <v>7131</v>
      </c>
      <c r="C3306" t="s">
        <v>12</v>
      </c>
      <c r="D3306" t="s">
        <v>7135</v>
      </c>
      <c r="E3306" t="s">
        <v>14</v>
      </c>
      <c r="F3306" t="s">
        <v>7136</v>
      </c>
      <c r="G3306" t="s">
        <v>16</v>
      </c>
      <c r="H3306" t="s">
        <v>7137</v>
      </c>
    </row>
    <row r="3307" spans="1:8">
      <c r="A3307" s="1">
        <v>3305</v>
      </c>
      <c r="B3307" t="s">
        <v>7131</v>
      </c>
      <c r="C3307" t="s">
        <v>12</v>
      </c>
      <c r="D3307" t="s">
        <v>129</v>
      </c>
      <c r="E3307" t="s">
        <v>14</v>
      </c>
      <c r="F3307" t="s">
        <v>129</v>
      </c>
      <c r="G3307" t="s">
        <v>16</v>
      </c>
    </row>
    <row r="3308" spans="1:8">
      <c r="A3308" s="1">
        <v>3306</v>
      </c>
      <c r="B3308" t="s">
        <v>7131</v>
      </c>
      <c r="C3308" t="s">
        <v>12</v>
      </c>
      <c r="D3308" t="s">
        <v>63</v>
      </c>
      <c r="E3308" t="s">
        <v>14</v>
      </c>
      <c r="F3308" t="s">
        <v>63</v>
      </c>
      <c r="G3308" t="s">
        <v>16</v>
      </c>
    </row>
    <row r="3309" spans="1:8">
      <c r="A3309" s="1">
        <v>3307</v>
      </c>
      <c r="B3309" t="s">
        <v>7131</v>
      </c>
      <c r="C3309" t="s">
        <v>12</v>
      </c>
      <c r="D3309" t="s">
        <v>7138</v>
      </c>
      <c r="E3309" t="s">
        <v>14</v>
      </c>
      <c r="F3309" t="s">
        <v>7139</v>
      </c>
      <c r="G3309" t="s">
        <v>16</v>
      </c>
      <c r="H3309" t="s">
        <v>7140</v>
      </c>
    </row>
    <row r="3310" spans="1:8">
      <c r="A3310" s="1">
        <v>3308</v>
      </c>
      <c r="B3310" t="s">
        <v>7131</v>
      </c>
      <c r="C3310" t="s">
        <v>12</v>
      </c>
      <c r="D3310" t="s">
        <v>7141</v>
      </c>
      <c r="E3310" t="s">
        <v>14</v>
      </c>
      <c r="F3310" t="s">
        <v>7142</v>
      </c>
      <c r="G3310" t="s">
        <v>16</v>
      </c>
      <c r="H3310" t="s">
        <v>7143</v>
      </c>
    </row>
    <row r="3311" spans="1:8">
      <c r="A3311" s="1">
        <v>3309</v>
      </c>
      <c r="B3311" t="s">
        <v>7131</v>
      </c>
      <c r="C3311" t="s">
        <v>12</v>
      </c>
      <c r="D3311" t="s">
        <v>7144</v>
      </c>
      <c r="E3311" t="s">
        <v>14</v>
      </c>
      <c r="F3311" t="s">
        <v>7145</v>
      </c>
      <c r="G3311" t="s">
        <v>16</v>
      </c>
      <c r="H3311" t="s">
        <v>7146</v>
      </c>
    </row>
    <row r="3312" spans="1:8">
      <c r="A3312" s="1">
        <v>3310</v>
      </c>
      <c r="B3312" t="s">
        <v>7131</v>
      </c>
      <c r="C3312" t="s">
        <v>12</v>
      </c>
      <c r="D3312" t="s">
        <v>7147</v>
      </c>
      <c r="E3312" t="s">
        <v>14</v>
      </c>
      <c r="F3312" t="s">
        <v>7148</v>
      </c>
      <c r="G3312" t="s">
        <v>16</v>
      </c>
      <c r="H3312" t="s">
        <v>7149</v>
      </c>
    </row>
    <row r="3313" spans="1:8">
      <c r="A3313" s="1">
        <v>3311</v>
      </c>
      <c r="B3313" t="s">
        <v>7131</v>
      </c>
      <c r="C3313" t="s">
        <v>12</v>
      </c>
      <c r="D3313" t="s">
        <v>7150</v>
      </c>
      <c r="E3313" t="s">
        <v>14</v>
      </c>
      <c r="F3313" t="s">
        <v>7151</v>
      </c>
      <c r="G3313" t="s">
        <v>16</v>
      </c>
      <c r="H3313" t="s">
        <v>7152</v>
      </c>
    </row>
    <row r="3314" spans="1:8">
      <c r="A3314" s="1">
        <v>3312</v>
      </c>
      <c r="B3314" t="s">
        <v>7131</v>
      </c>
      <c r="C3314" t="s">
        <v>12</v>
      </c>
      <c r="D3314" t="s">
        <v>7153</v>
      </c>
      <c r="E3314" t="s">
        <v>14</v>
      </c>
      <c r="F3314" t="s">
        <v>7154</v>
      </c>
      <c r="G3314" t="s">
        <v>16</v>
      </c>
      <c r="H3314" t="s">
        <v>7155</v>
      </c>
    </row>
    <row r="3315" spans="1:8">
      <c r="A3315" s="1">
        <v>3313</v>
      </c>
      <c r="B3315" t="s">
        <v>7131</v>
      </c>
      <c r="C3315" t="s">
        <v>12</v>
      </c>
      <c r="D3315" t="s">
        <v>7156</v>
      </c>
      <c r="E3315" t="s">
        <v>14</v>
      </c>
      <c r="F3315" t="s">
        <v>7157</v>
      </c>
      <c r="G3315" t="s">
        <v>16</v>
      </c>
      <c r="H3315" t="s">
        <v>7158</v>
      </c>
    </row>
    <row r="3316" spans="1:8">
      <c r="A3316" s="1">
        <v>3314</v>
      </c>
      <c r="B3316" t="s">
        <v>7131</v>
      </c>
      <c r="C3316" t="s">
        <v>12</v>
      </c>
      <c r="D3316" t="s">
        <v>63</v>
      </c>
      <c r="E3316" t="s">
        <v>14</v>
      </c>
      <c r="F3316" t="s">
        <v>63</v>
      </c>
      <c r="G3316" t="s">
        <v>16</v>
      </c>
    </row>
    <row r="3317" spans="1:8">
      <c r="A3317" s="1">
        <v>3315</v>
      </c>
      <c r="B3317" t="s">
        <v>7131</v>
      </c>
      <c r="C3317" t="s">
        <v>12</v>
      </c>
      <c r="D3317" t="s">
        <v>7159</v>
      </c>
      <c r="E3317" t="s">
        <v>14</v>
      </c>
      <c r="F3317" t="s">
        <v>134</v>
      </c>
      <c r="G3317" t="s">
        <v>16</v>
      </c>
      <c r="H3317" t="s">
        <v>7160</v>
      </c>
    </row>
    <row r="3318" spans="1:8">
      <c r="A3318" s="1">
        <v>3316</v>
      </c>
      <c r="B3318" t="s">
        <v>7131</v>
      </c>
      <c r="C3318" t="s">
        <v>12</v>
      </c>
      <c r="D3318" t="s">
        <v>7161</v>
      </c>
      <c r="E3318" t="s">
        <v>14</v>
      </c>
      <c r="F3318" t="s">
        <v>108</v>
      </c>
      <c r="G3318" t="s">
        <v>16</v>
      </c>
      <c r="H3318" t="s">
        <v>7162</v>
      </c>
    </row>
    <row r="3319" spans="1:8">
      <c r="A3319" s="1">
        <v>3317</v>
      </c>
      <c r="B3319" t="s">
        <v>7131</v>
      </c>
      <c r="C3319" t="s">
        <v>12</v>
      </c>
      <c r="D3319" t="s">
        <v>7163</v>
      </c>
      <c r="E3319" t="s">
        <v>14</v>
      </c>
      <c r="F3319" t="s">
        <v>917</v>
      </c>
      <c r="G3319" t="s">
        <v>16</v>
      </c>
      <c r="H3319" t="s">
        <v>7164</v>
      </c>
    </row>
    <row r="3320" spans="1:8">
      <c r="A3320" s="1">
        <v>3318</v>
      </c>
      <c r="B3320" t="s">
        <v>7131</v>
      </c>
      <c r="C3320" t="s">
        <v>12</v>
      </c>
      <c r="D3320" t="s">
        <v>7165</v>
      </c>
      <c r="E3320" t="s">
        <v>14</v>
      </c>
      <c r="F3320" t="s">
        <v>7166</v>
      </c>
      <c r="G3320" t="s">
        <v>16</v>
      </c>
      <c r="H3320" t="s">
        <v>7167</v>
      </c>
    </row>
    <row r="3321" spans="1:8">
      <c r="A3321" s="1">
        <v>3319</v>
      </c>
      <c r="B3321" t="s">
        <v>7131</v>
      </c>
      <c r="C3321" t="s">
        <v>12</v>
      </c>
      <c r="D3321" t="s">
        <v>7168</v>
      </c>
      <c r="E3321" t="s">
        <v>14</v>
      </c>
      <c r="F3321" t="s">
        <v>404</v>
      </c>
      <c r="G3321" t="s">
        <v>16</v>
      </c>
      <c r="H3321" t="s">
        <v>7169</v>
      </c>
    </row>
    <row r="3322" spans="1:8">
      <c r="A3322" s="1">
        <v>3320</v>
      </c>
      <c r="B3322" t="s">
        <v>7131</v>
      </c>
      <c r="C3322" t="s">
        <v>12</v>
      </c>
      <c r="D3322" t="s">
        <v>63</v>
      </c>
      <c r="E3322" t="s">
        <v>14</v>
      </c>
      <c r="F3322" t="s">
        <v>63</v>
      </c>
      <c r="G3322" t="s">
        <v>16</v>
      </c>
    </row>
    <row r="3323" spans="1:8">
      <c r="A3323" s="1">
        <v>3321</v>
      </c>
      <c r="B3323" t="s">
        <v>7131</v>
      </c>
      <c r="C3323" t="s">
        <v>12</v>
      </c>
      <c r="D3323" t="s">
        <v>7170</v>
      </c>
      <c r="E3323" t="s">
        <v>14</v>
      </c>
      <c r="F3323" t="s">
        <v>7171</v>
      </c>
      <c r="G3323" t="s">
        <v>16</v>
      </c>
      <c r="H3323" t="s">
        <v>7172</v>
      </c>
    </row>
    <row r="3324" spans="1:8">
      <c r="A3324" s="1">
        <v>3322</v>
      </c>
      <c r="B3324" t="s">
        <v>7131</v>
      </c>
      <c r="C3324" t="s">
        <v>12</v>
      </c>
      <c r="D3324" t="s">
        <v>7173</v>
      </c>
      <c r="E3324" t="s">
        <v>14</v>
      </c>
      <c r="F3324" t="s">
        <v>853</v>
      </c>
      <c r="G3324" t="s">
        <v>16</v>
      </c>
      <c r="H3324" t="s">
        <v>7174</v>
      </c>
    </row>
    <row r="3325" spans="1:8">
      <c r="A3325" s="1">
        <v>3323</v>
      </c>
      <c r="B3325" t="s">
        <v>7131</v>
      </c>
      <c r="C3325" t="s">
        <v>12</v>
      </c>
      <c r="D3325" t="s">
        <v>7175</v>
      </c>
      <c r="E3325" t="s">
        <v>14</v>
      </c>
      <c r="F3325" t="s">
        <v>609</v>
      </c>
      <c r="G3325" t="s">
        <v>16</v>
      </c>
      <c r="H3325" t="s">
        <v>7176</v>
      </c>
    </row>
    <row r="3326" spans="1:8">
      <c r="A3326" s="1">
        <v>3324</v>
      </c>
      <c r="B3326" t="s">
        <v>7131</v>
      </c>
      <c r="C3326" t="s">
        <v>12</v>
      </c>
      <c r="D3326" t="s">
        <v>7177</v>
      </c>
      <c r="E3326" t="s">
        <v>14</v>
      </c>
      <c r="F3326" t="s">
        <v>1111</v>
      </c>
      <c r="G3326" t="s">
        <v>16</v>
      </c>
      <c r="H3326" t="s">
        <v>7178</v>
      </c>
    </row>
    <row r="3327" spans="1:8">
      <c r="A3327" s="1">
        <v>3325</v>
      </c>
      <c r="B3327" t="s">
        <v>7131</v>
      </c>
      <c r="C3327" t="s">
        <v>12</v>
      </c>
      <c r="D3327" t="s">
        <v>7179</v>
      </c>
      <c r="E3327" t="s">
        <v>14</v>
      </c>
      <c r="F3327" t="s">
        <v>65</v>
      </c>
      <c r="G3327" t="s">
        <v>16</v>
      </c>
      <c r="H3327" t="s">
        <v>7180</v>
      </c>
    </row>
    <row r="3328" spans="1:8">
      <c r="A3328" s="1">
        <v>3326</v>
      </c>
      <c r="B3328" t="s">
        <v>7131</v>
      </c>
      <c r="C3328" t="s">
        <v>12</v>
      </c>
      <c r="D3328" t="s">
        <v>7181</v>
      </c>
      <c r="E3328" t="s">
        <v>14</v>
      </c>
      <c r="F3328" t="s">
        <v>68</v>
      </c>
      <c r="G3328" t="s">
        <v>16</v>
      </c>
      <c r="H3328" t="s">
        <v>7182</v>
      </c>
    </row>
    <row r="3329" spans="1:8">
      <c r="A3329" s="1">
        <v>3327</v>
      </c>
      <c r="B3329" t="s">
        <v>7131</v>
      </c>
      <c r="C3329" t="s">
        <v>12</v>
      </c>
      <c r="D3329" t="s">
        <v>7183</v>
      </c>
      <c r="E3329" t="s">
        <v>14</v>
      </c>
      <c r="F3329" t="s">
        <v>71</v>
      </c>
      <c r="G3329" t="s">
        <v>16</v>
      </c>
      <c r="H3329" t="s">
        <v>7134</v>
      </c>
    </row>
    <row r="3330" spans="1:8">
      <c r="A3330" s="1">
        <v>3328</v>
      </c>
      <c r="B3330" t="s">
        <v>7131</v>
      </c>
      <c r="C3330" t="s">
        <v>12</v>
      </c>
      <c r="D3330" t="s">
        <v>7184</v>
      </c>
      <c r="E3330" t="s">
        <v>14</v>
      </c>
      <c r="F3330" t="s">
        <v>74</v>
      </c>
      <c r="G3330" t="s">
        <v>16</v>
      </c>
      <c r="H3330" t="s">
        <v>7185</v>
      </c>
    </row>
    <row r="3331" spans="1:8">
      <c r="A3331" s="1">
        <v>3329</v>
      </c>
      <c r="B3331" t="s">
        <v>7131</v>
      </c>
      <c r="C3331" t="s">
        <v>12</v>
      </c>
      <c r="D3331" t="s">
        <v>7186</v>
      </c>
      <c r="E3331" t="s">
        <v>14</v>
      </c>
      <c r="F3331" t="s">
        <v>77</v>
      </c>
      <c r="G3331" t="s">
        <v>16</v>
      </c>
      <c r="H3331" t="s">
        <v>7187</v>
      </c>
    </row>
    <row r="3332" spans="1:8">
      <c r="A3332" s="1">
        <v>3330</v>
      </c>
      <c r="B3332" t="s">
        <v>7131</v>
      </c>
      <c r="C3332" t="s">
        <v>12</v>
      </c>
      <c r="D3332" t="s">
        <v>63</v>
      </c>
      <c r="E3332" t="s">
        <v>14</v>
      </c>
      <c r="F3332" t="s">
        <v>63</v>
      </c>
      <c r="G3332" t="s">
        <v>16</v>
      </c>
    </row>
    <row r="3333" spans="1:8">
      <c r="A3333" s="1">
        <v>3331</v>
      </c>
      <c r="B3333" t="s">
        <v>7131</v>
      </c>
      <c r="C3333" t="s">
        <v>12</v>
      </c>
      <c r="D3333" t="s">
        <v>7188</v>
      </c>
      <c r="E3333" t="s">
        <v>14</v>
      </c>
      <c r="F3333" t="s">
        <v>427</v>
      </c>
      <c r="G3333" t="s">
        <v>16</v>
      </c>
      <c r="H3333" t="s">
        <v>7189</v>
      </c>
    </row>
    <row r="3334" spans="1:8">
      <c r="A3334" s="1">
        <v>3332</v>
      </c>
      <c r="B3334" t="s">
        <v>7131</v>
      </c>
      <c r="C3334" t="s">
        <v>12</v>
      </c>
      <c r="D3334" t="s">
        <v>7190</v>
      </c>
      <c r="E3334" t="s">
        <v>14</v>
      </c>
      <c r="F3334" t="s">
        <v>96</v>
      </c>
      <c r="G3334" t="s">
        <v>16</v>
      </c>
      <c r="H3334" t="s">
        <v>7191</v>
      </c>
    </row>
    <row r="3335" spans="1:8">
      <c r="A3335" s="1">
        <v>3333</v>
      </c>
      <c r="B3335" t="s">
        <v>7131</v>
      </c>
      <c r="C3335" t="s">
        <v>12</v>
      </c>
      <c r="D3335" t="s">
        <v>7192</v>
      </c>
      <c r="E3335" t="s">
        <v>14</v>
      </c>
      <c r="F3335" t="s">
        <v>90</v>
      </c>
      <c r="G3335" t="s">
        <v>16</v>
      </c>
      <c r="H3335" t="s">
        <v>7193</v>
      </c>
    </row>
    <row r="3336" spans="1:8">
      <c r="A3336" s="1">
        <v>3334</v>
      </c>
      <c r="B3336" t="s">
        <v>7131</v>
      </c>
      <c r="C3336" t="s">
        <v>12</v>
      </c>
      <c r="D3336" t="s">
        <v>7194</v>
      </c>
      <c r="E3336" t="s">
        <v>14</v>
      </c>
      <c r="F3336" t="s">
        <v>102</v>
      </c>
      <c r="G3336" t="s">
        <v>16</v>
      </c>
      <c r="H3336" t="s">
        <v>7195</v>
      </c>
    </row>
    <row r="3337" spans="1:8">
      <c r="A3337" s="1">
        <v>3335</v>
      </c>
      <c r="B3337" t="s">
        <v>7131</v>
      </c>
      <c r="C3337" t="s">
        <v>12</v>
      </c>
      <c r="D3337" t="s">
        <v>7196</v>
      </c>
      <c r="E3337" t="s">
        <v>14</v>
      </c>
      <c r="F3337" t="s">
        <v>105</v>
      </c>
      <c r="G3337" t="s">
        <v>16</v>
      </c>
      <c r="H3337" t="s">
        <v>7197</v>
      </c>
    </row>
    <row r="3338" spans="1:8">
      <c r="A3338" s="1">
        <v>3336</v>
      </c>
      <c r="B3338" t="s">
        <v>7131</v>
      </c>
      <c r="C3338" t="s">
        <v>12</v>
      </c>
      <c r="D3338" t="s">
        <v>63</v>
      </c>
      <c r="E3338" t="s">
        <v>14</v>
      </c>
      <c r="F3338" t="s">
        <v>63</v>
      </c>
      <c r="G3338" t="s">
        <v>16</v>
      </c>
    </row>
    <row r="3339" spans="1:8">
      <c r="A3339" s="1">
        <v>3337</v>
      </c>
      <c r="B3339" t="s">
        <v>7131</v>
      </c>
      <c r="C3339" t="s">
        <v>12</v>
      </c>
      <c r="D3339" t="s">
        <v>7198</v>
      </c>
      <c r="E3339" t="s">
        <v>14</v>
      </c>
      <c r="F3339" t="s">
        <v>217</v>
      </c>
      <c r="G3339" t="s">
        <v>16</v>
      </c>
      <c r="H3339" t="s">
        <v>7199</v>
      </c>
    </row>
    <row r="3340" spans="1:8">
      <c r="A3340" s="1">
        <v>3338</v>
      </c>
      <c r="B3340" t="s">
        <v>7131</v>
      </c>
      <c r="C3340" t="s">
        <v>12</v>
      </c>
      <c r="D3340" t="s">
        <v>7200</v>
      </c>
      <c r="E3340" t="s">
        <v>14</v>
      </c>
      <c r="F3340" t="s">
        <v>220</v>
      </c>
      <c r="G3340" t="s">
        <v>16</v>
      </c>
      <c r="H3340" t="s">
        <v>7201</v>
      </c>
    </row>
    <row r="3341" spans="1:8">
      <c r="A3341" s="1">
        <v>3339</v>
      </c>
      <c r="B3341" t="s">
        <v>7131</v>
      </c>
      <c r="C3341" t="s">
        <v>12</v>
      </c>
      <c r="D3341" t="s">
        <v>7202</v>
      </c>
      <c r="E3341" t="s">
        <v>14</v>
      </c>
      <c r="F3341" t="s">
        <v>902</v>
      </c>
      <c r="G3341" t="s">
        <v>16</v>
      </c>
      <c r="H3341" t="s">
        <v>7134</v>
      </c>
    </row>
    <row r="3342" spans="1:8">
      <c r="A3342" s="1">
        <v>3340</v>
      </c>
      <c r="B3342" t="s">
        <v>7131</v>
      </c>
      <c r="C3342" t="s">
        <v>12</v>
      </c>
      <c r="D3342" t="s">
        <v>7203</v>
      </c>
      <c r="E3342" t="s">
        <v>14</v>
      </c>
      <c r="F3342" t="s">
        <v>905</v>
      </c>
      <c r="G3342" t="s">
        <v>16</v>
      </c>
      <c r="H3342" t="s">
        <v>7204</v>
      </c>
    </row>
    <row r="3343" spans="1:8">
      <c r="A3343" s="1">
        <v>3341</v>
      </c>
      <c r="B3343" t="s">
        <v>7131</v>
      </c>
      <c r="C3343" t="s">
        <v>12</v>
      </c>
      <c r="D3343" t="s">
        <v>63</v>
      </c>
      <c r="E3343" t="s">
        <v>14</v>
      </c>
      <c r="F3343" t="s">
        <v>63</v>
      </c>
      <c r="G3343" t="s">
        <v>16</v>
      </c>
    </row>
    <row r="3344" spans="1:8">
      <c r="A3344" s="1">
        <v>3342</v>
      </c>
      <c r="B3344" t="s">
        <v>7131</v>
      </c>
      <c r="C3344" t="s">
        <v>12</v>
      </c>
      <c r="D3344" t="s">
        <v>7205</v>
      </c>
      <c r="E3344" t="s">
        <v>14</v>
      </c>
      <c r="F3344" t="s">
        <v>7206</v>
      </c>
      <c r="G3344" t="s">
        <v>16</v>
      </c>
      <c r="H3344" t="s">
        <v>7207</v>
      </c>
    </row>
    <row r="3345" spans="1:8">
      <c r="A3345" s="1">
        <v>3343</v>
      </c>
      <c r="B3345" t="s">
        <v>7131</v>
      </c>
      <c r="C3345" t="s">
        <v>12</v>
      </c>
      <c r="D3345" t="s">
        <v>7208</v>
      </c>
      <c r="E3345" t="s">
        <v>14</v>
      </c>
      <c r="F3345" t="s">
        <v>7209</v>
      </c>
      <c r="G3345" t="s">
        <v>16</v>
      </c>
      <c r="H3345" t="s">
        <v>7210</v>
      </c>
    </row>
    <row r="3346" spans="1:8">
      <c r="A3346" s="1">
        <v>3344</v>
      </c>
      <c r="B3346" t="s">
        <v>7131</v>
      </c>
      <c r="C3346" t="s">
        <v>12</v>
      </c>
      <c r="D3346" t="s">
        <v>7211</v>
      </c>
      <c r="E3346" t="s">
        <v>14</v>
      </c>
      <c r="F3346" t="s">
        <v>5596</v>
      </c>
      <c r="G3346" t="s">
        <v>16</v>
      </c>
      <c r="H3346" t="s">
        <v>7212</v>
      </c>
    </row>
    <row r="3347" spans="1:8">
      <c r="A3347" s="1">
        <v>3345</v>
      </c>
      <c r="B3347" t="s">
        <v>7131</v>
      </c>
      <c r="C3347" t="s">
        <v>12</v>
      </c>
      <c r="D3347" t="s">
        <v>7213</v>
      </c>
      <c r="E3347" t="s">
        <v>14</v>
      </c>
      <c r="F3347" t="s">
        <v>7214</v>
      </c>
      <c r="G3347" t="s">
        <v>16</v>
      </c>
      <c r="H3347" t="s">
        <v>7215</v>
      </c>
    </row>
    <row r="3348" spans="1:8">
      <c r="A3348" s="1">
        <v>3346</v>
      </c>
      <c r="B3348" t="s">
        <v>7131</v>
      </c>
      <c r="C3348" t="s">
        <v>12</v>
      </c>
      <c r="D3348" t="s">
        <v>7216</v>
      </c>
      <c r="E3348" t="s">
        <v>14</v>
      </c>
      <c r="F3348" t="s">
        <v>3766</v>
      </c>
      <c r="G3348" t="s">
        <v>16</v>
      </c>
      <c r="H3348" t="s">
        <v>7217</v>
      </c>
    </row>
    <row r="3349" spans="1:8">
      <c r="A3349" s="1">
        <v>3347</v>
      </c>
      <c r="B3349" t="s">
        <v>7131</v>
      </c>
      <c r="C3349" t="s">
        <v>12</v>
      </c>
      <c r="D3349" t="s">
        <v>7218</v>
      </c>
      <c r="E3349" t="s">
        <v>14</v>
      </c>
      <c r="F3349" t="s">
        <v>3766</v>
      </c>
      <c r="G3349" t="s">
        <v>16</v>
      </c>
      <c r="H3349" t="s">
        <v>7219</v>
      </c>
    </row>
    <row r="3350" spans="1:8">
      <c r="A3350" s="1">
        <v>3348</v>
      </c>
      <c r="B3350" t="s">
        <v>7131</v>
      </c>
      <c r="C3350" t="s">
        <v>12</v>
      </c>
      <c r="D3350" t="s">
        <v>7220</v>
      </c>
      <c r="E3350" t="s">
        <v>14</v>
      </c>
      <c r="F3350" t="s">
        <v>7221</v>
      </c>
      <c r="G3350" t="s">
        <v>16</v>
      </c>
      <c r="H3350" t="s">
        <v>7222</v>
      </c>
    </row>
    <row r="3351" spans="1:8">
      <c r="A3351" s="1">
        <v>3349</v>
      </c>
      <c r="B3351" t="s">
        <v>7131</v>
      </c>
      <c r="C3351" t="s">
        <v>12</v>
      </c>
      <c r="D3351" t="s">
        <v>7223</v>
      </c>
      <c r="E3351" t="s">
        <v>14</v>
      </c>
      <c r="F3351" t="s">
        <v>7224</v>
      </c>
      <c r="G3351" t="s">
        <v>16</v>
      </c>
      <c r="H3351" t="s">
        <v>7225</v>
      </c>
    </row>
    <row r="3352" spans="1:8">
      <c r="A3352" s="1">
        <v>3350</v>
      </c>
      <c r="B3352" t="s">
        <v>7131</v>
      </c>
      <c r="C3352" t="s">
        <v>12</v>
      </c>
      <c r="D3352" t="s">
        <v>234</v>
      </c>
      <c r="E3352" t="s">
        <v>14</v>
      </c>
      <c r="F3352" t="s">
        <v>234</v>
      </c>
      <c r="G3352" t="s">
        <v>16</v>
      </c>
    </row>
    <row r="3353" spans="1:8">
      <c r="A3353" s="1">
        <v>3351</v>
      </c>
      <c r="B3353" t="s">
        <v>7131</v>
      </c>
      <c r="C3353" t="s">
        <v>12</v>
      </c>
      <c r="D3353" t="s">
        <v>63</v>
      </c>
      <c r="E3353" t="s">
        <v>14</v>
      </c>
      <c r="F3353" t="s">
        <v>63</v>
      </c>
      <c r="G3353" t="s">
        <v>16</v>
      </c>
    </row>
    <row r="3354" spans="1:8">
      <c r="A3354" s="1">
        <v>3352</v>
      </c>
      <c r="B3354" t="s">
        <v>7131</v>
      </c>
      <c r="C3354" t="s">
        <v>12</v>
      </c>
      <c r="D3354" t="s">
        <v>7226</v>
      </c>
      <c r="E3354" t="s">
        <v>14</v>
      </c>
      <c r="F3354" t="s">
        <v>112</v>
      </c>
      <c r="G3354" t="s">
        <v>16</v>
      </c>
      <c r="H3354" t="s">
        <v>7227</v>
      </c>
    </row>
    <row r="3355" spans="1:8">
      <c r="A3355" s="1">
        <v>3353</v>
      </c>
      <c r="B3355" t="s">
        <v>7131</v>
      </c>
      <c r="C3355" t="s">
        <v>12</v>
      </c>
      <c r="D3355" t="s">
        <v>7228</v>
      </c>
      <c r="E3355" t="s">
        <v>14</v>
      </c>
      <c r="F3355" t="s">
        <v>115</v>
      </c>
      <c r="G3355" t="s">
        <v>16</v>
      </c>
      <c r="H3355" t="s">
        <v>7229</v>
      </c>
    </row>
    <row r="3356" spans="1:8">
      <c r="A3356" s="1">
        <v>3354</v>
      </c>
      <c r="B3356" t="s">
        <v>7131</v>
      </c>
      <c r="C3356" t="s">
        <v>12</v>
      </c>
      <c r="D3356" t="s">
        <v>7230</v>
      </c>
      <c r="E3356" t="s">
        <v>14</v>
      </c>
      <c r="F3356" t="s">
        <v>853</v>
      </c>
      <c r="G3356" t="s">
        <v>16</v>
      </c>
      <c r="H3356" t="s">
        <v>7231</v>
      </c>
    </row>
    <row r="3357" spans="1:8">
      <c r="A3357" s="1">
        <v>3355</v>
      </c>
      <c r="B3357" t="s">
        <v>7131</v>
      </c>
      <c r="C3357" t="s">
        <v>12</v>
      </c>
      <c r="D3357" t="s">
        <v>7232</v>
      </c>
      <c r="E3357" t="s">
        <v>14</v>
      </c>
      <c r="F3357" t="s">
        <v>609</v>
      </c>
      <c r="G3357" t="s">
        <v>16</v>
      </c>
      <c r="H3357" t="s">
        <v>7233</v>
      </c>
    </row>
    <row r="3358" spans="1:8">
      <c r="A3358" s="1">
        <v>3356</v>
      </c>
      <c r="B3358" t="s">
        <v>7131</v>
      </c>
      <c r="C3358" t="s">
        <v>12</v>
      </c>
      <c r="D3358" t="s">
        <v>7234</v>
      </c>
      <c r="E3358" t="s">
        <v>14</v>
      </c>
      <c r="F3358" t="s">
        <v>1502</v>
      </c>
      <c r="G3358" t="s">
        <v>16</v>
      </c>
      <c r="H3358" t="s">
        <v>7235</v>
      </c>
    </row>
    <row r="3359" spans="1:8">
      <c r="A3359" s="1">
        <v>3357</v>
      </c>
      <c r="B3359" t="s">
        <v>7236</v>
      </c>
      <c r="C3359" t="s">
        <v>12</v>
      </c>
      <c r="D3359" t="s">
        <v>7237</v>
      </c>
      <c r="E3359" t="s">
        <v>14</v>
      </c>
      <c r="F3359" t="s">
        <v>404</v>
      </c>
      <c r="G3359" t="s">
        <v>16</v>
      </c>
      <c r="H3359" t="s">
        <v>7238</v>
      </c>
    </row>
    <row r="3360" spans="1:8">
      <c r="A3360" s="1">
        <v>3358</v>
      </c>
      <c r="B3360" t="s">
        <v>7236</v>
      </c>
      <c r="C3360" t="s">
        <v>12</v>
      </c>
      <c r="D3360" t="s">
        <v>7239</v>
      </c>
      <c r="E3360" t="s">
        <v>14</v>
      </c>
      <c r="F3360" t="s">
        <v>427</v>
      </c>
      <c r="G3360" t="s">
        <v>16</v>
      </c>
      <c r="H3360" t="s">
        <v>7240</v>
      </c>
    </row>
    <row r="3361" spans="1:8">
      <c r="A3361" s="1">
        <v>3359</v>
      </c>
      <c r="B3361" t="s">
        <v>7236</v>
      </c>
      <c r="C3361" t="s">
        <v>12</v>
      </c>
      <c r="D3361" t="s">
        <v>7241</v>
      </c>
      <c r="E3361" t="s">
        <v>14</v>
      </c>
      <c r="F3361" t="s">
        <v>96</v>
      </c>
      <c r="G3361" t="s">
        <v>16</v>
      </c>
      <c r="H3361" t="s">
        <v>7242</v>
      </c>
    </row>
    <row r="3362" spans="1:8">
      <c r="A3362" s="1">
        <v>3360</v>
      </c>
      <c r="B3362" t="s">
        <v>7236</v>
      </c>
      <c r="C3362" t="s">
        <v>12</v>
      </c>
      <c r="D3362" t="s">
        <v>7243</v>
      </c>
      <c r="E3362" t="s">
        <v>14</v>
      </c>
      <c r="F3362" t="s">
        <v>90</v>
      </c>
      <c r="G3362" t="s">
        <v>16</v>
      </c>
      <c r="H3362" t="s">
        <v>7244</v>
      </c>
    </row>
    <row r="3363" spans="1:8">
      <c r="A3363" s="1">
        <v>3361</v>
      </c>
      <c r="B3363" t="s">
        <v>7236</v>
      </c>
      <c r="C3363" t="s">
        <v>12</v>
      </c>
      <c r="D3363" t="s">
        <v>7245</v>
      </c>
      <c r="E3363" t="s">
        <v>14</v>
      </c>
      <c r="F3363" t="s">
        <v>102</v>
      </c>
      <c r="G3363" t="s">
        <v>16</v>
      </c>
      <c r="H3363" t="s">
        <v>7246</v>
      </c>
    </row>
    <row r="3364" spans="1:8">
      <c r="A3364" s="1">
        <v>3362</v>
      </c>
      <c r="B3364" t="s">
        <v>7236</v>
      </c>
      <c r="C3364" t="s">
        <v>12</v>
      </c>
      <c r="D3364" t="s">
        <v>7247</v>
      </c>
      <c r="E3364" t="s">
        <v>14</v>
      </c>
      <c r="F3364" t="s">
        <v>105</v>
      </c>
      <c r="G3364" t="s">
        <v>16</v>
      </c>
      <c r="H3364" t="s">
        <v>7248</v>
      </c>
    </row>
    <row r="3365" spans="1:8">
      <c r="A3365" s="1">
        <v>3363</v>
      </c>
      <c r="B3365" t="s">
        <v>7236</v>
      </c>
      <c r="C3365" t="s">
        <v>12</v>
      </c>
      <c r="D3365" t="s">
        <v>7249</v>
      </c>
      <c r="E3365" t="s">
        <v>14</v>
      </c>
      <c r="F3365" t="s">
        <v>108</v>
      </c>
      <c r="G3365" t="s">
        <v>16</v>
      </c>
      <c r="H3365" t="s">
        <v>7250</v>
      </c>
    </row>
    <row r="3366" spans="1:8">
      <c r="A3366" s="1">
        <v>3364</v>
      </c>
      <c r="B3366" t="s">
        <v>7236</v>
      </c>
      <c r="C3366" t="s">
        <v>12</v>
      </c>
      <c r="D3366" t="s">
        <v>7251</v>
      </c>
      <c r="E3366" t="s">
        <v>14</v>
      </c>
      <c r="F3366" t="s">
        <v>110</v>
      </c>
      <c r="G3366" t="s">
        <v>16</v>
      </c>
      <c r="H3366" t="s">
        <v>7252</v>
      </c>
    </row>
    <row r="3367" spans="1:8">
      <c r="A3367" s="1">
        <v>3365</v>
      </c>
      <c r="B3367" t="s">
        <v>7236</v>
      </c>
      <c r="C3367" t="s">
        <v>12</v>
      </c>
      <c r="D3367" t="s">
        <v>7253</v>
      </c>
      <c r="E3367" t="s">
        <v>14</v>
      </c>
      <c r="F3367" t="s">
        <v>223</v>
      </c>
      <c r="G3367" t="s">
        <v>16</v>
      </c>
      <c r="H3367" t="s">
        <v>7254</v>
      </c>
    </row>
    <row r="3368" spans="1:8">
      <c r="A3368" s="1">
        <v>3366</v>
      </c>
      <c r="B3368" t="s">
        <v>7236</v>
      </c>
      <c r="C3368" t="s">
        <v>12</v>
      </c>
      <c r="D3368" t="s">
        <v>7255</v>
      </c>
      <c r="E3368" t="s">
        <v>14</v>
      </c>
      <c r="F3368" t="s">
        <v>93</v>
      </c>
      <c r="G3368" t="s">
        <v>16</v>
      </c>
      <c r="H3368" t="s">
        <v>7256</v>
      </c>
    </row>
    <row r="3369" spans="1:8">
      <c r="A3369" s="1">
        <v>3367</v>
      </c>
      <c r="B3369" t="s">
        <v>7236</v>
      </c>
      <c r="C3369" t="s">
        <v>12</v>
      </c>
      <c r="D3369" t="s">
        <v>7257</v>
      </c>
      <c r="E3369" t="s">
        <v>14</v>
      </c>
      <c r="F3369" t="s">
        <v>84</v>
      </c>
      <c r="G3369" t="s">
        <v>16</v>
      </c>
      <c r="H3369" t="s">
        <v>7258</v>
      </c>
    </row>
    <row r="3370" spans="1:8">
      <c r="A3370" s="1">
        <v>3368</v>
      </c>
      <c r="B3370" t="s">
        <v>7236</v>
      </c>
      <c r="C3370" t="s">
        <v>12</v>
      </c>
      <c r="D3370" t="s">
        <v>7259</v>
      </c>
      <c r="E3370" t="s">
        <v>14</v>
      </c>
      <c r="F3370" t="s">
        <v>87</v>
      </c>
      <c r="G3370" t="s">
        <v>16</v>
      </c>
      <c r="H3370" t="s">
        <v>7260</v>
      </c>
    </row>
    <row r="3371" spans="1:8">
      <c r="A3371" s="1">
        <v>3369</v>
      </c>
      <c r="B3371" t="s">
        <v>7236</v>
      </c>
      <c r="C3371" t="s">
        <v>12</v>
      </c>
      <c r="D3371" t="s">
        <v>7261</v>
      </c>
      <c r="E3371" t="s">
        <v>14</v>
      </c>
      <c r="F3371" t="s">
        <v>99</v>
      </c>
      <c r="G3371" t="s">
        <v>16</v>
      </c>
      <c r="H3371" t="s">
        <v>7262</v>
      </c>
    </row>
    <row r="3372" spans="1:8">
      <c r="A3372" s="1">
        <v>3370</v>
      </c>
      <c r="B3372" t="s">
        <v>7236</v>
      </c>
      <c r="C3372" t="s">
        <v>12</v>
      </c>
      <c r="D3372" t="s">
        <v>7263</v>
      </c>
      <c r="E3372" t="s">
        <v>14</v>
      </c>
      <c r="F3372" t="s">
        <v>112</v>
      </c>
      <c r="G3372" t="s">
        <v>16</v>
      </c>
      <c r="H3372" t="s">
        <v>7264</v>
      </c>
    </row>
    <row r="3373" spans="1:8">
      <c r="A3373" s="1">
        <v>3371</v>
      </c>
      <c r="B3373" t="s">
        <v>7236</v>
      </c>
      <c r="C3373" t="s">
        <v>12</v>
      </c>
      <c r="D3373" t="s">
        <v>7265</v>
      </c>
      <c r="E3373" t="s">
        <v>14</v>
      </c>
      <c r="F3373" t="s">
        <v>7266</v>
      </c>
      <c r="G3373" t="s">
        <v>16</v>
      </c>
      <c r="H3373" t="s">
        <v>7267</v>
      </c>
    </row>
    <row r="3374" spans="1:8">
      <c r="A3374" s="1">
        <v>3372</v>
      </c>
      <c r="B3374" t="s">
        <v>7236</v>
      </c>
      <c r="C3374" t="s">
        <v>12</v>
      </c>
      <c r="D3374" t="s">
        <v>7268</v>
      </c>
      <c r="E3374" t="s">
        <v>14</v>
      </c>
      <c r="F3374" t="s">
        <v>7269</v>
      </c>
      <c r="G3374" t="s">
        <v>16</v>
      </c>
      <c r="H3374">
        <f> 2.2 to RNPI = 2.5
</f>
        <v>0</v>
      </c>
    </row>
    <row r="3375" spans="1:8">
      <c r="A3375" s="1">
        <v>3373</v>
      </c>
      <c r="B3375" t="s">
        <v>7236</v>
      </c>
      <c r="C3375" t="s">
        <v>12</v>
      </c>
      <c r="D3375" t="s">
        <v>63</v>
      </c>
      <c r="E3375" t="s">
        <v>14</v>
      </c>
      <c r="F3375" t="s">
        <v>63</v>
      </c>
      <c r="G3375" t="s">
        <v>16</v>
      </c>
    </row>
    <row r="3376" spans="1:8">
      <c r="A3376" s="1">
        <v>3374</v>
      </c>
      <c r="B3376" t="s">
        <v>7236</v>
      </c>
      <c r="C3376" t="s">
        <v>12</v>
      </c>
      <c r="D3376" t="s">
        <v>7270</v>
      </c>
      <c r="E3376" t="s">
        <v>14</v>
      </c>
      <c r="F3376" t="s">
        <v>7271</v>
      </c>
      <c r="G3376" t="s">
        <v>16</v>
      </c>
      <c r="H3376" t="s">
        <v>7272</v>
      </c>
    </row>
    <row r="3377" spans="1:8">
      <c r="A3377" s="1">
        <v>3375</v>
      </c>
      <c r="B3377" t="s">
        <v>7236</v>
      </c>
      <c r="C3377" t="s">
        <v>12</v>
      </c>
      <c r="D3377" t="s">
        <v>1542</v>
      </c>
      <c r="E3377" t="s">
        <v>14</v>
      </c>
      <c r="F3377" t="s">
        <v>1542</v>
      </c>
      <c r="G3377" t="s">
        <v>16</v>
      </c>
    </row>
    <row r="3378" spans="1:8">
      <c r="A3378" s="1">
        <v>3376</v>
      </c>
      <c r="B3378" t="s">
        <v>7236</v>
      </c>
      <c r="C3378" t="s">
        <v>12</v>
      </c>
      <c r="D3378" t="s">
        <v>7273</v>
      </c>
      <c r="E3378" t="s">
        <v>14</v>
      </c>
      <c r="F3378" t="s">
        <v>7274</v>
      </c>
      <c r="G3378" t="s">
        <v>16</v>
      </c>
      <c r="H3378" t="s">
        <v>1543</v>
      </c>
    </row>
    <row r="3379" spans="1:8">
      <c r="A3379" s="1">
        <v>3377</v>
      </c>
      <c r="B3379" t="s">
        <v>7236</v>
      </c>
      <c r="C3379" t="s">
        <v>12</v>
      </c>
      <c r="D3379" t="s">
        <v>7275</v>
      </c>
      <c r="E3379" t="s">
        <v>14</v>
      </c>
      <c r="F3379" t="s">
        <v>7275</v>
      </c>
      <c r="G3379" t="s">
        <v>16</v>
      </c>
    </row>
    <row r="3380" spans="1:8">
      <c r="A3380" s="1">
        <v>3378</v>
      </c>
      <c r="B3380" t="s">
        <v>7236</v>
      </c>
      <c r="C3380" t="s">
        <v>12</v>
      </c>
      <c r="D3380" t="s">
        <v>2196</v>
      </c>
      <c r="E3380" t="s">
        <v>14</v>
      </c>
      <c r="F3380" t="s">
        <v>2196</v>
      </c>
      <c r="G3380" t="s">
        <v>16</v>
      </c>
    </row>
    <row r="3381" spans="1:8">
      <c r="A3381" s="1">
        <v>3379</v>
      </c>
      <c r="B3381" t="s">
        <v>7236</v>
      </c>
      <c r="C3381" t="s">
        <v>12</v>
      </c>
      <c r="D3381" t="s">
        <v>5290</v>
      </c>
      <c r="E3381" t="s">
        <v>14</v>
      </c>
      <c r="F3381" t="s">
        <v>5290</v>
      </c>
      <c r="G3381" t="s">
        <v>16</v>
      </c>
    </row>
    <row r="3382" spans="1:8">
      <c r="A3382" s="1">
        <v>3380</v>
      </c>
      <c r="B3382" t="s">
        <v>7236</v>
      </c>
      <c r="C3382" t="s">
        <v>12</v>
      </c>
      <c r="D3382" t="s">
        <v>63</v>
      </c>
      <c r="E3382" t="s">
        <v>14</v>
      </c>
      <c r="F3382" t="s">
        <v>63</v>
      </c>
      <c r="G3382" t="s">
        <v>16</v>
      </c>
    </row>
    <row r="3383" spans="1:8">
      <c r="A3383" s="1">
        <v>3381</v>
      </c>
      <c r="B3383" t="s">
        <v>7236</v>
      </c>
      <c r="C3383" t="s">
        <v>12</v>
      </c>
      <c r="D3383" t="s">
        <v>7276</v>
      </c>
      <c r="E3383" t="s">
        <v>14</v>
      </c>
      <c r="F3383" t="s">
        <v>7277</v>
      </c>
      <c r="G3383" t="s">
        <v>16</v>
      </c>
      <c r="H3383" t="s">
        <v>7278</v>
      </c>
    </row>
    <row r="3384" spans="1:8">
      <c r="A3384" s="1">
        <v>3382</v>
      </c>
      <c r="B3384" t="s">
        <v>7236</v>
      </c>
      <c r="C3384" t="s">
        <v>12</v>
      </c>
      <c r="D3384" t="s">
        <v>7279</v>
      </c>
      <c r="E3384" t="s">
        <v>14</v>
      </c>
      <c r="F3384" t="s">
        <v>7280</v>
      </c>
      <c r="G3384" t="s">
        <v>16</v>
      </c>
      <c r="H3384" t="s">
        <v>7281</v>
      </c>
    </row>
    <row r="3385" spans="1:8">
      <c r="A3385" s="1">
        <v>3383</v>
      </c>
      <c r="B3385" t="s">
        <v>7236</v>
      </c>
      <c r="C3385" t="s">
        <v>12</v>
      </c>
      <c r="D3385" t="s">
        <v>7282</v>
      </c>
      <c r="E3385" t="s">
        <v>14</v>
      </c>
      <c r="F3385" t="s">
        <v>7283</v>
      </c>
      <c r="G3385" t="s">
        <v>16</v>
      </c>
      <c r="H3385" t="s">
        <v>7284</v>
      </c>
    </row>
    <row r="3386" spans="1:8">
      <c r="A3386" s="1">
        <v>3384</v>
      </c>
      <c r="B3386" t="s">
        <v>7236</v>
      </c>
      <c r="C3386" t="s">
        <v>12</v>
      </c>
      <c r="D3386" t="s">
        <v>7285</v>
      </c>
      <c r="E3386" t="s">
        <v>14</v>
      </c>
      <c r="F3386" t="s">
        <v>7286</v>
      </c>
      <c r="G3386" t="s">
        <v>16</v>
      </c>
      <c r="H3386" t="s">
        <v>3218</v>
      </c>
    </row>
    <row r="3387" spans="1:8">
      <c r="A3387" s="1">
        <v>3385</v>
      </c>
      <c r="B3387" t="s">
        <v>7236</v>
      </c>
      <c r="C3387" t="s">
        <v>12</v>
      </c>
      <c r="D3387" t="s">
        <v>7287</v>
      </c>
      <c r="E3387" t="s">
        <v>14</v>
      </c>
      <c r="F3387" t="s">
        <v>7288</v>
      </c>
      <c r="G3387" t="s">
        <v>16</v>
      </c>
      <c r="H3387" t="s">
        <v>3218</v>
      </c>
    </row>
    <row r="3388" spans="1:8">
      <c r="A3388" s="1">
        <v>3386</v>
      </c>
      <c r="B3388" t="s">
        <v>7236</v>
      </c>
      <c r="C3388" t="s">
        <v>12</v>
      </c>
      <c r="D3388" t="s">
        <v>7289</v>
      </c>
      <c r="E3388" t="s">
        <v>14</v>
      </c>
      <c r="F3388" t="s">
        <v>170</v>
      </c>
      <c r="G3388" t="s">
        <v>16</v>
      </c>
      <c r="H3388" t="s">
        <v>7290</v>
      </c>
    </row>
    <row r="3389" spans="1:8">
      <c r="A3389" s="1">
        <v>3387</v>
      </c>
      <c r="B3389" t="s">
        <v>7236</v>
      </c>
      <c r="C3389" t="s">
        <v>12</v>
      </c>
      <c r="D3389" t="s">
        <v>63</v>
      </c>
      <c r="E3389" t="s">
        <v>14</v>
      </c>
      <c r="F3389" t="s">
        <v>63</v>
      </c>
      <c r="G3389" t="s">
        <v>16</v>
      </c>
    </row>
    <row r="3390" spans="1:8">
      <c r="A3390" s="1">
        <v>3388</v>
      </c>
      <c r="B3390" t="s">
        <v>7236</v>
      </c>
      <c r="C3390" t="s">
        <v>12</v>
      </c>
      <c r="D3390" t="s">
        <v>7291</v>
      </c>
      <c r="E3390" t="s">
        <v>14</v>
      </c>
      <c r="F3390" t="s">
        <v>878</v>
      </c>
      <c r="G3390" t="s">
        <v>16</v>
      </c>
      <c r="H3390" t="s">
        <v>7292</v>
      </c>
    </row>
    <row r="3391" spans="1:8">
      <c r="A3391" s="1">
        <v>3389</v>
      </c>
      <c r="B3391" t="s">
        <v>7236</v>
      </c>
      <c r="C3391" t="s">
        <v>12</v>
      </c>
      <c r="D3391" t="s">
        <v>7293</v>
      </c>
      <c r="E3391" t="s">
        <v>14</v>
      </c>
      <c r="F3391" t="s">
        <v>3663</v>
      </c>
      <c r="G3391" t="s">
        <v>16</v>
      </c>
      <c r="H3391" t="s">
        <v>7292</v>
      </c>
    </row>
    <row r="3392" spans="1:8">
      <c r="A3392" s="1">
        <v>3390</v>
      </c>
      <c r="B3392" t="s">
        <v>7236</v>
      </c>
      <c r="C3392" t="s">
        <v>12</v>
      </c>
      <c r="D3392" t="s">
        <v>7294</v>
      </c>
      <c r="E3392" t="s">
        <v>14</v>
      </c>
      <c r="F3392" t="s">
        <v>7269</v>
      </c>
      <c r="G3392" t="s">
        <v>16</v>
      </c>
      <c r="H3392">
        <f> 2.5
</f>
        <v>0</v>
      </c>
    </row>
    <row r="3393" spans="1:8">
      <c r="A3393" s="1">
        <v>3391</v>
      </c>
      <c r="B3393" t="s">
        <v>7236</v>
      </c>
      <c r="C3393" t="s">
        <v>12</v>
      </c>
      <c r="D3393" t="s">
        <v>7295</v>
      </c>
      <c r="E3393" t="s">
        <v>14</v>
      </c>
      <c r="F3393" t="s">
        <v>7269</v>
      </c>
      <c r="G3393" t="s">
        <v>16</v>
      </c>
      <c r="H3393">
        <f> 3.0
</f>
        <v>0</v>
      </c>
    </row>
    <row r="3394" spans="1:8">
      <c r="A3394" s="1">
        <v>3392</v>
      </c>
      <c r="B3394" t="s">
        <v>7236</v>
      </c>
      <c r="C3394" t="s">
        <v>12</v>
      </c>
      <c r="D3394" t="s">
        <v>7296</v>
      </c>
      <c r="E3394" t="s">
        <v>14</v>
      </c>
      <c r="F3394" t="s">
        <v>7269</v>
      </c>
      <c r="G3394" t="s">
        <v>16</v>
      </c>
      <c r="H3394">
        <f> 4.0
</f>
        <v>0</v>
      </c>
    </row>
    <row r="3395" spans="1:8">
      <c r="A3395" s="1">
        <v>3393</v>
      </c>
      <c r="B3395" t="s">
        <v>7236</v>
      </c>
      <c r="C3395" t="s">
        <v>12</v>
      </c>
      <c r="D3395" t="s">
        <v>7297</v>
      </c>
      <c r="E3395" t="s">
        <v>14</v>
      </c>
      <c r="F3395" t="s">
        <v>7269</v>
      </c>
      <c r="G3395" t="s">
        <v>16</v>
      </c>
      <c r="H3395">
        <f> 5.0
</f>
        <v>0</v>
      </c>
    </row>
    <row r="3396" spans="1:8">
      <c r="A3396" s="1">
        <v>3394</v>
      </c>
      <c r="B3396" t="s">
        <v>7236</v>
      </c>
      <c r="C3396" t="s">
        <v>12</v>
      </c>
      <c r="D3396" t="s">
        <v>7298</v>
      </c>
      <c r="E3396" t="s">
        <v>14</v>
      </c>
      <c r="F3396" t="s">
        <v>7299</v>
      </c>
      <c r="G3396" t="s">
        <v>16</v>
      </c>
      <c r="H3396" t="s">
        <v>7300</v>
      </c>
    </row>
    <row r="3397" spans="1:8">
      <c r="A3397" s="1">
        <v>3395</v>
      </c>
      <c r="B3397" t="s">
        <v>7236</v>
      </c>
      <c r="C3397" t="s">
        <v>12</v>
      </c>
      <c r="D3397" t="s">
        <v>7301</v>
      </c>
      <c r="E3397" t="s">
        <v>14</v>
      </c>
      <c r="F3397" t="s">
        <v>1631</v>
      </c>
      <c r="G3397" t="s">
        <v>16</v>
      </c>
      <c r="H3397" t="s">
        <v>7302</v>
      </c>
    </row>
    <row r="3398" spans="1:8">
      <c r="A3398" s="1">
        <v>3396</v>
      </c>
      <c r="B3398" t="s">
        <v>7236</v>
      </c>
      <c r="C3398" t="s">
        <v>12</v>
      </c>
      <c r="D3398" t="s">
        <v>7303</v>
      </c>
      <c r="E3398" t="s">
        <v>14</v>
      </c>
      <c r="F3398" t="s">
        <v>3676</v>
      </c>
      <c r="G3398" t="s">
        <v>16</v>
      </c>
      <c r="H3398" t="s">
        <v>7304</v>
      </c>
    </row>
    <row r="3399" spans="1:8">
      <c r="A3399" s="1">
        <v>3397</v>
      </c>
      <c r="B3399" t="s">
        <v>7236</v>
      </c>
      <c r="C3399" t="s">
        <v>12</v>
      </c>
      <c r="D3399" t="s">
        <v>7305</v>
      </c>
      <c r="E3399" t="s">
        <v>14</v>
      </c>
      <c r="F3399" t="s">
        <v>7306</v>
      </c>
      <c r="G3399" t="s">
        <v>16</v>
      </c>
      <c r="H3399">
        <f> 57.6%
</f>
        <v>0</v>
      </c>
    </row>
    <row r="3400" spans="1:8">
      <c r="A3400" s="1">
        <v>3398</v>
      </c>
      <c r="B3400" t="s">
        <v>7236</v>
      </c>
      <c r="C3400" t="s">
        <v>12</v>
      </c>
      <c r="D3400" t="s">
        <v>7307</v>
      </c>
      <c r="E3400" t="s">
        <v>14</v>
      </c>
      <c r="F3400" t="s">
        <v>7308</v>
      </c>
      <c r="G3400" t="s">
        <v>16</v>
      </c>
      <c r="H3400" t="s">
        <v>7309</v>
      </c>
    </row>
    <row r="3401" spans="1:8">
      <c r="A3401" s="1">
        <v>3399</v>
      </c>
      <c r="B3401" t="s">
        <v>7236</v>
      </c>
      <c r="C3401" t="s">
        <v>12</v>
      </c>
      <c r="D3401" t="s">
        <v>63</v>
      </c>
      <c r="E3401" t="s">
        <v>14</v>
      </c>
      <c r="F3401" t="s">
        <v>63</v>
      </c>
      <c r="G3401" t="s">
        <v>16</v>
      </c>
    </row>
    <row r="3402" spans="1:8">
      <c r="A3402" s="1">
        <v>3400</v>
      </c>
      <c r="B3402" t="s">
        <v>7236</v>
      </c>
      <c r="C3402" t="s">
        <v>12</v>
      </c>
      <c r="D3402" t="s">
        <v>7310</v>
      </c>
      <c r="E3402" t="s">
        <v>14</v>
      </c>
      <c r="F3402" t="s">
        <v>7311</v>
      </c>
      <c r="G3402" t="s">
        <v>16</v>
      </c>
      <c r="H3402" t="s">
        <v>7312</v>
      </c>
    </row>
    <row r="3403" spans="1:8">
      <c r="A3403" s="1">
        <v>3401</v>
      </c>
      <c r="B3403" t="s">
        <v>7236</v>
      </c>
      <c r="C3403" t="s">
        <v>12</v>
      </c>
      <c r="D3403" t="s">
        <v>7313</v>
      </c>
      <c r="E3403" t="s">
        <v>14</v>
      </c>
      <c r="F3403" t="s">
        <v>7269</v>
      </c>
      <c r="G3403" t="s">
        <v>16</v>
      </c>
      <c r="H3403">
        <f> 5
</f>
        <v>0</v>
      </c>
    </row>
    <row r="3404" spans="1:8">
      <c r="A3404" s="1">
        <v>3402</v>
      </c>
      <c r="B3404" t="s">
        <v>7236</v>
      </c>
      <c r="C3404" t="s">
        <v>12</v>
      </c>
      <c r="D3404" t="s">
        <v>7314</v>
      </c>
      <c r="E3404" t="s">
        <v>14</v>
      </c>
      <c r="F3404" t="s">
        <v>7269</v>
      </c>
      <c r="G3404" t="s">
        <v>16</v>
      </c>
      <c r="H3404">
        <f> 4
</f>
        <v>0</v>
      </c>
    </row>
    <row r="3405" spans="1:8">
      <c r="A3405" s="1">
        <v>3403</v>
      </c>
      <c r="B3405" t="s">
        <v>7236</v>
      </c>
      <c r="C3405" t="s">
        <v>12</v>
      </c>
      <c r="D3405" t="s">
        <v>7315</v>
      </c>
      <c r="E3405" t="s">
        <v>14</v>
      </c>
      <c r="F3405" t="s">
        <v>7269</v>
      </c>
      <c r="G3405" t="s">
        <v>16</v>
      </c>
      <c r="H3405">
        <f> 3.5
</f>
        <v>0</v>
      </c>
    </row>
    <row r="3406" spans="1:8">
      <c r="A3406" s="1">
        <v>3404</v>
      </c>
      <c r="B3406" t="s">
        <v>7236</v>
      </c>
      <c r="C3406" t="s">
        <v>12</v>
      </c>
      <c r="D3406" t="s">
        <v>7316</v>
      </c>
      <c r="E3406" t="s">
        <v>14</v>
      </c>
      <c r="F3406" t="s">
        <v>404</v>
      </c>
      <c r="G3406" t="s">
        <v>16</v>
      </c>
      <c r="H3406" t="s">
        <v>7317</v>
      </c>
    </row>
    <row r="3407" spans="1:8">
      <c r="A3407" s="1">
        <v>3405</v>
      </c>
      <c r="B3407" t="s">
        <v>7236</v>
      </c>
      <c r="C3407" t="s">
        <v>12</v>
      </c>
      <c r="D3407" t="s">
        <v>7318</v>
      </c>
      <c r="E3407" t="s">
        <v>14</v>
      </c>
      <c r="F3407" t="s">
        <v>7319</v>
      </c>
      <c r="G3407" t="s">
        <v>16</v>
      </c>
      <c r="H3407" t="s">
        <v>7320</v>
      </c>
    </row>
    <row r="3408" spans="1:8">
      <c r="A3408" s="1">
        <v>3406</v>
      </c>
      <c r="B3408" t="s">
        <v>7236</v>
      </c>
      <c r="C3408" t="s">
        <v>12</v>
      </c>
      <c r="D3408" t="s">
        <v>7321</v>
      </c>
      <c r="E3408" t="s">
        <v>14</v>
      </c>
      <c r="F3408" t="s">
        <v>170</v>
      </c>
      <c r="G3408" t="s">
        <v>16</v>
      </c>
      <c r="H3408" t="s">
        <v>7322</v>
      </c>
    </row>
    <row r="3409" spans="1:8">
      <c r="A3409" s="1">
        <v>3407</v>
      </c>
      <c r="B3409" t="s">
        <v>7236</v>
      </c>
      <c r="C3409" t="s">
        <v>12</v>
      </c>
      <c r="D3409" t="s">
        <v>7323</v>
      </c>
      <c r="E3409" t="s">
        <v>14</v>
      </c>
      <c r="F3409" t="s">
        <v>7324</v>
      </c>
      <c r="G3409" t="s">
        <v>16</v>
      </c>
      <c r="H3409" t="s">
        <v>7325</v>
      </c>
    </row>
    <row r="3410" spans="1:8">
      <c r="A3410" s="1">
        <v>3408</v>
      </c>
      <c r="B3410" t="s">
        <v>7236</v>
      </c>
      <c r="C3410" t="s">
        <v>12</v>
      </c>
      <c r="D3410" t="s">
        <v>7326</v>
      </c>
      <c r="E3410" t="s">
        <v>14</v>
      </c>
      <c r="F3410" t="s">
        <v>1484</v>
      </c>
      <c r="G3410" t="s">
        <v>16</v>
      </c>
      <c r="H3410" t="s">
        <v>7327</v>
      </c>
    </row>
    <row r="3411" spans="1:8">
      <c r="A3411" s="1">
        <v>3409</v>
      </c>
      <c r="B3411" t="s">
        <v>7236</v>
      </c>
      <c r="C3411" t="s">
        <v>12</v>
      </c>
      <c r="D3411" t="s">
        <v>7328</v>
      </c>
      <c r="E3411" t="s">
        <v>14</v>
      </c>
      <c r="F3411" t="s">
        <v>7329</v>
      </c>
      <c r="G3411" t="s">
        <v>16</v>
      </c>
      <c r="H3411" t="s">
        <v>7330</v>
      </c>
    </row>
    <row r="3412" spans="1:8">
      <c r="A3412" s="1">
        <v>3410</v>
      </c>
      <c r="B3412" t="s">
        <v>7236</v>
      </c>
      <c r="C3412" t="s">
        <v>12</v>
      </c>
      <c r="D3412" t="s">
        <v>7331</v>
      </c>
      <c r="E3412" t="s">
        <v>14</v>
      </c>
      <c r="F3412" t="s">
        <v>3676</v>
      </c>
      <c r="G3412" t="s">
        <v>16</v>
      </c>
      <c r="H3412" t="s">
        <v>7332</v>
      </c>
    </row>
    <row r="3413" spans="1:8">
      <c r="A3413" s="1">
        <v>3411</v>
      </c>
      <c r="B3413" t="s">
        <v>7236</v>
      </c>
      <c r="C3413" t="s">
        <v>12</v>
      </c>
      <c r="D3413" t="s">
        <v>7333</v>
      </c>
      <c r="E3413" t="s">
        <v>14</v>
      </c>
      <c r="F3413" t="s">
        <v>7334</v>
      </c>
      <c r="G3413" t="s">
        <v>16</v>
      </c>
      <c r="H3413" t="s">
        <v>7335</v>
      </c>
    </row>
    <row r="3414" spans="1:8">
      <c r="A3414" s="1">
        <v>3412</v>
      </c>
      <c r="B3414" t="s">
        <v>7236</v>
      </c>
      <c r="C3414" t="s">
        <v>12</v>
      </c>
      <c r="D3414" t="s">
        <v>7336</v>
      </c>
      <c r="E3414" t="s">
        <v>14</v>
      </c>
      <c r="F3414" t="s">
        <v>7337</v>
      </c>
      <c r="G3414" t="s">
        <v>16</v>
      </c>
      <c r="H3414" t="s">
        <v>7338</v>
      </c>
    </row>
    <row r="3415" spans="1:8">
      <c r="A3415" s="1">
        <v>3413</v>
      </c>
      <c r="B3415" t="s">
        <v>7236</v>
      </c>
      <c r="C3415" t="s">
        <v>12</v>
      </c>
      <c r="D3415" t="s">
        <v>7339</v>
      </c>
      <c r="E3415" t="s">
        <v>14</v>
      </c>
      <c r="F3415" t="s">
        <v>7340</v>
      </c>
      <c r="G3415" t="s">
        <v>16</v>
      </c>
      <c r="H3415" t="s">
        <v>7341</v>
      </c>
    </row>
    <row r="3416" spans="1:8">
      <c r="A3416" s="1">
        <v>3414</v>
      </c>
      <c r="B3416" t="s">
        <v>7236</v>
      </c>
      <c r="C3416" t="s">
        <v>12</v>
      </c>
      <c r="D3416" t="s">
        <v>7342</v>
      </c>
      <c r="E3416" t="s">
        <v>14</v>
      </c>
      <c r="F3416" t="s">
        <v>7343</v>
      </c>
      <c r="G3416" t="s">
        <v>16</v>
      </c>
      <c r="H3416" t="s">
        <v>7344</v>
      </c>
    </row>
    <row r="3417" spans="1:8">
      <c r="A3417" s="1">
        <v>3415</v>
      </c>
      <c r="B3417" t="s">
        <v>7236</v>
      </c>
      <c r="C3417" t="s">
        <v>12</v>
      </c>
      <c r="D3417" t="s">
        <v>7345</v>
      </c>
      <c r="E3417" t="s">
        <v>14</v>
      </c>
      <c r="F3417" t="s">
        <v>7346</v>
      </c>
      <c r="G3417" t="s">
        <v>16</v>
      </c>
      <c r="H3417" t="s">
        <v>7347</v>
      </c>
    </row>
    <row r="3418" spans="1:8">
      <c r="A3418" s="1">
        <v>3416</v>
      </c>
      <c r="B3418" t="s">
        <v>7236</v>
      </c>
      <c r="C3418" t="s">
        <v>12</v>
      </c>
      <c r="D3418" t="s">
        <v>7348</v>
      </c>
      <c r="E3418" t="s">
        <v>14</v>
      </c>
      <c r="F3418" t="s">
        <v>7349</v>
      </c>
      <c r="G3418" t="s">
        <v>16</v>
      </c>
      <c r="H3418" t="s">
        <v>7350</v>
      </c>
    </row>
    <row r="3419" spans="1:8">
      <c r="A3419" s="1">
        <v>3417</v>
      </c>
      <c r="B3419" t="s">
        <v>7236</v>
      </c>
      <c r="C3419" t="s">
        <v>12</v>
      </c>
      <c r="D3419" t="s">
        <v>7351</v>
      </c>
      <c r="E3419" t="s">
        <v>14</v>
      </c>
      <c r="F3419" t="s">
        <v>170</v>
      </c>
      <c r="G3419" t="s">
        <v>16</v>
      </c>
      <c r="H3419">
        <f> 3 cases per 100K per day
</f>
        <v>0</v>
      </c>
    </row>
    <row r="3420" spans="1:8">
      <c r="A3420" s="1">
        <v>3418</v>
      </c>
      <c r="B3420" t="s">
        <v>7236</v>
      </c>
      <c r="C3420" t="s">
        <v>12</v>
      </c>
      <c r="D3420" t="s">
        <v>7352</v>
      </c>
      <c r="E3420" t="s">
        <v>14</v>
      </c>
      <c r="F3420" t="s">
        <v>178</v>
      </c>
      <c r="G3420" t="s">
        <v>16</v>
      </c>
      <c r="H3420">
        <f> 0.7% per day
</f>
        <v>0</v>
      </c>
    </row>
    <row r="3421" spans="1:8">
      <c r="A3421" s="1">
        <v>3419</v>
      </c>
      <c r="B3421" t="s">
        <v>7236</v>
      </c>
      <c r="C3421" t="s">
        <v>12</v>
      </c>
      <c r="D3421" t="s">
        <v>7353</v>
      </c>
      <c r="E3421" t="s">
        <v>14</v>
      </c>
      <c r="F3421" t="s">
        <v>1484</v>
      </c>
      <c r="G3421" t="s">
        <v>16</v>
      </c>
      <c r="H3421">
        <f> 2 years
</f>
        <v>0</v>
      </c>
    </row>
    <row r="3422" spans="1:8">
      <c r="A3422" s="1">
        <v>3420</v>
      </c>
      <c r="B3422" t="s">
        <v>7236</v>
      </c>
      <c r="C3422" t="s">
        <v>12</v>
      </c>
      <c r="D3422" t="s">
        <v>7354</v>
      </c>
      <c r="E3422" t="s">
        <v>14</v>
      </c>
      <c r="F3422" t="s">
        <v>7324</v>
      </c>
      <c r="G3422" t="s">
        <v>16</v>
      </c>
      <c r="H3422">
        <f> 80%
</f>
        <v>0</v>
      </c>
    </row>
    <row r="3423" spans="1:8">
      <c r="A3423" s="1">
        <v>3421</v>
      </c>
      <c r="B3423" t="s">
        <v>7236</v>
      </c>
      <c r="C3423" t="s">
        <v>12</v>
      </c>
      <c r="D3423" t="s">
        <v>7355</v>
      </c>
      <c r="E3423" t="s">
        <v>14</v>
      </c>
      <c r="F3423" t="s">
        <v>7269</v>
      </c>
      <c r="G3423" t="s">
        <v>16</v>
      </c>
      <c r="H3423">
        <f> 3
</f>
        <v>0</v>
      </c>
    </row>
    <row r="3424" spans="1:8">
      <c r="A3424" s="1">
        <v>3422</v>
      </c>
      <c r="B3424" t="s">
        <v>7236</v>
      </c>
      <c r="C3424" t="s">
        <v>12</v>
      </c>
      <c r="D3424" t="s">
        <v>63</v>
      </c>
      <c r="E3424" t="s">
        <v>14</v>
      </c>
      <c r="F3424" t="s">
        <v>63</v>
      </c>
      <c r="G3424" t="s">
        <v>16</v>
      </c>
    </row>
    <row r="3425" spans="1:8">
      <c r="A3425" s="1">
        <v>3423</v>
      </c>
      <c r="B3425" t="s">
        <v>7236</v>
      </c>
      <c r="C3425" t="s">
        <v>12</v>
      </c>
      <c r="D3425" t="s">
        <v>7356</v>
      </c>
      <c r="E3425" t="s">
        <v>14</v>
      </c>
      <c r="F3425" t="s">
        <v>311</v>
      </c>
      <c r="G3425" t="s">
        <v>16</v>
      </c>
      <c r="H3425" t="s">
        <v>7357</v>
      </c>
    </row>
    <row r="3426" spans="1:8">
      <c r="A3426" s="1">
        <v>3424</v>
      </c>
      <c r="B3426" t="s">
        <v>7236</v>
      </c>
      <c r="C3426" t="s">
        <v>12</v>
      </c>
      <c r="D3426" t="s">
        <v>7358</v>
      </c>
      <c r="E3426" t="s">
        <v>14</v>
      </c>
      <c r="F3426" t="s">
        <v>313</v>
      </c>
      <c r="G3426" t="s">
        <v>16</v>
      </c>
      <c r="H3426" t="s">
        <v>7359</v>
      </c>
    </row>
    <row r="3427" spans="1:8">
      <c r="A3427" s="1">
        <v>3425</v>
      </c>
      <c r="B3427" t="s">
        <v>7236</v>
      </c>
      <c r="C3427" t="s">
        <v>12</v>
      </c>
      <c r="D3427" t="s">
        <v>7360</v>
      </c>
      <c r="E3427" t="s">
        <v>14</v>
      </c>
      <c r="F3427" t="s">
        <v>315</v>
      </c>
      <c r="G3427" t="s">
        <v>16</v>
      </c>
      <c r="H3427" t="s">
        <v>7361</v>
      </c>
    </row>
    <row r="3428" spans="1:8">
      <c r="A3428" s="1">
        <v>3426</v>
      </c>
      <c r="B3428" t="s">
        <v>7236</v>
      </c>
      <c r="C3428" t="s">
        <v>12</v>
      </c>
      <c r="D3428" t="s">
        <v>7362</v>
      </c>
      <c r="E3428" t="s">
        <v>14</v>
      </c>
      <c r="F3428" t="s">
        <v>917</v>
      </c>
      <c r="G3428" t="s">
        <v>16</v>
      </c>
      <c r="H3428" t="s">
        <v>7363</v>
      </c>
    </row>
    <row r="3429" spans="1:8">
      <c r="A3429" s="1">
        <v>3427</v>
      </c>
      <c r="B3429" t="s">
        <v>7236</v>
      </c>
      <c r="C3429" t="s">
        <v>12</v>
      </c>
      <c r="D3429" t="s">
        <v>7364</v>
      </c>
      <c r="E3429" t="s">
        <v>14</v>
      </c>
      <c r="F3429" t="s">
        <v>953</v>
      </c>
      <c r="G3429" t="s">
        <v>16</v>
      </c>
      <c r="H3429" t="s">
        <v>7365</v>
      </c>
    </row>
    <row r="3430" spans="1:8">
      <c r="A3430" s="1">
        <v>3428</v>
      </c>
      <c r="B3430" t="s">
        <v>7236</v>
      </c>
      <c r="C3430" t="s">
        <v>12</v>
      </c>
      <c r="D3430" t="s">
        <v>7366</v>
      </c>
      <c r="E3430" t="s">
        <v>14</v>
      </c>
      <c r="F3430" t="s">
        <v>87</v>
      </c>
      <c r="G3430" t="s">
        <v>16</v>
      </c>
      <c r="H3430" t="s">
        <v>7367</v>
      </c>
    </row>
    <row r="3431" spans="1:8">
      <c r="A3431" s="1">
        <v>3429</v>
      </c>
      <c r="B3431" t="s">
        <v>7236</v>
      </c>
      <c r="C3431" t="s">
        <v>12</v>
      </c>
      <c r="D3431" t="s">
        <v>7368</v>
      </c>
      <c r="E3431" t="s">
        <v>14</v>
      </c>
      <c r="F3431" t="s">
        <v>99</v>
      </c>
      <c r="G3431" t="s">
        <v>16</v>
      </c>
      <c r="H3431" t="s">
        <v>7369</v>
      </c>
    </row>
    <row r="3432" spans="1:8">
      <c r="A3432" s="1">
        <v>3430</v>
      </c>
      <c r="B3432" t="s">
        <v>7236</v>
      </c>
      <c r="C3432" t="s">
        <v>12</v>
      </c>
      <c r="D3432" t="s">
        <v>7370</v>
      </c>
      <c r="E3432" t="s">
        <v>14</v>
      </c>
      <c r="F3432" t="s">
        <v>46</v>
      </c>
      <c r="G3432" t="s">
        <v>16</v>
      </c>
      <c r="H3432" t="s">
        <v>7371</v>
      </c>
    </row>
    <row r="3433" spans="1:8">
      <c r="A3433" s="1">
        <v>3431</v>
      </c>
      <c r="B3433" t="s">
        <v>7236</v>
      </c>
      <c r="C3433" t="s">
        <v>12</v>
      </c>
      <c r="D3433" t="s">
        <v>7372</v>
      </c>
      <c r="E3433" t="s">
        <v>14</v>
      </c>
      <c r="F3433" t="s">
        <v>112</v>
      </c>
      <c r="G3433" t="s">
        <v>16</v>
      </c>
      <c r="H3433" t="s">
        <v>7373</v>
      </c>
    </row>
    <row r="3434" spans="1:8">
      <c r="A3434" s="1">
        <v>3432</v>
      </c>
      <c r="B3434" t="s">
        <v>7236</v>
      </c>
      <c r="C3434" t="s">
        <v>12</v>
      </c>
      <c r="D3434" t="s">
        <v>7374</v>
      </c>
      <c r="E3434" t="s">
        <v>14</v>
      </c>
      <c r="F3434" t="s">
        <v>115</v>
      </c>
      <c r="G3434" t="s">
        <v>16</v>
      </c>
      <c r="H3434" t="s">
        <v>7375</v>
      </c>
    </row>
    <row r="3435" spans="1:8">
      <c r="A3435" s="1">
        <v>3433</v>
      </c>
      <c r="B3435" t="s">
        <v>7236</v>
      </c>
      <c r="C3435" t="s">
        <v>12</v>
      </c>
      <c r="D3435" t="s">
        <v>7376</v>
      </c>
      <c r="E3435" t="s">
        <v>14</v>
      </c>
      <c r="F3435" t="s">
        <v>853</v>
      </c>
      <c r="G3435" t="s">
        <v>16</v>
      </c>
      <c r="H3435" t="s">
        <v>7377</v>
      </c>
    </row>
    <row r="3436" spans="1:8">
      <c r="A3436" s="1">
        <v>3434</v>
      </c>
      <c r="B3436" t="s">
        <v>7236</v>
      </c>
      <c r="C3436" t="s">
        <v>12</v>
      </c>
      <c r="D3436" t="s">
        <v>7353</v>
      </c>
      <c r="E3436" t="s">
        <v>14</v>
      </c>
      <c r="F3436" t="s">
        <v>1484</v>
      </c>
      <c r="G3436" t="s">
        <v>16</v>
      </c>
      <c r="H3436">
        <f> 2 years
</f>
        <v>0</v>
      </c>
    </row>
    <row r="3437" spans="1:8">
      <c r="A3437" s="1">
        <v>3435</v>
      </c>
      <c r="B3437" t="s">
        <v>7236</v>
      </c>
      <c r="C3437" t="s">
        <v>12</v>
      </c>
      <c r="D3437" t="s">
        <v>7351</v>
      </c>
      <c r="E3437" t="s">
        <v>14</v>
      </c>
      <c r="F3437" t="s">
        <v>170</v>
      </c>
      <c r="G3437" t="s">
        <v>16</v>
      </c>
      <c r="H3437">
        <f> 3 cases per 100K per day
</f>
        <v>0</v>
      </c>
    </row>
    <row r="3438" spans="1:8">
      <c r="A3438" s="1">
        <v>3436</v>
      </c>
      <c r="B3438" t="s">
        <v>7236</v>
      </c>
      <c r="C3438" t="s">
        <v>12</v>
      </c>
      <c r="D3438" t="s">
        <v>7354</v>
      </c>
      <c r="E3438" t="s">
        <v>14</v>
      </c>
      <c r="F3438" t="s">
        <v>7324</v>
      </c>
      <c r="G3438" t="s">
        <v>16</v>
      </c>
      <c r="H3438">
        <f> 80%
</f>
        <v>0</v>
      </c>
    </row>
    <row r="3439" spans="1:8">
      <c r="A3439" s="1">
        <v>3437</v>
      </c>
      <c r="B3439" t="s">
        <v>7236</v>
      </c>
      <c r="C3439" t="s">
        <v>12</v>
      </c>
      <c r="D3439" t="s">
        <v>7313</v>
      </c>
      <c r="E3439" t="s">
        <v>14</v>
      </c>
      <c r="F3439" t="s">
        <v>7269</v>
      </c>
      <c r="G3439" t="s">
        <v>16</v>
      </c>
      <c r="H3439">
        <f> 5
</f>
        <v>0</v>
      </c>
    </row>
    <row r="3440" spans="1:8">
      <c r="A3440" s="1">
        <v>3438</v>
      </c>
      <c r="B3440" t="s">
        <v>7236</v>
      </c>
      <c r="C3440" t="s">
        <v>12</v>
      </c>
      <c r="D3440" t="s">
        <v>7378</v>
      </c>
      <c r="E3440" t="s">
        <v>14</v>
      </c>
      <c r="F3440" t="s">
        <v>7379</v>
      </c>
      <c r="G3440" t="s">
        <v>16</v>
      </c>
      <c r="H3440" t="s">
        <v>7380</v>
      </c>
    </row>
    <row r="3441" spans="1:8">
      <c r="A3441" s="1">
        <v>3439</v>
      </c>
      <c r="B3441" t="s">
        <v>7236</v>
      </c>
      <c r="C3441" t="s">
        <v>12</v>
      </c>
      <c r="D3441" t="s">
        <v>7381</v>
      </c>
      <c r="E3441" t="s">
        <v>14</v>
      </c>
      <c r="F3441" t="s">
        <v>7382</v>
      </c>
      <c r="G3441" t="s">
        <v>16</v>
      </c>
      <c r="H3441" t="s">
        <v>7383</v>
      </c>
    </row>
    <row r="3442" spans="1:8">
      <c r="A3442" s="1">
        <v>3440</v>
      </c>
      <c r="B3442" t="s">
        <v>7236</v>
      </c>
      <c r="C3442" t="s">
        <v>12</v>
      </c>
      <c r="D3442" t="s">
        <v>7384</v>
      </c>
      <c r="E3442" t="s">
        <v>14</v>
      </c>
      <c r="F3442" t="s">
        <v>7385</v>
      </c>
      <c r="G3442" t="s">
        <v>16</v>
      </c>
      <c r="H3442" t="s">
        <v>7386</v>
      </c>
    </row>
    <row r="3443" spans="1:8">
      <c r="A3443" s="1">
        <v>3441</v>
      </c>
      <c r="B3443" t="s">
        <v>7236</v>
      </c>
      <c r="C3443" t="s">
        <v>12</v>
      </c>
      <c r="D3443" t="s">
        <v>7387</v>
      </c>
      <c r="E3443" t="s">
        <v>14</v>
      </c>
      <c r="F3443" t="s">
        <v>7388</v>
      </c>
      <c r="G3443" t="s">
        <v>16</v>
      </c>
      <c r="H3443" t="s">
        <v>7389</v>
      </c>
    </row>
    <row r="3444" spans="1:8">
      <c r="A3444" s="1">
        <v>3442</v>
      </c>
      <c r="B3444" t="s">
        <v>7236</v>
      </c>
      <c r="C3444" t="s">
        <v>12</v>
      </c>
      <c r="D3444" t="s">
        <v>7390</v>
      </c>
      <c r="E3444" t="s">
        <v>14</v>
      </c>
      <c r="F3444" t="s">
        <v>7391</v>
      </c>
      <c r="G3444" t="s">
        <v>16</v>
      </c>
      <c r="H3444" t="s">
        <v>7392</v>
      </c>
    </row>
    <row r="3445" spans="1:8">
      <c r="A3445" s="1">
        <v>3443</v>
      </c>
      <c r="B3445" t="s">
        <v>7236</v>
      </c>
      <c r="C3445" t="s">
        <v>12</v>
      </c>
      <c r="D3445" t="s">
        <v>7393</v>
      </c>
      <c r="E3445" t="s">
        <v>14</v>
      </c>
      <c r="F3445" t="s">
        <v>7394</v>
      </c>
      <c r="G3445" t="s">
        <v>16</v>
      </c>
      <c r="H3445" t="s">
        <v>7395</v>
      </c>
    </row>
    <row r="3446" spans="1:8">
      <c r="A3446" s="1">
        <v>3444</v>
      </c>
      <c r="B3446" t="s">
        <v>7236</v>
      </c>
      <c r="C3446" t="s">
        <v>12</v>
      </c>
      <c r="D3446" t="s">
        <v>7396</v>
      </c>
      <c r="E3446" t="s">
        <v>14</v>
      </c>
      <c r="F3446" t="s">
        <v>7397</v>
      </c>
      <c r="G3446" t="s">
        <v>16</v>
      </c>
      <c r="H3446" t="s">
        <v>7398</v>
      </c>
    </row>
    <row r="3447" spans="1:8">
      <c r="A3447" s="1">
        <v>3445</v>
      </c>
      <c r="B3447" t="s">
        <v>7399</v>
      </c>
      <c r="C3447" t="s">
        <v>12</v>
      </c>
      <c r="D3447" t="s">
        <v>7400</v>
      </c>
      <c r="E3447" t="s">
        <v>14</v>
      </c>
      <c r="F3447" t="s">
        <v>427</v>
      </c>
      <c r="G3447" t="s">
        <v>16</v>
      </c>
      <c r="H3447" t="s">
        <v>7401</v>
      </c>
    </row>
    <row r="3448" spans="1:8">
      <c r="A3448" s="1">
        <v>3446</v>
      </c>
      <c r="B3448" t="s">
        <v>7399</v>
      </c>
      <c r="C3448" t="s">
        <v>12</v>
      </c>
      <c r="D3448" t="s">
        <v>7402</v>
      </c>
      <c r="E3448" t="s">
        <v>14</v>
      </c>
      <c r="F3448" t="s">
        <v>90</v>
      </c>
      <c r="G3448" t="s">
        <v>16</v>
      </c>
      <c r="H3448" t="s">
        <v>7403</v>
      </c>
    </row>
    <row r="3449" spans="1:8">
      <c r="A3449" s="1">
        <v>3447</v>
      </c>
      <c r="B3449" t="s">
        <v>7399</v>
      </c>
      <c r="C3449" t="s">
        <v>12</v>
      </c>
      <c r="D3449" t="s">
        <v>7404</v>
      </c>
      <c r="E3449" t="s">
        <v>14</v>
      </c>
      <c r="F3449" t="s">
        <v>105</v>
      </c>
      <c r="G3449" t="s">
        <v>16</v>
      </c>
      <c r="H3449" t="s">
        <v>7405</v>
      </c>
    </row>
    <row r="3450" spans="1:8">
      <c r="A3450" s="1">
        <v>3448</v>
      </c>
      <c r="B3450" t="s">
        <v>7399</v>
      </c>
      <c r="C3450" t="s">
        <v>12</v>
      </c>
      <c r="D3450" t="s">
        <v>7406</v>
      </c>
      <c r="E3450" t="s">
        <v>14</v>
      </c>
      <c r="F3450" t="s">
        <v>223</v>
      </c>
      <c r="G3450" t="s">
        <v>16</v>
      </c>
      <c r="H3450" t="s">
        <v>7407</v>
      </c>
    </row>
    <row r="3451" spans="1:8">
      <c r="A3451" s="1">
        <v>3449</v>
      </c>
      <c r="B3451" t="s">
        <v>7399</v>
      </c>
      <c r="C3451" t="s">
        <v>12</v>
      </c>
      <c r="D3451" t="s">
        <v>7408</v>
      </c>
      <c r="E3451" t="s">
        <v>14</v>
      </c>
      <c r="F3451" t="s">
        <v>84</v>
      </c>
      <c r="G3451" t="s">
        <v>16</v>
      </c>
      <c r="H3451" t="s">
        <v>7409</v>
      </c>
    </row>
    <row r="3452" spans="1:8">
      <c r="A3452" s="1">
        <v>3450</v>
      </c>
      <c r="B3452" t="s">
        <v>7399</v>
      </c>
      <c r="C3452" t="s">
        <v>12</v>
      </c>
      <c r="D3452" t="s">
        <v>7410</v>
      </c>
      <c r="E3452" t="s">
        <v>14</v>
      </c>
      <c r="F3452" t="s">
        <v>853</v>
      </c>
      <c r="G3452" t="s">
        <v>16</v>
      </c>
      <c r="H3452" t="s">
        <v>7411</v>
      </c>
    </row>
    <row r="3453" spans="1:8">
      <c r="A3453" s="1">
        <v>3451</v>
      </c>
      <c r="B3453" t="s">
        <v>7399</v>
      </c>
      <c r="C3453" t="s">
        <v>12</v>
      </c>
      <c r="D3453" t="s">
        <v>7412</v>
      </c>
      <c r="E3453" t="s">
        <v>14</v>
      </c>
      <c r="F3453" t="s">
        <v>236</v>
      </c>
      <c r="G3453" t="s">
        <v>16</v>
      </c>
      <c r="H3453" t="s">
        <v>7413</v>
      </c>
    </row>
    <row r="3454" spans="1:8">
      <c r="A3454" s="1">
        <v>3452</v>
      </c>
      <c r="B3454" t="s">
        <v>7399</v>
      </c>
      <c r="C3454" t="s">
        <v>12</v>
      </c>
      <c r="D3454" t="s">
        <v>7414</v>
      </c>
      <c r="E3454" t="s">
        <v>14</v>
      </c>
      <c r="F3454" t="s">
        <v>43</v>
      </c>
      <c r="G3454" t="s">
        <v>16</v>
      </c>
      <c r="H3454" t="s">
        <v>7415</v>
      </c>
    </row>
    <row r="3455" spans="1:8">
      <c r="A3455" s="1">
        <v>3453</v>
      </c>
      <c r="B3455" t="s">
        <v>7399</v>
      </c>
      <c r="C3455" t="s">
        <v>12</v>
      </c>
      <c r="D3455" t="s">
        <v>7416</v>
      </c>
      <c r="E3455" t="s">
        <v>14</v>
      </c>
      <c r="F3455" t="s">
        <v>283</v>
      </c>
      <c r="G3455" t="s">
        <v>16</v>
      </c>
      <c r="H3455" t="s">
        <v>7417</v>
      </c>
    </row>
    <row r="3456" spans="1:8">
      <c r="A3456" s="1">
        <v>3454</v>
      </c>
      <c r="B3456" t="s">
        <v>7399</v>
      </c>
      <c r="C3456" t="s">
        <v>12</v>
      </c>
      <c r="D3456" t="s">
        <v>7418</v>
      </c>
      <c r="E3456" t="s">
        <v>14</v>
      </c>
      <c r="F3456" t="s">
        <v>294</v>
      </c>
      <c r="G3456" t="s">
        <v>16</v>
      </c>
      <c r="H3456" t="s">
        <v>7419</v>
      </c>
    </row>
    <row r="3457" spans="1:8">
      <c r="A3457" s="1">
        <v>3455</v>
      </c>
      <c r="B3457" t="s">
        <v>7399</v>
      </c>
      <c r="C3457" t="s">
        <v>12</v>
      </c>
      <c r="D3457" t="s">
        <v>7420</v>
      </c>
      <c r="E3457" t="s">
        <v>14</v>
      </c>
      <c r="F3457" t="s">
        <v>7421</v>
      </c>
      <c r="G3457" t="s">
        <v>16</v>
      </c>
      <c r="H3457" t="s">
        <v>7422</v>
      </c>
    </row>
    <row r="3458" spans="1:8">
      <c r="A3458" s="1">
        <v>3456</v>
      </c>
      <c r="B3458" t="s">
        <v>7399</v>
      </c>
      <c r="C3458" t="s">
        <v>12</v>
      </c>
      <c r="D3458" t="s">
        <v>7423</v>
      </c>
      <c r="E3458" t="s">
        <v>14</v>
      </c>
      <c r="F3458" t="s">
        <v>7424</v>
      </c>
      <c r="G3458" t="s">
        <v>16</v>
      </c>
      <c r="H3458" t="s">
        <v>7425</v>
      </c>
    </row>
    <row r="3459" spans="1:8">
      <c r="A3459" s="1">
        <v>3457</v>
      </c>
      <c r="B3459" t="s">
        <v>7399</v>
      </c>
      <c r="C3459" t="s">
        <v>12</v>
      </c>
      <c r="D3459" t="s">
        <v>7426</v>
      </c>
      <c r="E3459" t="s">
        <v>14</v>
      </c>
      <c r="F3459" t="s">
        <v>7427</v>
      </c>
      <c r="G3459" t="s">
        <v>16</v>
      </c>
      <c r="H3459" t="s">
        <v>7428</v>
      </c>
    </row>
    <row r="3460" spans="1:8">
      <c r="A3460" s="1">
        <v>3458</v>
      </c>
      <c r="B3460" t="s">
        <v>7399</v>
      </c>
      <c r="C3460" t="s">
        <v>12</v>
      </c>
      <c r="D3460" t="s">
        <v>7429</v>
      </c>
      <c r="E3460" t="s">
        <v>14</v>
      </c>
      <c r="F3460" t="s">
        <v>7430</v>
      </c>
      <c r="G3460" t="s">
        <v>16</v>
      </c>
      <c r="H3460" t="s">
        <v>7431</v>
      </c>
    </row>
    <row r="3461" spans="1:8">
      <c r="A3461" s="1">
        <v>3459</v>
      </c>
      <c r="B3461" t="s">
        <v>7399</v>
      </c>
      <c r="C3461" t="s">
        <v>12</v>
      </c>
      <c r="D3461" t="s">
        <v>7432</v>
      </c>
      <c r="E3461" t="s">
        <v>14</v>
      </c>
      <c r="F3461" t="s">
        <v>7433</v>
      </c>
      <c r="G3461" t="s">
        <v>16</v>
      </c>
      <c r="H3461" t="s">
        <v>7434</v>
      </c>
    </row>
    <row r="3462" spans="1:8">
      <c r="A3462" s="1">
        <v>3460</v>
      </c>
      <c r="B3462" t="s">
        <v>7399</v>
      </c>
      <c r="C3462" t="s">
        <v>12</v>
      </c>
      <c r="D3462" t="s">
        <v>7435</v>
      </c>
      <c r="E3462" t="s">
        <v>14</v>
      </c>
      <c r="F3462" t="s">
        <v>7436</v>
      </c>
      <c r="G3462" t="s">
        <v>16</v>
      </c>
      <c r="H3462" t="s">
        <v>7437</v>
      </c>
    </row>
    <row r="3463" spans="1:8">
      <c r="A3463" s="1">
        <v>3461</v>
      </c>
      <c r="B3463" t="s">
        <v>7399</v>
      </c>
      <c r="C3463" t="s">
        <v>12</v>
      </c>
      <c r="D3463" t="s">
        <v>7438</v>
      </c>
      <c r="E3463" t="s">
        <v>14</v>
      </c>
      <c r="F3463" t="s">
        <v>5582</v>
      </c>
      <c r="G3463" t="s">
        <v>16</v>
      </c>
      <c r="H3463" t="s">
        <v>7439</v>
      </c>
    </row>
    <row r="3464" spans="1:8">
      <c r="A3464" s="1">
        <v>3462</v>
      </c>
      <c r="B3464" t="s">
        <v>7399</v>
      </c>
      <c r="C3464" t="s">
        <v>12</v>
      </c>
      <c r="D3464" t="s">
        <v>7440</v>
      </c>
      <c r="E3464" t="s">
        <v>14</v>
      </c>
      <c r="F3464" t="s">
        <v>7441</v>
      </c>
      <c r="G3464" t="s">
        <v>16</v>
      </c>
      <c r="H3464" t="s">
        <v>7442</v>
      </c>
    </row>
    <row r="3465" spans="1:8">
      <c r="A3465" s="1">
        <v>3463</v>
      </c>
      <c r="B3465" t="s">
        <v>7399</v>
      </c>
      <c r="C3465" t="s">
        <v>12</v>
      </c>
      <c r="D3465" t="s">
        <v>7443</v>
      </c>
      <c r="E3465" t="s">
        <v>14</v>
      </c>
      <c r="F3465" t="s">
        <v>5454</v>
      </c>
      <c r="G3465" t="s">
        <v>16</v>
      </c>
      <c r="H3465" t="s">
        <v>7444</v>
      </c>
    </row>
    <row r="3466" spans="1:8">
      <c r="A3466" s="1">
        <v>3464</v>
      </c>
      <c r="B3466" t="s">
        <v>7399</v>
      </c>
      <c r="C3466" t="s">
        <v>12</v>
      </c>
      <c r="D3466" t="s">
        <v>7445</v>
      </c>
      <c r="E3466" t="s">
        <v>14</v>
      </c>
      <c r="F3466" t="s">
        <v>7299</v>
      </c>
      <c r="G3466" t="s">
        <v>16</v>
      </c>
      <c r="H3466" t="s">
        <v>7446</v>
      </c>
    </row>
    <row r="3467" spans="1:8">
      <c r="A3467" s="1">
        <v>3465</v>
      </c>
      <c r="B3467" t="s">
        <v>7399</v>
      </c>
      <c r="C3467" t="s">
        <v>12</v>
      </c>
      <c r="D3467" t="s">
        <v>7447</v>
      </c>
      <c r="E3467" t="s">
        <v>14</v>
      </c>
      <c r="F3467" t="s">
        <v>7427</v>
      </c>
      <c r="G3467" t="s">
        <v>16</v>
      </c>
      <c r="H3467" t="s">
        <v>7448</v>
      </c>
    </row>
    <row r="3468" spans="1:8">
      <c r="A3468" s="1">
        <v>3466</v>
      </c>
      <c r="B3468" t="s">
        <v>7399</v>
      </c>
      <c r="C3468" t="s">
        <v>12</v>
      </c>
      <c r="D3468" t="s">
        <v>7449</v>
      </c>
      <c r="E3468" t="s">
        <v>14</v>
      </c>
      <c r="F3468" t="s">
        <v>7450</v>
      </c>
      <c r="G3468" t="s">
        <v>16</v>
      </c>
      <c r="H3468" t="s">
        <v>7451</v>
      </c>
    </row>
    <row r="3469" spans="1:8">
      <c r="A3469" s="1">
        <v>3467</v>
      </c>
      <c r="B3469" t="s">
        <v>7399</v>
      </c>
      <c r="C3469" t="s">
        <v>12</v>
      </c>
      <c r="D3469" t="s">
        <v>7452</v>
      </c>
      <c r="E3469" t="s">
        <v>14</v>
      </c>
      <c r="F3469" t="s">
        <v>7453</v>
      </c>
      <c r="G3469" t="s">
        <v>16</v>
      </c>
      <c r="H3469" t="s">
        <v>7454</v>
      </c>
    </row>
    <row r="3470" spans="1:8">
      <c r="A3470" s="1">
        <v>3468</v>
      </c>
      <c r="B3470" t="s">
        <v>7399</v>
      </c>
      <c r="C3470" t="s">
        <v>12</v>
      </c>
      <c r="D3470" t="s">
        <v>7455</v>
      </c>
      <c r="E3470" t="s">
        <v>14</v>
      </c>
      <c r="F3470" t="s">
        <v>7456</v>
      </c>
      <c r="G3470" t="s">
        <v>16</v>
      </c>
      <c r="H3470" t="s">
        <v>7457</v>
      </c>
    </row>
    <row r="3471" spans="1:8">
      <c r="A3471" s="1">
        <v>3469</v>
      </c>
      <c r="B3471" t="s">
        <v>7399</v>
      </c>
      <c r="C3471" t="s">
        <v>12</v>
      </c>
      <c r="D3471" t="s">
        <v>7458</v>
      </c>
      <c r="E3471" t="s">
        <v>14</v>
      </c>
      <c r="F3471" t="s">
        <v>7430</v>
      </c>
      <c r="G3471" t="s">
        <v>16</v>
      </c>
      <c r="H3471" t="s">
        <v>7459</v>
      </c>
    </row>
    <row r="3472" spans="1:8">
      <c r="A3472" s="1">
        <v>3470</v>
      </c>
      <c r="B3472" t="s">
        <v>7399</v>
      </c>
      <c r="C3472" t="s">
        <v>12</v>
      </c>
      <c r="D3472" t="s">
        <v>7460</v>
      </c>
      <c r="E3472" t="s">
        <v>14</v>
      </c>
      <c r="F3472" t="s">
        <v>7461</v>
      </c>
      <c r="G3472" t="s">
        <v>16</v>
      </c>
      <c r="H3472" t="s">
        <v>7462</v>
      </c>
    </row>
    <row r="3473" spans="1:8">
      <c r="A3473" s="1">
        <v>3471</v>
      </c>
      <c r="B3473" t="s">
        <v>7399</v>
      </c>
      <c r="C3473" t="s">
        <v>12</v>
      </c>
      <c r="D3473" t="s">
        <v>7463</v>
      </c>
      <c r="E3473" t="s">
        <v>14</v>
      </c>
      <c r="F3473" t="s">
        <v>7464</v>
      </c>
      <c r="G3473" t="s">
        <v>16</v>
      </c>
      <c r="H3473" t="s">
        <v>7465</v>
      </c>
    </row>
    <row r="3474" spans="1:8">
      <c r="A3474" s="1">
        <v>3472</v>
      </c>
      <c r="B3474" t="s">
        <v>7399</v>
      </c>
      <c r="C3474" t="s">
        <v>12</v>
      </c>
      <c r="D3474" t="s">
        <v>7466</v>
      </c>
      <c r="E3474" t="s">
        <v>14</v>
      </c>
      <c r="F3474" t="s">
        <v>7467</v>
      </c>
      <c r="G3474" t="s">
        <v>16</v>
      </c>
      <c r="H3474" t="s">
        <v>7468</v>
      </c>
    </row>
    <row r="3475" spans="1:8">
      <c r="A3475" s="1">
        <v>3473</v>
      </c>
      <c r="B3475" t="s">
        <v>7399</v>
      </c>
      <c r="C3475" t="s">
        <v>12</v>
      </c>
      <c r="D3475" t="s">
        <v>63</v>
      </c>
      <c r="E3475" t="s">
        <v>14</v>
      </c>
      <c r="F3475" t="s">
        <v>63</v>
      </c>
      <c r="G3475" t="s">
        <v>16</v>
      </c>
    </row>
    <row r="3476" spans="1:8">
      <c r="A3476" s="1">
        <v>3474</v>
      </c>
      <c r="B3476" t="s">
        <v>7399</v>
      </c>
      <c r="C3476" t="s">
        <v>12</v>
      </c>
      <c r="D3476" t="s">
        <v>7469</v>
      </c>
      <c r="E3476" t="s">
        <v>14</v>
      </c>
      <c r="F3476" t="s">
        <v>93</v>
      </c>
      <c r="G3476" t="s">
        <v>16</v>
      </c>
      <c r="H3476" t="s">
        <v>7470</v>
      </c>
    </row>
    <row r="3477" spans="1:8">
      <c r="A3477" s="1">
        <v>3475</v>
      </c>
      <c r="B3477" t="s">
        <v>7399</v>
      </c>
      <c r="C3477" t="s">
        <v>12</v>
      </c>
      <c r="D3477" t="s">
        <v>7471</v>
      </c>
      <c r="E3477" t="s">
        <v>14</v>
      </c>
      <c r="F3477" t="s">
        <v>87</v>
      </c>
      <c r="G3477" t="s">
        <v>16</v>
      </c>
      <c r="H3477" t="s">
        <v>7472</v>
      </c>
    </row>
    <row r="3478" spans="1:8">
      <c r="A3478" s="1">
        <v>3476</v>
      </c>
      <c r="B3478" t="s">
        <v>7399</v>
      </c>
      <c r="C3478" t="s">
        <v>12</v>
      </c>
      <c r="D3478" t="s">
        <v>7473</v>
      </c>
      <c r="E3478" t="s">
        <v>14</v>
      </c>
      <c r="F3478" t="s">
        <v>99</v>
      </c>
      <c r="G3478" t="s">
        <v>16</v>
      </c>
      <c r="H3478" t="s">
        <v>7474</v>
      </c>
    </row>
    <row r="3479" spans="1:8">
      <c r="A3479" s="1">
        <v>3477</v>
      </c>
      <c r="B3479" t="s">
        <v>7399</v>
      </c>
      <c r="C3479" t="s">
        <v>12</v>
      </c>
      <c r="D3479" t="s">
        <v>7475</v>
      </c>
      <c r="E3479" t="s">
        <v>14</v>
      </c>
      <c r="F3479" t="s">
        <v>427</v>
      </c>
      <c r="G3479" t="s">
        <v>16</v>
      </c>
      <c r="H3479" t="s">
        <v>7476</v>
      </c>
    </row>
    <row r="3480" spans="1:8">
      <c r="A3480" s="1">
        <v>3478</v>
      </c>
      <c r="B3480" t="s">
        <v>7399</v>
      </c>
      <c r="C3480" t="s">
        <v>12</v>
      </c>
      <c r="D3480" t="s">
        <v>7477</v>
      </c>
      <c r="E3480" t="s">
        <v>14</v>
      </c>
      <c r="F3480" t="s">
        <v>110</v>
      </c>
      <c r="G3480" t="s">
        <v>16</v>
      </c>
      <c r="H3480" t="s">
        <v>7478</v>
      </c>
    </row>
    <row r="3481" spans="1:8">
      <c r="A3481" s="1">
        <v>3479</v>
      </c>
      <c r="B3481" t="s">
        <v>7399</v>
      </c>
      <c r="C3481" t="s">
        <v>12</v>
      </c>
      <c r="D3481" t="s">
        <v>7479</v>
      </c>
      <c r="E3481" t="s">
        <v>14</v>
      </c>
      <c r="F3481" t="s">
        <v>609</v>
      </c>
      <c r="G3481" t="s">
        <v>16</v>
      </c>
      <c r="H3481" t="s">
        <v>7480</v>
      </c>
    </row>
    <row r="3482" spans="1:8">
      <c r="A3482" s="1">
        <v>3480</v>
      </c>
      <c r="B3482" t="s">
        <v>7399</v>
      </c>
      <c r="C3482" t="s">
        <v>12</v>
      </c>
      <c r="D3482" t="s">
        <v>7481</v>
      </c>
      <c r="E3482" t="s">
        <v>14</v>
      </c>
      <c r="F3482" t="s">
        <v>84</v>
      </c>
      <c r="G3482" t="s">
        <v>16</v>
      </c>
      <c r="H3482" t="s">
        <v>7482</v>
      </c>
    </row>
    <row r="3483" spans="1:8">
      <c r="A3483" s="1">
        <v>3481</v>
      </c>
      <c r="B3483" t="s">
        <v>7399</v>
      </c>
      <c r="C3483" t="s">
        <v>12</v>
      </c>
      <c r="D3483" t="s">
        <v>7483</v>
      </c>
      <c r="E3483" t="s">
        <v>14</v>
      </c>
      <c r="F3483" t="s">
        <v>102</v>
      </c>
      <c r="G3483" t="s">
        <v>16</v>
      </c>
      <c r="H3483" t="s">
        <v>7484</v>
      </c>
    </row>
    <row r="3484" spans="1:8">
      <c r="A3484" s="1">
        <v>3482</v>
      </c>
      <c r="B3484" t="s">
        <v>7399</v>
      </c>
      <c r="C3484" t="s">
        <v>12</v>
      </c>
      <c r="D3484" t="s">
        <v>7485</v>
      </c>
      <c r="E3484" t="s">
        <v>14</v>
      </c>
      <c r="F3484" t="s">
        <v>43</v>
      </c>
      <c r="G3484" t="s">
        <v>16</v>
      </c>
      <c r="H3484" t="s">
        <v>7486</v>
      </c>
    </row>
    <row r="3485" spans="1:8">
      <c r="A3485" s="1">
        <v>3483</v>
      </c>
      <c r="B3485" t="s">
        <v>7399</v>
      </c>
      <c r="C3485" t="s">
        <v>12</v>
      </c>
      <c r="D3485" t="s">
        <v>7487</v>
      </c>
      <c r="E3485" t="s">
        <v>14</v>
      </c>
      <c r="F3485" t="s">
        <v>404</v>
      </c>
      <c r="G3485" t="s">
        <v>16</v>
      </c>
      <c r="H3485" t="s">
        <v>7488</v>
      </c>
    </row>
    <row r="3486" spans="1:8">
      <c r="A3486" s="1">
        <v>3484</v>
      </c>
      <c r="B3486" t="s">
        <v>7399</v>
      </c>
      <c r="C3486" t="s">
        <v>12</v>
      </c>
      <c r="D3486" t="s">
        <v>7489</v>
      </c>
      <c r="E3486" t="s">
        <v>14</v>
      </c>
      <c r="F3486" t="s">
        <v>853</v>
      </c>
      <c r="G3486" t="s">
        <v>16</v>
      </c>
      <c r="H3486" t="s">
        <v>7490</v>
      </c>
    </row>
    <row r="3487" spans="1:8">
      <c r="A3487" s="1">
        <v>3485</v>
      </c>
      <c r="B3487" t="s">
        <v>7399</v>
      </c>
      <c r="C3487" t="s">
        <v>12</v>
      </c>
      <c r="D3487" t="s">
        <v>7491</v>
      </c>
      <c r="E3487" t="s">
        <v>14</v>
      </c>
      <c r="F3487" t="s">
        <v>1502</v>
      </c>
      <c r="G3487" t="s">
        <v>16</v>
      </c>
      <c r="H3487" t="s">
        <v>7492</v>
      </c>
    </row>
    <row r="3488" spans="1:8">
      <c r="A3488" s="1">
        <v>3486</v>
      </c>
      <c r="B3488" t="s">
        <v>7399</v>
      </c>
      <c r="C3488" t="s">
        <v>12</v>
      </c>
      <c r="D3488" t="s">
        <v>7493</v>
      </c>
      <c r="E3488" t="s">
        <v>14</v>
      </c>
      <c r="F3488" t="s">
        <v>7494</v>
      </c>
      <c r="G3488" t="s">
        <v>16</v>
      </c>
      <c r="H3488" t="s">
        <v>7495</v>
      </c>
    </row>
    <row r="3489" spans="1:8">
      <c r="A3489" s="1">
        <v>3487</v>
      </c>
      <c r="B3489" t="s">
        <v>7399</v>
      </c>
      <c r="C3489" t="s">
        <v>12</v>
      </c>
      <c r="D3489" t="s">
        <v>7496</v>
      </c>
      <c r="E3489" t="s">
        <v>14</v>
      </c>
      <c r="F3489" t="s">
        <v>2296</v>
      </c>
      <c r="G3489" t="s">
        <v>16</v>
      </c>
      <c r="H3489" t="s">
        <v>7497</v>
      </c>
    </row>
    <row r="3490" spans="1:8">
      <c r="A3490" s="1">
        <v>3488</v>
      </c>
      <c r="B3490" t="s">
        <v>7399</v>
      </c>
      <c r="C3490" t="s">
        <v>12</v>
      </c>
      <c r="D3490" t="s">
        <v>7498</v>
      </c>
      <c r="E3490" t="s">
        <v>14</v>
      </c>
      <c r="F3490" t="s">
        <v>1287</v>
      </c>
      <c r="G3490" t="s">
        <v>16</v>
      </c>
      <c r="H3490" t="s">
        <v>7499</v>
      </c>
    </row>
    <row r="3491" spans="1:8">
      <c r="A3491" s="1">
        <v>3489</v>
      </c>
      <c r="B3491" t="s">
        <v>7399</v>
      </c>
      <c r="C3491" t="s">
        <v>12</v>
      </c>
      <c r="D3491" t="s">
        <v>7500</v>
      </c>
      <c r="E3491" t="s">
        <v>14</v>
      </c>
      <c r="F3491" t="s">
        <v>110</v>
      </c>
      <c r="G3491" t="s">
        <v>16</v>
      </c>
      <c r="H3491" t="s">
        <v>7501</v>
      </c>
    </row>
    <row r="3492" spans="1:8">
      <c r="A3492" s="1">
        <v>3490</v>
      </c>
      <c r="B3492" t="s">
        <v>7399</v>
      </c>
      <c r="C3492" t="s">
        <v>12</v>
      </c>
      <c r="D3492" t="s">
        <v>7502</v>
      </c>
      <c r="E3492" t="s">
        <v>14</v>
      </c>
      <c r="F3492" t="s">
        <v>223</v>
      </c>
      <c r="G3492" t="s">
        <v>16</v>
      </c>
      <c r="H3492" t="s">
        <v>7503</v>
      </c>
    </row>
    <row r="3493" spans="1:8">
      <c r="A3493" s="1">
        <v>3491</v>
      </c>
      <c r="B3493" t="s">
        <v>7399</v>
      </c>
      <c r="C3493" t="s">
        <v>12</v>
      </c>
      <c r="D3493" t="s">
        <v>7504</v>
      </c>
      <c r="E3493" t="s">
        <v>14</v>
      </c>
      <c r="F3493" t="s">
        <v>93</v>
      </c>
      <c r="G3493" t="s">
        <v>16</v>
      </c>
      <c r="H3493" t="s">
        <v>7505</v>
      </c>
    </row>
    <row r="3494" spans="1:8">
      <c r="A3494" s="1">
        <v>3492</v>
      </c>
      <c r="B3494" t="s">
        <v>7399</v>
      </c>
      <c r="C3494" t="s">
        <v>12</v>
      </c>
      <c r="D3494" t="s">
        <v>7506</v>
      </c>
      <c r="E3494" t="s">
        <v>14</v>
      </c>
      <c r="F3494" t="s">
        <v>84</v>
      </c>
      <c r="G3494" t="s">
        <v>16</v>
      </c>
      <c r="H3494" t="s">
        <v>7507</v>
      </c>
    </row>
    <row r="3495" spans="1:8">
      <c r="A3495" s="1">
        <v>3493</v>
      </c>
      <c r="B3495" t="s">
        <v>7399</v>
      </c>
      <c r="C3495" t="s">
        <v>12</v>
      </c>
      <c r="D3495" t="s">
        <v>7508</v>
      </c>
      <c r="E3495" t="s">
        <v>14</v>
      </c>
      <c r="F3495" t="s">
        <v>87</v>
      </c>
      <c r="G3495" t="s">
        <v>16</v>
      </c>
      <c r="H3495" t="s">
        <v>7509</v>
      </c>
    </row>
    <row r="3496" spans="1:8">
      <c r="A3496" s="1">
        <v>3494</v>
      </c>
      <c r="B3496" t="s">
        <v>7399</v>
      </c>
      <c r="C3496" t="s">
        <v>12</v>
      </c>
      <c r="D3496" t="s">
        <v>7510</v>
      </c>
      <c r="E3496" t="s">
        <v>14</v>
      </c>
      <c r="F3496" t="s">
        <v>7511</v>
      </c>
      <c r="G3496" t="s">
        <v>16</v>
      </c>
      <c r="H3496" t="s">
        <v>7512</v>
      </c>
    </row>
    <row r="3497" spans="1:8">
      <c r="A3497" s="1">
        <v>3495</v>
      </c>
      <c r="B3497" t="s">
        <v>7399</v>
      </c>
      <c r="C3497" t="s">
        <v>12</v>
      </c>
      <c r="D3497" t="s">
        <v>7513</v>
      </c>
      <c r="E3497" t="s">
        <v>14</v>
      </c>
      <c r="F3497" t="s">
        <v>7514</v>
      </c>
      <c r="G3497" t="s">
        <v>16</v>
      </c>
      <c r="H3497" t="s">
        <v>7515</v>
      </c>
    </row>
    <row r="3498" spans="1:8">
      <c r="A3498" s="1">
        <v>3496</v>
      </c>
      <c r="B3498" t="s">
        <v>7399</v>
      </c>
      <c r="C3498" t="s">
        <v>12</v>
      </c>
      <c r="D3498" t="s">
        <v>7516</v>
      </c>
      <c r="E3498" t="s">
        <v>14</v>
      </c>
      <c r="F3498" t="s">
        <v>7517</v>
      </c>
      <c r="G3498" t="s">
        <v>16</v>
      </c>
      <c r="H3498" t="s">
        <v>7518</v>
      </c>
    </row>
    <row r="3499" spans="1:8">
      <c r="A3499" s="1">
        <v>3497</v>
      </c>
      <c r="B3499" t="s">
        <v>7399</v>
      </c>
      <c r="C3499" t="s">
        <v>12</v>
      </c>
      <c r="D3499" t="s">
        <v>7519</v>
      </c>
      <c r="E3499" t="s">
        <v>14</v>
      </c>
      <c r="F3499" t="s">
        <v>7520</v>
      </c>
      <c r="G3499" t="s">
        <v>16</v>
      </c>
      <c r="H3499" t="s">
        <v>7521</v>
      </c>
    </row>
    <row r="3500" spans="1:8">
      <c r="A3500" s="1">
        <v>3498</v>
      </c>
      <c r="B3500" t="s">
        <v>7399</v>
      </c>
      <c r="C3500" t="s">
        <v>12</v>
      </c>
      <c r="D3500" t="s">
        <v>7522</v>
      </c>
      <c r="E3500" t="s">
        <v>14</v>
      </c>
      <c r="F3500" t="s">
        <v>7523</v>
      </c>
      <c r="G3500" t="s">
        <v>16</v>
      </c>
      <c r="H3500" t="s">
        <v>7524</v>
      </c>
    </row>
    <row r="3501" spans="1:8">
      <c r="A3501" s="1">
        <v>3499</v>
      </c>
      <c r="B3501" t="s">
        <v>7399</v>
      </c>
      <c r="C3501" t="s">
        <v>12</v>
      </c>
      <c r="D3501" t="s">
        <v>7525</v>
      </c>
      <c r="E3501" t="s">
        <v>14</v>
      </c>
      <c r="F3501" t="s">
        <v>7526</v>
      </c>
      <c r="G3501" t="s">
        <v>16</v>
      </c>
      <c r="H3501" t="s">
        <v>7527</v>
      </c>
    </row>
    <row r="3502" spans="1:8">
      <c r="A3502" s="1">
        <v>3500</v>
      </c>
      <c r="B3502" t="s">
        <v>7399</v>
      </c>
      <c r="C3502" t="s">
        <v>12</v>
      </c>
      <c r="D3502" t="s">
        <v>7528</v>
      </c>
      <c r="E3502" t="s">
        <v>14</v>
      </c>
      <c r="F3502" t="s">
        <v>7529</v>
      </c>
      <c r="G3502" t="s">
        <v>16</v>
      </c>
      <c r="H3502" t="s">
        <v>7530</v>
      </c>
    </row>
    <row r="3503" spans="1:8">
      <c r="A3503" s="1">
        <v>3501</v>
      </c>
      <c r="B3503" t="s">
        <v>7531</v>
      </c>
      <c r="C3503" t="s">
        <v>12</v>
      </c>
      <c r="D3503" t="s">
        <v>7532</v>
      </c>
      <c r="E3503" t="s">
        <v>14</v>
      </c>
      <c r="F3503" t="s">
        <v>7533</v>
      </c>
      <c r="G3503" t="s">
        <v>16</v>
      </c>
      <c r="H3503" t="s">
        <v>7534</v>
      </c>
    </row>
    <row r="3504" spans="1:8">
      <c r="A3504" s="1">
        <v>3502</v>
      </c>
      <c r="B3504" t="s">
        <v>7531</v>
      </c>
      <c r="C3504" t="s">
        <v>12</v>
      </c>
      <c r="D3504" t="s">
        <v>7535</v>
      </c>
      <c r="E3504" t="s">
        <v>14</v>
      </c>
      <c r="F3504" t="s">
        <v>2461</v>
      </c>
      <c r="G3504" t="s">
        <v>16</v>
      </c>
      <c r="H3504" t="s">
        <v>7536</v>
      </c>
    </row>
    <row r="3505" spans="1:8">
      <c r="A3505" s="1">
        <v>3503</v>
      </c>
      <c r="B3505" t="s">
        <v>7531</v>
      </c>
      <c r="C3505" t="s">
        <v>12</v>
      </c>
      <c r="D3505" t="s">
        <v>7537</v>
      </c>
      <c r="E3505" t="s">
        <v>14</v>
      </c>
      <c r="F3505" t="s">
        <v>105</v>
      </c>
      <c r="G3505" t="s">
        <v>16</v>
      </c>
      <c r="H3505" t="s">
        <v>7538</v>
      </c>
    </row>
    <row r="3506" spans="1:8">
      <c r="A3506" s="1">
        <v>3504</v>
      </c>
      <c r="B3506" t="s">
        <v>7531</v>
      </c>
      <c r="C3506" t="s">
        <v>12</v>
      </c>
      <c r="D3506" t="s">
        <v>7539</v>
      </c>
      <c r="E3506" t="s">
        <v>14</v>
      </c>
      <c r="F3506" t="s">
        <v>404</v>
      </c>
      <c r="G3506" t="s">
        <v>16</v>
      </c>
      <c r="H3506" t="s">
        <v>2803</v>
      </c>
    </row>
    <row r="3507" spans="1:8">
      <c r="A3507" s="1">
        <v>3505</v>
      </c>
      <c r="B3507" t="s">
        <v>7531</v>
      </c>
      <c r="C3507" t="s">
        <v>12</v>
      </c>
      <c r="D3507" t="s">
        <v>7540</v>
      </c>
      <c r="E3507" t="s">
        <v>14</v>
      </c>
      <c r="F3507" t="s">
        <v>427</v>
      </c>
      <c r="G3507" t="s">
        <v>16</v>
      </c>
      <c r="H3507" t="s">
        <v>7541</v>
      </c>
    </row>
    <row r="3508" spans="1:8">
      <c r="A3508" s="1">
        <v>3506</v>
      </c>
      <c r="B3508" t="s">
        <v>7531</v>
      </c>
      <c r="C3508" t="s">
        <v>12</v>
      </c>
      <c r="D3508" t="s">
        <v>7542</v>
      </c>
      <c r="E3508" t="s">
        <v>14</v>
      </c>
      <c r="F3508" t="s">
        <v>96</v>
      </c>
      <c r="G3508" t="s">
        <v>16</v>
      </c>
      <c r="H3508" t="s">
        <v>7543</v>
      </c>
    </row>
    <row r="3509" spans="1:8">
      <c r="A3509" s="1">
        <v>3507</v>
      </c>
      <c r="B3509" t="s">
        <v>7531</v>
      </c>
      <c r="C3509" t="s">
        <v>12</v>
      </c>
      <c r="D3509" t="s">
        <v>7544</v>
      </c>
      <c r="E3509" t="s">
        <v>14</v>
      </c>
      <c r="F3509" t="s">
        <v>90</v>
      </c>
      <c r="G3509" t="s">
        <v>16</v>
      </c>
      <c r="H3509" t="s">
        <v>7545</v>
      </c>
    </row>
    <row r="3510" spans="1:8">
      <c r="A3510" s="1">
        <v>3508</v>
      </c>
      <c r="B3510" t="s">
        <v>7531</v>
      </c>
      <c r="C3510" t="s">
        <v>12</v>
      </c>
      <c r="D3510" t="s">
        <v>7546</v>
      </c>
      <c r="E3510" t="s">
        <v>14</v>
      </c>
      <c r="F3510" t="s">
        <v>102</v>
      </c>
      <c r="G3510" t="s">
        <v>16</v>
      </c>
      <c r="H3510" t="s">
        <v>7545</v>
      </c>
    </row>
    <row r="3511" spans="1:8">
      <c r="A3511" s="1">
        <v>3509</v>
      </c>
      <c r="B3511" t="s">
        <v>7531</v>
      </c>
      <c r="C3511" t="s">
        <v>12</v>
      </c>
      <c r="D3511" t="s">
        <v>7547</v>
      </c>
      <c r="E3511" t="s">
        <v>14</v>
      </c>
      <c r="F3511" t="s">
        <v>105</v>
      </c>
      <c r="G3511" t="s">
        <v>16</v>
      </c>
      <c r="H3511" t="s">
        <v>7548</v>
      </c>
    </row>
    <row r="3512" spans="1:8">
      <c r="A3512" s="1">
        <v>3510</v>
      </c>
      <c r="B3512" t="s">
        <v>7531</v>
      </c>
      <c r="C3512" t="s">
        <v>12</v>
      </c>
      <c r="D3512" t="s">
        <v>7549</v>
      </c>
      <c r="E3512" t="s">
        <v>14</v>
      </c>
      <c r="F3512" t="s">
        <v>108</v>
      </c>
      <c r="G3512" t="s">
        <v>16</v>
      </c>
      <c r="H3512" t="s">
        <v>7548</v>
      </c>
    </row>
    <row r="3513" spans="1:8">
      <c r="A3513" s="1">
        <v>3511</v>
      </c>
      <c r="B3513" t="s">
        <v>7531</v>
      </c>
      <c r="C3513" t="s">
        <v>12</v>
      </c>
      <c r="D3513" t="s">
        <v>63</v>
      </c>
      <c r="E3513" t="s">
        <v>14</v>
      </c>
      <c r="F3513" t="s">
        <v>63</v>
      </c>
      <c r="G3513" t="s">
        <v>16</v>
      </c>
    </row>
    <row r="3514" spans="1:8">
      <c r="A3514" s="1">
        <v>3512</v>
      </c>
      <c r="B3514" t="s">
        <v>7531</v>
      </c>
      <c r="C3514" t="s">
        <v>12</v>
      </c>
      <c r="D3514" t="s">
        <v>7550</v>
      </c>
      <c r="E3514" t="s">
        <v>14</v>
      </c>
      <c r="F3514" t="s">
        <v>7551</v>
      </c>
      <c r="G3514" t="s">
        <v>16</v>
      </c>
      <c r="H3514" t="s">
        <v>7552</v>
      </c>
    </row>
    <row r="3515" spans="1:8">
      <c r="A3515" s="1">
        <v>3513</v>
      </c>
      <c r="B3515" t="s">
        <v>7531</v>
      </c>
      <c r="C3515" t="s">
        <v>12</v>
      </c>
      <c r="D3515" t="s">
        <v>7553</v>
      </c>
      <c r="E3515" t="s">
        <v>14</v>
      </c>
      <c r="F3515" t="s">
        <v>7554</v>
      </c>
      <c r="G3515" t="s">
        <v>16</v>
      </c>
      <c r="H3515" t="s">
        <v>7555</v>
      </c>
    </row>
    <row r="3516" spans="1:8">
      <c r="A3516" s="1">
        <v>3514</v>
      </c>
      <c r="B3516" t="s">
        <v>7531</v>
      </c>
      <c r="C3516" t="s">
        <v>12</v>
      </c>
      <c r="D3516" t="s">
        <v>7556</v>
      </c>
      <c r="E3516" t="s">
        <v>14</v>
      </c>
      <c r="F3516" t="s">
        <v>65</v>
      </c>
      <c r="G3516" t="s">
        <v>16</v>
      </c>
      <c r="H3516" t="s">
        <v>7557</v>
      </c>
    </row>
    <row r="3517" spans="1:8">
      <c r="A3517" s="1">
        <v>3515</v>
      </c>
      <c r="B3517" t="s">
        <v>7531</v>
      </c>
      <c r="C3517" t="s">
        <v>12</v>
      </c>
      <c r="D3517" t="s">
        <v>7558</v>
      </c>
      <c r="E3517" t="s">
        <v>14</v>
      </c>
      <c r="F3517" t="s">
        <v>68</v>
      </c>
      <c r="G3517" t="s">
        <v>16</v>
      </c>
      <c r="H3517" t="s">
        <v>7559</v>
      </c>
    </row>
    <row r="3518" spans="1:8">
      <c r="A3518" s="1">
        <v>3516</v>
      </c>
      <c r="B3518" t="s">
        <v>7531</v>
      </c>
      <c r="C3518" t="s">
        <v>12</v>
      </c>
      <c r="D3518" t="s">
        <v>7560</v>
      </c>
      <c r="E3518" t="s">
        <v>14</v>
      </c>
      <c r="F3518" t="s">
        <v>71</v>
      </c>
      <c r="G3518" t="s">
        <v>16</v>
      </c>
      <c r="H3518" t="s">
        <v>7561</v>
      </c>
    </row>
    <row r="3519" spans="1:8">
      <c r="A3519" s="1">
        <v>3517</v>
      </c>
      <c r="B3519" t="s">
        <v>7531</v>
      </c>
      <c r="C3519" t="s">
        <v>12</v>
      </c>
      <c r="D3519" t="s">
        <v>63</v>
      </c>
      <c r="E3519" t="s">
        <v>14</v>
      </c>
      <c r="F3519" t="s">
        <v>63</v>
      </c>
      <c r="G3519" t="s">
        <v>16</v>
      </c>
    </row>
    <row r="3520" spans="1:8">
      <c r="A3520" s="1">
        <v>3518</v>
      </c>
      <c r="B3520" t="s">
        <v>7531</v>
      </c>
      <c r="C3520" t="s">
        <v>12</v>
      </c>
      <c r="D3520" t="s">
        <v>7562</v>
      </c>
      <c r="E3520" t="s">
        <v>14</v>
      </c>
      <c r="F3520" t="s">
        <v>427</v>
      </c>
      <c r="G3520" t="s">
        <v>16</v>
      </c>
      <c r="H3520" t="s">
        <v>7563</v>
      </c>
    </row>
    <row r="3521" spans="1:8">
      <c r="A3521" s="1">
        <v>3519</v>
      </c>
      <c r="B3521" t="s">
        <v>7531</v>
      </c>
      <c r="C3521" t="s">
        <v>12</v>
      </c>
      <c r="D3521" t="s">
        <v>7564</v>
      </c>
      <c r="E3521" t="s">
        <v>14</v>
      </c>
      <c r="F3521" t="s">
        <v>90</v>
      </c>
      <c r="G3521" t="s">
        <v>16</v>
      </c>
      <c r="H3521" t="s">
        <v>7565</v>
      </c>
    </row>
    <row r="3522" spans="1:8">
      <c r="A3522" s="1">
        <v>3520</v>
      </c>
      <c r="B3522" t="s">
        <v>7531</v>
      </c>
      <c r="C3522" t="s">
        <v>12</v>
      </c>
      <c r="D3522" t="s">
        <v>7566</v>
      </c>
      <c r="E3522" t="s">
        <v>14</v>
      </c>
      <c r="F3522" t="s">
        <v>96</v>
      </c>
      <c r="G3522" t="s">
        <v>16</v>
      </c>
      <c r="H3522" t="s">
        <v>7567</v>
      </c>
    </row>
    <row r="3523" spans="1:8">
      <c r="A3523" s="1">
        <v>3521</v>
      </c>
      <c r="B3523" t="s">
        <v>7531</v>
      </c>
      <c r="C3523" t="s">
        <v>12</v>
      </c>
      <c r="D3523" t="s">
        <v>63</v>
      </c>
      <c r="E3523" t="s">
        <v>14</v>
      </c>
      <c r="F3523" t="s">
        <v>63</v>
      </c>
      <c r="G3523" t="s">
        <v>16</v>
      </c>
    </row>
    <row r="3524" spans="1:8">
      <c r="A3524" s="1">
        <v>3522</v>
      </c>
      <c r="B3524" t="s">
        <v>7531</v>
      </c>
      <c r="C3524" t="s">
        <v>12</v>
      </c>
      <c r="D3524" t="s">
        <v>7568</v>
      </c>
      <c r="E3524" t="s">
        <v>14</v>
      </c>
      <c r="F3524" t="s">
        <v>2690</v>
      </c>
      <c r="G3524" t="s">
        <v>16</v>
      </c>
      <c r="H3524" t="s">
        <v>7569</v>
      </c>
    </row>
    <row r="3525" spans="1:8">
      <c r="A3525" s="1">
        <v>3523</v>
      </c>
      <c r="B3525" t="s">
        <v>7531</v>
      </c>
      <c r="C3525" t="s">
        <v>12</v>
      </c>
      <c r="D3525" t="s">
        <v>7570</v>
      </c>
      <c r="E3525" t="s">
        <v>14</v>
      </c>
      <c r="F3525" t="s">
        <v>1129</v>
      </c>
      <c r="G3525" t="s">
        <v>16</v>
      </c>
      <c r="H3525" t="s">
        <v>7571</v>
      </c>
    </row>
    <row r="3526" spans="1:8">
      <c r="A3526" s="1">
        <v>3524</v>
      </c>
      <c r="B3526" t="s">
        <v>7531</v>
      </c>
      <c r="C3526" t="s">
        <v>12</v>
      </c>
      <c r="D3526" t="s">
        <v>7572</v>
      </c>
      <c r="E3526" t="s">
        <v>14</v>
      </c>
      <c r="F3526" t="s">
        <v>1216</v>
      </c>
      <c r="G3526" t="s">
        <v>16</v>
      </c>
      <c r="H3526" t="s">
        <v>7573</v>
      </c>
    </row>
    <row r="3527" spans="1:8">
      <c r="A3527" s="1">
        <v>3525</v>
      </c>
      <c r="B3527" t="s">
        <v>7531</v>
      </c>
      <c r="C3527" t="s">
        <v>12</v>
      </c>
      <c r="D3527" t="s">
        <v>7574</v>
      </c>
      <c r="E3527" t="s">
        <v>14</v>
      </c>
      <c r="F3527" t="s">
        <v>732</v>
      </c>
      <c r="G3527" t="s">
        <v>16</v>
      </c>
      <c r="H3527" t="s">
        <v>7573</v>
      </c>
    </row>
    <row r="3528" spans="1:8">
      <c r="A3528" s="1">
        <v>3526</v>
      </c>
      <c r="B3528" t="s">
        <v>7531</v>
      </c>
      <c r="C3528" t="s">
        <v>12</v>
      </c>
      <c r="D3528" t="s">
        <v>1832</v>
      </c>
      <c r="E3528" t="s">
        <v>14</v>
      </c>
      <c r="F3528" t="s">
        <v>90</v>
      </c>
      <c r="G3528" t="s">
        <v>16</v>
      </c>
      <c r="H3528" t="s">
        <v>2187</v>
      </c>
    </row>
    <row r="3529" spans="1:8">
      <c r="A3529" s="1">
        <v>3527</v>
      </c>
      <c r="B3529" t="s">
        <v>7531</v>
      </c>
      <c r="C3529" t="s">
        <v>12</v>
      </c>
      <c r="D3529" t="s">
        <v>7575</v>
      </c>
      <c r="E3529" t="s">
        <v>14</v>
      </c>
      <c r="F3529" t="s">
        <v>404</v>
      </c>
      <c r="G3529" t="s">
        <v>16</v>
      </c>
      <c r="H3529" t="s">
        <v>7576</v>
      </c>
    </row>
    <row r="3530" spans="1:8">
      <c r="A3530" s="1">
        <v>3528</v>
      </c>
      <c r="B3530" t="s">
        <v>7531</v>
      </c>
      <c r="C3530" t="s">
        <v>12</v>
      </c>
      <c r="D3530" t="s">
        <v>63</v>
      </c>
      <c r="E3530" t="s">
        <v>14</v>
      </c>
      <c r="F3530" t="s">
        <v>63</v>
      </c>
      <c r="G3530" t="s">
        <v>16</v>
      </c>
    </row>
    <row r="3531" spans="1:8">
      <c r="A3531" s="1">
        <v>3529</v>
      </c>
      <c r="B3531" t="s">
        <v>7531</v>
      </c>
      <c r="C3531" t="s">
        <v>12</v>
      </c>
      <c r="D3531" t="s">
        <v>7577</v>
      </c>
      <c r="E3531" t="s">
        <v>14</v>
      </c>
      <c r="F3531" t="s">
        <v>7578</v>
      </c>
      <c r="G3531" t="s">
        <v>16</v>
      </c>
      <c r="H3531" t="s">
        <v>7579</v>
      </c>
    </row>
    <row r="3532" spans="1:8">
      <c r="A3532" s="1">
        <v>3530</v>
      </c>
      <c r="B3532" t="s">
        <v>7531</v>
      </c>
      <c r="C3532" t="s">
        <v>12</v>
      </c>
      <c r="D3532" t="s">
        <v>7580</v>
      </c>
      <c r="E3532" t="s">
        <v>14</v>
      </c>
      <c r="F3532" t="s">
        <v>7581</v>
      </c>
      <c r="G3532" t="s">
        <v>16</v>
      </c>
      <c r="H3532" t="s">
        <v>7582</v>
      </c>
    </row>
    <row r="3533" spans="1:8">
      <c r="A3533" s="1">
        <v>3531</v>
      </c>
      <c r="B3533" t="s">
        <v>7531</v>
      </c>
      <c r="C3533" t="s">
        <v>12</v>
      </c>
      <c r="D3533" t="s">
        <v>7583</v>
      </c>
      <c r="E3533" t="s">
        <v>14</v>
      </c>
      <c r="F3533" t="s">
        <v>7584</v>
      </c>
      <c r="G3533" t="s">
        <v>16</v>
      </c>
      <c r="H3533" t="s">
        <v>7585</v>
      </c>
    </row>
    <row r="3534" spans="1:8">
      <c r="A3534" s="1">
        <v>3532</v>
      </c>
      <c r="B3534" t="s">
        <v>7531</v>
      </c>
      <c r="C3534" t="s">
        <v>12</v>
      </c>
      <c r="D3534" t="s">
        <v>7586</v>
      </c>
      <c r="E3534" t="s">
        <v>14</v>
      </c>
      <c r="F3534" t="s">
        <v>7587</v>
      </c>
      <c r="G3534" t="s">
        <v>16</v>
      </c>
      <c r="H3534" t="s">
        <v>7588</v>
      </c>
    </row>
    <row r="3535" spans="1:8">
      <c r="A3535" s="1">
        <v>3533</v>
      </c>
      <c r="B3535" t="s">
        <v>7531</v>
      </c>
      <c r="C3535" t="s">
        <v>12</v>
      </c>
      <c r="D3535" t="s">
        <v>7589</v>
      </c>
      <c r="E3535" t="s">
        <v>14</v>
      </c>
      <c r="F3535" t="s">
        <v>7590</v>
      </c>
      <c r="G3535" t="s">
        <v>16</v>
      </c>
      <c r="H3535" t="s">
        <v>7591</v>
      </c>
    </row>
    <row r="3536" spans="1:8">
      <c r="A3536" s="1">
        <v>3534</v>
      </c>
      <c r="B3536" t="s">
        <v>7531</v>
      </c>
      <c r="C3536" t="s">
        <v>12</v>
      </c>
      <c r="D3536" t="s">
        <v>7592</v>
      </c>
      <c r="E3536" t="s">
        <v>14</v>
      </c>
      <c r="F3536" t="s">
        <v>7593</v>
      </c>
      <c r="G3536" t="s">
        <v>16</v>
      </c>
      <c r="H3536" t="s">
        <v>7594</v>
      </c>
    </row>
    <row r="3537" spans="1:8">
      <c r="A3537" s="1">
        <v>3535</v>
      </c>
      <c r="B3537" t="s">
        <v>7531</v>
      </c>
      <c r="C3537" t="s">
        <v>12</v>
      </c>
      <c r="D3537" t="s">
        <v>7595</v>
      </c>
      <c r="E3537" t="s">
        <v>14</v>
      </c>
      <c r="F3537" t="s">
        <v>7596</v>
      </c>
      <c r="G3537" t="s">
        <v>16</v>
      </c>
      <c r="H3537" t="s">
        <v>7597</v>
      </c>
    </row>
    <row r="3538" spans="1:8">
      <c r="A3538" s="1">
        <v>3536</v>
      </c>
      <c r="B3538" t="s">
        <v>7531</v>
      </c>
      <c r="C3538" t="s">
        <v>12</v>
      </c>
      <c r="D3538" t="s">
        <v>7598</v>
      </c>
      <c r="E3538" t="s">
        <v>14</v>
      </c>
      <c r="F3538" t="s">
        <v>7599</v>
      </c>
      <c r="G3538" t="s">
        <v>16</v>
      </c>
      <c r="H3538" t="s">
        <v>7600</v>
      </c>
    </row>
    <row r="3539" spans="1:8">
      <c r="A3539" s="1">
        <v>3537</v>
      </c>
      <c r="B3539" t="s">
        <v>7531</v>
      </c>
      <c r="C3539" t="s">
        <v>12</v>
      </c>
      <c r="D3539" t="s">
        <v>7601</v>
      </c>
      <c r="E3539" t="s">
        <v>14</v>
      </c>
      <c r="F3539" t="s">
        <v>2958</v>
      </c>
      <c r="G3539" t="s">
        <v>16</v>
      </c>
      <c r="H3539" t="s">
        <v>7602</v>
      </c>
    </row>
    <row r="3540" spans="1:8">
      <c r="A3540" s="1">
        <v>3538</v>
      </c>
      <c r="B3540" t="s">
        <v>7531</v>
      </c>
      <c r="C3540" t="s">
        <v>12</v>
      </c>
      <c r="D3540" t="s">
        <v>7603</v>
      </c>
      <c r="E3540" t="s">
        <v>14</v>
      </c>
      <c r="F3540" t="s">
        <v>2690</v>
      </c>
      <c r="G3540" t="s">
        <v>16</v>
      </c>
      <c r="H3540" t="s">
        <v>7602</v>
      </c>
    </row>
    <row r="3541" spans="1:8">
      <c r="A3541" s="1">
        <v>3539</v>
      </c>
      <c r="B3541" t="s">
        <v>7531</v>
      </c>
      <c r="C3541" t="s">
        <v>12</v>
      </c>
      <c r="D3541" t="s">
        <v>7604</v>
      </c>
      <c r="E3541" t="s">
        <v>14</v>
      </c>
      <c r="F3541" t="s">
        <v>956</v>
      </c>
      <c r="G3541" t="s">
        <v>16</v>
      </c>
      <c r="H3541" t="s">
        <v>7605</v>
      </c>
    </row>
    <row r="3542" spans="1:8">
      <c r="A3542" s="1">
        <v>3540</v>
      </c>
      <c r="B3542" t="s">
        <v>7531</v>
      </c>
      <c r="C3542" t="s">
        <v>12</v>
      </c>
      <c r="D3542" t="s">
        <v>7606</v>
      </c>
      <c r="E3542" t="s">
        <v>14</v>
      </c>
      <c r="F3542" t="s">
        <v>315</v>
      </c>
      <c r="G3542" t="s">
        <v>16</v>
      </c>
      <c r="H3542" t="s">
        <v>7607</v>
      </c>
    </row>
    <row r="3543" spans="1:8">
      <c r="A3543" s="1">
        <v>3541</v>
      </c>
      <c r="B3543" t="s">
        <v>7531</v>
      </c>
      <c r="C3543" t="s">
        <v>12</v>
      </c>
      <c r="D3543" t="s">
        <v>7608</v>
      </c>
      <c r="E3543" t="s">
        <v>14</v>
      </c>
      <c r="F3543" t="s">
        <v>313</v>
      </c>
      <c r="G3543" t="s">
        <v>16</v>
      </c>
      <c r="H3543" t="s">
        <v>7609</v>
      </c>
    </row>
    <row r="3544" spans="1:8">
      <c r="A3544" s="1">
        <v>3542</v>
      </c>
      <c r="B3544" t="s">
        <v>7531</v>
      </c>
      <c r="C3544" t="s">
        <v>12</v>
      </c>
      <c r="D3544" t="s">
        <v>7610</v>
      </c>
      <c r="E3544" t="s">
        <v>14</v>
      </c>
      <c r="F3544" t="s">
        <v>306</v>
      </c>
      <c r="G3544" t="s">
        <v>16</v>
      </c>
      <c r="H3544" t="s">
        <v>7611</v>
      </c>
    </row>
    <row r="3545" spans="1:8">
      <c r="A3545" s="1">
        <v>3543</v>
      </c>
      <c r="B3545" t="s">
        <v>7531</v>
      </c>
      <c r="C3545" t="s">
        <v>12</v>
      </c>
      <c r="D3545" t="s">
        <v>7612</v>
      </c>
      <c r="E3545" t="s">
        <v>14</v>
      </c>
      <c r="F3545" t="s">
        <v>102</v>
      </c>
      <c r="G3545" t="s">
        <v>16</v>
      </c>
      <c r="H3545" t="s">
        <v>7613</v>
      </c>
    </row>
    <row r="3546" spans="1:8">
      <c r="A3546" s="1">
        <v>3544</v>
      </c>
      <c r="B3546" t="s">
        <v>7531</v>
      </c>
      <c r="C3546" t="s">
        <v>12</v>
      </c>
      <c r="D3546" t="s">
        <v>7614</v>
      </c>
      <c r="E3546" t="s">
        <v>14</v>
      </c>
      <c r="F3546" t="s">
        <v>7615</v>
      </c>
      <c r="G3546" t="s">
        <v>16</v>
      </c>
      <c r="H3546" t="s">
        <v>7616</v>
      </c>
    </row>
    <row r="3547" spans="1:8">
      <c r="A3547" s="1">
        <v>3545</v>
      </c>
      <c r="B3547" t="s">
        <v>7531</v>
      </c>
      <c r="C3547" t="s">
        <v>12</v>
      </c>
      <c r="D3547" t="s">
        <v>7617</v>
      </c>
      <c r="E3547" t="s">
        <v>14</v>
      </c>
      <c r="F3547" t="s">
        <v>7618</v>
      </c>
      <c r="G3547" t="s">
        <v>16</v>
      </c>
      <c r="H3547" t="s">
        <v>7619</v>
      </c>
    </row>
    <row r="3548" spans="1:8">
      <c r="A3548" s="1">
        <v>3546</v>
      </c>
      <c r="B3548" t="s">
        <v>7531</v>
      </c>
      <c r="C3548" t="s">
        <v>12</v>
      </c>
      <c r="D3548" t="s">
        <v>7134</v>
      </c>
      <c r="E3548" t="s">
        <v>14</v>
      </c>
      <c r="F3548" t="s">
        <v>7620</v>
      </c>
      <c r="G3548" t="s">
        <v>16</v>
      </c>
      <c r="H3548" t="s">
        <v>1473</v>
      </c>
    </row>
    <row r="3549" spans="1:8">
      <c r="A3549" s="1">
        <v>3547</v>
      </c>
      <c r="B3549" t="s">
        <v>7531</v>
      </c>
      <c r="C3549" t="s">
        <v>12</v>
      </c>
      <c r="D3549" t="s">
        <v>63</v>
      </c>
      <c r="E3549" t="s">
        <v>14</v>
      </c>
      <c r="F3549" t="s">
        <v>63</v>
      </c>
      <c r="G3549" t="s">
        <v>16</v>
      </c>
    </row>
    <row r="3550" spans="1:8">
      <c r="A3550" s="1">
        <v>3548</v>
      </c>
      <c r="B3550" t="s">
        <v>7531</v>
      </c>
      <c r="C3550" t="s">
        <v>12</v>
      </c>
      <c r="D3550" t="s">
        <v>7621</v>
      </c>
      <c r="E3550" t="s">
        <v>14</v>
      </c>
      <c r="F3550" t="s">
        <v>99</v>
      </c>
      <c r="G3550" t="s">
        <v>16</v>
      </c>
      <c r="H3550" t="s">
        <v>7622</v>
      </c>
    </row>
    <row r="3551" spans="1:8">
      <c r="A3551" s="1">
        <v>3549</v>
      </c>
      <c r="B3551" t="s">
        <v>7531</v>
      </c>
      <c r="C3551" t="s">
        <v>12</v>
      </c>
      <c r="D3551" t="s">
        <v>7623</v>
      </c>
      <c r="E3551" t="s">
        <v>14</v>
      </c>
      <c r="F3551" t="s">
        <v>46</v>
      </c>
      <c r="G3551" t="s">
        <v>16</v>
      </c>
      <c r="H3551" t="s">
        <v>7624</v>
      </c>
    </row>
    <row r="3552" spans="1:8">
      <c r="A3552" s="1">
        <v>3550</v>
      </c>
      <c r="B3552" t="s">
        <v>7531</v>
      </c>
      <c r="C3552" t="s">
        <v>12</v>
      </c>
      <c r="D3552" t="s">
        <v>7625</v>
      </c>
      <c r="E3552" t="s">
        <v>14</v>
      </c>
      <c r="F3552" t="s">
        <v>112</v>
      </c>
      <c r="G3552" t="s">
        <v>16</v>
      </c>
      <c r="H3552" t="s">
        <v>7626</v>
      </c>
    </row>
    <row r="3553" spans="1:8">
      <c r="A3553" s="1">
        <v>3551</v>
      </c>
      <c r="B3553" t="s">
        <v>7531</v>
      </c>
      <c r="C3553" t="s">
        <v>12</v>
      </c>
      <c r="D3553" t="s">
        <v>7627</v>
      </c>
      <c r="E3553" t="s">
        <v>14</v>
      </c>
      <c r="F3553" t="s">
        <v>134</v>
      </c>
      <c r="G3553" t="s">
        <v>16</v>
      </c>
      <c r="H3553" t="s">
        <v>7628</v>
      </c>
    </row>
    <row r="3554" spans="1:8">
      <c r="A3554" s="1">
        <v>3552</v>
      </c>
      <c r="B3554" t="s">
        <v>7531</v>
      </c>
      <c r="C3554" t="s">
        <v>12</v>
      </c>
      <c r="D3554" t="s">
        <v>63</v>
      </c>
      <c r="E3554" t="s">
        <v>14</v>
      </c>
      <c r="F3554" t="s">
        <v>63</v>
      </c>
      <c r="G3554" t="s">
        <v>16</v>
      </c>
    </row>
    <row r="3555" spans="1:8">
      <c r="A3555" s="1">
        <v>3553</v>
      </c>
      <c r="B3555" t="s">
        <v>7531</v>
      </c>
      <c r="C3555" t="s">
        <v>12</v>
      </c>
      <c r="D3555" t="s">
        <v>1473</v>
      </c>
      <c r="E3555" t="s">
        <v>14</v>
      </c>
      <c r="F3555" t="s">
        <v>5864</v>
      </c>
      <c r="G3555" t="s">
        <v>16</v>
      </c>
      <c r="H3555" t="s">
        <v>5865</v>
      </c>
    </row>
    <row r="3556" spans="1:8">
      <c r="A3556" s="1">
        <v>3554</v>
      </c>
      <c r="B3556" t="s">
        <v>7531</v>
      </c>
      <c r="C3556" t="s">
        <v>12</v>
      </c>
      <c r="D3556" t="s">
        <v>7629</v>
      </c>
      <c r="E3556" t="s">
        <v>14</v>
      </c>
      <c r="F3556" t="s">
        <v>1216</v>
      </c>
      <c r="G3556" t="s">
        <v>16</v>
      </c>
      <c r="H3556" t="s">
        <v>7630</v>
      </c>
    </row>
    <row r="3557" spans="1:8">
      <c r="A3557" s="1">
        <v>3555</v>
      </c>
      <c r="B3557" t="s">
        <v>7531</v>
      </c>
      <c r="C3557" t="s">
        <v>12</v>
      </c>
      <c r="D3557" t="s">
        <v>7631</v>
      </c>
      <c r="E3557" t="s">
        <v>14</v>
      </c>
      <c r="F3557" t="s">
        <v>7632</v>
      </c>
      <c r="G3557" t="s">
        <v>16</v>
      </c>
      <c r="H3557" t="s">
        <v>7633</v>
      </c>
    </row>
    <row r="3558" spans="1:8">
      <c r="A3558" s="1">
        <v>3556</v>
      </c>
      <c r="B3558" t="s">
        <v>7531</v>
      </c>
      <c r="C3558" t="s">
        <v>12</v>
      </c>
      <c r="D3558" t="s">
        <v>7634</v>
      </c>
      <c r="E3558" t="s">
        <v>14</v>
      </c>
      <c r="F3558" t="s">
        <v>7635</v>
      </c>
      <c r="G3558" t="s">
        <v>16</v>
      </c>
      <c r="H3558" t="s">
        <v>7636</v>
      </c>
    </row>
    <row r="3559" spans="1:8">
      <c r="A3559" s="1">
        <v>3557</v>
      </c>
      <c r="B3559" t="s">
        <v>7531</v>
      </c>
      <c r="C3559" t="s">
        <v>12</v>
      </c>
      <c r="D3559" t="s">
        <v>7637</v>
      </c>
      <c r="E3559" t="s">
        <v>14</v>
      </c>
      <c r="F3559" t="s">
        <v>7638</v>
      </c>
      <c r="G3559" t="s">
        <v>16</v>
      </c>
      <c r="H3559" t="s">
        <v>7639</v>
      </c>
    </row>
    <row r="3560" spans="1:8">
      <c r="A3560" s="1">
        <v>3558</v>
      </c>
      <c r="B3560" t="s">
        <v>7531</v>
      </c>
      <c r="C3560" t="s">
        <v>12</v>
      </c>
      <c r="D3560" t="s">
        <v>7640</v>
      </c>
      <c r="E3560" t="s">
        <v>14</v>
      </c>
      <c r="F3560" t="s">
        <v>7641</v>
      </c>
      <c r="G3560" t="s">
        <v>16</v>
      </c>
      <c r="H3560" t="s">
        <v>7642</v>
      </c>
    </row>
    <row r="3561" spans="1:8">
      <c r="A3561" s="1">
        <v>3559</v>
      </c>
      <c r="B3561" t="s">
        <v>7531</v>
      </c>
      <c r="C3561" t="s">
        <v>12</v>
      </c>
      <c r="D3561" t="s">
        <v>7643</v>
      </c>
      <c r="E3561" t="s">
        <v>14</v>
      </c>
      <c r="F3561" t="s">
        <v>7644</v>
      </c>
      <c r="G3561" t="s">
        <v>16</v>
      </c>
      <c r="H3561" t="s">
        <v>7645</v>
      </c>
    </row>
    <row r="3562" spans="1:8">
      <c r="A3562" s="1">
        <v>3560</v>
      </c>
      <c r="B3562" t="s">
        <v>7531</v>
      </c>
      <c r="C3562" t="s">
        <v>12</v>
      </c>
      <c r="D3562" t="s">
        <v>63</v>
      </c>
      <c r="E3562" t="s">
        <v>14</v>
      </c>
      <c r="F3562" t="s">
        <v>63</v>
      </c>
      <c r="G3562" t="s">
        <v>16</v>
      </c>
    </row>
    <row r="3563" spans="1:8">
      <c r="A3563" s="1">
        <v>3561</v>
      </c>
      <c r="B3563" t="s">
        <v>7531</v>
      </c>
      <c r="C3563" t="s">
        <v>12</v>
      </c>
      <c r="D3563" t="s">
        <v>7646</v>
      </c>
      <c r="E3563" t="s">
        <v>14</v>
      </c>
      <c r="F3563" t="s">
        <v>7647</v>
      </c>
      <c r="G3563" t="s">
        <v>16</v>
      </c>
      <c r="H3563" t="s">
        <v>7648</v>
      </c>
    </row>
    <row r="3564" spans="1:8">
      <c r="A3564" s="1">
        <v>3562</v>
      </c>
      <c r="B3564" t="s">
        <v>7531</v>
      </c>
      <c r="C3564" t="s">
        <v>12</v>
      </c>
      <c r="D3564" t="s">
        <v>7649</v>
      </c>
      <c r="E3564" t="s">
        <v>14</v>
      </c>
      <c r="F3564" t="s">
        <v>61</v>
      </c>
      <c r="G3564" t="s">
        <v>16</v>
      </c>
      <c r="H3564" t="s">
        <v>7650</v>
      </c>
    </row>
    <row r="3565" spans="1:8">
      <c r="A3565" s="1">
        <v>3563</v>
      </c>
      <c r="B3565" t="s">
        <v>7531</v>
      </c>
      <c r="C3565" t="s">
        <v>12</v>
      </c>
      <c r="D3565" t="s">
        <v>7651</v>
      </c>
      <c r="E3565" t="s">
        <v>14</v>
      </c>
      <c r="F3565" t="s">
        <v>102</v>
      </c>
      <c r="G3565" t="s">
        <v>16</v>
      </c>
      <c r="H3565" t="s">
        <v>7652</v>
      </c>
    </row>
    <row r="3566" spans="1:8">
      <c r="A3566" s="1">
        <v>3564</v>
      </c>
      <c r="B3566" t="s">
        <v>7531</v>
      </c>
      <c r="C3566" t="s">
        <v>12</v>
      </c>
      <c r="D3566" t="s">
        <v>7653</v>
      </c>
      <c r="E3566" t="s">
        <v>14</v>
      </c>
      <c r="F3566" t="s">
        <v>236</v>
      </c>
      <c r="G3566" t="s">
        <v>16</v>
      </c>
      <c r="H3566" t="s">
        <v>7654</v>
      </c>
    </row>
    <row r="3567" spans="1:8">
      <c r="A3567" s="1">
        <v>3565</v>
      </c>
      <c r="B3567" t="s">
        <v>7531</v>
      </c>
      <c r="C3567" t="s">
        <v>12</v>
      </c>
      <c r="D3567" t="s">
        <v>7655</v>
      </c>
      <c r="E3567" t="s">
        <v>14</v>
      </c>
      <c r="F3567" t="s">
        <v>236</v>
      </c>
      <c r="G3567" t="s">
        <v>16</v>
      </c>
      <c r="H3567" t="s">
        <v>7656</v>
      </c>
    </row>
    <row r="3568" spans="1:8">
      <c r="A3568" s="1">
        <v>3566</v>
      </c>
      <c r="B3568" t="s">
        <v>7531</v>
      </c>
      <c r="C3568" t="s">
        <v>12</v>
      </c>
      <c r="D3568" t="s">
        <v>7657</v>
      </c>
      <c r="E3568" t="s">
        <v>14</v>
      </c>
      <c r="F3568" t="s">
        <v>7658</v>
      </c>
      <c r="G3568" t="s">
        <v>16</v>
      </c>
      <c r="H3568" t="s">
        <v>7659</v>
      </c>
    </row>
    <row r="3569" spans="1:8">
      <c r="A3569" s="1">
        <v>3567</v>
      </c>
      <c r="B3569" t="s">
        <v>7531</v>
      </c>
      <c r="C3569" t="s">
        <v>12</v>
      </c>
      <c r="D3569" t="s">
        <v>7660</v>
      </c>
      <c r="E3569" t="s">
        <v>14</v>
      </c>
      <c r="F3569" t="s">
        <v>7658</v>
      </c>
      <c r="G3569" t="s">
        <v>16</v>
      </c>
      <c r="H3569" t="s">
        <v>7661</v>
      </c>
    </row>
    <row r="3570" spans="1:8">
      <c r="A3570" s="1">
        <v>3568</v>
      </c>
      <c r="B3570" t="s">
        <v>7531</v>
      </c>
      <c r="C3570" t="s">
        <v>12</v>
      </c>
      <c r="D3570" t="s">
        <v>7662</v>
      </c>
      <c r="E3570" t="s">
        <v>14</v>
      </c>
      <c r="F3570" t="s">
        <v>7663</v>
      </c>
      <c r="G3570" t="s">
        <v>16</v>
      </c>
      <c r="H3570" t="s">
        <v>7664</v>
      </c>
    </row>
    <row r="3571" spans="1:8">
      <c r="A3571" s="1">
        <v>3569</v>
      </c>
      <c r="B3571" t="s">
        <v>7531</v>
      </c>
      <c r="C3571" t="s">
        <v>12</v>
      </c>
      <c r="D3571" t="s">
        <v>7665</v>
      </c>
      <c r="E3571" t="s">
        <v>14</v>
      </c>
      <c r="F3571" t="s">
        <v>3440</v>
      </c>
      <c r="G3571" t="s">
        <v>16</v>
      </c>
      <c r="H3571" t="s">
        <v>7666</v>
      </c>
    </row>
    <row r="3572" spans="1:8">
      <c r="A3572" s="1">
        <v>3570</v>
      </c>
      <c r="B3572" t="s">
        <v>7531</v>
      </c>
      <c r="C3572" t="s">
        <v>12</v>
      </c>
      <c r="D3572" t="s">
        <v>7667</v>
      </c>
      <c r="E3572" t="s">
        <v>14</v>
      </c>
      <c r="F3572" t="s">
        <v>1064</v>
      </c>
      <c r="G3572" t="s">
        <v>16</v>
      </c>
      <c r="H3572" t="s">
        <v>7668</v>
      </c>
    </row>
    <row r="3573" spans="1:8">
      <c r="A3573" s="1">
        <v>3571</v>
      </c>
      <c r="B3573" t="s">
        <v>7531</v>
      </c>
      <c r="C3573" t="s">
        <v>12</v>
      </c>
      <c r="D3573" t="s">
        <v>7669</v>
      </c>
      <c r="E3573" t="s">
        <v>14</v>
      </c>
      <c r="F3573" t="s">
        <v>1058</v>
      </c>
      <c r="G3573" t="s">
        <v>16</v>
      </c>
      <c r="H3573" t="s">
        <v>7670</v>
      </c>
    </row>
    <row r="3574" spans="1:8">
      <c r="A3574" s="1">
        <v>3572</v>
      </c>
      <c r="B3574" t="s">
        <v>7531</v>
      </c>
      <c r="C3574" t="s">
        <v>12</v>
      </c>
      <c r="D3574" t="s">
        <v>7671</v>
      </c>
      <c r="E3574" t="s">
        <v>14</v>
      </c>
      <c r="F3574" t="s">
        <v>1061</v>
      </c>
      <c r="G3574" t="s">
        <v>16</v>
      </c>
      <c r="H3574" t="s">
        <v>7672</v>
      </c>
    </row>
    <row r="3575" spans="1:8">
      <c r="A3575" s="1">
        <v>3573</v>
      </c>
      <c r="B3575" t="s">
        <v>7531</v>
      </c>
      <c r="C3575" t="s">
        <v>12</v>
      </c>
      <c r="D3575" t="s">
        <v>7673</v>
      </c>
      <c r="E3575" t="s">
        <v>14</v>
      </c>
      <c r="F3575" t="s">
        <v>5312</v>
      </c>
      <c r="G3575" t="s">
        <v>16</v>
      </c>
      <c r="H3575" t="s">
        <v>7674</v>
      </c>
    </row>
    <row r="3576" spans="1:8">
      <c r="A3576" s="1">
        <v>3574</v>
      </c>
      <c r="B3576" t="s">
        <v>7531</v>
      </c>
      <c r="C3576" t="s">
        <v>12</v>
      </c>
      <c r="D3576" t="s">
        <v>7675</v>
      </c>
      <c r="E3576" t="s">
        <v>14</v>
      </c>
      <c r="F3576" t="s">
        <v>2414</v>
      </c>
      <c r="G3576" t="s">
        <v>16</v>
      </c>
      <c r="H3576" t="s">
        <v>7676</v>
      </c>
    </row>
    <row r="3577" spans="1:8">
      <c r="A3577" s="1">
        <v>3575</v>
      </c>
      <c r="B3577" t="s">
        <v>7531</v>
      </c>
      <c r="C3577" t="s">
        <v>12</v>
      </c>
      <c r="D3577" t="s">
        <v>7677</v>
      </c>
      <c r="E3577" t="s">
        <v>14</v>
      </c>
      <c r="F3577" t="s">
        <v>2417</v>
      </c>
      <c r="G3577" t="s">
        <v>16</v>
      </c>
      <c r="H3577" t="s">
        <v>7678</v>
      </c>
    </row>
    <row r="3578" spans="1:8">
      <c r="A3578" s="1">
        <v>3576</v>
      </c>
      <c r="B3578" t="s">
        <v>7531</v>
      </c>
      <c r="C3578" t="s">
        <v>12</v>
      </c>
      <c r="D3578" t="s">
        <v>7679</v>
      </c>
      <c r="E3578" t="s">
        <v>14</v>
      </c>
      <c r="F3578" t="s">
        <v>2420</v>
      </c>
      <c r="G3578" t="s">
        <v>16</v>
      </c>
      <c r="H3578" t="s">
        <v>7680</v>
      </c>
    </row>
    <row r="3579" spans="1:8">
      <c r="A3579" s="1">
        <v>3577</v>
      </c>
      <c r="B3579" t="s">
        <v>7531</v>
      </c>
      <c r="C3579" t="s">
        <v>12</v>
      </c>
      <c r="D3579" t="s">
        <v>7681</v>
      </c>
      <c r="E3579" t="s">
        <v>14</v>
      </c>
      <c r="F3579" t="s">
        <v>2423</v>
      </c>
      <c r="G3579" t="s">
        <v>16</v>
      </c>
      <c r="H3579" t="s">
        <v>7682</v>
      </c>
    </row>
    <row r="3580" spans="1:8">
      <c r="A3580" s="1">
        <v>3578</v>
      </c>
      <c r="B3580" t="s">
        <v>7531</v>
      </c>
      <c r="C3580" t="s">
        <v>12</v>
      </c>
      <c r="D3580" t="s">
        <v>7683</v>
      </c>
      <c r="E3580" t="s">
        <v>14</v>
      </c>
      <c r="F3580" t="s">
        <v>2426</v>
      </c>
      <c r="G3580" t="s">
        <v>16</v>
      </c>
      <c r="H3580" t="s">
        <v>7684</v>
      </c>
    </row>
    <row r="3581" spans="1:8">
      <c r="A3581" s="1">
        <v>3579</v>
      </c>
      <c r="B3581" t="s">
        <v>7531</v>
      </c>
      <c r="C3581" t="s">
        <v>12</v>
      </c>
      <c r="D3581" t="s">
        <v>7685</v>
      </c>
      <c r="E3581" t="s">
        <v>14</v>
      </c>
      <c r="F3581" t="s">
        <v>7686</v>
      </c>
      <c r="G3581" t="s">
        <v>16</v>
      </c>
      <c r="H3581" t="s">
        <v>7687</v>
      </c>
    </row>
    <row r="3582" spans="1:8">
      <c r="A3582" s="1">
        <v>3580</v>
      </c>
      <c r="B3582" t="s">
        <v>7531</v>
      </c>
      <c r="C3582" t="s">
        <v>12</v>
      </c>
      <c r="D3582" t="s">
        <v>7688</v>
      </c>
      <c r="E3582" t="s">
        <v>14</v>
      </c>
      <c r="F3582" t="s">
        <v>7689</v>
      </c>
      <c r="G3582" t="s">
        <v>16</v>
      </c>
      <c r="H3582" t="s">
        <v>7690</v>
      </c>
    </row>
    <row r="3583" spans="1:8">
      <c r="A3583" s="1">
        <v>3581</v>
      </c>
      <c r="B3583" t="s">
        <v>7531</v>
      </c>
      <c r="C3583" t="s">
        <v>12</v>
      </c>
      <c r="D3583" t="s">
        <v>7691</v>
      </c>
      <c r="E3583" t="s">
        <v>14</v>
      </c>
      <c r="F3583" t="s">
        <v>7692</v>
      </c>
      <c r="G3583" t="s">
        <v>16</v>
      </c>
      <c r="H3583" t="s">
        <v>7693</v>
      </c>
    </row>
    <row r="3584" spans="1:8">
      <c r="A3584" s="1">
        <v>3582</v>
      </c>
      <c r="B3584" t="s">
        <v>7531</v>
      </c>
      <c r="C3584" t="s">
        <v>12</v>
      </c>
      <c r="D3584" t="s">
        <v>7694</v>
      </c>
      <c r="E3584" t="s">
        <v>14</v>
      </c>
      <c r="F3584" t="s">
        <v>502</v>
      </c>
      <c r="G3584" t="s">
        <v>16</v>
      </c>
      <c r="H3584" t="s">
        <v>7695</v>
      </c>
    </row>
    <row r="3585" spans="1:8">
      <c r="A3585" s="1">
        <v>3583</v>
      </c>
      <c r="B3585" t="s">
        <v>7531</v>
      </c>
      <c r="C3585" t="s">
        <v>12</v>
      </c>
      <c r="D3585" t="s">
        <v>7696</v>
      </c>
      <c r="E3585" t="s">
        <v>14</v>
      </c>
      <c r="F3585" t="s">
        <v>505</v>
      </c>
      <c r="G3585" t="s">
        <v>16</v>
      </c>
      <c r="H3585" t="s">
        <v>7697</v>
      </c>
    </row>
    <row r="3586" spans="1:8">
      <c r="A3586" s="1">
        <v>3584</v>
      </c>
      <c r="B3586" t="s">
        <v>7531</v>
      </c>
      <c r="C3586" t="s">
        <v>12</v>
      </c>
      <c r="D3586" t="s">
        <v>7698</v>
      </c>
      <c r="E3586" t="s">
        <v>14</v>
      </c>
      <c r="F3586" t="s">
        <v>508</v>
      </c>
      <c r="G3586" t="s">
        <v>16</v>
      </c>
      <c r="H3586" t="s">
        <v>7699</v>
      </c>
    </row>
    <row r="3587" spans="1:8">
      <c r="A3587" s="1">
        <v>3585</v>
      </c>
      <c r="B3587" t="s">
        <v>7531</v>
      </c>
      <c r="C3587" t="s">
        <v>12</v>
      </c>
      <c r="D3587" t="s">
        <v>7700</v>
      </c>
      <c r="E3587" t="s">
        <v>14</v>
      </c>
      <c r="F3587" t="s">
        <v>2398</v>
      </c>
      <c r="G3587" t="s">
        <v>16</v>
      </c>
      <c r="H3587" t="s">
        <v>7701</v>
      </c>
    </row>
    <row r="3588" spans="1:8">
      <c r="A3588" s="1">
        <v>3586</v>
      </c>
      <c r="B3588" t="s">
        <v>7531</v>
      </c>
      <c r="C3588" t="s">
        <v>12</v>
      </c>
      <c r="D3588" t="s">
        <v>7702</v>
      </c>
      <c r="E3588" t="s">
        <v>14</v>
      </c>
      <c r="F3588" t="s">
        <v>3440</v>
      </c>
      <c r="G3588" t="s">
        <v>16</v>
      </c>
      <c r="H3588" t="s">
        <v>7703</v>
      </c>
    </row>
    <row r="3589" spans="1:8">
      <c r="A3589" s="1">
        <v>3587</v>
      </c>
      <c r="B3589" t="s">
        <v>7531</v>
      </c>
      <c r="C3589" t="s">
        <v>12</v>
      </c>
      <c r="D3589" t="s">
        <v>7704</v>
      </c>
      <c r="E3589" t="s">
        <v>14</v>
      </c>
      <c r="F3589" t="s">
        <v>7705</v>
      </c>
      <c r="G3589" t="s">
        <v>16</v>
      </c>
      <c r="H3589" t="s">
        <v>7706</v>
      </c>
    </row>
    <row r="3590" spans="1:8">
      <c r="A3590" s="1">
        <v>3588</v>
      </c>
      <c r="B3590" t="s">
        <v>7531</v>
      </c>
      <c r="C3590" t="s">
        <v>12</v>
      </c>
      <c r="D3590" t="s">
        <v>7707</v>
      </c>
      <c r="E3590" t="s">
        <v>14</v>
      </c>
      <c r="F3590" t="s">
        <v>7707</v>
      </c>
      <c r="G3590" t="s">
        <v>16</v>
      </c>
    </row>
    <row r="3591" spans="1:8">
      <c r="A3591" s="1">
        <v>3589</v>
      </c>
      <c r="B3591" t="s">
        <v>7531</v>
      </c>
      <c r="C3591" t="s">
        <v>12</v>
      </c>
      <c r="D3591" t="s">
        <v>7708</v>
      </c>
      <c r="E3591" t="s">
        <v>14</v>
      </c>
      <c r="F3591" t="s">
        <v>5029</v>
      </c>
      <c r="G3591" t="s">
        <v>16</v>
      </c>
      <c r="H3591" t="s">
        <v>7709</v>
      </c>
    </row>
    <row r="3592" spans="1:8">
      <c r="A3592" s="1">
        <v>3590</v>
      </c>
      <c r="B3592" t="s">
        <v>7531</v>
      </c>
      <c r="C3592" t="s">
        <v>12</v>
      </c>
      <c r="D3592" t="s">
        <v>7710</v>
      </c>
      <c r="E3592" t="s">
        <v>14</v>
      </c>
      <c r="F3592" t="s">
        <v>5032</v>
      </c>
      <c r="G3592" t="s">
        <v>16</v>
      </c>
      <c r="H3592" t="s">
        <v>7711</v>
      </c>
    </row>
    <row r="3593" spans="1:8">
      <c r="A3593" s="1">
        <v>3591</v>
      </c>
      <c r="B3593" t="s">
        <v>7531</v>
      </c>
      <c r="C3593" t="s">
        <v>12</v>
      </c>
      <c r="D3593" t="s">
        <v>7712</v>
      </c>
      <c r="E3593" t="s">
        <v>14</v>
      </c>
      <c r="F3593" t="s">
        <v>5300</v>
      </c>
      <c r="G3593" t="s">
        <v>16</v>
      </c>
      <c r="H3593" t="s">
        <v>7713</v>
      </c>
    </row>
    <row r="3594" spans="1:8">
      <c r="A3594" s="1">
        <v>3592</v>
      </c>
      <c r="B3594" t="s">
        <v>7531</v>
      </c>
      <c r="C3594" t="s">
        <v>12</v>
      </c>
      <c r="D3594" t="s">
        <v>7714</v>
      </c>
      <c r="E3594" t="s">
        <v>14</v>
      </c>
      <c r="F3594" t="s">
        <v>5303</v>
      </c>
      <c r="G3594" t="s">
        <v>16</v>
      </c>
      <c r="H3594" t="s">
        <v>7715</v>
      </c>
    </row>
    <row r="3595" spans="1:8">
      <c r="A3595" s="1">
        <v>3593</v>
      </c>
      <c r="B3595" t="s">
        <v>7531</v>
      </c>
      <c r="C3595" t="s">
        <v>12</v>
      </c>
      <c r="D3595" t="s">
        <v>7716</v>
      </c>
      <c r="E3595" t="s">
        <v>14</v>
      </c>
      <c r="F3595" t="s">
        <v>5306</v>
      </c>
      <c r="G3595" t="s">
        <v>16</v>
      </c>
      <c r="H3595" t="s">
        <v>7717</v>
      </c>
    </row>
    <row r="3596" spans="1:8">
      <c r="A3596" s="1">
        <v>3594</v>
      </c>
      <c r="B3596" t="s">
        <v>7531</v>
      </c>
      <c r="C3596" t="s">
        <v>12</v>
      </c>
      <c r="D3596" t="s">
        <v>7718</v>
      </c>
      <c r="E3596" t="s">
        <v>14</v>
      </c>
      <c r="F3596" t="s">
        <v>5309</v>
      </c>
      <c r="G3596" t="s">
        <v>16</v>
      </c>
      <c r="H3596" t="s">
        <v>7719</v>
      </c>
    </row>
    <row r="3597" spans="1:8">
      <c r="A3597" s="1">
        <v>3595</v>
      </c>
      <c r="B3597" t="s">
        <v>7531</v>
      </c>
      <c r="C3597" t="s">
        <v>12</v>
      </c>
      <c r="D3597" t="s">
        <v>7720</v>
      </c>
      <c r="E3597" t="s">
        <v>14</v>
      </c>
      <c r="F3597" t="s">
        <v>5312</v>
      </c>
      <c r="G3597" t="s">
        <v>16</v>
      </c>
      <c r="H3597" t="s">
        <v>7715</v>
      </c>
    </row>
    <row r="3598" spans="1:8">
      <c r="A3598" s="1">
        <v>3596</v>
      </c>
      <c r="B3598" t="s">
        <v>7531</v>
      </c>
      <c r="C3598" t="s">
        <v>12</v>
      </c>
      <c r="D3598" t="s">
        <v>7721</v>
      </c>
      <c r="E3598" t="s">
        <v>14</v>
      </c>
      <c r="F3598" t="s">
        <v>2411</v>
      </c>
      <c r="G3598" t="s">
        <v>16</v>
      </c>
      <c r="H3598" t="s">
        <v>7722</v>
      </c>
    </row>
    <row r="3599" spans="1:8">
      <c r="A3599" s="1">
        <v>3597</v>
      </c>
      <c r="B3599" t="s">
        <v>7531</v>
      </c>
      <c r="C3599" t="s">
        <v>12</v>
      </c>
      <c r="D3599" t="s">
        <v>7723</v>
      </c>
      <c r="E3599" t="s">
        <v>14</v>
      </c>
      <c r="F3599" t="s">
        <v>4436</v>
      </c>
      <c r="G3599" t="s">
        <v>16</v>
      </c>
      <c r="H3599" t="s">
        <v>7724</v>
      </c>
    </row>
    <row r="3600" spans="1:8">
      <c r="A3600" s="1">
        <v>3598</v>
      </c>
      <c r="B3600" t="s">
        <v>7531</v>
      </c>
      <c r="C3600" t="s">
        <v>12</v>
      </c>
      <c r="D3600" t="s">
        <v>7725</v>
      </c>
      <c r="E3600" t="s">
        <v>14</v>
      </c>
      <c r="F3600" t="s">
        <v>5026</v>
      </c>
      <c r="G3600" t="s">
        <v>16</v>
      </c>
      <c r="H3600" t="s">
        <v>7726</v>
      </c>
    </row>
    <row r="3601" spans="1:8">
      <c r="A3601" s="1">
        <v>3599</v>
      </c>
      <c r="B3601" t="s">
        <v>7531</v>
      </c>
      <c r="C3601" t="s">
        <v>12</v>
      </c>
      <c r="D3601" t="s">
        <v>7727</v>
      </c>
      <c r="E3601" t="s">
        <v>14</v>
      </c>
      <c r="F3601" t="s">
        <v>5029</v>
      </c>
      <c r="G3601" t="s">
        <v>16</v>
      </c>
      <c r="H3601" t="s">
        <v>7728</v>
      </c>
    </row>
    <row r="3602" spans="1:8">
      <c r="A3602" s="1">
        <v>3600</v>
      </c>
      <c r="B3602" t="s">
        <v>7531</v>
      </c>
      <c r="C3602" t="s">
        <v>12</v>
      </c>
      <c r="D3602" t="s">
        <v>7729</v>
      </c>
      <c r="E3602" t="s">
        <v>14</v>
      </c>
      <c r="F3602" t="s">
        <v>5032</v>
      </c>
      <c r="G3602" t="s">
        <v>16</v>
      </c>
      <c r="H3602" t="s">
        <v>7730</v>
      </c>
    </row>
    <row r="3603" spans="1:8">
      <c r="A3603" s="1">
        <v>3601</v>
      </c>
      <c r="B3603" t="s">
        <v>7531</v>
      </c>
      <c r="C3603" t="s">
        <v>12</v>
      </c>
      <c r="D3603" t="s">
        <v>7731</v>
      </c>
      <c r="E3603" t="s">
        <v>14</v>
      </c>
      <c r="F3603" t="s">
        <v>5300</v>
      </c>
      <c r="G3603" t="s">
        <v>16</v>
      </c>
      <c r="H3603" t="s">
        <v>7732</v>
      </c>
    </row>
    <row r="3604" spans="1:8">
      <c r="A3604" s="1">
        <v>3602</v>
      </c>
      <c r="B3604" t="s">
        <v>7531</v>
      </c>
      <c r="C3604" t="s">
        <v>12</v>
      </c>
      <c r="D3604" t="s">
        <v>7733</v>
      </c>
      <c r="E3604" t="s">
        <v>14</v>
      </c>
      <c r="F3604" t="s">
        <v>5303</v>
      </c>
      <c r="G3604" t="s">
        <v>16</v>
      </c>
      <c r="H3604" t="s">
        <v>7734</v>
      </c>
    </row>
    <row r="3605" spans="1:8">
      <c r="A3605" s="1">
        <v>3603</v>
      </c>
      <c r="B3605" t="s">
        <v>7531</v>
      </c>
      <c r="C3605" t="s">
        <v>12</v>
      </c>
      <c r="D3605" t="s">
        <v>7735</v>
      </c>
      <c r="E3605" t="s">
        <v>14</v>
      </c>
      <c r="F3605" t="s">
        <v>5306</v>
      </c>
      <c r="G3605" t="s">
        <v>16</v>
      </c>
      <c r="H3605" t="s">
        <v>7736</v>
      </c>
    </row>
    <row r="3606" spans="1:8">
      <c r="A3606" s="1">
        <v>3604</v>
      </c>
      <c r="B3606" t="s">
        <v>7531</v>
      </c>
      <c r="C3606" t="s">
        <v>12</v>
      </c>
      <c r="D3606" t="s">
        <v>7737</v>
      </c>
      <c r="E3606" t="s">
        <v>14</v>
      </c>
      <c r="F3606" t="s">
        <v>6409</v>
      </c>
      <c r="G3606" t="s">
        <v>16</v>
      </c>
      <c r="H3606" t="s">
        <v>7738</v>
      </c>
    </row>
    <row r="3607" spans="1:8">
      <c r="A3607" s="1">
        <v>3605</v>
      </c>
      <c r="B3607" t="s">
        <v>7531</v>
      </c>
      <c r="C3607" t="s">
        <v>12</v>
      </c>
      <c r="D3607" t="s">
        <v>7739</v>
      </c>
      <c r="E3607" t="s">
        <v>14</v>
      </c>
      <c r="F3607" t="s">
        <v>3095</v>
      </c>
      <c r="G3607" t="s">
        <v>16</v>
      </c>
      <c r="H3607" t="s">
        <v>7740</v>
      </c>
    </row>
    <row r="3608" spans="1:8">
      <c r="A3608" s="1">
        <v>3606</v>
      </c>
      <c r="B3608" t="s">
        <v>7531</v>
      </c>
      <c r="C3608" t="s">
        <v>12</v>
      </c>
      <c r="D3608" t="s">
        <v>7741</v>
      </c>
      <c r="E3608" t="s">
        <v>14</v>
      </c>
      <c r="F3608" t="s">
        <v>3097</v>
      </c>
      <c r="G3608" t="s">
        <v>16</v>
      </c>
      <c r="H3608" t="s">
        <v>7742</v>
      </c>
    </row>
    <row r="3609" spans="1:8">
      <c r="A3609" s="1">
        <v>3607</v>
      </c>
      <c r="B3609" t="s">
        <v>7531</v>
      </c>
      <c r="C3609" t="s">
        <v>12</v>
      </c>
      <c r="D3609" t="s">
        <v>7743</v>
      </c>
      <c r="E3609" t="s">
        <v>14</v>
      </c>
      <c r="F3609" t="s">
        <v>6440</v>
      </c>
      <c r="G3609" t="s">
        <v>16</v>
      </c>
      <c r="H3609" t="s">
        <v>7744</v>
      </c>
    </row>
    <row r="3610" spans="1:8">
      <c r="A3610" s="1">
        <v>3608</v>
      </c>
      <c r="B3610" t="s">
        <v>7531</v>
      </c>
      <c r="C3610" t="s">
        <v>12</v>
      </c>
      <c r="D3610" t="s">
        <v>7745</v>
      </c>
      <c r="E3610" t="s">
        <v>14</v>
      </c>
      <c r="F3610" t="s">
        <v>3529</v>
      </c>
      <c r="G3610" t="s">
        <v>16</v>
      </c>
      <c r="H3610" t="s">
        <v>7746</v>
      </c>
    </row>
    <row r="3611" spans="1:8">
      <c r="A3611" s="1">
        <v>3609</v>
      </c>
      <c r="B3611" t="s">
        <v>7531</v>
      </c>
      <c r="C3611" t="s">
        <v>12</v>
      </c>
      <c r="D3611" t="s">
        <v>7747</v>
      </c>
      <c r="E3611" t="s">
        <v>14</v>
      </c>
      <c r="F3611" t="s">
        <v>2563</v>
      </c>
      <c r="G3611" t="s">
        <v>16</v>
      </c>
      <c r="H3611" t="s">
        <v>7748</v>
      </c>
    </row>
    <row r="3612" spans="1:8">
      <c r="A3612" s="1">
        <v>3610</v>
      </c>
      <c r="B3612" t="s">
        <v>7531</v>
      </c>
      <c r="C3612" t="s">
        <v>12</v>
      </c>
      <c r="D3612" t="s">
        <v>7749</v>
      </c>
      <c r="E3612" t="s">
        <v>14</v>
      </c>
      <c r="F3612" t="s">
        <v>2955</v>
      </c>
      <c r="G3612" t="s">
        <v>16</v>
      </c>
      <c r="H3612" t="s">
        <v>7750</v>
      </c>
    </row>
    <row r="3613" spans="1:8">
      <c r="A3613" s="1">
        <v>3611</v>
      </c>
      <c r="B3613" t="s">
        <v>7531</v>
      </c>
      <c r="C3613" t="s">
        <v>12</v>
      </c>
      <c r="D3613" t="s">
        <v>7751</v>
      </c>
      <c r="E3613" t="s">
        <v>14</v>
      </c>
      <c r="F3613" t="s">
        <v>2958</v>
      </c>
      <c r="G3613" t="s">
        <v>16</v>
      </c>
      <c r="H3613" t="s">
        <v>7752</v>
      </c>
    </row>
    <row r="3614" spans="1:8">
      <c r="A3614" s="1">
        <v>3612</v>
      </c>
      <c r="B3614" t="s">
        <v>7531</v>
      </c>
      <c r="C3614" t="s">
        <v>12</v>
      </c>
      <c r="D3614" t="s">
        <v>63</v>
      </c>
      <c r="E3614" t="s">
        <v>14</v>
      </c>
      <c r="F3614" t="s">
        <v>63</v>
      </c>
      <c r="G3614" t="s">
        <v>16</v>
      </c>
    </row>
    <row r="3615" spans="1:8">
      <c r="A3615" s="1">
        <v>3613</v>
      </c>
      <c r="B3615" t="s">
        <v>7531</v>
      </c>
      <c r="C3615" t="s">
        <v>12</v>
      </c>
      <c r="D3615" t="s">
        <v>7753</v>
      </c>
      <c r="E3615" t="s">
        <v>14</v>
      </c>
      <c r="F3615" t="s">
        <v>7686</v>
      </c>
      <c r="G3615" t="s">
        <v>16</v>
      </c>
      <c r="H3615" t="s">
        <v>7754</v>
      </c>
    </row>
    <row r="3616" spans="1:8">
      <c r="A3616" s="1">
        <v>3614</v>
      </c>
      <c r="B3616" t="s">
        <v>7531</v>
      </c>
      <c r="C3616" t="s">
        <v>12</v>
      </c>
      <c r="D3616" t="s">
        <v>7755</v>
      </c>
      <c r="E3616" t="s">
        <v>14</v>
      </c>
      <c r="F3616" t="s">
        <v>7756</v>
      </c>
      <c r="G3616" t="s">
        <v>16</v>
      </c>
      <c r="H3616" t="s">
        <v>7757</v>
      </c>
    </row>
    <row r="3617" spans="1:8">
      <c r="A3617" s="1">
        <v>3615</v>
      </c>
      <c r="B3617" t="s">
        <v>7531</v>
      </c>
      <c r="C3617" t="s">
        <v>12</v>
      </c>
      <c r="D3617" t="s">
        <v>7758</v>
      </c>
      <c r="E3617" t="s">
        <v>14</v>
      </c>
      <c r="F3617" t="s">
        <v>6486</v>
      </c>
      <c r="G3617" t="s">
        <v>16</v>
      </c>
      <c r="H3617" t="s">
        <v>7759</v>
      </c>
    </row>
    <row r="3618" spans="1:8">
      <c r="A3618" s="1">
        <v>3616</v>
      </c>
      <c r="B3618" t="s">
        <v>7531</v>
      </c>
      <c r="C3618" t="s">
        <v>12</v>
      </c>
      <c r="D3618" t="s">
        <v>7760</v>
      </c>
      <c r="E3618" t="s">
        <v>14</v>
      </c>
      <c r="F3618" t="s">
        <v>4439</v>
      </c>
      <c r="G3618" t="s">
        <v>16</v>
      </c>
      <c r="H3618" t="s">
        <v>7761</v>
      </c>
    </row>
    <row r="3619" spans="1:8">
      <c r="A3619" s="1">
        <v>3617</v>
      </c>
      <c r="B3619" t="s">
        <v>7762</v>
      </c>
      <c r="C3619" t="s">
        <v>12</v>
      </c>
      <c r="D3619" t="s">
        <v>7763</v>
      </c>
      <c r="E3619" t="s">
        <v>14</v>
      </c>
      <c r="F3619" t="s">
        <v>7764</v>
      </c>
      <c r="G3619" t="s">
        <v>16</v>
      </c>
      <c r="H3619" t="s">
        <v>703</v>
      </c>
    </row>
    <row r="3620" spans="1:8">
      <c r="A3620" s="1">
        <v>3618</v>
      </c>
      <c r="B3620" t="s">
        <v>7762</v>
      </c>
      <c r="C3620" t="s">
        <v>12</v>
      </c>
      <c r="D3620" t="s">
        <v>7765</v>
      </c>
      <c r="E3620" t="s">
        <v>14</v>
      </c>
      <c r="F3620" t="s">
        <v>7766</v>
      </c>
      <c r="G3620" t="s">
        <v>16</v>
      </c>
      <c r="H3620" t="s">
        <v>700</v>
      </c>
    </row>
    <row r="3621" spans="1:8">
      <c r="A3621" s="1">
        <v>3619</v>
      </c>
      <c r="B3621" t="s">
        <v>7762</v>
      </c>
      <c r="C3621" t="s">
        <v>12</v>
      </c>
      <c r="D3621" t="s">
        <v>7767</v>
      </c>
      <c r="E3621" t="s">
        <v>14</v>
      </c>
      <c r="F3621" t="s">
        <v>7768</v>
      </c>
      <c r="G3621" t="s">
        <v>16</v>
      </c>
      <c r="H3621" t="s">
        <v>7769</v>
      </c>
    </row>
    <row r="3622" spans="1:8">
      <c r="A3622" s="1">
        <v>3620</v>
      </c>
      <c r="B3622" t="s">
        <v>7762</v>
      </c>
      <c r="C3622" t="s">
        <v>12</v>
      </c>
      <c r="D3622" t="s">
        <v>7770</v>
      </c>
      <c r="E3622" t="s">
        <v>14</v>
      </c>
      <c r="F3622" t="s">
        <v>7771</v>
      </c>
      <c r="G3622" t="s">
        <v>16</v>
      </c>
      <c r="H3622" t="s">
        <v>7772</v>
      </c>
    </row>
    <row r="3623" spans="1:8">
      <c r="A3623" s="1">
        <v>3621</v>
      </c>
      <c r="B3623" t="s">
        <v>7762</v>
      </c>
      <c r="C3623" t="s">
        <v>12</v>
      </c>
      <c r="D3623" t="s">
        <v>7773</v>
      </c>
      <c r="E3623" t="s">
        <v>14</v>
      </c>
      <c r="F3623" t="s">
        <v>304</v>
      </c>
      <c r="G3623" t="s">
        <v>16</v>
      </c>
      <c r="H3623" t="s">
        <v>7774</v>
      </c>
    </row>
    <row r="3624" spans="1:8">
      <c r="A3624" s="1">
        <v>3622</v>
      </c>
      <c r="B3624" t="s">
        <v>7762</v>
      </c>
      <c r="C3624" t="s">
        <v>12</v>
      </c>
      <c r="D3624" t="s">
        <v>7775</v>
      </c>
      <c r="E3624" t="s">
        <v>14</v>
      </c>
      <c r="F3624" t="s">
        <v>7776</v>
      </c>
      <c r="G3624" t="s">
        <v>16</v>
      </c>
      <c r="H3624" t="s">
        <v>7777</v>
      </c>
    </row>
    <row r="3625" spans="1:8">
      <c r="A3625" s="1">
        <v>3623</v>
      </c>
      <c r="B3625" t="s">
        <v>7762</v>
      </c>
      <c r="C3625" t="s">
        <v>12</v>
      </c>
      <c r="D3625" t="s">
        <v>7778</v>
      </c>
      <c r="E3625" t="s">
        <v>14</v>
      </c>
      <c r="F3625" t="s">
        <v>7779</v>
      </c>
      <c r="G3625" t="s">
        <v>16</v>
      </c>
      <c r="H3625" t="s">
        <v>7780</v>
      </c>
    </row>
    <row r="3626" spans="1:8">
      <c r="A3626" s="1">
        <v>3624</v>
      </c>
      <c r="B3626" t="s">
        <v>7762</v>
      </c>
      <c r="C3626" t="s">
        <v>12</v>
      </c>
      <c r="D3626" t="s">
        <v>7781</v>
      </c>
      <c r="E3626" t="s">
        <v>14</v>
      </c>
      <c r="F3626" t="s">
        <v>732</v>
      </c>
      <c r="G3626" t="s">
        <v>16</v>
      </c>
      <c r="H3626" t="s">
        <v>7777</v>
      </c>
    </row>
    <row r="3627" spans="1:8">
      <c r="A3627" s="1">
        <v>3625</v>
      </c>
      <c r="B3627" t="s">
        <v>7762</v>
      </c>
      <c r="C3627" t="s">
        <v>12</v>
      </c>
      <c r="D3627" t="s">
        <v>7782</v>
      </c>
      <c r="E3627" t="s">
        <v>14</v>
      </c>
      <c r="F3627" t="s">
        <v>3676</v>
      </c>
      <c r="G3627" t="s">
        <v>16</v>
      </c>
      <c r="H3627" t="s">
        <v>7777</v>
      </c>
    </row>
    <row r="3628" spans="1:8">
      <c r="A3628" s="1">
        <v>3626</v>
      </c>
      <c r="B3628" t="s">
        <v>7762</v>
      </c>
      <c r="C3628" t="s">
        <v>12</v>
      </c>
      <c r="D3628" t="s">
        <v>7783</v>
      </c>
      <c r="E3628" t="s">
        <v>14</v>
      </c>
      <c r="F3628" t="s">
        <v>2919</v>
      </c>
      <c r="G3628" t="s">
        <v>16</v>
      </c>
      <c r="H3628" t="s">
        <v>7784</v>
      </c>
    </row>
    <row r="3629" spans="1:8">
      <c r="A3629" s="1">
        <v>3627</v>
      </c>
      <c r="B3629" t="s">
        <v>7762</v>
      </c>
      <c r="C3629" t="s">
        <v>12</v>
      </c>
      <c r="D3629" t="s">
        <v>63</v>
      </c>
      <c r="E3629" t="s">
        <v>14</v>
      </c>
      <c r="F3629" t="s">
        <v>63</v>
      </c>
      <c r="G3629" t="s">
        <v>16</v>
      </c>
    </row>
    <row r="3630" spans="1:8">
      <c r="A3630" s="1">
        <v>3628</v>
      </c>
      <c r="B3630" t="s">
        <v>7762</v>
      </c>
      <c r="C3630" t="s">
        <v>12</v>
      </c>
      <c r="D3630" t="s">
        <v>7785</v>
      </c>
      <c r="E3630" t="s">
        <v>14</v>
      </c>
      <c r="F3630" t="s">
        <v>7786</v>
      </c>
      <c r="G3630" t="s">
        <v>16</v>
      </c>
      <c r="H3630" t="s">
        <v>7787</v>
      </c>
    </row>
    <row r="3631" spans="1:8">
      <c r="A3631" s="1">
        <v>3629</v>
      </c>
      <c r="B3631" t="s">
        <v>7762</v>
      </c>
      <c r="C3631" t="s">
        <v>12</v>
      </c>
      <c r="D3631" t="s">
        <v>7788</v>
      </c>
      <c r="E3631" t="s">
        <v>14</v>
      </c>
      <c r="F3631" t="s">
        <v>7786</v>
      </c>
      <c r="G3631" t="s">
        <v>16</v>
      </c>
      <c r="H3631" t="s">
        <v>7789</v>
      </c>
    </row>
    <row r="3632" spans="1:8">
      <c r="A3632" s="1">
        <v>3630</v>
      </c>
      <c r="B3632" t="s">
        <v>7762</v>
      </c>
      <c r="C3632" t="s">
        <v>12</v>
      </c>
      <c r="D3632" t="s">
        <v>7790</v>
      </c>
      <c r="E3632" t="s">
        <v>14</v>
      </c>
      <c r="F3632" t="s">
        <v>7791</v>
      </c>
      <c r="G3632" t="s">
        <v>16</v>
      </c>
      <c r="H3632" t="s">
        <v>7792</v>
      </c>
    </row>
    <row r="3633" spans="1:8">
      <c r="A3633" s="1">
        <v>3631</v>
      </c>
      <c r="B3633" t="s">
        <v>7762</v>
      </c>
      <c r="C3633" t="s">
        <v>12</v>
      </c>
      <c r="D3633" t="s">
        <v>7793</v>
      </c>
      <c r="E3633" t="s">
        <v>14</v>
      </c>
      <c r="F3633" t="s">
        <v>7791</v>
      </c>
      <c r="G3633" t="s">
        <v>16</v>
      </c>
      <c r="H3633" t="s">
        <v>7794</v>
      </c>
    </row>
    <row r="3634" spans="1:8">
      <c r="A3634" s="1">
        <v>3632</v>
      </c>
      <c r="B3634" t="s">
        <v>7762</v>
      </c>
      <c r="C3634" t="s">
        <v>12</v>
      </c>
      <c r="D3634" t="s">
        <v>7009</v>
      </c>
      <c r="E3634" t="s">
        <v>14</v>
      </c>
      <c r="F3634" t="s">
        <v>7009</v>
      </c>
      <c r="G3634" t="s">
        <v>16</v>
      </c>
    </row>
    <row r="3635" spans="1:8">
      <c r="A3635" s="1">
        <v>3633</v>
      </c>
      <c r="B3635" t="s">
        <v>7762</v>
      </c>
      <c r="C3635" t="s">
        <v>12</v>
      </c>
      <c r="D3635" t="s">
        <v>7795</v>
      </c>
      <c r="E3635" t="s">
        <v>14</v>
      </c>
      <c r="F3635" t="s">
        <v>7795</v>
      </c>
      <c r="G3635" t="s">
        <v>16</v>
      </c>
    </row>
    <row r="3636" spans="1:8">
      <c r="A3636" s="1">
        <v>3634</v>
      </c>
      <c r="B3636" t="s">
        <v>7762</v>
      </c>
      <c r="C3636" t="s">
        <v>12</v>
      </c>
      <c r="D3636" t="s">
        <v>7796</v>
      </c>
      <c r="E3636" t="s">
        <v>14</v>
      </c>
      <c r="F3636" t="s">
        <v>7796</v>
      </c>
      <c r="G3636" t="s">
        <v>16</v>
      </c>
    </row>
    <row r="3637" spans="1:8">
      <c r="A3637" s="1">
        <v>3635</v>
      </c>
      <c r="B3637" t="s">
        <v>7762</v>
      </c>
      <c r="C3637" t="s">
        <v>12</v>
      </c>
      <c r="D3637" t="s">
        <v>7797</v>
      </c>
      <c r="E3637" t="s">
        <v>14</v>
      </c>
      <c r="F3637" t="s">
        <v>7797</v>
      </c>
      <c r="G3637" t="s">
        <v>16</v>
      </c>
    </row>
    <row r="3638" spans="1:8">
      <c r="A3638" s="1">
        <v>3636</v>
      </c>
      <c r="B3638" t="s">
        <v>7762</v>
      </c>
      <c r="C3638" t="s">
        <v>12</v>
      </c>
      <c r="D3638" t="s">
        <v>4479</v>
      </c>
      <c r="E3638" t="s">
        <v>14</v>
      </c>
      <c r="F3638" t="s">
        <v>4479</v>
      </c>
      <c r="G3638" t="s">
        <v>16</v>
      </c>
    </row>
    <row r="3639" spans="1:8">
      <c r="A3639" s="1">
        <v>3637</v>
      </c>
      <c r="B3639" t="s">
        <v>7762</v>
      </c>
      <c r="C3639" t="s">
        <v>12</v>
      </c>
      <c r="D3639" t="s">
        <v>4462</v>
      </c>
      <c r="E3639" t="s">
        <v>14</v>
      </c>
      <c r="F3639" t="s">
        <v>4462</v>
      </c>
      <c r="G3639" t="s">
        <v>16</v>
      </c>
    </row>
    <row r="3640" spans="1:8">
      <c r="A3640" s="1">
        <v>3638</v>
      </c>
      <c r="B3640" t="s">
        <v>7762</v>
      </c>
      <c r="C3640" t="s">
        <v>12</v>
      </c>
      <c r="D3640" t="s">
        <v>7798</v>
      </c>
      <c r="E3640" t="s">
        <v>14</v>
      </c>
      <c r="F3640" t="s">
        <v>7798</v>
      </c>
      <c r="G3640" t="s">
        <v>16</v>
      </c>
    </row>
    <row r="3641" spans="1:8">
      <c r="A3641" s="1">
        <v>3639</v>
      </c>
      <c r="B3641" t="s">
        <v>7762</v>
      </c>
      <c r="C3641" t="s">
        <v>12</v>
      </c>
      <c r="D3641" t="s">
        <v>4524</v>
      </c>
      <c r="E3641" t="s">
        <v>14</v>
      </c>
      <c r="F3641" t="s">
        <v>4524</v>
      </c>
      <c r="G3641" t="s">
        <v>16</v>
      </c>
    </row>
    <row r="3642" spans="1:8">
      <c r="A3642" s="1">
        <v>3640</v>
      </c>
      <c r="B3642" t="s">
        <v>7762</v>
      </c>
      <c r="C3642" t="s">
        <v>12</v>
      </c>
      <c r="D3642" t="s">
        <v>4535</v>
      </c>
      <c r="E3642" t="s">
        <v>14</v>
      </c>
      <c r="F3642" t="s">
        <v>4535</v>
      </c>
      <c r="G3642" t="s">
        <v>16</v>
      </c>
    </row>
    <row r="3643" spans="1:8">
      <c r="A3643" s="1">
        <v>3641</v>
      </c>
      <c r="B3643" t="s">
        <v>7762</v>
      </c>
      <c r="C3643" t="s">
        <v>12</v>
      </c>
      <c r="D3643" t="s">
        <v>4482</v>
      </c>
      <c r="E3643" t="s">
        <v>14</v>
      </c>
      <c r="F3643" t="s">
        <v>4482</v>
      </c>
      <c r="G3643" t="s">
        <v>16</v>
      </c>
    </row>
    <row r="3644" spans="1:8">
      <c r="A3644" s="1">
        <v>3642</v>
      </c>
      <c r="B3644" t="s">
        <v>7762</v>
      </c>
      <c r="C3644" t="s">
        <v>12</v>
      </c>
      <c r="D3644" t="s">
        <v>4557</v>
      </c>
      <c r="E3644" t="s">
        <v>14</v>
      </c>
      <c r="F3644" t="s">
        <v>4557</v>
      </c>
      <c r="G3644" t="s">
        <v>16</v>
      </c>
    </row>
    <row r="3645" spans="1:8">
      <c r="A3645" s="1">
        <v>3643</v>
      </c>
      <c r="B3645" t="s">
        <v>7762</v>
      </c>
      <c r="C3645" t="s">
        <v>12</v>
      </c>
      <c r="D3645" t="s">
        <v>63</v>
      </c>
      <c r="E3645" t="s">
        <v>14</v>
      </c>
      <c r="F3645" t="s">
        <v>63</v>
      </c>
      <c r="G3645" t="s">
        <v>16</v>
      </c>
    </row>
    <row r="3646" spans="1:8">
      <c r="A3646" s="1">
        <v>3644</v>
      </c>
      <c r="B3646" t="s">
        <v>7762</v>
      </c>
      <c r="C3646" t="s">
        <v>12</v>
      </c>
      <c r="D3646" t="s">
        <v>7799</v>
      </c>
      <c r="E3646" t="s">
        <v>14</v>
      </c>
      <c r="F3646" t="s">
        <v>7800</v>
      </c>
      <c r="G3646" t="s">
        <v>16</v>
      </c>
      <c r="H3646" t="s">
        <v>7801</v>
      </c>
    </row>
    <row r="3647" spans="1:8">
      <c r="A3647" s="1">
        <v>3645</v>
      </c>
      <c r="B3647" t="s">
        <v>7762</v>
      </c>
      <c r="C3647" t="s">
        <v>12</v>
      </c>
      <c r="D3647" t="s">
        <v>7802</v>
      </c>
      <c r="E3647" t="s">
        <v>14</v>
      </c>
      <c r="F3647" t="s">
        <v>7803</v>
      </c>
      <c r="G3647" t="s">
        <v>16</v>
      </c>
      <c r="H3647" t="s">
        <v>7804</v>
      </c>
    </row>
    <row r="3648" spans="1:8">
      <c r="A3648" s="1">
        <v>3646</v>
      </c>
      <c r="B3648" t="s">
        <v>7762</v>
      </c>
      <c r="C3648" t="s">
        <v>12</v>
      </c>
      <c r="D3648" t="s">
        <v>7805</v>
      </c>
      <c r="E3648" t="s">
        <v>14</v>
      </c>
      <c r="F3648" t="s">
        <v>7806</v>
      </c>
      <c r="G3648" t="s">
        <v>16</v>
      </c>
      <c r="H3648" t="s">
        <v>7807</v>
      </c>
    </row>
    <row r="3649" spans="1:8">
      <c r="A3649" s="1">
        <v>3647</v>
      </c>
      <c r="B3649" t="s">
        <v>7762</v>
      </c>
      <c r="C3649" t="s">
        <v>12</v>
      </c>
      <c r="D3649" t="s">
        <v>7808</v>
      </c>
      <c r="E3649" t="s">
        <v>14</v>
      </c>
      <c r="F3649" t="s">
        <v>7809</v>
      </c>
      <c r="G3649" t="s">
        <v>16</v>
      </c>
      <c r="H3649" t="s">
        <v>7810</v>
      </c>
    </row>
    <row r="3650" spans="1:8">
      <c r="A3650" s="1">
        <v>3648</v>
      </c>
      <c r="B3650" t="s">
        <v>7762</v>
      </c>
      <c r="C3650" t="s">
        <v>12</v>
      </c>
      <c r="D3650" t="s">
        <v>7811</v>
      </c>
      <c r="E3650" t="s">
        <v>14</v>
      </c>
      <c r="F3650" t="s">
        <v>7812</v>
      </c>
      <c r="G3650" t="s">
        <v>16</v>
      </c>
      <c r="H3650" t="s">
        <v>7813</v>
      </c>
    </row>
    <row r="3651" spans="1:8">
      <c r="A3651" s="1">
        <v>3649</v>
      </c>
      <c r="B3651" t="s">
        <v>7762</v>
      </c>
      <c r="C3651" t="s">
        <v>12</v>
      </c>
      <c r="D3651" t="s">
        <v>7814</v>
      </c>
      <c r="E3651" t="s">
        <v>14</v>
      </c>
      <c r="F3651" t="s">
        <v>2919</v>
      </c>
      <c r="G3651" t="s">
        <v>16</v>
      </c>
      <c r="H3651" t="s">
        <v>7815</v>
      </c>
    </row>
    <row r="3652" spans="1:8">
      <c r="A3652" s="1">
        <v>3650</v>
      </c>
      <c r="B3652" t="s">
        <v>7762</v>
      </c>
      <c r="C3652" t="s">
        <v>12</v>
      </c>
      <c r="D3652" t="s">
        <v>7816</v>
      </c>
      <c r="E3652" t="s">
        <v>14</v>
      </c>
      <c r="F3652" t="s">
        <v>7817</v>
      </c>
      <c r="G3652" t="s">
        <v>16</v>
      </c>
      <c r="H3652" t="s">
        <v>7818</v>
      </c>
    </row>
    <row r="3653" spans="1:8">
      <c r="A3653" s="1">
        <v>3651</v>
      </c>
      <c r="B3653" t="s">
        <v>7762</v>
      </c>
      <c r="C3653" t="s">
        <v>12</v>
      </c>
      <c r="D3653" t="s">
        <v>7819</v>
      </c>
      <c r="E3653" t="s">
        <v>14</v>
      </c>
      <c r="F3653" t="s">
        <v>7820</v>
      </c>
      <c r="G3653" t="s">
        <v>16</v>
      </c>
      <c r="H3653" t="s">
        <v>7821</v>
      </c>
    </row>
    <row r="3654" spans="1:8">
      <c r="A3654" s="1">
        <v>3652</v>
      </c>
      <c r="B3654" t="s">
        <v>7762</v>
      </c>
      <c r="C3654" t="s">
        <v>12</v>
      </c>
      <c r="D3654" t="s">
        <v>63</v>
      </c>
      <c r="E3654" t="s">
        <v>14</v>
      </c>
      <c r="F3654" t="s">
        <v>63</v>
      </c>
      <c r="G3654" t="s">
        <v>16</v>
      </c>
    </row>
    <row r="3655" spans="1:8">
      <c r="A3655" s="1">
        <v>3653</v>
      </c>
      <c r="B3655" t="s">
        <v>7762</v>
      </c>
      <c r="C3655" t="s">
        <v>12</v>
      </c>
      <c r="D3655" t="s">
        <v>7822</v>
      </c>
      <c r="E3655" t="s">
        <v>14</v>
      </c>
      <c r="F3655" t="s">
        <v>7823</v>
      </c>
      <c r="G3655" t="s">
        <v>16</v>
      </c>
      <c r="H3655" t="s">
        <v>7824</v>
      </c>
    </row>
    <row r="3656" spans="1:8">
      <c r="A3656" s="1">
        <v>3654</v>
      </c>
      <c r="B3656" t="s">
        <v>7762</v>
      </c>
      <c r="C3656" t="s">
        <v>12</v>
      </c>
      <c r="D3656" t="s">
        <v>7825</v>
      </c>
      <c r="E3656" t="s">
        <v>14</v>
      </c>
      <c r="F3656" t="s">
        <v>7826</v>
      </c>
      <c r="G3656" t="s">
        <v>16</v>
      </c>
      <c r="H3656" t="s">
        <v>7827</v>
      </c>
    </row>
    <row r="3657" spans="1:8">
      <c r="A3657" s="1">
        <v>3655</v>
      </c>
      <c r="B3657" t="s">
        <v>7762</v>
      </c>
      <c r="C3657" t="s">
        <v>12</v>
      </c>
      <c r="D3657" t="s">
        <v>7828</v>
      </c>
      <c r="E3657" t="s">
        <v>14</v>
      </c>
      <c r="F3657" t="s">
        <v>7829</v>
      </c>
      <c r="G3657" t="s">
        <v>16</v>
      </c>
      <c r="H3657" t="s">
        <v>7830</v>
      </c>
    </row>
    <row r="3658" spans="1:8">
      <c r="A3658" s="1">
        <v>3656</v>
      </c>
      <c r="B3658" t="s">
        <v>7762</v>
      </c>
      <c r="C3658" t="s">
        <v>12</v>
      </c>
      <c r="D3658" t="s">
        <v>7831</v>
      </c>
      <c r="E3658" t="s">
        <v>14</v>
      </c>
      <c r="F3658" t="s">
        <v>7832</v>
      </c>
      <c r="G3658" t="s">
        <v>16</v>
      </c>
      <c r="H3658" t="s">
        <v>7833</v>
      </c>
    </row>
    <row r="3659" spans="1:8">
      <c r="A3659" s="1">
        <v>3657</v>
      </c>
      <c r="B3659" t="s">
        <v>7762</v>
      </c>
      <c r="C3659" t="s">
        <v>12</v>
      </c>
      <c r="D3659" t="s">
        <v>7834</v>
      </c>
      <c r="E3659" t="s">
        <v>14</v>
      </c>
      <c r="F3659" t="s">
        <v>7835</v>
      </c>
      <c r="G3659" t="s">
        <v>16</v>
      </c>
      <c r="H3659" t="s">
        <v>7836</v>
      </c>
    </row>
    <row r="3660" spans="1:8">
      <c r="A3660" s="1">
        <v>3658</v>
      </c>
      <c r="B3660" t="s">
        <v>7762</v>
      </c>
      <c r="C3660" t="s">
        <v>12</v>
      </c>
      <c r="D3660" t="s">
        <v>7837</v>
      </c>
      <c r="E3660" t="s">
        <v>14</v>
      </c>
      <c r="F3660" t="s">
        <v>7838</v>
      </c>
      <c r="G3660" t="s">
        <v>16</v>
      </c>
      <c r="H3660" t="s">
        <v>7839</v>
      </c>
    </row>
    <row r="3661" spans="1:8">
      <c r="A3661" s="1">
        <v>3659</v>
      </c>
      <c r="B3661" t="s">
        <v>7762</v>
      </c>
      <c r="C3661" t="s">
        <v>12</v>
      </c>
      <c r="D3661" t="s">
        <v>7840</v>
      </c>
      <c r="E3661" t="s">
        <v>14</v>
      </c>
      <c r="F3661" t="s">
        <v>7841</v>
      </c>
      <c r="G3661" t="s">
        <v>16</v>
      </c>
      <c r="H3661" t="s">
        <v>7842</v>
      </c>
    </row>
    <row r="3662" spans="1:8">
      <c r="A3662" s="1">
        <v>3660</v>
      </c>
      <c r="B3662" t="s">
        <v>7762</v>
      </c>
      <c r="C3662" t="s">
        <v>12</v>
      </c>
      <c r="D3662" t="s">
        <v>7843</v>
      </c>
      <c r="E3662" t="s">
        <v>14</v>
      </c>
      <c r="F3662" t="s">
        <v>7844</v>
      </c>
      <c r="G3662" t="s">
        <v>16</v>
      </c>
      <c r="H3662" t="s">
        <v>7845</v>
      </c>
    </row>
    <row r="3663" spans="1:8">
      <c r="A3663" s="1">
        <v>3661</v>
      </c>
      <c r="B3663" t="s">
        <v>7762</v>
      </c>
      <c r="C3663" t="s">
        <v>12</v>
      </c>
      <c r="D3663" t="s">
        <v>7846</v>
      </c>
      <c r="E3663" t="s">
        <v>14</v>
      </c>
      <c r="F3663" t="s">
        <v>7847</v>
      </c>
      <c r="G3663" t="s">
        <v>16</v>
      </c>
      <c r="H3663" t="s">
        <v>7848</v>
      </c>
    </row>
    <row r="3664" spans="1:8">
      <c r="A3664" s="1">
        <v>3662</v>
      </c>
      <c r="B3664" t="s">
        <v>7762</v>
      </c>
      <c r="C3664" t="s">
        <v>12</v>
      </c>
      <c r="D3664" t="s">
        <v>7849</v>
      </c>
      <c r="E3664" t="s">
        <v>14</v>
      </c>
      <c r="F3664" t="s">
        <v>7850</v>
      </c>
      <c r="G3664" t="s">
        <v>16</v>
      </c>
      <c r="H3664" t="s">
        <v>7851</v>
      </c>
    </row>
    <row r="3665" spans="1:8">
      <c r="A3665" s="1">
        <v>3663</v>
      </c>
      <c r="B3665" t="s">
        <v>7762</v>
      </c>
      <c r="C3665" t="s">
        <v>12</v>
      </c>
      <c r="D3665" t="s">
        <v>7852</v>
      </c>
      <c r="E3665" t="s">
        <v>14</v>
      </c>
      <c r="F3665" t="s">
        <v>7853</v>
      </c>
      <c r="G3665" t="s">
        <v>16</v>
      </c>
      <c r="H3665" t="s">
        <v>7854</v>
      </c>
    </row>
    <row r="3666" spans="1:8">
      <c r="A3666" s="1">
        <v>3664</v>
      </c>
      <c r="B3666" t="s">
        <v>7762</v>
      </c>
      <c r="C3666" t="s">
        <v>12</v>
      </c>
      <c r="D3666" t="s">
        <v>7855</v>
      </c>
      <c r="E3666" t="s">
        <v>14</v>
      </c>
      <c r="F3666" t="s">
        <v>7856</v>
      </c>
      <c r="G3666" t="s">
        <v>16</v>
      </c>
      <c r="H3666" t="s">
        <v>7857</v>
      </c>
    </row>
    <row r="3667" spans="1:8">
      <c r="A3667" s="1">
        <v>3665</v>
      </c>
      <c r="B3667" t="s">
        <v>7762</v>
      </c>
      <c r="C3667" t="s">
        <v>12</v>
      </c>
      <c r="D3667" t="s">
        <v>7858</v>
      </c>
      <c r="E3667" t="s">
        <v>14</v>
      </c>
      <c r="F3667" t="s">
        <v>7859</v>
      </c>
      <c r="G3667" t="s">
        <v>16</v>
      </c>
      <c r="H3667" t="s">
        <v>7860</v>
      </c>
    </row>
    <row r="3668" spans="1:8">
      <c r="A3668" s="1">
        <v>3666</v>
      </c>
      <c r="B3668" t="s">
        <v>7762</v>
      </c>
      <c r="C3668" t="s">
        <v>12</v>
      </c>
      <c r="D3668" t="s">
        <v>7861</v>
      </c>
      <c r="E3668" t="s">
        <v>14</v>
      </c>
      <c r="F3668" t="s">
        <v>7862</v>
      </c>
      <c r="G3668" t="s">
        <v>16</v>
      </c>
      <c r="H3668" t="s">
        <v>7863</v>
      </c>
    </row>
    <row r="3669" spans="1:8">
      <c r="A3669" s="1">
        <v>3667</v>
      </c>
      <c r="B3669" t="s">
        <v>7762</v>
      </c>
      <c r="C3669" t="s">
        <v>12</v>
      </c>
      <c r="D3669" t="s">
        <v>7864</v>
      </c>
      <c r="E3669" t="s">
        <v>14</v>
      </c>
      <c r="F3669" t="s">
        <v>7865</v>
      </c>
      <c r="G3669" t="s">
        <v>16</v>
      </c>
      <c r="H3669" t="s">
        <v>7866</v>
      </c>
    </row>
    <row r="3670" spans="1:8">
      <c r="A3670" s="1">
        <v>3668</v>
      </c>
      <c r="B3670" t="s">
        <v>7762</v>
      </c>
      <c r="C3670" t="s">
        <v>12</v>
      </c>
      <c r="D3670" t="s">
        <v>7867</v>
      </c>
      <c r="E3670" t="s">
        <v>14</v>
      </c>
      <c r="F3670" t="s">
        <v>7868</v>
      </c>
      <c r="G3670" t="s">
        <v>16</v>
      </c>
      <c r="H3670" t="s">
        <v>7869</v>
      </c>
    </row>
    <row r="3671" spans="1:8">
      <c r="A3671" s="1">
        <v>3669</v>
      </c>
      <c r="B3671" t="s">
        <v>7762</v>
      </c>
      <c r="C3671" t="s">
        <v>12</v>
      </c>
      <c r="D3671" t="s">
        <v>7870</v>
      </c>
      <c r="E3671" t="s">
        <v>14</v>
      </c>
      <c r="F3671" t="s">
        <v>7871</v>
      </c>
      <c r="G3671" t="s">
        <v>16</v>
      </c>
      <c r="H3671" t="s">
        <v>7872</v>
      </c>
    </row>
    <row r="3672" spans="1:8">
      <c r="A3672" s="1">
        <v>3670</v>
      </c>
      <c r="B3672" t="s">
        <v>7762</v>
      </c>
      <c r="C3672" t="s">
        <v>12</v>
      </c>
      <c r="D3672" t="s">
        <v>7873</v>
      </c>
      <c r="E3672" t="s">
        <v>14</v>
      </c>
      <c r="F3672" t="s">
        <v>7874</v>
      </c>
      <c r="G3672" t="s">
        <v>16</v>
      </c>
      <c r="H3672" t="s">
        <v>7875</v>
      </c>
    </row>
    <row r="3673" spans="1:8">
      <c r="A3673" s="1">
        <v>3671</v>
      </c>
      <c r="B3673" t="s">
        <v>7762</v>
      </c>
      <c r="C3673" t="s">
        <v>12</v>
      </c>
      <c r="D3673" t="s">
        <v>7876</v>
      </c>
      <c r="E3673" t="s">
        <v>14</v>
      </c>
      <c r="F3673" t="s">
        <v>7877</v>
      </c>
      <c r="G3673" t="s">
        <v>16</v>
      </c>
      <c r="H3673" t="s">
        <v>7878</v>
      </c>
    </row>
    <row r="3674" spans="1:8">
      <c r="A3674" s="1">
        <v>3672</v>
      </c>
      <c r="B3674" t="s">
        <v>7762</v>
      </c>
      <c r="C3674" t="s">
        <v>12</v>
      </c>
      <c r="D3674" t="s">
        <v>7879</v>
      </c>
      <c r="E3674" t="s">
        <v>14</v>
      </c>
      <c r="F3674" t="s">
        <v>7880</v>
      </c>
      <c r="G3674" t="s">
        <v>16</v>
      </c>
      <c r="H3674" t="s">
        <v>7881</v>
      </c>
    </row>
    <row r="3675" spans="1:8">
      <c r="A3675" s="1">
        <v>3673</v>
      </c>
      <c r="B3675" t="s">
        <v>7762</v>
      </c>
      <c r="C3675" t="s">
        <v>12</v>
      </c>
      <c r="D3675" t="s">
        <v>7882</v>
      </c>
      <c r="E3675" t="s">
        <v>14</v>
      </c>
      <c r="F3675" t="s">
        <v>3424</v>
      </c>
      <c r="G3675" t="s">
        <v>16</v>
      </c>
      <c r="H3675" t="s">
        <v>7883</v>
      </c>
    </row>
    <row r="3676" spans="1:8">
      <c r="A3676" s="1">
        <v>3674</v>
      </c>
      <c r="B3676" t="s">
        <v>7762</v>
      </c>
      <c r="C3676" t="s">
        <v>12</v>
      </c>
      <c r="D3676" t="s">
        <v>7884</v>
      </c>
      <c r="E3676" t="s">
        <v>14</v>
      </c>
      <c r="F3676" t="s">
        <v>7885</v>
      </c>
      <c r="G3676" t="s">
        <v>16</v>
      </c>
      <c r="H3676" t="s">
        <v>7886</v>
      </c>
    </row>
    <row r="3677" spans="1:8">
      <c r="A3677" s="1">
        <v>3675</v>
      </c>
      <c r="B3677" t="s">
        <v>7762</v>
      </c>
      <c r="C3677" t="s">
        <v>12</v>
      </c>
      <c r="D3677" t="s">
        <v>7887</v>
      </c>
      <c r="E3677" t="s">
        <v>14</v>
      </c>
      <c r="F3677" t="s">
        <v>7888</v>
      </c>
      <c r="G3677" t="s">
        <v>16</v>
      </c>
      <c r="H3677" t="s">
        <v>7889</v>
      </c>
    </row>
    <row r="3678" spans="1:8">
      <c r="A3678" s="1">
        <v>3676</v>
      </c>
      <c r="B3678" t="s">
        <v>7762</v>
      </c>
      <c r="C3678" t="s">
        <v>12</v>
      </c>
      <c r="D3678" t="s">
        <v>7890</v>
      </c>
      <c r="E3678" t="s">
        <v>14</v>
      </c>
      <c r="F3678" t="s">
        <v>7891</v>
      </c>
      <c r="G3678" t="s">
        <v>16</v>
      </c>
      <c r="H3678" t="s">
        <v>7892</v>
      </c>
    </row>
    <row r="3679" spans="1:8">
      <c r="A3679" s="1">
        <v>3677</v>
      </c>
      <c r="B3679" t="s">
        <v>7762</v>
      </c>
      <c r="C3679" t="s">
        <v>12</v>
      </c>
      <c r="D3679" t="s">
        <v>7893</v>
      </c>
      <c r="E3679" t="s">
        <v>14</v>
      </c>
      <c r="F3679" t="s">
        <v>7894</v>
      </c>
      <c r="G3679" t="s">
        <v>16</v>
      </c>
      <c r="H3679" t="s">
        <v>5843</v>
      </c>
    </row>
    <row r="3680" spans="1:8">
      <c r="A3680" s="1">
        <v>3678</v>
      </c>
      <c r="B3680" t="s">
        <v>7762</v>
      </c>
      <c r="C3680" t="s">
        <v>12</v>
      </c>
      <c r="D3680" t="s">
        <v>7895</v>
      </c>
      <c r="E3680" t="s">
        <v>14</v>
      </c>
      <c r="F3680" t="s">
        <v>7896</v>
      </c>
      <c r="G3680" t="s">
        <v>16</v>
      </c>
      <c r="H3680" t="s">
        <v>7897</v>
      </c>
    </row>
    <row r="3681" spans="1:8">
      <c r="A3681" s="1">
        <v>3679</v>
      </c>
      <c r="B3681" t="s">
        <v>7762</v>
      </c>
      <c r="C3681" t="s">
        <v>12</v>
      </c>
      <c r="D3681" t="s">
        <v>7898</v>
      </c>
      <c r="E3681" t="s">
        <v>14</v>
      </c>
      <c r="F3681" t="s">
        <v>7899</v>
      </c>
      <c r="G3681" t="s">
        <v>16</v>
      </c>
      <c r="H3681" t="s">
        <v>33</v>
      </c>
    </row>
    <row r="3682" spans="1:8">
      <c r="A3682" s="1">
        <v>3680</v>
      </c>
      <c r="B3682" t="s">
        <v>7762</v>
      </c>
      <c r="C3682" t="s">
        <v>12</v>
      </c>
      <c r="D3682" t="s">
        <v>7900</v>
      </c>
      <c r="E3682" t="s">
        <v>14</v>
      </c>
      <c r="F3682" t="s">
        <v>7901</v>
      </c>
      <c r="G3682" t="s">
        <v>16</v>
      </c>
      <c r="H3682" t="s">
        <v>7902</v>
      </c>
    </row>
    <row r="3683" spans="1:8">
      <c r="A3683" s="1">
        <v>3681</v>
      </c>
      <c r="B3683" t="s">
        <v>7762</v>
      </c>
      <c r="C3683" t="s">
        <v>12</v>
      </c>
      <c r="D3683" t="s">
        <v>7903</v>
      </c>
      <c r="E3683" t="s">
        <v>14</v>
      </c>
      <c r="F3683" t="s">
        <v>464</v>
      </c>
      <c r="G3683" t="s">
        <v>16</v>
      </c>
      <c r="H3683" t="s">
        <v>7904</v>
      </c>
    </row>
    <row r="3684" spans="1:8">
      <c r="A3684" s="1">
        <v>3682</v>
      </c>
      <c r="B3684" t="s">
        <v>7762</v>
      </c>
      <c r="C3684" t="s">
        <v>12</v>
      </c>
      <c r="D3684" t="s">
        <v>7905</v>
      </c>
      <c r="E3684" t="s">
        <v>14</v>
      </c>
      <c r="F3684" t="s">
        <v>7905</v>
      </c>
      <c r="G3684" t="s">
        <v>16</v>
      </c>
    </row>
    <row r="3685" spans="1:8">
      <c r="A3685" s="1">
        <v>3683</v>
      </c>
      <c r="B3685" t="s">
        <v>7762</v>
      </c>
      <c r="C3685" t="s">
        <v>12</v>
      </c>
      <c r="D3685" t="s">
        <v>7906</v>
      </c>
      <c r="E3685" t="s">
        <v>14</v>
      </c>
      <c r="F3685" t="s">
        <v>7906</v>
      </c>
      <c r="G3685" t="s">
        <v>16</v>
      </c>
    </row>
    <row r="3686" spans="1:8">
      <c r="A3686" s="1">
        <v>3684</v>
      </c>
      <c r="B3686" t="s">
        <v>7762</v>
      </c>
      <c r="C3686" t="s">
        <v>12</v>
      </c>
      <c r="D3686" t="s">
        <v>7907</v>
      </c>
      <c r="E3686" t="s">
        <v>14</v>
      </c>
      <c r="F3686" t="s">
        <v>7908</v>
      </c>
      <c r="G3686" t="s">
        <v>16</v>
      </c>
      <c r="H3686" t="s">
        <v>7909</v>
      </c>
    </row>
    <row r="3687" spans="1:8">
      <c r="A3687" s="1">
        <v>3685</v>
      </c>
      <c r="B3687" t="s">
        <v>7762</v>
      </c>
      <c r="C3687" t="s">
        <v>12</v>
      </c>
      <c r="D3687" t="s">
        <v>7910</v>
      </c>
      <c r="E3687" t="s">
        <v>14</v>
      </c>
      <c r="F3687" t="s">
        <v>7911</v>
      </c>
      <c r="G3687" t="s">
        <v>16</v>
      </c>
      <c r="H3687" t="s">
        <v>7912</v>
      </c>
    </row>
    <row r="3688" spans="1:8">
      <c r="A3688" s="1">
        <v>3686</v>
      </c>
      <c r="B3688" t="s">
        <v>7762</v>
      </c>
      <c r="C3688" t="s">
        <v>12</v>
      </c>
      <c r="D3688" t="s">
        <v>7913</v>
      </c>
      <c r="E3688" t="s">
        <v>14</v>
      </c>
      <c r="F3688" t="s">
        <v>7914</v>
      </c>
      <c r="G3688" t="s">
        <v>16</v>
      </c>
      <c r="H3688" t="s">
        <v>7915</v>
      </c>
    </row>
    <row r="3689" spans="1:8">
      <c r="A3689" s="1">
        <v>3687</v>
      </c>
      <c r="B3689" t="s">
        <v>7762</v>
      </c>
      <c r="C3689" t="s">
        <v>12</v>
      </c>
      <c r="D3689" t="s">
        <v>7916</v>
      </c>
      <c r="E3689" t="s">
        <v>14</v>
      </c>
      <c r="F3689" t="s">
        <v>7917</v>
      </c>
      <c r="G3689" t="s">
        <v>16</v>
      </c>
      <c r="H3689" t="s">
        <v>7918</v>
      </c>
    </row>
    <row r="3690" spans="1:8">
      <c r="A3690" s="1">
        <v>3688</v>
      </c>
      <c r="B3690" t="s">
        <v>7762</v>
      </c>
      <c r="C3690" t="s">
        <v>12</v>
      </c>
      <c r="D3690" t="s">
        <v>7919</v>
      </c>
      <c r="E3690" t="s">
        <v>14</v>
      </c>
      <c r="F3690" t="s">
        <v>7920</v>
      </c>
      <c r="G3690" t="s">
        <v>16</v>
      </c>
      <c r="H3690" t="s">
        <v>7921</v>
      </c>
    </row>
    <row r="3691" spans="1:8">
      <c r="A3691" s="1">
        <v>3689</v>
      </c>
      <c r="B3691" t="s">
        <v>7762</v>
      </c>
      <c r="C3691" t="s">
        <v>12</v>
      </c>
      <c r="D3691" t="s">
        <v>7922</v>
      </c>
      <c r="E3691" t="s">
        <v>14</v>
      </c>
      <c r="F3691" t="s">
        <v>7923</v>
      </c>
      <c r="G3691" t="s">
        <v>16</v>
      </c>
      <c r="H3691" t="s">
        <v>7924</v>
      </c>
    </row>
    <row r="3692" spans="1:8">
      <c r="A3692" s="1">
        <v>3690</v>
      </c>
      <c r="B3692" t="s">
        <v>7762</v>
      </c>
      <c r="C3692" t="s">
        <v>12</v>
      </c>
      <c r="D3692" t="s">
        <v>7925</v>
      </c>
      <c r="E3692" t="s">
        <v>14</v>
      </c>
      <c r="F3692" t="s">
        <v>7926</v>
      </c>
      <c r="G3692" t="s">
        <v>16</v>
      </c>
      <c r="H3692" t="s">
        <v>7927</v>
      </c>
    </row>
    <row r="3693" spans="1:8">
      <c r="A3693" s="1">
        <v>3691</v>
      </c>
      <c r="B3693" t="s">
        <v>7762</v>
      </c>
      <c r="C3693" t="s">
        <v>12</v>
      </c>
      <c r="D3693" t="s">
        <v>7928</v>
      </c>
      <c r="E3693" t="s">
        <v>14</v>
      </c>
      <c r="F3693" t="s">
        <v>7929</v>
      </c>
      <c r="G3693" t="s">
        <v>16</v>
      </c>
      <c r="H3693" t="s">
        <v>7930</v>
      </c>
    </row>
    <row r="3694" spans="1:8">
      <c r="A3694" s="1">
        <v>3692</v>
      </c>
      <c r="B3694" t="s">
        <v>7762</v>
      </c>
      <c r="C3694" t="s">
        <v>12</v>
      </c>
      <c r="D3694" t="s">
        <v>7931</v>
      </c>
      <c r="E3694" t="s">
        <v>14</v>
      </c>
      <c r="F3694" t="s">
        <v>7932</v>
      </c>
      <c r="G3694" t="s">
        <v>16</v>
      </c>
      <c r="H3694" t="s">
        <v>7918</v>
      </c>
    </row>
    <row r="3695" spans="1:8">
      <c r="A3695" s="1">
        <v>3693</v>
      </c>
      <c r="B3695" t="s">
        <v>7762</v>
      </c>
      <c r="C3695" t="s">
        <v>12</v>
      </c>
      <c r="D3695" t="s">
        <v>7933</v>
      </c>
      <c r="E3695" t="s">
        <v>14</v>
      </c>
      <c r="F3695" t="s">
        <v>7934</v>
      </c>
      <c r="G3695" t="s">
        <v>16</v>
      </c>
      <c r="H3695" t="s">
        <v>7935</v>
      </c>
    </row>
    <row r="3696" spans="1:8">
      <c r="A3696" s="1">
        <v>3694</v>
      </c>
      <c r="B3696" t="s">
        <v>7762</v>
      </c>
      <c r="C3696" t="s">
        <v>12</v>
      </c>
      <c r="D3696" t="s">
        <v>7936</v>
      </c>
      <c r="E3696" t="s">
        <v>14</v>
      </c>
      <c r="F3696" t="s">
        <v>7937</v>
      </c>
      <c r="G3696" t="s">
        <v>16</v>
      </c>
      <c r="H3696" t="s">
        <v>7938</v>
      </c>
    </row>
    <row r="3697" spans="1:8">
      <c r="A3697" s="1">
        <v>3695</v>
      </c>
      <c r="B3697" t="s">
        <v>7762</v>
      </c>
      <c r="C3697" t="s">
        <v>12</v>
      </c>
      <c r="D3697" t="s">
        <v>7939</v>
      </c>
      <c r="E3697" t="s">
        <v>14</v>
      </c>
      <c r="F3697" t="s">
        <v>7940</v>
      </c>
      <c r="G3697" t="s">
        <v>16</v>
      </c>
      <c r="H3697" t="s">
        <v>7941</v>
      </c>
    </row>
    <row r="3698" spans="1:8">
      <c r="A3698" s="1">
        <v>3696</v>
      </c>
      <c r="B3698" t="s">
        <v>7762</v>
      </c>
      <c r="C3698" t="s">
        <v>12</v>
      </c>
      <c r="D3698" t="s">
        <v>7942</v>
      </c>
      <c r="E3698" t="s">
        <v>14</v>
      </c>
      <c r="F3698" t="s">
        <v>7942</v>
      </c>
      <c r="G3698" t="s">
        <v>16</v>
      </c>
    </row>
    <row r="3699" spans="1:8">
      <c r="A3699" s="1">
        <v>3697</v>
      </c>
      <c r="B3699" t="s">
        <v>7762</v>
      </c>
      <c r="C3699" t="s">
        <v>12</v>
      </c>
      <c r="D3699" t="s">
        <v>7943</v>
      </c>
      <c r="E3699" t="s">
        <v>14</v>
      </c>
      <c r="F3699" t="s">
        <v>7943</v>
      </c>
      <c r="G3699" t="s">
        <v>16</v>
      </c>
    </row>
    <row r="3700" spans="1:8">
      <c r="A3700" s="1">
        <v>3698</v>
      </c>
      <c r="B3700" t="s">
        <v>7762</v>
      </c>
      <c r="C3700" t="s">
        <v>12</v>
      </c>
      <c r="D3700" t="s">
        <v>7944</v>
      </c>
      <c r="E3700" t="s">
        <v>14</v>
      </c>
      <c r="F3700" t="s">
        <v>7944</v>
      </c>
      <c r="G3700" t="s">
        <v>16</v>
      </c>
    </row>
    <row r="3701" spans="1:8">
      <c r="A3701" s="1">
        <v>3699</v>
      </c>
      <c r="B3701" t="s">
        <v>7762</v>
      </c>
      <c r="C3701" t="s">
        <v>12</v>
      </c>
      <c r="D3701" t="s">
        <v>7945</v>
      </c>
      <c r="E3701" t="s">
        <v>14</v>
      </c>
      <c r="F3701" t="s">
        <v>7945</v>
      </c>
      <c r="G3701" t="s">
        <v>16</v>
      </c>
    </row>
    <row r="3702" spans="1:8">
      <c r="A3702" s="1">
        <v>3700</v>
      </c>
      <c r="B3702" t="s">
        <v>7762</v>
      </c>
      <c r="C3702" t="s">
        <v>12</v>
      </c>
      <c r="D3702" t="s">
        <v>7946</v>
      </c>
      <c r="E3702" t="s">
        <v>14</v>
      </c>
      <c r="F3702" t="s">
        <v>7946</v>
      </c>
      <c r="G3702" t="s">
        <v>16</v>
      </c>
    </row>
    <row r="3703" spans="1:8">
      <c r="A3703" s="1">
        <v>3701</v>
      </c>
      <c r="B3703" t="s">
        <v>7762</v>
      </c>
      <c r="C3703" t="s">
        <v>12</v>
      </c>
      <c r="D3703" t="s">
        <v>7947</v>
      </c>
      <c r="E3703" t="s">
        <v>14</v>
      </c>
      <c r="F3703" t="s">
        <v>7947</v>
      </c>
      <c r="G3703" t="s">
        <v>16</v>
      </c>
    </row>
    <row r="3704" spans="1:8">
      <c r="A3704" s="1">
        <v>3702</v>
      </c>
      <c r="B3704" t="s">
        <v>7762</v>
      </c>
      <c r="C3704" t="s">
        <v>12</v>
      </c>
      <c r="D3704" t="s">
        <v>7948</v>
      </c>
      <c r="E3704" t="s">
        <v>14</v>
      </c>
      <c r="F3704" t="s">
        <v>7948</v>
      </c>
      <c r="G3704" t="s">
        <v>16</v>
      </c>
    </row>
    <row r="3705" spans="1:8">
      <c r="A3705" s="1">
        <v>3703</v>
      </c>
      <c r="B3705" t="s">
        <v>7762</v>
      </c>
      <c r="C3705" t="s">
        <v>12</v>
      </c>
      <c r="D3705" t="s">
        <v>7949</v>
      </c>
      <c r="E3705" t="s">
        <v>14</v>
      </c>
      <c r="F3705" t="s">
        <v>7949</v>
      </c>
      <c r="G3705" t="s">
        <v>16</v>
      </c>
    </row>
    <row r="3706" spans="1:8">
      <c r="A3706" s="1">
        <v>3704</v>
      </c>
      <c r="B3706" t="s">
        <v>7762</v>
      </c>
      <c r="C3706" t="s">
        <v>12</v>
      </c>
      <c r="D3706" t="s">
        <v>7950</v>
      </c>
      <c r="E3706" t="s">
        <v>14</v>
      </c>
      <c r="F3706" t="s">
        <v>7950</v>
      </c>
      <c r="G3706" t="s">
        <v>16</v>
      </c>
    </row>
    <row r="3707" spans="1:8">
      <c r="A3707" s="1">
        <v>3705</v>
      </c>
      <c r="B3707" t="s">
        <v>7762</v>
      </c>
      <c r="C3707" t="s">
        <v>12</v>
      </c>
      <c r="D3707" t="s">
        <v>7951</v>
      </c>
      <c r="E3707" t="s">
        <v>14</v>
      </c>
      <c r="F3707" t="s">
        <v>7951</v>
      </c>
      <c r="G3707" t="s">
        <v>16</v>
      </c>
    </row>
    <row r="3708" spans="1:8">
      <c r="A3708" s="1">
        <v>3706</v>
      </c>
      <c r="B3708" t="s">
        <v>7762</v>
      </c>
      <c r="C3708" t="s">
        <v>12</v>
      </c>
      <c r="D3708" t="s">
        <v>7952</v>
      </c>
      <c r="E3708" t="s">
        <v>14</v>
      </c>
      <c r="F3708" t="s">
        <v>7952</v>
      </c>
      <c r="G3708" t="s">
        <v>16</v>
      </c>
    </row>
    <row r="3709" spans="1:8">
      <c r="A3709" s="1">
        <v>3707</v>
      </c>
      <c r="B3709" t="s">
        <v>7762</v>
      </c>
      <c r="C3709" t="s">
        <v>12</v>
      </c>
      <c r="D3709" t="s">
        <v>7953</v>
      </c>
      <c r="E3709" t="s">
        <v>14</v>
      </c>
      <c r="F3709" t="s">
        <v>7953</v>
      </c>
      <c r="G3709" t="s">
        <v>16</v>
      </c>
    </row>
    <row r="3710" spans="1:8">
      <c r="A3710" s="1">
        <v>3708</v>
      </c>
      <c r="B3710" t="s">
        <v>7762</v>
      </c>
      <c r="C3710" t="s">
        <v>12</v>
      </c>
      <c r="D3710" t="s">
        <v>7954</v>
      </c>
      <c r="E3710" t="s">
        <v>14</v>
      </c>
      <c r="F3710" t="s">
        <v>7954</v>
      </c>
      <c r="G3710" t="s">
        <v>16</v>
      </c>
    </row>
    <row r="3711" spans="1:8">
      <c r="A3711" s="1">
        <v>3709</v>
      </c>
      <c r="B3711" t="s">
        <v>7762</v>
      </c>
      <c r="C3711" t="s">
        <v>12</v>
      </c>
      <c r="D3711" t="s">
        <v>7955</v>
      </c>
      <c r="E3711" t="s">
        <v>14</v>
      </c>
      <c r="F3711" t="s">
        <v>7955</v>
      </c>
      <c r="G3711" t="s">
        <v>16</v>
      </c>
    </row>
    <row r="3712" spans="1:8">
      <c r="A3712" s="1">
        <v>3710</v>
      </c>
      <c r="B3712" t="s">
        <v>7762</v>
      </c>
      <c r="C3712" t="s">
        <v>12</v>
      </c>
      <c r="D3712" t="s">
        <v>7956</v>
      </c>
      <c r="E3712" t="s">
        <v>14</v>
      </c>
      <c r="F3712" t="s">
        <v>7956</v>
      </c>
      <c r="G3712" t="s">
        <v>16</v>
      </c>
    </row>
    <row r="3713" spans="1:7">
      <c r="A3713" s="1">
        <v>3711</v>
      </c>
      <c r="B3713" t="s">
        <v>7762</v>
      </c>
      <c r="C3713" t="s">
        <v>12</v>
      </c>
      <c r="D3713" t="s">
        <v>7957</v>
      </c>
      <c r="E3713" t="s">
        <v>14</v>
      </c>
      <c r="F3713" t="s">
        <v>7957</v>
      </c>
      <c r="G3713" t="s">
        <v>16</v>
      </c>
    </row>
    <row r="3714" spans="1:7">
      <c r="A3714" s="1">
        <v>3712</v>
      </c>
      <c r="B3714" t="s">
        <v>7762</v>
      </c>
      <c r="C3714" t="s">
        <v>12</v>
      </c>
      <c r="D3714" t="s">
        <v>7958</v>
      </c>
      <c r="E3714" t="s">
        <v>14</v>
      </c>
      <c r="F3714" t="s">
        <v>7958</v>
      </c>
      <c r="G3714" t="s">
        <v>16</v>
      </c>
    </row>
    <row r="3715" spans="1:7">
      <c r="A3715" s="1">
        <v>3713</v>
      </c>
      <c r="B3715" t="s">
        <v>7762</v>
      </c>
      <c r="C3715" t="s">
        <v>12</v>
      </c>
      <c r="D3715" t="s">
        <v>7959</v>
      </c>
      <c r="E3715" t="s">
        <v>14</v>
      </c>
      <c r="F3715" t="s">
        <v>7959</v>
      </c>
      <c r="G3715" t="s">
        <v>16</v>
      </c>
    </row>
    <row r="3716" spans="1:7">
      <c r="A3716" s="1">
        <v>3714</v>
      </c>
      <c r="B3716" t="s">
        <v>7762</v>
      </c>
      <c r="C3716" t="s">
        <v>12</v>
      </c>
      <c r="D3716" t="s">
        <v>7960</v>
      </c>
      <c r="E3716" t="s">
        <v>14</v>
      </c>
      <c r="F3716" t="s">
        <v>7960</v>
      </c>
      <c r="G3716" t="s">
        <v>16</v>
      </c>
    </row>
    <row r="3717" spans="1:7">
      <c r="A3717" s="1">
        <v>3715</v>
      </c>
      <c r="B3717" t="s">
        <v>7762</v>
      </c>
      <c r="C3717" t="s">
        <v>12</v>
      </c>
      <c r="D3717" t="s">
        <v>7961</v>
      </c>
      <c r="E3717" t="s">
        <v>14</v>
      </c>
      <c r="F3717" t="s">
        <v>7961</v>
      </c>
      <c r="G3717" t="s">
        <v>16</v>
      </c>
    </row>
    <row r="3718" spans="1:7">
      <c r="A3718" s="1">
        <v>3716</v>
      </c>
      <c r="B3718" t="s">
        <v>7762</v>
      </c>
      <c r="C3718" t="s">
        <v>12</v>
      </c>
      <c r="D3718" t="s">
        <v>7962</v>
      </c>
      <c r="E3718" t="s">
        <v>14</v>
      </c>
      <c r="F3718" t="s">
        <v>7962</v>
      </c>
      <c r="G3718" t="s">
        <v>16</v>
      </c>
    </row>
    <row r="3719" spans="1:7">
      <c r="A3719" s="1">
        <v>3717</v>
      </c>
      <c r="B3719" t="s">
        <v>7762</v>
      </c>
      <c r="C3719" t="s">
        <v>12</v>
      </c>
      <c r="D3719" t="s">
        <v>7963</v>
      </c>
      <c r="E3719" t="s">
        <v>14</v>
      </c>
      <c r="F3719" t="s">
        <v>7963</v>
      </c>
      <c r="G3719" t="s">
        <v>16</v>
      </c>
    </row>
    <row r="3720" spans="1:7">
      <c r="A3720" s="1">
        <v>3718</v>
      </c>
      <c r="B3720" t="s">
        <v>7762</v>
      </c>
      <c r="C3720" t="s">
        <v>12</v>
      </c>
      <c r="D3720" t="s">
        <v>7964</v>
      </c>
      <c r="E3720" t="s">
        <v>14</v>
      </c>
      <c r="F3720" t="s">
        <v>7964</v>
      </c>
      <c r="G3720" t="s">
        <v>16</v>
      </c>
    </row>
    <row r="3721" spans="1:7">
      <c r="A3721" s="1">
        <v>3719</v>
      </c>
      <c r="B3721" t="s">
        <v>7762</v>
      </c>
      <c r="C3721" t="s">
        <v>12</v>
      </c>
      <c r="D3721" t="s">
        <v>7965</v>
      </c>
      <c r="E3721" t="s">
        <v>14</v>
      </c>
      <c r="F3721" t="s">
        <v>7965</v>
      </c>
      <c r="G3721" t="s">
        <v>16</v>
      </c>
    </row>
    <row r="3722" spans="1:7">
      <c r="A3722" s="1">
        <v>3720</v>
      </c>
      <c r="B3722" t="s">
        <v>7762</v>
      </c>
      <c r="C3722" t="s">
        <v>12</v>
      </c>
      <c r="D3722" t="s">
        <v>7966</v>
      </c>
      <c r="E3722" t="s">
        <v>14</v>
      </c>
      <c r="F3722" t="s">
        <v>7966</v>
      </c>
      <c r="G3722" t="s">
        <v>16</v>
      </c>
    </row>
    <row r="3723" spans="1:7">
      <c r="A3723" s="1">
        <v>3721</v>
      </c>
      <c r="B3723" t="s">
        <v>7762</v>
      </c>
      <c r="C3723" t="s">
        <v>12</v>
      </c>
      <c r="D3723" t="s">
        <v>7967</v>
      </c>
      <c r="E3723" t="s">
        <v>14</v>
      </c>
      <c r="F3723" t="s">
        <v>7967</v>
      </c>
      <c r="G3723" t="s">
        <v>16</v>
      </c>
    </row>
    <row r="3724" spans="1:7">
      <c r="A3724" s="1">
        <v>3722</v>
      </c>
      <c r="B3724" t="s">
        <v>7762</v>
      </c>
      <c r="C3724" t="s">
        <v>12</v>
      </c>
      <c r="D3724" t="s">
        <v>7968</v>
      </c>
      <c r="E3724" t="s">
        <v>14</v>
      </c>
      <c r="F3724" t="s">
        <v>7968</v>
      </c>
      <c r="G3724" t="s">
        <v>16</v>
      </c>
    </row>
    <row r="3725" spans="1:7">
      <c r="A3725" s="1">
        <v>3723</v>
      </c>
      <c r="B3725" t="s">
        <v>7762</v>
      </c>
      <c r="C3725" t="s">
        <v>12</v>
      </c>
      <c r="D3725" t="s">
        <v>4889</v>
      </c>
      <c r="E3725" t="s">
        <v>14</v>
      </c>
      <c r="F3725" t="s">
        <v>4889</v>
      </c>
      <c r="G3725" t="s">
        <v>16</v>
      </c>
    </row>
    <row r="3726" spans="1:7">
      <c r="A3726" s="1">
        <v>3724</v>
      </c>
      <c r="B3726" t="s">
        <v>7762</v>
      </c>
      <c r="C3726" t="s">
        <v>12</v>
      </c>
      <c r="D3726" t="s">
        <v>6801</v>
      </c>
      <c r="E3726" t="s">
        <v>14</v>
      </c>
      <c r="F3726" t="s">
        <v>6801</v>
      </c>
      <c r="G3726" t="s">
        <v>16</v>
      </c>
    </row>
    <row r="3727" spans="1:7">
      <c r="A3727" s="1">
        <v>3725</v>
      </c>
      <c r="B3727" t="s">
        <v>7762</v>
      </c>
      <c r="C3727" t="s">
        <v>12</v>
      </c>
      <c r="D3727" t="s">
        <v>7969</v>
      </c>
      <c r="E3727" t="s">
        <v>14</v>
      </c>
      <c r="F3727" t="s">
        <v>7969</v>
      </c>
      <c r="G3727" t="s">
        <v>16</v>
      </c>
    </row>
    <row r="3728" spans="1:7">
      <c r="A3728" s="1">
        <v>3726</v>
      </c>
      <c r="B3728" t="s">
        <v>7762</v>
      </c>
      <c r="C3728" t="s">
        <v>12</v>
      </c>
      <c r="D3728" t="s">
        <v>7970</v>
      </c>
      <c r="E3728" t="s">
        <v>14</v>
      </c>
      <c r="F3728" t="s">
        <v>7970</v>
      </c>
      <c r="G3728" t="s">
        <v>16</v>
      </c>
    </row>
    <row r="3729" spans="1:8">
      <c r="A3729" s="1">
        <v>3727</v>
      </c>
      <c r="B3729" t="s">
        <v>7762</v>
      </c>
      <c r="C3729" t="s">
        <v>12</v>
      </c>
      <c r="D3729" t="s">
        <v>7971</v>
      </c>
      <c r="E3729" t="s">
        <v>14</v>
      </c>
      <c r="F3729" t="s">
        <v>7971</v>
      </c>
      <c r="G3729" t="s">
        <v>16</v>
      </c>
    </row>
    <row r="3730" spans="1:8">
      <c r="A3730" s="1">
        <v>3728</v>
      </c>
      <c r="B3730" t="s">
        <v>7762</v>
      </c>
      <c r="C3730" t="s">
        <v>12</v>
      </c>
      <c r="D3730" t="s">
        <v>7972</v>
      </c>
      <c r="E3730" t="s">
        <v>14</v>
      </c>
      <c r="F3730" t="s">
        <v>881</v>
      </c>
      <c r="G3730" t="s">
        <v>16</v>
      </c>
      <c r="H3730" t="s">
        <v>7973</v>
      </c>
    </row>
    <row r="3731" spans="1:8">
      <c r="A3731" s="1">
        <v>3729</v>
      </c>
      <c r="B3731" t="s">
        <v>7762</v>
      </c>
      <c r="C3731" t="s">
        <v>12</v>
      </c>
      <c r="D3731" t="s">
        <v>7974</v>
      </c>
      <c r="E3731" t="s">
        <v>14</v>
      </c>
      <c r="F3731" t="s">
        <v>881</v>
      </c>
      <c r="G3731" t="s">
        <v>16</v>
      </c>
      <c r="H3731" t="s">
        <v>7975</v>
      </c>
    </row>
    <row r="3732" spans="1:8">
      <c r="A3732" s="1">
        <v>3730</v>
      </c>
      <c r="B3732" t="s">
        <v>7762</v>
      </c>
      <c r="C3732" t="s">
        <v>12</v>
      </c>
      <c r="D3732" t="s">
        <v>7976</v>
      </c>
      <c r="E3732" t="s">
        <v>14</v>
      </c>
      <c r="F3732" t="s">
        <v>881</v>
      </c>
      <c r="G3732" t="s">
        <v>16</v>
      </c>
      <c r="H3732" t="s">
        <v>7977</v>
      </c>
    </row>
    <row r="3733" spans="1:8">
      <c r="A3733" s="1">
        <v>3731</v>
      </c>
      <c r="B3733" t="s">
        <v>7762</v>
      </c>
      <c r="C3733" t="s">
        <v>12</v>
      </c>
      <c r="D3733" t="s">
        <v>7978</v>
      </c>
      <c r="E3733" t="s">
        <v>14</v>
      </c>
      <c r="F3733" t="s">
        <v>881</v>
      </c>
      <c r="G3733" t="s">
        <v>16</v>
      </c>
      <c r="H3733" t="s">
        <v>7979</v>
      </c>
    </row>
    <row r="3734" spans="1:8">
      <c r="A3734" s="1">
        <v>3732</v>
      </c>
      <c r="B3734" t="s">
        <v>7762</v>
      </c>
      <c r="C3734" t="s">
        <v>12</v>
      </c>
      <c r="D3734" t="s">
        <v>63</v>
      </c>
      <c r="E3734" t="s">
        <v>14</v>
      </c>
      <c r="F3734" t="s">
        <v>63</v>
      </c>
      <c r="G3734" t="s">
        <v>16</v>
      </c>
    </row>
    <row r="3735" spans="1:8">
      <c r="A3735" s="1">
        <v>3733</v>
      </c>
      <c r="B3735" t="s">
        <v>7762</v>
      </c>
      <c r="C3735" t="s">
        <v>12</v>
      </c>
      <c r="D3735" t="s">
        <v>7980</v>
      </c>
      <c r="E3735" t="s">
        <v>14</v>
      </c>
      <c r="F3735" t="s">
        <v>2458</v>
      </c>
      <c r="G3735" t="s">
        <v>16</v>
      </c>
      <c r="H3735" t="s">
        <v>7981</v>
      </c>
    </row>
    <row r="3736" spans="1:8">
      <c r="A3736" s="1">
        <v>3734</v>
      </c>
      <c r="B3736" t="s">
        <v>7762</v>
      </c>
      <c r="C3736" t="s">
        <v>12</v>
      </c>
      <c r="D3736" t="s">
        <v>7982</v>
      </c>
      <c r="E3736" t="s">
        <v>14</v>
      </c>
      <c r="F3736" t="s">
        <v>7983</v>
      </c>
      <c r="G3736" t="s">
        <v>16</v>
      </c>
      <c r="H3736" t="s">
        <v>7981</v>
      </c>
    </row>
    <row r="3737" spans="1:8">
      <c r="A3737" s="1">
        <v>3735</v>
      </c>
      <c r="B3737" t="s">
        <v>7762</v>
      </c>
      <c r="C3737" t="s">
        <v>12</v>
      </c>
      <c r="D3737" t="s">
        <v>7984</v>
      </c>
      <c r="E3737" t="s">
        <v>14</v>
      </c>
      <c r="F3737" t="s">
        <v>93</v>
      </c>
      <c r="G3737" t="s">
        <v>16</v>
      </c>
      <c r="H3737" t="s">
        <v>7985</v>
      </c>
    </row>
    <row r="3738" spans="1:8">
      <c r="A3738" s="1">
        <v>3736</v>
      </c>
      <c r="B3738" t="s">
        <v>7762</v>
      </c>
      <c r="C3738" t="s">
        <v>12</v>
      </c>
      <c r="D3738" t="s">
        <v>7986</v>
      </c>
      <c r="E3738" t="s">
        <v>14</v>
      </c>
      <c r="F3738" t="s">
        <v>102</v>
      </c>
      <c r="G3738" t="s">
        <v>16</v>
      </c>
      <c r="H3738" t="s">
        <v>7987</v>
      </c>
    </row>
    <row r="3739" spans="1:8">
      <c r="A3739" s="1">
        <v>3737</v>
      </c>
      <c r="B3739" t="s">
        <v>7762</v>
      </c>
      <c r="C3739" t="s">
        <v>12</v>
      </c>
      <c r="D3739" t="s">
        <v>7988</v>
      </c>
      <c r="E3739" t="s">
        <v>14</v>
      </c>
      <c r="F3739" t="s">
        <v>96</v>
      </c>
      <c r="G3739" t="s">
        <v>16</v>
      </c>
      <c r="H3739" t="s">
        <v>7989</v>
      </c>
    </row>
    <row r="3740" spans="1:8">
      <c r="A3740" s="1">
        <v>3738</v>
      </c>
      <c r="B3740" t="s">
        <v>7762</v>
      </c>
      <c r="C3740" t="s">
        <v>12</v>
      </c>
      <c r="D3740" t="s">
        <v>7990</v>
      </c>
      <c r="E3740" t="s">
        <v>14</v>
      </c>
      <c r="F3740" t="s">
        <v>427</v>
      </c>
      <c r="G3740" t="s">
        <v>16</v>
      </c>
      <c r="H3740" t="s">
        <v>7989</v>
      </c>
    </row>
    <row r="3741" spans="1:8">
      <c r="A3741" s="1">
        <v>3739</v>
      </c>
      <c r="B3741" t="s">
        <v>7762</v>
      </c>
      <c r="C3741" t="s">
        <v>12</v>
      </c>
      <c r="D3741" t="s">
        <v>7991</v>
      </c>
      <c r="E3741" t="s">
        <v>14</v>
      </c>
      <c r="F3741" t="s">
        <v>404</v>
      </c>
      <c r="G3741" t="s">
        <v>16</v>
      </c>
      <c r="H3741" t="s">
        <v>7989</v>
      </c>
    </row>
    <row r="3742" spans="1:8">
      <c r="A3742" s="1">
        <v>3740</v>
      </c>
      <c r="B3742" t="s">
        <v>7762</v>
      </c>
      <c r="C3742" t="s">
        <v>12</v>
      </c>
      <c r="D3742" t="s">
        <v>7992</v>
      </c>
      <c r="E3742" t="s">
        <v>14</v>
      </c>
      <c r="F3742" t="s">
        <v>58</v>
      </c>
      <c r="G3742" t="s">
        <v>16</v>
      </c>
      <c r="H3742" t="s">
        <v>7989</v>
      </c>
    </row>
    <row r="3743" spans="1:8">
      <c r="A3743" s="1">
        <v>3741</v>
      </c>
      <c r="B3743" t="s">
        <v>7762</v>
      </c>
      <c r="C3743" t="s">
        <v>12</v>
      </c>
      <c r="D3743" t="s">
        <v>7993</v>
      </c>
      <c r="E3743" t="s">
        <v>14</v>
      </c>
      <c r="F3743" t="s">
        <v>404</v>
      </c>
      <c r="G3743" t="s">
        <v>16</v>
      </c>
      <c r="H3743" t="s">
        <v>7994</v>
      </c>
    </row>
    <row r="3744" spans="1:8">
      <c r="A3744" s="1">
        <v>3742</v>
      </c>
      <c r="B3744" t="s">
        <v>7762</v>
      </c>
      <c r="C3744" t="s">
        <v>12</v>
      </c>
      <c r="D3744" t="s">
        <v>7995</v>
      </c>
      <c r="E3744" t="s">
        <v>14</v>
      </c>
      <c r="F3744" t="s">
        <v>58</v>
      </c>
      <c r="G3744" t="s">
        <v>16</v>
      </c>
      <c r="H3744" t="s">
        <v>7994</v>
      </c>
    </row>
    <row r="3745" spans="1:8">
      <c r="A3745" s="1">
        <v>3743</v>
      </c>
      <c r="B3745" t="s">
        <v>7762</v>
      </c>
      <c r="C3745" t="s">
        <v>12</v>
      </c>
      <c r="D3745" t="s">
        <v>7996</v>
      </c>
      <c r="E3745" t="s">
        <v>14</v>
      </c>
      <c r="F3745" t="s">
        <v>96</v>
      </c>
      <c r="G3745" t="s">
        <v>16</v>
      </c>
      <c r="H3745" t="s">
        <v>7997</v>
      </c>
    </row>
    <row r="3746" spans="1:8">
      <c r="A3746" s="1">
        <v>3744</v>
      </c>
      <c r="B3746" t="s">
        <v>7762</v>
      </c>
      <c r="C3746" t="s">
        <v>12</v>
      </c>
      <c r="D3746" t="s">
        <v>7998</v>
      </c>
      <c r="E3746" t="s">
        <v>14</v>
      </c>
      <c r="F3746" t="s">
        <v>427</v>
      </c>
      <c r="G3746" t="s">
        <v>16</v>
      </c>
      <c r="H3746" t="s">
        <v>7997</v>
      </c>
    </row>
    <row r="3747" spans="1:8">
      <c r="A3747" s="1">
        <v>3745</v>
      </c>
      <c r="B3747" t="s">
        <v>7762</v>
      </c>
      <c r="C3747" t="s">
        <v>12</v>
      </c>
      <c r="D3747" t="s">
        <v>7999</v>
      </c>
      <c r="E3747" t="s">
        <v>14</v>
      </c>
      <c r="F3747" t="s">
        <v>404</v>
      </c>
      <c r="G3747" t="s">
        <v>16</v>
      </c>
      <c r="H3747" t="s">
        <v>7997</v>
      </c>
    </row>
    <row r="3748" spans="1:8">
      <c r="A3748" s="1">
        <v>3746</v>
      </c>
      <c r="B3748" t="s">
        <v>7762</v>
      </c>
      <c r="C3748" t="s">
        <v>12</v>
      </c>
      <c r="D3748" t="s">
        <v>8000</v>
      </c>
      <c r="E3748" t="s">
        <v>14</v>
      </c>
      <c r="F3748" t="s">
        <v>90</v>
      </c>
      <c r="G3748" t="s">
        <v>16</v>
      </c>
      <c r="H3748" t="s">
        <v>8001</v>
      </c>
    </row>
    <row r="3749" spans="1:8">
      <c r="A3749" s="1">
        <v>3747</v>
      </c>
      <c r="B3749" t="s">
        <v>7762</v>
      </c>
      <c r="C3749" t="s">
        <v>12</v>
      </c>
      <c r="D3749" t="s">
        <v>8002</v>
      </c>
      <c r="E3749" t="s">
        <v>14</v>
      </c>
      <c r="F3749" t="s">
        <v>96</v>
      </c>
      <c r="G3749" t="s">
        <v>16</v>
      </c>
      <c r="H3749" t="s">
        <v>8001</v>
      </c>
    </row>
    <row r="3750" spans="1:8">
      <c r="A3750" s="1">
        <v>3748</v>
      </c>
      <c r="B3750" t="s">
        <v>7762</v>
      </c>
      <c r="C3750" t="s">
        <v>12</v>
      </c>
      <c r="D3750" t="s">
        <v>8003</v>
      </c>
      <c r="E3750" t="s">
        <v>14</v>
      </c>
      <c r="F3750" t="s">
        <v>427</v>
      </c>
      <c r="G3750" t="s">
        <v>16</v>
      </c>
      <c r="H3750" t="s">
        <v>8001</v>
      </c>
    </row>
    <row r="3751" spans="1:8">
      <c r="A3751" s="1">
        <v>3749</v>
      </c>
      <c r="B3751" t="s">
        <v>7762</v>
      </c>
      <c r="C3751" t="s">
        <v>12</v>
      </c>
      <c r="D3751" t="s">
        <v>8004</v>
      </c>
      <c r="E3751" t="s">
        <v>14</v>
      </c>
      <c r="F3751" t="s">
        <v>339</v>
      </c>
      <c r="G3751" t="s">
        <v>16</v>
      </c>
      <c r="H3751" t="s">
        <v>8005</v>
      </c>
    </row>
    <row r="3752" spans="1:8">
      <c r="A3752" s="1">
        <v>3750</v>
      </c>
      <c r="B3752" t="s">
        <v>7762</v>
      </c>
      <c r="C3752" t="s">
        <v>12</v>
      </c>
      <c r="D3752" t="s">
        <v>8006</v>
      </c>
      <c r="E3752" t="s">
        <v>14</v>
      </c>
      <c r="F3752" t="s">
        <v>5331</v>
      </c>
      <c r="G3752" t="s">
        <v>16</v>
      </c>
      <c r="H3752" t="s">
        <v>8005</v>
      </c>
    </row>
    <row r="3753" spans="1:8">
      <c r="A3753" s="1">
        <v>3751</v>
      </c>
      <c r="B3753" t="s">
        <v>7762</v>
      </c>
      <c r="C3753" t="s">
        <v>12</v>
      </c>
      <c r="D3753" t="s">
        <v>8007</v>
      </c>
      <c r="E3753" t="s">
        <v>14</v>
      </c>
      <c r="F3753" t="s">
        <v>8008</v>
      </c>
      <c r="G3753" t="s">
        <v>16</v>
      </c>
      <c r="H3753" t="s">
        <v>8005</v>
      </c>
    </row>
    <row r="3754" spans="1:8">
      <c r="A3754" s="1">
        <v>3752</v>
      </c>
      <c r="B3754" t="s">
        <v>7762</v>
      </c>
      <c r="C3754" t="s">
        <v>12</v>
      </c>
      <c r="D3754" t="s">
        <v>8009</v>
      </c>
      <c r="E3754" t="s">
        <v>14</v>
      </c>
      <c r="F3754" t="s">
        <v>404</v>
      </c>
      <c r="G3754" t="s">
        <v>16</v>
      </c>
      <c r="H3754" t="s">
        <v>8005</v>
      </c>
    </row>
    <row r="3755" spans="1:8">
      <c r="A3755" s="1">
        <v>3753</v>
      </c>
      <c r="B3755" t="s">
        <v>7762</v>
      </c>
      <c r="C3755" t="s">
        <v>12</v>
      </c>
      <c r="D3755" t="s">
        <v>63</v>
      </c>
      <c r="E3755" t="s">
        <v>14</v>
      </c>
      <c r="F3755" t="s">
        <v>63</v>
      </c>
      <c r="G3755" t="s">
        <v>16</v>
      </c>
    </row>
    <row r="3756" spans="1:8">
      <c r="A3756" s="1">
        <v>3754</v>
      </c>
      <c r="B3756" t="s">
        <v>7762</v>
      </c>
      <c r="C3756" t="s">
        <v>12</v>
      </c>
      <c r="D3756" t="s">
        <v>8010</v>
      </c>
      <c r="E3756" t="s">
        <v>14</v>
      </c>
      <c r="F3756" t="s">
        <v>8011</v>
      </c>
      <c r="G3756" t="s">
        <v>16</v>
      </c>
      <c r="H3756" t="s">
        <v>234</v>
      </c>
    </row>
    <row r="3757" spans="1:8">
      <c r="A3757" s="1">
        <v>3755</v>
      </c>
      <c r="B3757" t="s">
        <v>7762</v>
      </c>
      <c r="C3757" t="s">
        <v>12</v>
      </c>
      <c r="D3757" t="s">
        <v>8012</v>
      </c>
      <c r="E3757" t="s">
        <v>14</v>
      </c>
      <c r="F3757" t="s">
        <v>8013</v>
      </c>
      <c r="G3757" t="s">
        <v>16</v>
      </c>
      <c r="H3757" t="s">
        <v>234</v>
      </c>
    </row>
    <row r="3758" spans="1:8">
      <c r="A3758" s="1">
        <v>3756</v>
      </c>
      <c r="B3758" t="s">
        <v>7762</v>
      </c>
      <c r="C3758" t="s">
        <v>12</v>
      </c>
      <c r="D3758" t="s">
        <v>8014</v>
      </c>
      <c r="E3758" t="s">
        <v>14</v>
      </c>
      <c r="F3758" t="s">
        <v>8015</v>
      </c>
      <c r="G3758" t="s">
        <v>16</v>
      </c>
      <c r="H3758" t="s">
        <v>234</v>
      </c>
    </row>
    <row r="3759" spans="1:8">
      <c r="A3759" s="1">
        <v>3757</v>
      </c>
      <c r="B3759" t="s">
        <v>7762</v>
      </c>
      <c r="C3759" t="s">
        <v>12</v>
      </c>
      <c r="D3759" t="s">
        <v>8016</v>
      </c>
      <c r="E3759" t="s">
        <v>14</v>
      </c>
      <c r="F3759" t="s">
        <v>8017</v>
      </c>
      <c r="G3759" t="s">
        <v>16</v>
      </c>
      <c r="H3759" t="s">
        <v>234</v>
      </c>
    </row>
    <row r="3760" spans="1:8">
      <c r="A3760" s="1">
        <v>3758</v>
      </c>
      <c r="B3760" t="s">
        <v>7762</v>
      </c>
      <c r="C3760" t="s">
        <v>12</v>
      </c>
      <c r="D3760" t="s">
        <v>8018</v>
      </c>
      <c r="E3760" t="s">
        <v>14</v>
      </c>
      <c r="F3760" t="s">
        <v>8019</v>
      </c>
      <c r="G3760" t="s">
        <v>16</v>
      </c>
      <c r="H3760" t="s">
        <v>234</v>
      </c>
    </row>
    <row r="3761" spans="1:8">
      <c r="A3761" s="1">
        <v>3759</v>
      </c>
      <c r="B3761" t="s">
        <v>7762</v>
      </c>
      <c r="C3761" t="s">
        <v>12</v>
      </c>
      <c r="D3761" t="s">
        <v>8020</v>
      </c>
      <c r="E3761" t="s">
        <v>14</v>
      </c>
      <c r="F3761" t="s">
        <v>8021</v>
      </c>
      <c r="G3761" t="s">
        <v>16</v>
      </c>
      <c r="H3761" t="s">
        <v>234</v>
      </c>
    </row>
    <row r="3762" spans="1:8">
      <c r="A3762" s="1">
        <v>3760</v>
      </c>
      <c r="B3762" t="s">
        <v>7762</v>
      </c>
      <c r="C3762" t="s">
        <v>12</v>
      </c>
      <c r="D3762" t="s">
        <v>8022</v>
      </c>
      <c r="E3762" t="s">
        <v>14</v>
      </c>
      <c r="F3762" t="s">
        <v>8023</v>
      </c>
      <c r="G3762" t="s">
        <v>16</v>
      </c>
      <c r="H3762" t="s">
        <v>234</v>
      </c>
    </row>
    <row r="3763" spans="1:8">
      <c r="A3763" s="1">
        <v>3761</v>
      </c>
      <c r="B3763" t="s">
        <v>7762</v>
      </c>
      <c r="C3763" t="s">
        <v>12</v>
      </c>
      <c r="D3763" t="s">
        <v>8024</v>
      </c>
      <c r="E3763" t="s">
        <v>14</v>
      </c>
      <c r="F3763" t="s">
        <v>8025</v>
      </c>
      <c r="G3763" t="s">
        <v>16</v>
      </c>
      <c r="H3763" t="s">
        <v>234</v>
      </c>
    </row>
    <row r="3764" spans="1:8">
      <c r="A3764" s="1">
        <v>3762</v>
      </c>
      <c r="B3764" t="s">
        <v>7762</v>
      </c>
      <c r="C3764" t="s">
        <v>12</v>
      </c>
      <c r="D3764" t="s">
        <v>8026</v>
      </c>
      <c r="E3764" t="s">
        <v>14</v>
      </c>
      <c r="F3764" t="s">
        <v>8027</v>
      </c>
      <c r="G3764" t="s">
        <v>16</v>
      </c>
      <c r="H3764" t="s">
        <v>234</v>
      </c>
    </row>
    <row r="3765" spans="1:8">
      <c r="A3765" s="1">
        <v>3763</v>
      </c>
      <c r="B3765" t="s">
        <v>7762</v>
      </c>
      <c r="C3765" t="s">
        <v>12</v>
      </c>
      <c r="D3765" t="s">
        <v>8028</v>
      </c>
      <c r="E3765" t="s">
        <v>14</v>
      </c>
      <c r="F3765" t="s">
        <v>8029</v>
      </c>
      <c r="G3765" t="s">
        <v>16</v>
      </c>
      <c r="H3765" t="s">
        <v>234</v>
      </c>
    </row>
    <row r="3766" spans="1:8">
      <c r="A3766" s="1">
        <v>3764</v>
      </c>
      <c r="B3766" t="s">
        <v>7762</v>
      </c>
      <c r="C3766" t="s">
        <v>12</v>
      </c>
      <c r="D3766" t="s">
        <v>8030</v>
      </c>
      <c r="E3766" t="s">
        <v>14</v>
      </c>
      <c r="F3766" t="s">
        <v>8031</v>
      </c>
      <c r="G3766" t="s">
        <v>16</v>
      </c>
      <c r="H3766" t="s">
        <v>234</v>
      </c>
    </row>
    <row r="3767" spans="1:8">
      <c r="A3767" s="1">
        <v>3765</v>
      </c>
      <c r="B3767" t="s">
        <v>7762</v>
      </c>
      <c r="C3767" t="s">
        <v>12</v>
      </c>
      <c r="D3767" t="s">
        <v>8032</v>
      </c>
      <c r="E3767" t="s">
        <v>14</v>
      </c>
      <c r="F3767" t="s">
        <v>8033</v>
      </c>
      <c r="G3767" t="s">
        <v>16</v>
      </c>
      <c r="H3767" t="s">
        <v>234</v>
      </c>
    </row>
    <row r="3768" spans="1:8">
      <c r="A3768" s="1">
        <v>3766</v>
      </c>
      <c r="B3768" t="s">
        <v>7762</v>
      </c>
      <c r="C3768" t="s">
        <v>12</v>
      </c>
      <c r="D3768" t="s">
        <v>8034</v>
      </c>
      <c r="E3768" t="s">
        <v>14</v>
      </c>
      <c r="F3768" t="s">
        <v>8035</v>
      </c>
      <c r="G3768" t="s">
        <v>16</v>
      </c>
      <c r="H3768" t="s">
        <v>234</v>
      </c>
    </row>
    <row r="3769" spans="1:8">
      <c r="A3769" s="1">
        <v>3767</v>
      </c>
      <c r="B3769" t="s">
        <v>7762</v>
      </c>
      <c r="C3769" t="s">
        <v>12</v>
      </c>
      <c r="D3769" t="s">
        <v>8036</v>
      </c>
      <c r="E3769" t="s">
        <v>14</v>
      </c>
      <c r="F3769" t="s">
        <v>8036</v>
      </c>
      <c r="G3769" t="s">
        <v>16</v>
      </c>
    </row>
    <row r="3770" spans="1:8">
      <c r="A3770" s="1">
        <v>3768</v>
      </c>
      <c r="B3770" t="s">
        <v>7762</v>
      </c>
      <c r="C3770" t="s">
        <v>12</v>
      </c>
      <c r="D3770" t="s">
        <v>8037</v>
      </c>
      <c r="E3770" t="s">
        <v>14</v>
      </c>
      <c r="F3770" t="s">
        <v>8038</v>
      </c>
      <c r="G3770" t="s">
        <v>16</v>
      </c>
      <c r="H3770" t="s">
        <v>8039</v>
      </c>
    </row>
    <row r="3771" spans="1:8">
      <c r="A3771" s="1">
        <v>3769</v>
      </c>
      <c r="B3771" t="s">
        <v>7762</v>
      </c>
      <c r="C3771" t="s">
        <v>12</v>
      </c>
      <c r="D3771" t="s">
        <v>8040</v>
      </c>
      <c r="E3771" t="s">
        <v>14</v>
      </c>
      <c r="F3771" t="s">
        <v>8038</v>
      </c>
      <c r="G3771" t="s">
        <v>16</v>
      </c>
      <c r="H3771" t="s">
        <v>8041</v>
      </c>
    </row>
    <row r="3772" spans="1:8">
      <c r="A3772" s="1">
        <v>3770</v>
      </c>
      <c r="B3772" t="s">
        <v>7762</v>
      </c>
      <c r="C3772" t="s">
        <v>12</v>
      </c>
      <c r="D3772" t="s">
        <v>8042</v>
      </c>
      <c r="E3772" t="s">
        <v>14</v>
      </c>
      <c r="F3772" t="s">
        <v>8043</v>
      </c>
      <c r="G3772" t="s">
        <v>16</v>
      </c>
      <c r="H3772" t="s">
        <v>8044</v>
      </c>
    </row>
    <row r="3773" spans="1:8">
      <c r="A3773" s="1">
        <v>3771</v>
      </c>
      <c r="B3773" t="s">
        <v>7762</v>
      </c>
      <c r="C3773" t="s">
        <v>12</v>
      </c>
      <c r="D3773" t="s">
        <v>8045</v>
      </c>
      <c r="E3773" t="s">
        <v>14</v>
      </c>
      <c r="F3773" t="s">
        <v>8046</v>
      </c>
      <c r="G3773" t="s">
        <v>16</v>
      </c>
      <c r="H3773" t="s">
        <v>8047</v>
      </c>
    </row>
    <row r="3774" spans="1:8">
      <c r="A3774" s="1">
        <v>3772</v>
      </c>
      <c r="B3774" t="s">
        <v>7762</v>
      </c>
      <c r="C3774" t="s">
        <v>12</v>
      </c>
      <c r="D3774" t="s">
        <v>8048</v>
      </c>
      <c r="E3774" t="s">
        <v>14</v>
      </c>
      <c r="F3774" t="s">
        <v>8049</v>
      </c>
      <c r="G3774" t="s">
        <v>16</v>
      </c>
      <c r="H3774" t="s">
        <v>8050</v>
      </c>
    </row>
    <row r="3775" spans="1:8">
      <c r="A3775" s="1">
        <v>3773</v>
      </c>
      <c r="B3775" t="s">
        <v>7762</v>
      </c>
      <c r="C3775" t="s">
        <v>12</v>
      </c>
      <c r="D3775" t="s">
        <v>8051</v>
      </c>
      <c r="E3775" t="s">
        <v>14</v>
      </c>
      <c r="F3775" t="s">
        <v>8052</v>
      </c>
      <c r="G3775" t="s">
        <v>16</v>
      </c>
      <c r="H3775" t="s">
        <v>8053</v>
      </c>
    </row>
    <row r="3776" spans="1:8">
      <c r="A3776" s="1">
        <v>3774</v>
      </c>
      <c r="B3776" t="s">
        <v>7762</v>
      </c>
      <c r="C3776" t="s">
        <v>12</v>
      </c>
      <c r="D3776" t="s">
        <v>8054</v>
      </c>
      <c r="E3776" t="s">
        <v>14</v>
      </c>
      <c r="F3776" t="s">
        <v>8054</v>
      </c>
      <c r="G3776" t="s">
        <v>16</v>
      </c>
    </row>
    <row r="3777" spans="1:8">
      <c r="A3777" s="1">
        <v>3775</v>
      </c>
      <c r="B3777" t="s">
        <v>7762</v>
      </c>
      <c r="C3777" t="s">
        <v>12</v>
      </c>
      <c r="D3777" t="s">
        <v>8055</v>
      </c>
      <c r="E3777" t="s">
        <v>14</v>
      </c>
      <c r="F3777" t="s">
        <v>8055</v>
      </c>
      <c r="G3777" t="s">
        <v>16</v>
      </c>
    </row>
    <row r="3778" spans="1:8">
      <c r="A3778" s="1">
        <v>3776</v>
      </c>
      <c r="B3778" t="s">
        <v>7762</v>
      </c>
      <c r="C3778" t="s">
        <v>12</v>
      </c>
      <c r="D3778" t="s">
        <v>8056</v>
      </c>
      <c r="E3778" t="s">
        <v>14</v>
      </c>
      <c r="F3778" t="s">
        <v>8056</v>
      </c>
      <c r="G3778" t="s">
        <v>16</v>
      </c>
    </row>
    <row r="3779" spans="1:8">
      <c r="A3779" s="1">
        <v>3777</v>
      </c>
      <c r="B3779" t="s">
        <v>7762</v>
      </c>
      <c r="C3779" t="s">
        <v>12</v>
      </c>
      <c r="D3779" t="s">
        <v>8057</v>
      </c>
      <c r="E3779" t="s">
        <v>14</v>
      </c>
      <c r="F3779" t="s">
        <v>8057</v>
      </c>
      <c r="G3779" t="s">
        <v>16</v>
      </c>
    </row>
    <row r="3780" spans="1:8">
      <c r="A3780" s="1">
        <v>3778</v>
      </c>
      <c r="B3780" t="s">
        <v>7762</v>
      </c>
      <c r="C3780" t="s">
        <v>12</v>
      </c>
      <c r="D3780" t="s">
        <v>8058</v>
      </c>
      <c r="E3780" t="s">
        <v>14</v>
      </c>
      <c r="F3780" t="s">
        <v>8058</v>
      </c>
      <c r="G3780" t="s">
        <v>16</v>
      </c>
    </row>
    <row r="3781" spans="1:8">
      <c r="A3781" s="1">
        <v>3779</v>
      </c>
      <c r="B3781" t="s">
        <v>7762</v>
      </c>
      <c r="C3781" t="s">
        <v>12</v>
      </c>
      <c r="D3781" t="s">
        <v>8059</v>
      </c>
      <c r="E3781" t="s">
        <v>14</v>
      </c>
      <c r="F3781" t="s">
        <v>8059</v>
      </c>
      <c r="G3781" t="s">
        <v>16</v>
      </c>
    </row>
    <row r="3782" spans="1:8">
      <c r="A3782" s="1">
        <v>3780</v>
      </c>
      <c r="B3782" t="s">
        <v>7762</v>
      </c>
      <c r="C3782" t="s">
        <v>12</v>
      </c>
      <c r="D3782" t="s">
        <v>8060</v>
      </c>
      <c r="E3782" t="s">
        <v>14</v>
      </c>
      <c r="F3782" t="s">
        <v>8060</v>
      </c>
      <c r="G3782" t="s">
        <v>16</v>
      </c>
    </row>
    <row r="3783" spans="1:8">
      <c r="A3783" s="1">
        <v>3781</v>
      </c>
      <c r="B3783" t="s">
        <v>8061</v>
      </c>
      <c r="C3783" t="s">
        <v>12</v>
      </c>
      <c r="D3783" t="s">
        <v>8062</v>
      </c>
      <c r="E3783" t="s">
        <v>14</v>
      </c>
      <c r="F3783" t="s">
        <v>8063</v>
      </c>
      <c r="G3783" t="s">
        <v>16</v>
      </c>
      <c r="H3783" t="s">
        <v>8064</v>
      </c>
    </row>
    <row r="3784" spans="1:8">
      <c r="A3784" s="1">
        <v>3782</v>
      </c>
      <c r="B3784" t="s">
        <v>8061</v>
      </c>
      <c r="C3784" t="s">
        <v>12</v>
      </c>
      <c r="D3784" t="s">
        <v>8065</v>
      </c>
      <c r="E3784" t="s">
        <v>14</v>
      </c>
      <c r="F3784" t="s">
        <v>8066</v>
      </c>
      <c r="G3784" t="s">
        <v>16</v>
      </c>
      <c r="H3784" t="s">
        <v>8067</v>
      </c>
    </row>
    <row r="3785" spans="1:8">
      <c r="A3785" s="1">
        <v>3783</v>
      </c>
      <c r="B3785" t="s">
        <v>8061</v>
      </c>
      <c r="C3785" t="s">
        <v>12</v>
      </c>
      <c r="D3785" t="s">
        <v>8068</v>
      </c>
      <c r="E3785" t="s">
        <v>14</v>
      </c>
      <c r="F3785" t="s">
        <v>8069</v>
      </c>
      <c r="G3785" t="s">
        <v>16</v>
      </c>
      <c r="H3785" t="s">
        <v>8070</v>
      </c>
    </row>
    <row r="3786" spans="1:8">
      <c r="A3786" s="1">
        <v>3784</v>
      </c>
      <c r="B3786" t="s">
        <v>8061</v>
      </c>
      <c r="C3786" t="s">
        <v>12</v>
      </c>
      <c r="D3786" t="s">
        <v>8071</v>
      </c>
      <c r="E3786" t="s">
        <v>14</v>
      </c>
      <c r="F3786" t="s">
        <v>8072</v>
      </c>
      <c r="G3786" t="s">
        <v>16</v>
      </c>
      <c r="H3786" t="s">
        <v>8073</v>
      </c>
    </row>
    <row r="3787" spans="1:8">
      <c r="A3787" s="1">
        <v>3785</v>
      </c>
      <c r="B3787" t="s">
        <v>8061</v>
      </c>
      <c r="C3787" t="s">
        <v>12</v>
      </c>
      <c r="D3787" t="s">
        <v>8074</v>
      </c>
      <c r="E3787" t="s">
        <v>14</v>
      </c>
      <c r="F3787" t="s">
        <v>8075</v>
      </c>
      <c r="G3787" t="s">
        <v>16</v>
      </c>
      <c r="H3787" t="s">
        <v>8076</v>
      </c>
    </row>
    <row r="3788" spans="1:8">
      <c r="A3788" s="1">
        <v>3786</v>
      </c>
      <c r="B3788" t="s">
        <v>8061</v>
      </c>
      <c r="C3788" t="s">
        <v>12</v>
      </c>
      <c r="D3788" t="s">
        <v>8077</v>
      </c>
      <c r="E3788" t="s">
        <v>14</v>
      </c>
      <c r="F3788" t="s">
        <v>8078</v>
      </c>
      <c r="G3788" t="s">
        <v>16</v>
      </c>
      <c r="H3788" t="s">
        <v>8079</v>
      </c>
    </row>
    <row r="3789" spans="1:8">
      <c r="A3789" s="1">
        <v>3787</v>
      </c>
      <c r="B3789" t="s">
        <v>8061</v>
      </c>
      <c r="C3789" t="s">
        <v>12</v>
      </c>
      <c r="D3789" t="s">
        <v>8080</v>
      </c>
      <c r="E3789" t="s">
        <v>14</v>
      </c>
      <c r="F3789" t="s">
        <v>4582</v>
      </c>
      <c r="G3789" t="s">
        <v>16</v>
      </c>
      <c r="H3789" t="s">
        <v>8081</v>
      </c>
    </row>
    <row r="3790" spans="1:8">
      <c r="A3790" s="1">
        <v>3788</v>
      </c>
      <c r="B3790" t="s">
        <v>8061</v>
      </c>
      <c r="C3790" t="s">
        <v>12</v>
      </c>
      <c r="D3790" t="s">
        <v>63</v>
      </c>
      <c r="E3790" t="s">
        <v>14</v>
      </c>
      <c r="F3790" t="s">
        <v>63</v>
      </c>
      <c r="G3790" t="s">
        <v>16</v>
      </c>
    </row>
    <row r="3791" spans="1:8">
      <c r="A3791" s="1">
        <v>3789</v>
      </c>
      <c r="B3791" t="s">
        <v>8061</v>
      </c>
      <c r="C3791" t="s">
        <v>12</v>
      </c>
      <c r="D3791" t="s">
        <v>8082</v>
      </c>
      <c r="E3791" t="s">
        <v>14</v>
      </c>
      <c r="F3791" t="s">
        <v>102</v>
      </c>
      <c r="G3791" t="s">
        <v>16</v>
      </c>
      <c r="H3791" t="s">
        <v>8083</v>
      </c>
    </row>
    <row r="3792" spans="1:8">
      <c r="A3792" s="1">
        <v>3790</v>
      </c>
      <c r="B3792" t="s">
        <v>8061</v>
      </c>
      <c r="C3792" t="s">
        <v>12</v>
      </c>
      <c r="D3792" t="s">
        <v>8084</v>
      </c>
      <c r="E3792" t="s">
        <v>14</v>
      </c>
      <c r="F3792" t="s">
        <v>105</v>
      </c>
      <c r="G3792" t="s">
        <v>16</v>
      </c>
      <c r="H3792" t="s">
        <v>8085</v>
      </c>
    </row>
    <row r="3793" spans="1:8">
      <c r="A3793" s="1">
        <v>3791</v>
      </c>
      <c r="B3793" t="s">
        <v>8061</v>
      </c>
      <c r="C3793" t="s">
        <v>12</v>
      </c>
      <c r="D3793" t="s">
        <v>8086</v>
      </c>
      <c r="E3793" t="s">
        <v>14</v>
      </c>
      <c r="F3793" t="s">
        <v>108</v>
      </c>
      <c r="G3793" t="s">
        <v>16</v>
      </c>
      <c r="H3793" t="s">
        <v>8087</v>
      </c>
    </row>
    <row r="3794" spans="1:8">
      <c r="A3794" s="1">
        <v>3792</v>
      </c>
      <c r="B3794" t="s">
        <v>8061</v>
      </c>
      <c r="C3794" t="s">
        <v>12</v>
      </c>
      <c r="D3794" t="s">
        <v>8088</v>
      </c>
      <c r="E3794" t="s">
        <v>14</v>
      </c>
      <c r="F3794" t="s">
        <v>110</v>
      </c>
      <c r="G3794" t="s">
        <v>16</v>
      </c>
      <c r="H3794" t="s">
        <v>8089</v>
      </c>
    </row>
    <row r="3795" spans="1:8">
      <c r="A3795" s="1">
        <v>3793</v>
      </c>
      <c r="B3795" t="s">
        <v>8061</v>
      </c>
      <c r="C3795" t="s">
        <v>12</v>
      </c>
      <c r="D3795" t="s">
        <v>8090</v>
      </c>
      <c r="E3795" t="s">
        <v>14</v>
      </c>
      <c r="F3795" t="s">
        <v>223</v>
      </c>
      <c r="G3795" t="s">
        <v>16</v>
      </c>
      <c r="H3795" t="s">
        <v>8091</v>
      </c>
    </row>
    <row r="3796" spans="1:8">
      <c r="A3796" s="1">
        <v>3794</v>
      </c>
      <c r="B3796" t="s">
        <v>8061</v>
      </c>
      <c r="C3796" t="s">
        <v>12</v>
      </c>
      <c r="D3796" t="s">
        <v>8092</v>
      </c>
      <c r="E3796" t="s">
        <v>14</v>
      </c>
      <c r="F3796" t="s">
        <v>93</v>
      </c>
      <c r="G3796" t="s">
        <v>16</v>
      </c>
      <c r="H3796" t="s">
        <v>8093</v>
      </c>
    </row>
    <row r="3797" spans="1:8">
      <c r="A3797" s="1">
        <v>3795</v>
      </c>
      <c r="B3797" t="s">
        <v>8061</v>
      </c>
      <c r="C3797" t="s">
        <v>12</v>
      </c>
      <c r="D3797" t="s">
        <v>8094</v>
      </c>
      <c r="E3797" t="s">
        <v>14</v>
      </c>
      <c r="F3797" t="s">
        <v>84</v>
      </c>
      <c r="G3797" t="s">
        <v>16</v>
      </c>
      <c r="H3797" t="s">
        <v>8095</v>
      </c>
    </row>
    <row r="3798" spans="1:8">
      <c r="A3798" s="1">
        <v>3796</v>
      </c>
      <c r="B3798" t="s">
        <v>8061</v>
      </c>
      <c r="C3798" t="s">
        <v>12</v>
      </c>
      <c r="D3798" t="s">
        <v>8096</v>
      </c>
      <c r="E3798" t="s">
        <v>14</v>
      </c>
      <c r="F3798" t="s">
        <v>87</v>
      </c>
      <c r="G3798" t="s">
        <v>16</v>
      </c>
      <c r="H3798" t="s">
        <v>8097</v>
      </c>
    </row>
    <row r="3799" spans="1:8">
      <c r="A3799" s="1">
        <v>3797</v>
      </c>
      <c r="B3799" t="s">
        <v>8061</v>
      </c>
      <c r="C3799" t="s">
        <v>12</v>
      </c>
      <c r="D3799" t="s">
        <v>8098</v>
      </c>
      <c r="E3799" t="s">
        <v>14</v>
      </c>
      <c r="F3799" t="s">
        <v>99</v>
      </c>
      <c r="G3799" t="s">
        <v>16</v>
      </c>
      <c r="H3799" t="s">
        <v>8099</v>
      </c>
    </row>
    <row r="3800" spans="1:8">
      <c r="A3800" s="1">
        <v>3798</v>
      </c>
      <c r="B3800" t="s">
        <v>8061</v>
      </c>
      <c r="C3800" t="s">
        <v>12</v>
      </c>
      <c r="D3800" t="s">
        <v>8100</v>
      </c>
      <c r="E3800" t="s">
        <v>14</v>
      </c>
      <c r="F3800" t="s">
        <v>46</v>
      </c>
      <c r="G3800" t="s">
        <v>16</v>
      </c>
      <c r="H3800" t="s">
        <v>8101</v>
      </c>
    </row>
    <row r="3801" spans="1:8">
      <c r="A3801" s="1">
        <v>3799</v>
      </c>
      <c r="B3801" t="s">
        <v>8061</v>
      </c>
      <c r="C3801" t="s">
        <v>12</v>
      </c>
      <c r="D3801" t="s">
        <v>8102</v>
      </c>
      <c r="E3801" t="s">
        <v>14</v>
      </c>
      <c r="F3801" t="s">
        <v>112</v>
      </c>
      <c r="G3801" t="s">
        <v>16</v>
      </c>
      <c r="H3801" t="s">
        <v>8103</v>
      </c>
    </row>
    <row r="3802" spans="1:8">
      <c r="A3802" s="1">
        <v>3800</v>
      </c>
      <c r="B3802" t="s">
        <v>8061</v>
      </c>
      <c r="C3802" t="s">
        <v>12</v>
      </c>
      <c r="D3802" t="s">
        <v>8104</v>
      </c>
      <c r="E3802" t="s">
        <v>14</v>
      </c>
      <c r="F3802" t="s">
        <v>270</v>
      </c>
      <c r="G3802" t="s">
        <v>16</v>
      </c>
      <c r="H3802" t="s">
        <v>8105</v>
      </c>
    </row>
    <row r="3803" spans="1:8">
      <c r="A3803" s="1">
        <v>3801</v>
      </c>
      <c r="B3803" t="s">
        <v>8061</v>
      </c>
      <c r="C3803" t="s">
        <v>12</v>
      </c>
      <c r="D3803" t="s">
        <v>8106</v>
      </c>
      <c r="E3803" t="s">
        <v>14</v>
      </c>
      <c r="F3803" t="s">
        <v>236</v>
      </c>
      <c r="G3803" t="s">
        <v>16</v>
      </c>
      <c r="H3803" t="s">
        <v>8107</v>
      </c>
    </row>
    <row r="3804" spans="1:8">
      <c r="A3804" s="1">
        <v>3802</v>
      </c>
      <c r="B3804" t="s">
        <v>8061</v>
      </c>
      <c r="C3804" t="s">
        <v>12</v>
      </c>
      <c r="D3804" t="s">
        <v>8108</v>
      </c>
      <c r="E3804" t="s">
        <v>14</v>
      </c>
      <c r="F3804" t="s">
        <v>43</v>
      </c>
      <c r="G3804" t="s">
        <v>16</v>
      </c>
      <c r="H3804" t="s">
        <v>8109</v>
      </c>
    </row>
    <row r="3805" spans="1:8">
      <c r="A3805" s="1">
        <v>3803</v>
      </c>
      <c r="B3805" t="s">
        <v>8061</v>
      </c>
      <c r="C3805" t="s">
        <v>12</v>
      </c>
      <c r="D3805" t="s">
        <v>8110</v>
      </c>
      <c r="E3805" t="s">
        <v>14</v>
      </c>
      <c r="F3805" t="s">
        <v>1138</v>
      </c>
      <c r="G3805" t="s">
        <v>16</v>
      </c>
      <c r="H3805" t="s">
        <v>8111</v>
      </c>
    </row>
    <row r="3806" spans="1:8">
      <c r="A3806" s="1">
        <v>3804</v>
      </c>
      <c r="B3806" t="s">
        <v>8061</v>
      </c>
      <c r="C3806" t="s">
        <v>12</v>
      </c>
      <c r="D3806" t="s">
        <v>8112</v>
      </c>
      <c r="E3806" t="s">
        <v>14</v>
      </c>
      <c r="F3806" t="s">
        <v>309</v>
      </c>
      <c r="G3806" t="s">
        <v>16</v>
      </c>
      <c r="H3806" t="s">
        <v>8113</v>
      </c>
    </row>
    <row r="3807" spans="1:8">
      <c r="A3807" s="1">
        <v>3805</v>
      </c>
      <c r="B3807" t="s">
        <v>8061</v>
      </c>
      <c r="C3807" t="s">
        <v>12</v>
      </c>
      <c r="D3807" t="s">
        <v>8114</v>
      </c>
      <c r="E3807" t="s">
        <v>14</v>
      </c>
      <c r="F3807" t="s">
        <v>1828</v>
      </c>
      <c r="G3807" t="s">
        <v>16</v>
      </c>
      <c r="H3807" t="s">
        <v>8115</v>
      </c>
    </row>
    <row r="3808" spans="1:8">
      <c r="A3808" s="1">
        <v>3806</v>
      </c>
      <c r="B3808" t="s">
        <v>8061</v>
      </c>
      <c r="C3808" t="s">
        <v>12</v>
      </c>
      <c r="D3808" t="s">
        <v>8116</v>
      </c>
      <c r="E3808" t="s">
        <v>14</v>
      </c>
      <c r="F3808" t="s">
        <v>1885</v>
      </c>
      <c r="G3808" t="s">
        <v>16</v>
      </c>
      <c r="H3808" t="s">
        <v>8117</v>
      </c>
    </row>
    <row r="3809" spans="1:8">
      <c r="A3809" s="1">
        <v>3807</v>
      </c>
      <c r="B3809" t="s">
        <v>8061</v>
      </c>
      <c r="C3809" t="s">
        <v>12</v>
      </c>
      <c r="D3809" t="s">
        <v>8118</v>
      </c>
      <c r="E3809" t="s">
        <v>14</v>
      </c>
      <c r="F3809" t="s">
        <v>87</v>
      </c>
      <c r="G3809" t="s">
        <v>16</v>
      </c>
      <c r="H3809" t="s">
        <v>8119</v>
      </c>
    </row>
    <row r="3810" spans="1:8">
      <c r="A3810" s="1">
        <v>3808</v>
      </c>
      <c r="B3810" t="s">
        <v>8061</v>
      </c>
      <c r="C3810" t="s">
        <v>12</v>
      </c>
      <c r="D3810" t="s">
        <v>8120</v>
      </c>
      <c r="E3810" t="s">
        <v>14</v>
      </c>
      <c r="F3810" t="s">
        <v>8120</v>
      </c>
      <c r="G3810" t="s">
        <v>16</v>
      </c>
    </row>
    <row r="3811" spans="1:8">
      <c r="A3811" s="1">
        <v>3809</v>
      </c>
      <c r="B3811" t="s">
        <v>8061</v>
      </c>
      <c r="C3811" t="s">
        <v>12</v>
      </c>
      <c r="D3811" t="s">
        <v>8121</v>
      </c>
      <c r="E3811" t="s">
        <v>14</v>
      </c>
      <c r="F3811" t="s">
        <v>8121</v>
      </c>
      <c r="G3811" t="s">
        <v>16</v>
      </c>
    </row>
    <row r="3812" spans="1:8">
      <c r="A3812" s="1">
        <v>3810</v>
      </c>
      <c r="B3812" t="s">
        <v>8061</v>
      </c>
      <c r="C3812" t="s">
        <v>12</v>
      </c>
      <c r="D3812" t="s">
        <v>8122</v>
      </c>
      <c r="E3812" t="s">
        <v>14</v>
      </c>
      <c r="F3812" t="s">
        <v>8122</v>
      </c>
      <c r="G3812" t="s">
        <v>16</v>
      </c>
    </row>
    <row r="3813" spans="1:8">
      <c r="A3813" s="1">
        <v>3811</v>
      </c>
      <c r="B3813" t="s">
        <v>8061</v>
      </c>
      <c r="C3813" t="s">
        <v>12</v>
      </c>
      <c r="D3813" t="s">
        <v>8123</v>
      </c>
      <c r="E3813" t="s">
        <v>14</v>
      </c>
      <c r="F3813" t="s">
        <v>8123</v>
      </c>
      <c r="G3813" t="s">
        <v>16</v>
      </c>
    </row>
    <row r="3814" spans="1:8">
      <c r="A3814" s="1">
        <v>3812</v>
      </c>
      <c r="B3814" t="s">
        <v>8061</v>
      </c>
      <c r="C3814" t="s">
        <v>12</v>
      </c>
      <c r="D3814" t="s">
        <v>8124</v>
      </c>
      <c r="E3814" t="s">
        <v>14</v>
      </c>
      <c r="F3814" t="s">
        <v>8124</v>
      </c>
      <c r="G3814" t="s">
        <v>16</v>
      </c>
    </row>
    <row r="3815" spans="1:8">
      <c r="A3815" s="1">
        <v>3813</v>
      </c>
      <c r="B3815" t="s">
        <v>8061</v>
      </c>
      <c r="C3815" t="s">
        <v>12</v>
      </c>
      <c r="D3815" t="s">
        <v>8125</v>
      </c>
      <c r="E3815" t="s">
        <v>14</v>
      </c>
      <c r="F3815" t="s">
        <v>8125</v>
      </c>
      <c r="G3815" t="s">
        <v>16</v>
      </c>
    </row>
    <row r="3816" spans="1:8">
      <c r="A3816" s="1">
        <v>3814</v>
      </c>
      <c r="B3816" t="s">
        <v>8061</v>
      </c>
      <c r="C3816" t="s">
        <v>12</v>
      </c>
      <c r="D3816" t="s">
        <v>8126</v>
      </c>
      <c r="E3816" t="s">
        <v>14</v>
      </c>
      <c r="F3816" t="s">
        <v>8126</v>
      </c>
      <c r="G3816" t="s">
        <v>16</v>
      </c>
    </row>
    <row r="3817" spans="1:8">
      <c r="A3817" s="1">
        <v>3815</v>
      </c>
      <c r="B3817" t="s">
        <v>8061</v>
      </c>
      <c r="C3817" t="s">
        <v>12</v>
      </c>
      <c r="D3817" t="s">
        <v>8127</v>
      </c>
      <c r="E3817" t="s">
        <v>14</v>
      </c>
      <c r="F3817" t="s">
        <v>8127</v>
      </c>
      <c r="G3817" t="s">
        <v>16</v>
      </c>
    </row>
    <row r="3818" spans="1:8">
      <c r="A3818" s="1">
        <v>3816</v>
      </c>
      <c r="B3818" t="s">
        <v>8061</v>
      </c>
      <c r="C3818" t="s">
        <v>12</v>
      </c>
      <c r="D3818" t="s">
        <v>8128</v>
      </c>
      <c r="E3818" t="s">
        <v>14</v>
      </c>
      <c r="F3818" t="s">
        <v>8128</v>
      </c>
      <c r="G3818" t="s">
        <v>16</v>
      </c>
    </row>
    <row r="3819" spans="1:8">
      <c r="A3819" s="1">
        <v>3817</v>
      </c>
      <c r="B3819" t="s">
        <v>8061</v>
      </c>
      <c r="C3819" t="s">
        <v>12</v>
      </c>
      <c r="D3819" t="s">
        <v>8129</v>
      </c>
      <c r="E3819" t="s">
        <v>14</v>
      </c>
      <c r="F3819" t="s">
        <v>8129</v>
      </c>
      <c r="G3819" t="s">
        <v>16</v>
      </c>
    </row>
    <row r="3820" spans="1:8">
      <c r="A3820" s="1">
        <v>3818</v>
      </c>
      <c r="B3820" t="s">
        <v>8061</v>
      </c>
      <c r="C3820" t="s">
        <v>12</v>
      </c>
      <c r="D3820" t="s">
        <v>8130</v>
      </c>
      <c r="E3820" t="s">
        <v>14</v>
      </c>
      <c r="F3820" t="s">
        <v>8130</v>
      </c>
      <c r="G3820" t="s">
        <v>16</v>
      </c>
    </row>
    <row r="3821" spans="1:8">
      <c r="A3821" s="1">
        <v>3819</v>
      </c>
      <c r="B3821" t="s">
        <v>8061</v>
      </c>
      <c r="C3821" t="s">
        <v>12</v>
      </c>
      <c r="D3821" t="s">
        <v>8131</v>
      </c>
      <c r="E3821" t="s">
        <v>14</v>
      </c>
      <c r="F3821" t="s">
        <v>8131</v>
      </c>
      <c r="G3821" t="s">
        <v>16</v>
      </c>
    </row>
    <row r="3822" spans="1:8">
      <c r="A3822" s="1">
        <v>3820</v>
      </c>
      <c r="B3822" t="s">
        <v>8061</v>
      </c>
      <c r="C3822" t="s">
        <v>12</v>
      </c>
      <c r="D3822" t="s">
        <v>8132</v>
      </c>
      <c r="E3822" t="s">
        <v>14</v>
      </c>
      <c r="F3822" t="s">
        <v>8132</v>
      </c>
      <c r="G3822" t="s">
        <v>16</v>
      </c>
    </row>
    <row r="3823" spans="1:8">
      <c r="A3823" s="1">
        <v>3821</v>
      </c>
      <c r="B3823" t="s">
        <v>8061</v>
      </c>
      <c r="C3823" t="s">
        <v>12</v>
      </c>
      <c r="D3823" t="s">
        <v>8133</v>
      </c>
      <c r="E3823" t="s">
        <v>14</v>
      </c>
      <c r="F3823" t="s">
        <v>8133</v>
      </c>
      <c r="G3823" t="s">
        <v>16</v>
      </c>
    </row>
    <row r="3824" spans="1:8">
      <c r="A3824" s="1">
        <v>3822</v>
      </c>
      <c r="B3824" t="s">
        <v>8061</v>
      </c>
      <c r="C3824" t="s">
        <v>12</v>
      </c>
      <c r="D3824" t="s">
        <v>8134</v>
      </c>
      <c r="E3824" t="s">
        <v>14</v>
      </c>
      <c r="F3824" t="s">
        <v>8134</v>
      </c>
      <c r="G3824" t="s">
        <v>16</v>
      </c>
    </row>
    <row r="3825" spans="1:8">
      <c r="A3825" s="1">
        <v>3823</v>
      </c>
      <c r="B3825" t="s">
        <v>8061</v>
      </c>
      <c r="C3825" t="s">
        <v>12</v>
      </c>
      <c r="D3825" t="s">
        <v>8135</v>
      </c>
      <c r="E3825" t="s">
        <v>14</v>
      </c>
      <c r="F3825" t="s">
        <v>8135</v>
      </c>
      <c r="G3825" t="s">
        <v>16</v>
      </c>
    </row>
    <row r="3826" spans="1:8">
      <c r="A3826" s="1">
        <v>3824</v>
      </c>
      <c r="B3826" t="s">
        <v>8061</v>
      </c>
      <c r="C3826" t="s">
        <v>12</v>
      </c>
      <c r="D3826" t="s">
        <v>8136</v>
      </c>
      <c r="E3826" t="s">
        <v>14</v>
      </c>
      <c r="F3826" t="s">
        <v>8136</v>
      </c>
      <c r="G3826" t="s">
        <v>16</v>
      </c>
    </row>
    <row r="3827" spans="1:8">
      <c r="A3827" s="1">
        <v>3825</v>
      </c>
      <c r="B3827" t="s">
        <v>8061</v>
      </c>
      <c r="C3827" t="s">
        <v>12</v>
      </c>
      <c r="D3827" t="s">
        <v>8137</v>
      </c>
      <c r="E3827" t="s">
        <v>14</v>
      </c>
      <c r="F3827" t="s">
        <v>8137</v>
      </c>
      <c r="G3827" t="s">
        <v>16</v>
      </c>
    </row>
    <row r="3828" spans="1:8">
      <c r="A3828" s="1">
        <v>3826</v>
      </c>
      <c r="B3828" t="s">
        <v>8061</v>
      </c>
      <c r="C3828" t="s">
        <v>12</v>
      </c>
      <c r="D3828" t="s">
        <v>8138</v>
      </c>
      <c r="E3828" t="s">
        <v>14</v>
      </c>
      <c r="F3828" t="s">
        <v>8138</v>
      </c>
      <c r="G3828" t="s">
        <v>16</v>
      </c>
    </row>
    <row r="3829" spans="1:8">
      <c r="A3829" s="1">
        <v>3827</v>
      </c>
      <c r="B3829" t="s">
        <v>8061</v>
      </c>
      <c r="C3829" t="s">
        <v>12</v>
      </c>
      <c r="D3829" t="s">
        <v>8139</v>
      </c>
      <c r="E3829" t="s">
        <v>14</v>
      </c>
      <c r="F3829" t="s">
        <v>8139</v>
      </c>
      <c r="G3829" t="s">
        <v>16</v>
      </c>
    </row>
    <row r="3830" spans="1:8">
      <c r="A3830" s="1">
        <v>3828</v>
      </c>
      <c r="B3830" t="s">
        <v>8061</v>
      </c>
      <c r="C3830" t="s">
        <v>12</v>
      </c>
      <c r="D3830" t="s">
        <v>8140</v>
      </c>
      <c r="E3830" t="s">
        <v>14</v>
      </c>
      <c r="F3830" t="s">
        <v>8140</v>
      </c>
      <c r="G3830" t="s">
        <v>16</v>
      </c>
    </row>
    <row r="3831" spans="1:8">
      <c r="A3831" s="1">
        <v>3829</v>
      </c>
      <c r="B3831" t="s">
        <v>8061</v>
      </c>
      <c r="C3831" t="s">
        <v>12</v>
      </c>
      <c r="D3831" t="s">
        <v>4227</v>
      </c>
      <c r="E3831" t="s">
        <v>14</v>
      </c>
      <c r="F3831" t="s">
        <v>4227</v>
      </c>
      <c r="G3831" t="s">
        <v>16</v>
      </c>
    </row>
    <row r="3832" spans="1:8">
      <c r="A3832" s="1">
        <v>3830</v>
      </c>
      <c r="B3832" t="s">
        <v>8061</v>
      </c>
      <c r="C3832" t="s">
        <v>12</v>
      </c>
      <c r="D3832" t="s">
        <v>8141</v>
      </c>
      <c r="E3832" t="s">
        <v>14</v>
      </c>
      <c r="F3832" t="s">
        <v>8141</v>
      </c>
      <c r="G3832" t="s">
        <v>16</v>
      </c>
    </row>
    <row r="3833" spans="1:8">
      <c r="A3833" s="1">
        <v>3831</v>
      </c>
      <c r="B3833" t="s">
        <v>8061</v>
      </c>
      <c r="C3833" t="s">
        <v>12</v>
      </c>
      <c r="D3833" t="s">
        <v>8142</v>
      </c>
      <c r="E3833" t="s">
        <v>14</v>
      </c>
      <c r="F3833" t="s">
        <v>8142</v>
      </c>
      <c r="G3833" t="s">
        <v>16</v>
      </c>
    </row>
    <row r="3834" spans="1:8">
      <c r="A3834" s="1">
        <v>3832</v>
      </c>
      <c r="B3834" t="s">
        <v>8061</v>
      </c>
      <c r="C3834" t="s">
        <v>12</v>
      </c>
      <c r="D3834" t="s">
        <v>8143</v>
      </c>
      <c r="E3834" t="s">
        <v>14</v>
      </c>
      <c r="F3834" t="s">
        <v>8143</v>
      </c>
      <c r="G3834" t="s">
        <v>16</v>
      </c>
    </row>
    <row r="3835" spans="1:8">
      <c r="A3835" s="1">
        <v>3833</v>
      </c>
      <c r="B3835" t="s">
        <v>8061</v>
      </c>
      <c r="C3835" t="s">
        <v>12</v>
      </c>
      <c r="D3835" t="s">
        <v>8144</v>
      </c>
      <c r="E3835" t="s">
        <v>14</v>
      </c>
      <c r="F3835" t="s">
        <v>4579</v>
      </c>
      <c r="G3835" t="s">
        <v>16</v>
      </c>
      <c r="H3835" t="s">
        <v>8145</v>
      </c>
    </row>
    <row r="3836" spans="1:8">
      <c r="A3836" s="1">
        <v>3834</v>
      </c>
      <c r="B3836" t="s">
        <v>8061</v>
      </c>
      <c r="C3836" t="s">
        <v>12</v>
      </c>
      <c r="D3836" t="s">
        <v>8146</v>
      </c>
      <c r="E3836" t="s">
        <v>14</v>
      </c>
      <c r="F3836" t="s">
        <v>4260</v>
      </c>
      <c r="G3836" t="s">
        <v>16</v>
      </c>
      <c r="H3836" t="s">
        <v>8147</v>
      </c>
    </row>
    <row r="3837" spans="1:8">
      <c r="A3837" s="1">
        <v>3835</v>
      </c>
      <c r="B3837" t="s">
        <v>8061</v>
      </c>
      <c r="C3837" t="s">
        <v>12</v>
      </c>
      <c r="D3837" t="s">
        <v>8148</v>
      </c>
      <c r="E3837" t="s">
        <v>14</v>
      </c>
      <c r="F3837" t="s">
        <v>8149</v>
      </c>
      <c r="G3837" t="s">
        <v>16</v>
      </c>
      <c r="H3837" t="s">
        <v>8150</v>
      </c>
    </row>
    <row r="3838" spans="1:8">
      <c r="A3838" s="1">
        <v>3836</v>
      </c>
      <c r="B3838" t="s">
        <v>8061</v>
      </c>
      <c r="C3838" t="s">
        <v>12</v>
      </c>
      <c r="D3838" t="s">
        <v>8151</v>
      </c>
      <c r="E3838" t="s">
        <v>14</v>
      </c>
      <c r="F3838" t="s">
        <v>4594</v>
      </c>
      <c r="G3838" t="s">
        <v>16</v>
      </c>
      <c r="H3838" t="s">
        <v>8152</v>
      </c>
    </row>
    <row r="3839" spans="1:8">
      <c r="A3839" s="1">
        <v>3837</v>
      </c>
      <c r="B3839" t="s">
        <v>8061</v>
      </c>
      <c r="C3839" t="s">
        <v>12</v>
      </c>
      <c r="D3839" t="s">
        <v>8153</v>
      </c>
      <c r="E3839" t="s">
        <v>14</v>
      </c>
      <c r="F3839" t="s">
        <v>4594</v>
      </c>
      <c r="G3839" t="s">
        <v>16</v>
      </c>
      <c r="H3839" t="s">
        <v>8154</v>
      </c>
    </row>
    <row r="3840" spans="1:8">
      <c r="A3840" s="1">
        <v>3838</v>
      </c>
      <c r="B3840" t="s">
        <v>8061</v>
      </c>
      <c r="C3840" t="s">
        <v>12</v>
      </c>
      <c r="D3840" t="s">
        <v>8155</v>
      </c>
      <c r="E3840" t="s">
        <v>14</v>
      </c>
      <c r="F3840" t="s">
        <v>4604</v>
      </c>
      <c r="G3840" t="s">
        <v>16</v>
      </c>
      <c r="H3840" t="s">
        <v>8156</v>
      </c>
    </row>
    <row r="3841" spans="1:8">
      <c r="A3841" s="1">
        <v>3839</v>
      </c>
      <c r="B3841" t="s">
        <v>8061</v>
      </c>
      <c r="C3841" t="s">
        <v>12</v>
      </c>
      <c r="D3841" t="s">
        <v>8157</v>
      </c>
      <c r="E3841" t="s">
        <v>14</v>
      </c>
      <c r="F3841" t="s">
        <v>4604</v>
      </c>
      <c r="G3841" t="s">
        <v>16</v>
      </c>
      <c r="H3841" t="s">
        <v>8158</v>
      </c>
    </row>
    <row r="3842" spans="1:8">
      <c r="A3842" s="1">
        <v>3840</v>
      </c>
      <c r="B3842" t="s">
        <v>8061</v>
      </c>
      <c r="C3842" t="s">
        <v>12</v>
      </c>
      <c r="D3842" t="s">
        <v>8159</v>
      </c>
      <c r="E3842" t="s">
        <v>14</v>
      </c>
      <c r="F3842" t="s">
        <v>4609</v>
      </c>
      <c r="G3842" t="s">
        <v>16</v>
      </c>
      <c r="H3842" t="s">
        <v>8160</v>
      </c>
    </row>
    <row r="3843" spans="1:8">
      <c r="A3843" s="1">
        <v>3841</v>
      </c>
      <c r="B3843" t="s">
        <v>8061</v>
      </c>
      <c r="C3843" t="s">
        <v>12</v>
      </c>
      <c r="D3843" t="s">
        <v>8161</v>
      </c>
      <c r="E3843" t="s">
        <v>14</v>
      </c>
      <c r="F3843" t="s">
        <v>4609</v>
      </c>
      <c r="G3843" t="s">
        <v>16</v>
      </c>
      <c r="H3843" t="s">
        <v>8162</v>
      </c>
    </row>
    <row r="3844" spans="1:8">
      <c r="A3844" s="1">
        <v>3842</v>
      </c>
      <c r="B3844" t="s">
        <v>8061</v>
      </c>
      <c r="C3844" t="s">
        <v>12</v>
      </c>
      <c r="D3844" t="s">
        <v>8163</v>
      </c>
      <c r="E3844" t="s">
        <v>14</v>
      </c>
      <c r="F3844" t="s">
        <v>289</v>
      </c>
      <c r="G3844" t="s">
        <v>16</v>
      </c>
      <c r="H3844" t="s">
        <v>8164</v>
      </c>
    </row>
    <row r="3845" spans="1:8">
      <c r="A3845" s="1">
        <v>3843</v>
      </c>
      <c r="B3845" t="s">
        <v>8061</v>
      </c>
      <c r="C3845" t="s">
        <v>12</v>
      </c>
      <c r="D3845" t="s">
        <v>8165</v>
      </c>
      <c r="E3845" t="s">
        <v>14</v>
      </c>
      <c r="F3845" t="s">
        <v>291</v>
      </c>
      <c r="G3845" t="s">
        <v>16</v>
      </c>
      <c r="H3845" t="s">
        <v>8166</v>
      </c>
    </row>
    <row r="3846" spans="1:8">
      <c r="A3846" s="1">
        <v>3844</v>
      </c>
      <c r="B3846" t="s">
        <v>8061</v>
      </c>
      <c r="C3846" t="s">
        <v>12</v>
      </c>
      <c r="D3846" t="s">
        <v>8167</v>
      </c>
      <c r="E3846" t="s">
        <v>14</v>
      </c>
      <c r="F3846" t="s">
        <v>294</v>
      </c>
      <c r="G3846" t="s">
        <v>16</v>
      </c>
      <c r="H3846" t="s">
        <v>8168</v>
      </c>
    </row>
    <row r="3847" spans="1:8">
      <c r="A3847" s="1">
        <v>3845</v>
      </c>
      <c r="B3847" t="s">
        <v>8061</v>
      </c>
      <c r="C3847" t="s">
        <v>12</v>
      </c>
      <c r="D3847" t="s">
        <v>8169</v>
      </c>
      <c r="E3847" t="s">
        <v>14</v>
      </c>
      <c r="F3847" t="s">
        <v>297</v>
      </c>
      <c r="G3847" t="s">
        <v>16</v>
      </c>
      <c r="H3847" t="s">
        <v>8170</v>
      </c>
    </row>
    <row r="3848" spans="1:8">
      <c r="A3848" s="1">
        <v>3846</v>
      </c>
      <c r="B3848" t="s">
        <v>8061</v>
      </c>
      <c r="C3848" t="s">
        <v>12</v>
      </c>
      <c r="D3848" t="s">
        <v>8171</v>
      </c>
      <c r="E3848" t="s">
        <v>14</v>
      </c>
      <c r="F3848" t="s">
        <v>300</v>
      </c>
      <c r="G3848" t="s">
        <v>16</v>
      </c>
      <c r="H3848" t="s">
        <v>8172</v>
      </c>
    </row>
    <row r="3849" spans="1:8">
      <c r="A3849" s="1">
        <v>3847</v>
      </c>
      <c r="B3849" t="s">
        <v>8061</v>
      </c>
      <c r="C3849" t="s">
        <v>12</v>
      </c>
      <c r="D3849" t="s">
        <v>8173</v>
      </c>
      <c r="E3849" t="s">
        <v>14</v>
      </c>
      <c r="F3849" t="s">
        <v>302</v>
      </c>
      <c r="G3849" t="s">
        <v>16</v>
      </c>
      <c r="H3849" t="s">
        <v>8174</v>
      </c>
    </row>
    <row r="3850" spans="1:8">
      <c r="A3850" s="1">
        <v>3848</v>
      </c>
      <c r="B3850" t="s">
        <v>8061</v>
      </c>
      <c r="C3850" t="s">
        <v>12</v>
      </c>
      <c r="D3850" t="s">
        <v>8175</v>
      </c>
      <c r="E3850" t="s">
        <v>14</v>
      </c>
      <c r="F3850" t="s">
        <v>304</v>
      </c>
      <c r="G3850" t="s">
        <v>16</v>
      </c>
      <c r="H3850" t="s">
        <v>8176</v>
      </c>
    </row>
    <row r="3851" spans="1:8">
      <c r="A3851" s="1">
        <v>3849</v>
      </c>
      <c r="B3851" t="s">
        <v>8061</v>
      </c>
      <c r="C3851" t="s">
        <v>12</v>
      </c>
      <c r="D3851" t="s">
        <v>8177</v>
      </c>
      <c r="E3851" t="s">
        <v>14</v>
      </c>
      <c r="F3851" t="s">
        <v>306</v>
      </c>
      <c r="G3851" t="s">
        <v>16</v>
      </c>
      <c r="H3851" t="s">
        <v>8178</v>
      </c>
    </row>
    <row r="3852" spans="1:8">
      <c r="A3852" s="1">
        <v>3850</v>
      </c>
      <c r="B3852" t="s">
        <v>8061</v>
      </c>
      <c r="C3852" t="s">
        <v>12</v>
      </c>
      <c r="D3852" t="s">
        <v>8179</v>
      </c>
      <c r="E3852" t="s">
        <v>14</v>
      </c>
      <c r="F3852" t="s">
        <v>309</v>
      </c>
      <c r="G3852" t="s">
        <v>16</v>
      </c>
      <c r="H3852" t="s">
        <v>8180</v>
      </c>
    </row>
    <row r="3853" spans="1:8">
      <c r="A3853" s="1">
        <v>3851</v>
      </c>
      <c r="B3853" t="s">
        <v>8061</v>
      </c>
      <c r="C3853" t="s">
        <v>12</v>
      </c>
      <c r="D3853" t="s">
        <v>8181</v>
      </c>
      <c r="E3853" t="s">
        <v>14</v>
      </c>
      <c r="F3853" t="s">
        <v>8182</v>
      </c>
      <c r="G3853" t="s">
        <v>16</v>
      </c>
      <c r="H3853" t="s">
        <v>8183</v>
      </c>
    </row>
    <row r="3854" spans="1:8">
      <c r="A3854" s="1">
        <v>3852</v>
      </c>
      <c r="B3854" t="s">
        <v>8061</v>
      </c>
      <c r="C3854" t="s">
        <v>12</v>
      </c>
      <c r="D3854" t="s">
        <v>8184</v>
      </c>
      <c r="E3854" t="s">
        <v>14</v>
      </c>
      <c r="F3854" t="s">
        <v>8185</v>
      </c>
      <c r="G3854" t="s">
        <v>16</v>
      </c>
      <c r="H3854" t="s">
        <v>8186</v>
      </c>
    </row>
    <row r="3855" spans="1:8">
      <c r="A3855" s="1">
        <v>3853</v>
      </c>
      <c r="B3855" t="s">
        <v>8061</v>
      </c>
      <c r="C3855" t="s">
        <v>12</v>
      </c>
      <c r="D3855" t="s">
        <v>8187</v>
      </c>
      <c r="E3855" t="s">
        <v>14</v>
      </c>
      <c r="F3855" t="s">
        <v>8188</v>
      </c>
      <c r="G3855" t="s">
        <v>16</v>
      </c>
      <c r="H3855" t="s">
        <v>8189</v>
      </c>
    </row>
    <row r="3856" spans="1:8">
      <c r="A3856" s="1">
        <v>3854</v>
      </c>
      <c r="B3856" t="s">
        <v>8061</v>
      </c>
      <c r="C3856" t="s">
        <v>12</v>
      </c>
      <c r="D3856" t="s">
        <v>8190</v>
      </c>
      <c r="E3856" t="s">
        <v>14</v>
      </c>
      <c r="F3856" t="s">
        <v>4119</v>
      </c>
      <c r="G3856" t="s">
        <v>16</v>
      </c>
      <c r="H3856" t="s">
        <v>8191</v>
      </c>
    </row>
    <row r="3857" spans="1:8">
      <c r="A3857" s="1">
        <v>3855</v>
      </c>
      <c r="B3857" t="s">
        <v>8061</v>
      </c>
      <c r="C3857" t="s">
        <v>12</v>
      </c>
      <c r="D3857" t="s">
        <v>63</v>
      </c>
      <c r="E3857" t="s">
        <v>14</v>
      </c>
      <c r="F3857" t="s">
        <v>63</v>
      </c>
      <c r="G3857" t="s">
        <v>16</v>
      </c>
    </row>
    <row r="3858" spans="1:8">
      <c r="A3858" s="1">
        <v>3856</v>
      </c>
      <c r="B3858" t="s">
        <v>8061</v>
      </c>
      <c r="C3858" t="s">
        <v>12</v>
      </c>
      <c r="D3858" t="s">
        <v>8192</v>
      </c>
      <c r="E3858" t="s">
        <v>14</v>
      </c>
      <c r="F3858" t="s">
        <v>65</v>
      </c>
      <c r="G3858" t="s">
        <v>16</v>
      </c>
      <c r="H3858" t="s">
        <v>8193</v>
      </c>
    </row>
    <row r="3859" spans="1:8">
      <c r="A3859" s="1">
        <v>3857</v>
      </c>
      <c r="B3859" t="s">
        <v>8061</v>
      </c>
      <c r="C3859" t="s">
        <v>12</v>
      </c>
      <c r="D3859" t="s">
        <v>8194</v>
      </c>
      <c r="E3859" t="s">
        <v>14</v>
      </c>
      <c r="F3859" t="s">
        <v>68</v>
      </c>
      <c r="G3859" t="s">
        <v>16</v>
      </c>
      <c r="H3859" t="s">
        <v>8195</v>
      </c>
    </row>
    <row r="3860" spans="1:8">
      <c r="A3860" s="1">
        <v>3858</v>
      </c>
      <c r="B3860" t="s">
        <v>8061</v>
      </c>
      <c r="C3860" t="s">
        <v>12</v>
      </c>
      <c r="D3860" t="s">
        <v>8196</v>
      </c>
      <c r="E3860" t="s">
        <v>14</v>
      </c>
      <c r="F3860" t="s">
        <v>71</v>
      </c>
      <c r="G3860" t="s">
        <v>16</v>
      </c>
      <c r="H3860" t="s">
        <v>8197</v>
      </c>
    </row>
    <row r="3861" spans="1:8">
      <c r="A3861" s="1">
        <v>3859</v>
      </c>
      <c r="B3861" t="s">
        <v>8061</v>
      </c>
      <c r="C3861" t="s">
        <v>12</v>
      </c>
      <c r="D3861" t="s">
        <v>8198</v>
      </c>
      <c r="E3861" t="s">
        <v>14</v>
      </c>
      <c r="F3861" t="s">
        <v>74</v>
      </c>
      <c r="G3861" t="s">
        <v>16</v>
      </c>
      <c r="H3861" t="s">
        <v>8199</v>
      </c>
    </row>
    <row r="3862" spans="1:8">
      <c r="A3862" s="1">
        <v>3860</v>
      </c>
      <c r="B3862" t="s">
        <v>8061</v>
      </c>
      <c r="C3862" t="s">
        <v>12</v>
      </c>
      <c r="D3862" t="s">
        <v>8200</v>
      </c>
      <c r="E3862" t="s">
        <v>14</v>
      </c>
      <c r="F3862" t="s">
        <v>77</v>
      </c>
      <c r="G3862" t="s">
        <v>16</v>
      </c>
      <c r="H3862" t="s">
        <v>8201</v>
      </c>
    </row>
    <row r="3863" spans="1:8">
      <c r="A3863" s="1">
        <v>3861</v>
      </c>
      <c r="B3863" t="s">
        <v>8061</v>
      </c>
      <c r="C3863" t="s">
        <v>12</v>
      </c>
      <c r="D3863" t="s">
        <v>8202</v>
      </c>
      <c r="E3863" t="s">
        <v>14</v>
      </c>
      <c r="F3863" t="s">
        <v>80</v>
      </c>
      <c r="G3863" t="s">
        <v>16</v>
      </c>
      <c r="H3863" t="s">
        <v>8203</v>
      </c>
    </row>
    <row r="3864" spans="1:8">
      <c r="A3864" s="1">
        <v>3862</v>
      </c>
      <c r="B3864" t="s">
        <v>8061</v>
      </c>
      <c r="C3864" t="s">
        <v>12</v>
      </c>
      <c r="D3864" t="s">
        <v>8204</v>
      </c>
      <c r="E3864" t="s">
        <v>14</v>
      </c>
      <c r="F3864" t="s">
        <v>493</v>
      </c>
      <c r="G3864" t="s">
        <v>16</v>
      </c>
      <c r="H3864" t="s">
        <v>8205</v>
      </c>
    </row>
    <row r="3865" spans="1:8">
      <c r="A3865" s="1">
        <v>3863</v>
      </c>
      <c r="B3865" t="s">
        <v>8061</v>
      </c>
      <c r="C3865" t="s">
        <v>12</v>
      </c>
      <c r="D3865" t="s">
        <v>8206</v>
      </c>
      <c r="E3865" t="s">
        <v>14</v>
      </c>
      <c r="F3865" t="s">
        <v>496</v>
      </c>
      <c r="G3865" t="s">
        <v>16</v>
      </c>
      <c r="H3865" t="s">
        <v>8207</v>
      </c>
    </row>
    <row r="3866" spans="1:8">
      <c r="A3866" s="1">
        <v>3864</v>
      </c>
      <c r="B3866" t="s">
        <v>8061</v>
      </c>
      <c r="C3866" t="s">
        <v>12</v>
      </c>
      <c r="D3866" t="s">
        <v>8208</v>
      </c>
      <c r="E3866" t="s">
        <v>14</v>
      </c>
      <c r="F3866" t="s">
        <v>499</v>
      </c>
      <c r="G3866" t="s">
        <v>16</v>
      </c>
      <c r="H3866" t="s">
        <v>8209</v>
      </c>
    </row>
    <row r="3867" spans="1:8">
      <c r="A3867" s="1">
        <v>3865</v>
      </c>
      <c r="B3867" t="s">
        <v>8061</v>
      </c>
      <c r="C3867" t="s">
        <v>12</v>
      </c>
      <c r="D3867" t="s">
        <v>8210</v>
      </c>
      <c r="E3867" t="s">
        <v>14</v>
      </c>
      <c r="F3867" t="s">
        <v>502</v>
      </c>
      <c r="G3867" t="s">
        <v>16</v>
      </c>
      <c r="H3867" t="s">
        <v>8211</v>
      </c>
    </row>
    <row r="3868" spans="1:8">
      <c r="A3868" s="1">
        <v>3866</v>
      </c>
      <c r="B3868" t="s">
        <v>8061</v>
      </c>
      <c r="C3868" t="s">
        <v>12</v>
      </c>
      <c r="D3868" t="s">
        <v>8212</v>
      </c>
      <c r="E3868" t="s">
        <v>14</v>
      </c>
      <c r="F3868" t="s">
        <v>5011</v>
      </c>
      <c r="G3868" t="s">
        <v>16</v>
      </c>
      <c r="H3868" t="s">
        <v>8213</v>
      </c>
    </row>
    <row r="3869" spans="1:8">
      <c r="A3869" s="1">
        <v>3867</v>
      </c>
      <c r="B3869" t="s">
        <v>8061</v>
      </c>
      <c r="C3869" t="s">
        <v>12</v>
      </c>
      <c r="D3869" t="s">
        <v>8214</v>
      </c>
      <c r="E3869" t="s">
        <v>14</v>
      </c>
      <c r="F3869" t="s">
        <v>5014</v>
      </c>
      <c r="G3869" t="s">
        <v>16</v>
      </c>
      <c r="H3869" t="s">
        <v>8215</v>
      </c>
    </row>
    <row r="3870" spans="1:8">
      <c r="A3870" s="1">
        <v>3868</v>
      </c>
      <c r="B3870" t="s">
        <v>8061</v>
      </c>
      <c r="C3870" t="s">
        <v>12</v>
      </c>
      <c r="D3870" t="s">
        <v>8216</v>
      </c>
      <c r="E3870" t="s">
        <v>14</v>
      </c>
      <c r="F3870" t="s">
        <v>2402</v>
      </c>
      <c r="G3870" t="s">
        <v>16</v>
      </c>
      <c r="H3870" t="s">
        <v>8217</v>
      </c>
    </row>
    <row r="3871" spans="1:8">
      <c r="A3871" s="1">
        <v>3869</v>
      </c>
      <c r="B3871" t="s">
        <v>8061</v>
      </c>
      <c r="C3871" t="s">
        <v>12</v>
      </c>
      <c r="D3871" t="s">
        <v>8218</v>
      </c>
      <c r="E3871" t="s">
        <v>14</v>
      </c>
      <c r="F3871" t="s">
        <v>2405</v>
      </c>
      <c r="G3871" t="s">
        <v>16</v>
      </c>
      <c r="H3871" t="s">
        <v>8219</v>
      </c>
    </row>
    <row r="3872" spans="1:8">
      <c r="A3872" s="1">
        <v>3870</v>
      </c>
      <c r="B3872" t="s">
        <v>8061</v>
      </c>
      <c r="C3872" t="s">
        <v>12</v>
      </c>
      <c r="D3872" t="s">
        <v>8220</v>
      </c>
      <c r="E3872" t="s">
        <v>14</v>
      </c>
      <c r="F3872" t="s">
        <v>2408</v>
      </c>
      <c r="G3872" t="s">
        <v>16</v>
      </c>
      <c r="H3872" t="s">
        <v>8221</v>
      </c>
    </row>
    <row r="3873" spans="1:8">
      <c r="A3873" s="1">
        <v>3871</v>
      </c>
      <c r="B3873" t="s">
        <v>8061</v>
      </c>
      <c r="C3873" t="s">
        <v>12</v>
      </c>
      <c r="D3873" t="s">
        <v>8222</v>
      </c>
      <c r="E3873" t="s">
        <v>14</v>
      </c>
      <c r="F3873" t="s">
        <v>2423</v>
      </c>
      <c r="G3873" t="s">
        <v>16</v>
      </c>
      <c r="H3873" t="s">
        <v>8223</v>
      </c>
    </row>
    <row r="3874" spans="1:8">
      <c r="A3874" s="1">
        <v>3872</v>
      </c>
      <c r="B3874" t="s">
        <v>8061</v>
      </c>
      <c r="C3874" t="s">
        <v>12</v>
      </c>
      <c r="D3874" t="s">
        <v>8224</v>
      </c>
      <c r="E3874" t="s">
        <v>14</v>
      </c>
      <c r="F3874" t="s">
        <v>2426</v>
      </c>
      <c r="G3874" t="s">
        <v>16</v>
      </c>
      <c r="H3874" t="s">
        <v>8225</v>
      </c>
    </row>
    <row r="3875" spans="1:8">
      <c r="A3875" s="1">
        <v>3873</v>
      </c>
      <c r="B3875" t="s">
        <v>8061</v>
      </c>
      <c r="C3875" t="s">
        <v>12</v>
      </c>
      <c r="D3875" t="s">
        <v>8226</v>
      </c>
      <c r="E3875" t="s">
        <v>14</v>
      </c>
      <c r="F3875" t="s">
        <v>7686</v>
      </c>
      <c r="G3875" t="s">
        <v>16</v>
      </c>
      <c r="H3875" t="s">
        <v>8227</v>
      </c>
    </row>
    <row r="3876" spans="1:8">
      <c r="A3876" s="1">
        <v>3874</v>
      </c>
      <c r="B3876" t="s">
        <v>8061</v>
      </c>
      <c r="C3876" t="s">
        <v>12</v>
      </c>
      <c r="D3876" t="s">
        <v>8228</v>
      </c>
      <c r="E3876" t="s">
        <v>14</v>
      </c>
      <c r="F3876" t="s">
        <v>7756</v>
      </c>
      <c r="G3876" t="s">
        <v>16</v>
      </c>
      <c r="H3876" t="s">
        <v>8229</v>
      </c>
    </row>
    <row r="3877" spans="1:8">
      <c r="A3877" s="1">
        <v>3875</v>
      </c>
      <c r="B3877" t="s">
        <v>8230</v>
      </c>
      <c r="C3877" t="s">
        <v>12</v>
      </c>
      <c r="D3877" t="s">
        <v>8231</v>
      </c>
      <c r="E3877" t="s">
        <v>14</v>
      </c>
      <c r="F3877" t="s">
        <v>404</v>
      </c>
      <c r="G3877" t="s">
        <v>16</v>
      </c>
      <c r="H3877" t="s">
        <v>8232</v>
      </c>
    </row>
    <row r="3878" spans="1:8">
      <c r="A3878" s="1">
        <v>3876</v>
      </c>
      <c r="B3878" t="s">
        <v>8230</v>
      </c>
      <c r="C3878" t="s">
        <v>12</v>
      </c>
      <c r="D3878" t="s">
        <v>8233</v>
      </c>
      <c r="E3878" t="s">
        <v>14</v>
      </c>
      <c r="F3878" t="s">
        <v>427</v>
      </c>
      <c r="G3878" t="s">
        <v>16</v>
      </c>
      <c r="H3878" t="s">
        <v>8234</v>
      </c>
    </row>
    <row r="3879" spans="1:8">
      <c r="A3879" s="1">
        <v>3877</v>
      </c>
      <c r="B3879" t="s">
        <v>8230</v>
      </c>
      <c r="C3879" t="s">
        <v>12</v>
      </c>
      <c r="D3879" t="s">
        <v>8235</v>
      </c>
      <c r="E3879" t="s">
        <v>14</v>
      </c>
      <c r="F3879" t="s">
        <v>93</v>
      </c>
      <c r="G3879" t="s">
        <v>16</v>
      </c>
      <c r="H3879" t="s">
        <v>8236</v>
      </c>
    </row>
    <row r="3880" spans="1:8">
      <c r="A3880" s="1">
        <v>3878</v>
      </c>
      <c r="B3880" t="s">
        <v>8230</v>
      </c>
      <c r="C3880" t="s">
        <v>12</v>
      </c>
      <c r="D3880" t="s">
        <v>8237</v>
      </c>
      <c r="E3880" t="s">
        <v>14</v>
      </c>
      <c r="F3880" t="s">
        <v>291</v>
      </c>
      <c r="G3880" t="s">
        <v>16</v>
      </c>
      <c r="H3880" t="s">
        <v>5524</v>
      </c>
    </row>
    <row r="3881" spans="1:8">
      <c r="A3881" s="1">
        <v>3879</v>
      </c>
      <c r="B3881" t="s">
        <v>8230</v>
      </c>
      <c r="C3881" t="s">
        <v>12</v>
      </c>
      <c r="D3881" t="s">
        <v>8238</v>
      </c>
      <c r="E3881" t="s">
        <v>14</v>
      </c>
      <c r="F3881" t="s">
        <v>8239</v>
      </c>
      <c r="G3881" t="s">
        <v>16</v>
      </c>
      <c r="H3881" t="s">
        <v>8240</v>
      </c>
    </row>
    <row r="3882" spans="1:8">
      <c r="A3882" s="1">
        <v>3880</v>
      </c>
      <c r="B3882" t="s">
        <v>8230</v>
      </c>
      <c r="C3882" t="s">
        <v>12</v>
      </c>
      <c r="D3882" t="s">
        <v>8241</v>
      </c>
      <c r="E3882" t="s">
        <v>14</v>
      </c>
      <c r="F3882" t="s">
        <v>8242</v>
      </c>
      <c r="G3882" t="s">
        <v>16</v>
      </c>
      <c r="H3882" t="s">
        <v>8243</v>
      </c>
    </row>
    <row r="3883" spans="1:8">
      <c r="A3883" s="1">
        <v>3881</v>
      </c>
      <c r="B3883" t="s">
        <v>8230</v>
      </c>
      <c r="C3883" t="s">
        <v>12</v>
      </c>
      <c r="D3883" t="s">
        <v>8244</v>
      </c>
      <c r="E3883" t="s">
        <v>14</v>
      </c>
      <c r="F3883" t="s">
        <v>8245</v>
      </c>
      <c r="G3883" t="s">
        <v>16</v>
      </c>
      <c r="H3883" t="s">
        <v>8246</v>
      </c>
    </row>
    <row r="3884" spans="1:8">
      <c r="A3884" s="1">
        <v>3882</v>
      </c>
      <c r="B3884" t="s">
        <v>8230</v>
      </c>
      <c r="C3884" t="s">
        <v>12</v>
      </c>
      <c r="D3884" t="s">
        <v>8247</v>
      </c>
      <c r="E3884" t="s">
        <v>14</v>
      </c>
      <c r="F3884" t="s">
        <v>8248</v>
      </c>
      <c r="G3884" t="s">
        <v>16</v>
      </c>
      <c r="H3884" t="s">
        <v>8249</v>
      </c>
    </row>
    <row r="3885" spans="1:8">
      <c r="A3885" s="1">
        <v>3883</v>
      </c>
      <c r="B3885" t="s">
        <v>8230</v>
      </c>
      <c r="C3885" t="s">
        <v>12</v>
      </c>
      <c r="D3885" t="s">
        <v>8250</v>
      </c>
      <c r="E3885" t="s">
        <v>14</v>
      </c>
      <c r="F3885" t="s">
        <v>8251</v>
      </c>
      <c r="G3885" t="s">
        <v>16</v>
      </c>
      <c r="H3885" t="s">
        <v>8252</v>
      </c>
    </row>
    <row r="3886" spans="1:8">
      <c r="A3886" s="1">
        <v>3884</v>
      </c>
      <c r="B3886" t="s">
        <v>8230</v>
      </c>
      <c r="C3886" t="s">
        <v>12</v>
      </c>
      <c r="D3886" t="s">
        <v>8253</v>
      </c>
      <c r="E3886" t="s">
        <v>14</v>
      </c>
      <c r="F3886" t="s">
        <v>8254</v>
      </c>
      <c r="G3886" t="s">
        <v>16</v>
      </c>
      <c r="H3886" t="s">
        <v>8255</v>
      </c>
    </row>
    <row r="3887" spans="1:8">
      <c r="A3887" s="1">
        <v>3885</v>
      </c>
      <c r="B3887" t="s">
        <v>8230</v>
      </c>
      <c r="C3887" t="s">
        <v>12</v>
      </c>
      <c r="D3887" t="s">
        <v>8256</v>
      </c>
      <c r="E3887" t="s">
        <v>14</v>
      </c>
      <c r="F3887" t="s">
        <v>8257</v>
      </c>
      <c r="G3887" t="s">
        <v>16</v>
      </c>
      <c r="H3887" t="s">
        <v>8258</v>
      </c>
    </row>
    <row r="3888" spans="1:8">
      <c r="A3888" s="1">
        <v>3886</v>
      </c>
      <c r="B3888" t="s">
        <v>8230</v>
      </c>
      <c r="C3888" t="s">
        <v>12</v>
      </c>
      <c r="D3888" t="s">
        <v>8259</v>
      </c>
      <c r="E3888" t="s">
        <v>14</v>
      </c>
      <c r="F3888" t="s">
        <v>8260</v>
      </c>
      <c r="G3888" t="s">
        <v>16</v>
      </c>
      <c r="H3888" t="s">
        <v>8261</v>
      </c>
    </row>
    <row r="3889" spans="1:8">
      <c r="A3889" s="1">
        <v>3887</v>
      </c>
      <c r="B3889" t="s">
        <v>8230</v>
      </c>
      <c r="C3889" t="s">
        <v>12</v>
      </c>
      <c r="D3889" t="s">
        <v>8262</v>
      </c>
      <c r="E3889" t="s">
        <v>14</v>
      </c>
      <c r="F3889" t="s">
        <v>203</v>
      </c>
      <c r="G3889" t="s">
        <v>16</v>
      </c>
      <c r="H3889" t="s">
        <v>8263</v>
      </c>
    </row>
    <row r="3890" spans="1:8">
      <c r="A3890" s="1">
        <v>3888</v>
      </c>
      <c r="B3890" t="s">
        <v>8230</v>
      </c>
      <c r="C3890" t="s">
        <v>12</v>
      </c>
      <c r="D3890" t="s">
        <v>8264</v>
      </c>
      <c r="E3890" t="s">
        <v>14</v>
      </c>
      <c r="F3890" t="s">
        <v>8265</v>
      </c>
      <c r="G3890" t="s">
        <v>16</v>
      </c>
      <c r="H3890" t="s">
        <v>8266</v>
      </c>
    </row>
    <row r="3891" spans="1:8">
      <c r="A3891" s="1">
        <v>3889</v>
      </c>
      <c r="B3891" t="s">
        <v>8230</v>
      </c>
      <c r="C3891" t="s">
        <v>12</v>
      </c>
      <c r="D3891" t="s">
        <v>8267</v>
      </c>
      <c r="E3891" t="s">
        <v>14</v>
      </c>
      <c r="F3891" t="s">
        <v>1124</v>
      </c>
      <c r="G3891" t="s">
        <v>16</v>
      </c>
      <c r="H3891" t="s">
        <v>8268</v>
      </c>
    </row>
    <row r="3892" spans="1:8">
      <c r="A3892" s="1">
        <v>3890</v>
      </c>
      <c r="B3892" t="s">
        <v>8230</v>
      </c>
      <c r="C3892" t="s">
        <v>12</v>
      </c>
      <c r="D3892" t="s">
        <v>8269</v>
      </c>
      <c r="E3892" t="s">
        <v>14</v>
      </c>
      <c r="F3892" t="s">
        <v>1015</v>
      </c>
      <c r="G3892" t="s">
        <v>16</v>
      </c>
      <c r="H3892" t="s">
        <v>8270</v>
      </c>
    </row>
    <row r="3893" spans="1:8">
      <c r="A3893" s="1">
        <v>3891</v>
      </c>
      <c r="B3893" t="s">
        <v>8230</v>
      </c>
      <c r="C3893" t="s">
        <v>12</v>
      </c>
      <c r="D3893" t="s">
        <v>8271</v>
      </c>
      <c r="E3893" t="s">
        <v>14</v>
      </c>
      <c r="F3893" t="s">
        <v>2530</v>
      </c>
      <c r="G3893" t="s">
        <v>16</v>
      </c>
      <c r="H3893" t="s">
        <v>8272</v>
      </c>
    </row>
    <row r="3894" spans="1:8">
      <c r="A3894" s="1">
        <v>3892</v>
      </c>
      <c r="B3894" t="s">
        <v>8230</v>
      </c>
      <c r="C3894" t="s">
        <v>12</v>
      </c>
      <c r="D3894" t="s">
        <v>8273</v>
      </c>
      <c r="E3894" t="s">
        <v>14</v>
      </c>
      <c r="F3894" t="s">
        <v>1141</v>
      </c>
      <c r="G3894" t="s">
        <v>16</v>
      </c>
      <c r="H3894" t="s">
        <v>8274</v>
      </c>
    </row>
    <row r="3895" spans="1:8">
      <c r="A3895" s="1">
        <v>3893</v>
      </c>
      <c r="B3895" t="s">
        <v>8230</v>
      </c>
      <c r="C3895" t="s">
        <v>12</v>
      </c>
      <c r="D3895" t="s">
        <v>8275</v>
      </c>
      <c r="E3895" t="s">
        <v>14</v>
      </c>
      <c r="F3895" t="s">
        <v>1831</v>
      </c>
      <c r="G3895" t="s">
        <v>16</v>
      </c>
      <c r="H3895" t="s">
        <v>8276</v>
      </c>
    </row>
    <row r="3896" spans="1:8">
      <c r="A3896" s="1">
        <v>3894</v>
      </c>
      <c r="B3896" t="s">
        <v>8230</v>
      </c>
      <c r="C3896" t="s">
        <v>12</v>
      </c>
      <c r="D3896" t="s">
        <v>8277</v>
      </c>
      <c r="E3896" t="s">
        <v>14</v>
      </c>
      <c r="F3896" t="s">
        <v>1852</v>
      </c>
      <c r="G3896" t="s">
        <v>16</v>
      </c>
      <c r="H3896" t="s">
        <v>8278</v>
      </c>
    </row>
    <row r="3897" spans="1:8">
      <c r="A3897" s="1">
        <v>3895</v>
      </c>
      <c r="B3897" t="s">
        <v>8230</v>
      </c>
      <c r="C3897" t="s">
        <v>12</v>
      </c>
      <c r="D3897" t="s">
        <v>8279</v>
      </c>
      <c r="E3897" t="s">
        <v>14</v>
      </c>
      <c r="F3897" t="s">
        <v>8280</v>
      </c>
      <c r="G3897" t="s">
        <v>16</v>
      </c>
      <c r="H3897" t="s">
        <v>8281</v>
      </c>
    </row>
    <row r="3898" spans="1:8">
      <c r="A3898" s="1">
        <v>3896</v>
      </c>
      <c r="B3898" t="s">
        <v>8230</v>
      </c>
      <c r="C3898" t="s">
        <v>12</v>
      </c>
      <c r="D3898" t="s">
        <v>8282</v>
      </c>
      <c r="E3898" t="s">
        <v>14</v>
      </c>
      <c r="F3898" t="s">
        <v>8283</v>
      </c>
      <c r="G3898" t="s">
        <v>16</v>
      </c>
      <c r="H3898" t="s">
        <v>8284</v>
      </c>
    </row>
    <row r="3899" spans="1:8">
      <c r="A3899" s="1">
        <v>3897</v>
      </c>
      <c r="B3899" t="s">
        <v>8230</v>
      </c>
      <c r="C3899" t="s">
        <v>12</v>
      </c>
      <c r="D3899" t="s">
        <v>8285</v>
      </c>
      <c r="E3899" t="s">
        <v>14</v>
      </c>
      <c r="F3899" t="s">
        <v>8286</v>
      </c>
      <c r="G3899" t="s">
        <v>16</v>
      </c>
      <c r="H3899" t="s">
        <v>8287</v>
      </c>
    </row>
    <row r="3900" spans="1:8">
      <c r="A3900" s="1">
        <v>3898</v>
      </c>
      <c r="B3900" t="s">
        <v>8230</v>
      </c>
      <c r="C3900" t="s">
        <v>12</v>
      </c>
      <c r="D3900" t="s">
        <v>8288</v>
      </c>
      <c r="E3900" t="s">
        <v>14</v>
      </c>
      <c r="F3900" t="s">
        <v>8289</v>
      </c>
      <c r="G3900" t="s">
        <v>16</v>
      </c>
      <c r="H3900" t="s">
        <v>8290</v>
      </c>
    </row>
    <row r="3901" spans="1:8">
      <c r="A3901" s="1">
        <v>3899</v>
      </c>
      <c r="B3901" t="s">
        <v>8230</v>
      </c>
      <c r="C3901" t="s">
        <v>12</v>
      </c>
      <c r="D3901" t="s">
        <v>8291</v>
      </c>
      <c r="E3901" t="s">
        <v>14</v>
      </c>
      <c r="F3901" t="s">
        <v>902</v>
      </c>
      <c r="G3901" t="s">
        <v>16</v>
      </c>
      <c r="H3901" t="s">
        <v>8292</v>
      </c>
    </row>
    <row r="3902" spans="1:8">
      <c r="A3902" s="1">
        <v>3900</v>
      </c>
      <c r="B3902" t="s">
        <v>8230</v>
      </c>
      <c r="C3902" t="s">
        <v>12</v>
      </c>
      <c r="D3902" t="s">
        <v>8293</v>
      </c>
      <c r="E3902" t="s">
        <v>14</v>
      </c>
      <c r="F3902" t="s">
        <v>8294</v>
      </c>
      <c r="G3902" t="s">
        <v>16</v>
      </c>
      <c r="H3902" t="s">
        <v>8295</v>
      </c>
    </row>
    <row r="3903" spans="1:8">
      <c r="A3903" s="1">
        <v>3901</v>
      </c>
      <c r="B3903" t="s">
        <v>8230</v>
      </c>
      <c r="C3903" t="s">
        <v>12</v>
      </c>
      <c r="D3903" t="s">
        <v>8296</v>
      </c>
      <c r="E3903" t="s">
        <v>14</v>
      </c>
      <c r="F3903" t="s">
        <v>8297</v>
      </c>
      <c r="G3903" t="s">
        <v>16</v>
      </c>
      <c r="H3903" t="s">
        <v>8298</v>
      </c>
    </row>
    <row r="3904" spans="1:8">
      <c r="A3904" s="1">
        <v>3902</v>
      </c>
      <c r="B3904" t="s">
        <v>8230</v>
      </c>
      <c r="C3904" t="s">
        <v>12</v>
      </c>
      <c r="D3904" t="s">
        <v>8299</v>
      </c>
      <c r="E3904" t="s">
        <v>14</v>
      </c>
      <c r="F3904" t="s">
        <v>8300</v>
      </c>
      <c r="G3904" t="s">
        <v>16</v>
      </c>
      <c r="H3904" t="s">
        <v>8301</v>
      </c>
    </row>
    <row r="3905" spans="1:8">
      <c r="A3905" s="1">
        <v>3903</v>
      </c>
      <c r="B3905" t="s">
        <v>8230</v>
      </c>
      <c r="C3905" t="s">
        <v>12</v>
      </c>
      <c r="D3905" t="s">
        <v>8302</v>
      </c>
      <c r="E3905" t="s">
        <v>14</v>
      </c>
      <c r="F3905" t="s">
        <v>1545</v>
      </c>
      <c r="G3905" t="s">
        <v>16</v>
      </c>
      <c r="H3905" t="s">
        <v>8303</v>
      </c>
    </row>
    <row r="3906" spans="1:8">
      <c r="A3906" s="1">
        <v>3904</v>
      </c>
      <c r="B3906" t="s">
        <v>8230</v>
      </c>
      <c r="C3906" t="s">
        <v>12</v>
      </c>
      <c r="D3906" t="s">
        <v>8304</v>
      </c>
      <c r="E3906" t="s">
        <v>14</v>
      </c>
      <c r="F3906" t="s">
        <v>8305</v>
      </c>
      <c r="G3906" t="s">
        <v>16</v>
      </c>
      <c r="H3906" t="s">
        <v>8306</v>
      </c>
    </row>
    <row r="3907" spans="1:8">
      <c r="A3907" s="1">
        <v>3905</v>
      </c>
      <c r="B3907" t="s">
        <v>8230</v>
      </c>
      <c r="C3907" t="s">
        <v>12</v>
      </c>
      <c r="D3907" t="s">
        <v>8307</v>
      </c>
      <c r="E3907" t="s">
        <v>14</v>
      </c>
      <c r="F3907" t="s">
        <v>1961</v>
      </c>
      <c r="G3907" t="s">
        <v>16</v>
      </c>
      <c r="H3907" t="s">
        <v>8308</v>
      </c>
    </row>
    <row r="3908" spans="1:8">
      <c r="A3908" s="1">
        <v>3906</v>
      </c>
      <c r="B3908" t="s">
        <v>8230</v>
      </c>
      <c r="C3908" t="s">
        <v>12</v>
      </c>
      <c r="D3908" t="s">
        <v>8309</v>
      </c>
      <c r="E3908" t="s">
        <v>14</v>
      </c>
      <c r="F3908" t="s">
        <v>1964</v>
      </c>
      <c r="G3908" t="s">
        <v>16</v>
      </c>
      <c r="H3908" t="s">
        <v>8310</v>
      </c>
    </row>
    <row r="3909" spans="1:8">
      <c r="A3909" s="1">
        <v>3907</v>
      </c>
      <c r="B3909" t="s">
        <v>8230</v>
      </c>
      <c r="C3909" t="s">
        <v>12</v>
      </c>
      <c r="D3909" t="s">
        <v>8311</v>
      </c>
      <c r="E3909" t="s">
        <v>14</v>
      </c>
      <c r="F3909" t="s">
        <v>8312</v>
      </c>
      <c r="G3909" t="s">
        <v>16</v>
      </c>
      <c r="H3909" t="s">
        <v>8313</v>
      </c>
    </row>
    <row r="3910" spans="1:8">
      <c r="A3910" s="1">
        <v>3908</v>
      </c>
      <c r="B3910" t="s">
        <v>8230</v>
      </c>
      <c r="C3910" t="s">
        <v>12</v>
      </c>
      <c r="D3910" t="s">
        <v>8314</v>
      </c>
      <c r="E3910" t="s">
        <v>14</v>
      </c>
      <c r="F3910" t="s">
        <v>8315</v>
      </c>
      <c r="G3910" t="s">
        <v>16</v>
      </c>
      <c r="H3910" t="s">
        <v>8316</v>
      </c>
    </row>
    <row r="3911" spans="1:8">
      <c r="A3911" s="1">
        <v>3909</v>
      </c>
      <c r="B3911" t="s">
        <v>8230</v>
      </c>
      <c r="C3911" t="s">
        <v>12</v>
      </c>
      <c r="D3911" t="s">
        <v>8317</v>
      </c>
      <c r="E3911" t="s">
        <v>14</v>
      </c>
      <c r="F3911" t="s">
        <v>8318</v>
      </c>
      <c r="G3911" t="s">
        <v>16</v>
      </c>
      <c r="H3911" t="s">
        <v>8319</v>
      </c>
    </row>
    <row r="3912" spans="1:8">
      <c r="A3912" s="1">
        <v>3910</v>
      </c>
      <c r="B3912" t="s">
        <v>8230</v>
      </c>
      <c r="C3912" t="s">
        <v>12</v>
      </c>
      <c r="D3912" t="s">
        <v>8320</v>
      </c>
      <c r="E3912" t="s">
        <v>14</v>
      </c>
      <c r="F3912" t="s">
        <v>3151</v>
      </c>
      <c r="G3912" t="s">
        <v>16</v>
      </c>
      <c r="H3912" t="s">
        <v>8321</v>
      </c>
    </row>
    <row r="3913" spans="1:8">
      <c r="A3913" s="1">
        <v>3911</v>
      </c>
      <c r="B3913" t="s">
        <v>8230</v>
      </c>
      <c r="C3913" t="s">
        <v>12</v>
      </c>
      <c r="D3913" t="s">
        <v>8322</v>
      </c>
      <c r="E3913" t="s">
        <v>14</v>
      </c>
      <c r="F3913" t="s">
        <v>8323</v>
      </c>
      <c r="G3913" t="s">
        <v>16</v>
      </c>
      <c r="H3913" t="s">
        <v>8324</v>
      </c>
    </row>
    <row r="3914" spans="1:8">
      <c r="A3914" s="1">
        <v>3912</v>
      </c>
      <c r="B3914" t="s">
        <v>8230</v>
      </c>
      <c r="C3914" t="s">
        <v>12</v>
      </c>
      <c r="D3914" t="s">
        <v>63</v>
      </c>
      <c r="E3914" t="s">
        <v>14</v>
      </c>
      <c r="F3914" t="s">
        <v>63</v>
      </c>
      <c r="G3914" t="s">
        <v>16</v>
      </c>
    </row>
    <row r="3915" spans="1:8">
      <c r="A3915" s="1">
        <v>3913</v>
      </c>
      <c r="B3915" t="s">
        <v>8230</v>
      </c>
      <c r="C3915" t="s">
        <v>12</v>
      </c>
      <c r="D3915" t="s">
        <v>8325</v>
      </c>
      <c r="E3915" t="s">
        <v>14</v>
      </c>
      <c r="F3915" t="s">
        <v>1983</v>
      </c>
      <c r="G3915" t="s">
        <v>16</v>
      </c>
      <c r="H3915" t="s">
        <v>8326</v>
      </c>
    </row>
    <row r="3916" spans="1:8">
      <c r="A3916" s="1">
        <v>3914</v>
      </c>
      <c r="B3916" t="s">
        <v>8230</v>
      </c>
      <c r="C3916" t="s">
        <v>12</v>
      </c>
      <c r="D3916" t="s">
        <v>8327</v>
      </c>
      <c r="E3916" t="s">
        <v>14</v>
      </c>
      <c r="F3916" t="s">
        <v>5585</v>
      </c>
      <c r="G3916" t="s">
        <v>16</v>
      </c>
      <c r="H3916" t="s">
        <v>8328</v>
      </c>
    </row>
    <row r="3917" spans="1:8">
      <c r="A3917" s="1">
        <v>3915</v>
      </c>
      <c r="B3917" t="s">
        <v>8230</v>
      </c>
      <c r="C3917" t="s">
        <v>12</v>
      </c>
      <c r="D3917" t="s">
        <v>8329</v>
      </c>
      <c r="E3917" t="s">
        <v>14</v>
      </c>
      <c r="F3917" t="s">
        <v>1986</v>
      </c>
      <c r="G3917" t="s">
        <v>16</v>
      </c>
      <c r="H3917" t="s">
        <v>8330</v>
      </c>
    </row>
    <row r="3918" spans="1:8">
      <c r="A3918" s="1">
        <v>3916</v>
      </c>
      <c r="B3918" t="s">
        <v>8230</v>
      </c>
      <c r="C3918" t="s">
        <v>12</v>
      </c>
      <c r="D3918" t="s">
        <v>8331</v>
      </c>
      <c r="E3918" t="s">
        <v>14</v>
      </c>
      <c r="F3918" t="s">
        <v>8332</v>
      </c>
      <c r="G3918" t="s">
        <v>16</v>
      </c>
      <c r="H3918" t="s">
        <v>8333</v>
      </c>
    </row>
    <row r="3919" spans="1:8">
      <c r="A3919" s="1">
        <v>3917</v>
      </c>
      <c r="B3919" t="s">
        <v>8230</v>
      </c>
      <c r="C3919" t="s">
        <v>12</v>
      </c>
      <c r="D3919" t="s">
        <v>8334</v>
      </c>
      <c r="E3919" t="s">
        <v>14</v>
      </c>
      <c r="F3919" t="s">
        <v>2579</v>
      </c>
      <c r="G3919" t="s">
        <v>16</v>
      </c>
      <c r="H3919" t="s">
        <v>8335</v>
      </c>
    </row>
    <row r="3920" spans="1:8">
      <c r="A3920" s="1">
        <v>3918</v>
      </c>
      <c r="B3920" t="s">
        <v>8230</v>
      </c>
      <c r="C3920" t="s">
        <v>12</v>
      </c>
      <c r="D3920" t="s">
        <v>8336</v>
      </c>
      <c r="E3920" t="s">
        <v>14</v>
      </c>
      <c r="F3920" t="s">
        <v>1989</v>
      </c>
      <c r="G3920" t="s">
        <v>16</v>
      </c>
      <c r="H3920" t="s">
        <v>8337</v>
      </c>
    </row>
    <row r="3921" spans="1:8">
      <c r="A3921" s="1">
        <v>3919</v>
      </c>
      <c r="B3921" t="s">
        <v>8230</v>
      </c>
      <c r="C3921" t="s">
        <v>12</v>
      </c>
      <c r="D3921" t="s">
        <v>8338</v>
      </c>
      <c r="E3921" t="s">
        <v>14</v>
      </c>
      <c r="F3921" t="s">
        <v>8339</v>
      </c>
      <c r="G3921" t="s">
        <v>16</v>
      </c>
      <c r="H3921" t="s">
        <v>8340</v>
      </c>
    </row>
    <row r="3922" spans="1:8">
      <c r="A3922" s="1">
        <v>3920</v>
      </c>
      <c r="B3922" t="s">
        <v>8230</v>
      </c>
      <c r="C3922" t="s">
        <v>12</v>
      </c>
      <c r="D3922" t="s">
        <v>8341</v>
      </c>
      <c r="E3922" t="s">
        <v>14</v>
      </c>
      <c r="F3922" t="s">
        <v>2588</v>
      </c>
      <c r="G3922" t="s">
        <v>16</v>
      </c>
      <c r="H3922" t="s">
        <v>8342</v>
      </c>
    </row>
    <row r="3923" spans="1:8">
      <c r="A3923" s="1">
        <v>3921</v>
      </c>
      <c r="B3923" t="s">
        <v>8230</v>
      </c>
      <c r="C3923" t="s">
        <v>12</v>
      </c>
      <c r="D3923" t="s">
        <v>8343</v>
      </c>
      <c r="E3923" t="s">
        <v>14</v>
      </c>
      <c r="F3923" t="s">
        <v>2600</v>
      </c>
      <c r="G3923" t="s">
        <v>16</v>
      </c>
      <c r="H3923" t="s">
        <v>8344</v>
      </c>
    </row>
    <row r="3924" spans="1:8">
      <c r="A3924" s="1">
        <v>3922</v>
      </c>
      <c r="B3924" t="s">
        <v>8230</v>
      </c>
      <c r="C3924" t="s">
        <v>12</v>
      </c>
      <c r="D3924" t="s">
        <v>8345</v>
      </c>
      <c r="E3924" t="s">
        <v>14</v>
      </c>
      <c r="F3924" t="s">
        <v>2016</v>
      </c>
      <c r="G3924" t="s">
        <v>16</v>
      </c>
      <c r="H3924" t="s">
        <v>8346</v>
      </c>
    </row>
    <row r="3925" spans="1:8">
      <c r="A3925" s="1">
        <v>3923</v>
      </c>
      <c r="B3925" t="s">
        <v>8230</v>
      </c>
      <c r="C3925" t="s">
        <v>12</v>
      </c>
      <c r="D3925" t="s">
        <v>8347</v>
      </c>
      <c r="E3925" t="s">
        <v>14</v>
      </c>
      <c r="F3925" t="s">
        <v>8348</v>
      </c>
      <c r="G3925" t="s">
        <v>16</v>
      </c>
      <c r="H3925" t="s">
        <v>8349</v>
      </c>
    </row>
    <row r="3926" spans="1:8">
      <c r="A3926" s="1">
        <v>3924</v>
      </c>
      <c r="B3926" t="s">
        <v>8230</v>
      </c>
      <c r="C3926" t="s">
        <v>12</v>
      </c>
      <c r="D3926" t="s">
        <v>8350</v>
      </c>
      <c r="E3926" t="s">
        <v>14</v>
      </c>
      <c r="F3926" t="s">
        <v>134</v>
      </c>
      <c r="G3926" t="s">
        <v>16</v>
      </c>
      <c r="H3926" t="s">
        <v>8351</v>
      </c>
    </row>
    <row r="3927" spans="1:8">
      <c r="A3927" s="1">
        <v>3925</v>
      </c>
      <c r="B3927" t="s">
        <v>8230</v>
      </c>
      <c r="C3927" t="s">
        <v>12</v>
      </c>
      <c r="D3927" t="s">
        <v>8352</v>
      </c>
      <c r="E3927" t="s">
        <v>14</v>
      </c>
      <c r="F3927" t="s">
        <v>8353</v>
      </c>
      <c r="G3927" t="s">
        <v>16</v>
      </c>
      <c r="H3927" t="s">
        <v>8354</v>
      </c>
    </row>
    <row r="3928" spans="1:8">
      <c r="A3928" s="1">
        <v>3926</v>
      </c>
      <c r="B3928" t="s">
        <v>8230</v>
      </c>
      <c r="C3928" t="s">
        <v>12</v>
      </c>
      <c r="D3928" t="s">
        <v>8355</v>
      </c>
      <c r="E3928" t="s">
        <v>14</v>
      </c>
      <c r="F3928" t="s">
        <v>134</v>
      </c>
      <c r="G3928" t="s">
        <v>16</v>
      </c>
      <c r="H3928" t="s">
        <v>8356</v>
      </c>
    </row>
    <row r="3929" spans="1:8">
      <c r="A3929" s="1">
        <v>3927</v>
      </c>
      <c r="B3929" t="s">
        <v>8230</v>
      </c>
      <c r="C3929" t="s">
        <v>12</v>
      </c>
      <c r="D3929" t="s">
        <v>8357</v>
      </c>
      <c r="E3929" t="s">
        <v>14</v>
      </c>
      <c r="F3929" t="s">
        <v>8358</v>
      </c>
      <c r="G3929" t="s">
        <v>16</v>
      </c>
      <c r="H3929" t="s">
        <v>8359</v>
      </c>
    </row>
    <row r="3930" spans="1:8">
      <c r="A3930" s="1">
        <v>3928</v>
      </c>
      <c r="B3930" t="s">
        <v>8230</v>
      </c>
      <c r="C3930" t="s">
        <v>12</v>
      </c>
      <c r="D3930" t="s">
        <v>8360</v>
      </c>
      <c r="E3930" t="s">
        <v>14</v>
      </c>
      <c r="F3930" t="s">
        <v>8294</v>
      </c>
      <c r="G3930" t="s">
        <v>16</v>
      </c>
      <c r="H3930" t="s">
        <v>8361</v>
      </c>
    </row>
    <row r="3931" spans="1:8">
      <c r="A3931" s="1">
        <v>3929</v>
      </c>
      <c r="B3931" t="s">
        <v>8230</v>
      </c>
      <c r="C3931" t="s">
        <v>12</v>
      </c>
      <c r="D3931" t="s">
        <v>8362</v>
      </c>
      <c r="E3931" t="s">
        <v>14</v>
      </c>
      <c r="F3931" t="s">
        <v>8283</v>
      </c>
      <c r="G3931" t="s">
        <v>16</v>
      </c>
      <c r="H3931" t="s">
        <v>8363</v>
      </c>
    </row>
    <row r="3932" spans="1:8">
      <c r="A3932" s="1">
        <v>3930</v>
      </c>
      <c r="B3932" t="s">
        <v>8230</v>
      </c>
      <c r="C3932" t="s">
        <v>12</v>
      </c>
      <c r="D3932" t="s">
        <v>8364</v>
      </c>
      <c r="E3932" t="s">
        <v>14</v>
      </c>
      <c r="F3932" t="s">
        <v>8286</v>
      </c>
      <c r="G3932" t="s">
        <v>16</v>
      </c>
      <c r="H3932" t="s">
        <v>8365</v>
      </c>
    </row>
    <row r="3933" spans="1:8">
      <c r="A3933" s="1">
        <v>3931</v>
      </c>
      <c r="B3933" t="s">
        <v>8230</v>
      </c>
      <c r="C3933" t="s">
        <v>12</v>
      </c>
      <c r="D3933" t="s">
        <v>8366</v>
      </c>
      <c r="E3933" t="s">
        <v>14</v>
      </c>
      <c r="F3933" t="s">
        <v>8289</v>
      </c>
      <c r="G3933" t="s">
        <v>16</v>
      </c>
      <c r="H3933" t="s">
        <v>8367</v>
      </c>
    </row>
    <row r="3934" spans="1:8">
      <c r="A3934" s="1">
        <v>3932</v>
      </c>
      <c r="B3934" t="s">
        <v>8230</v>
      </c>
      <c r="C3934" t="s">
        <v>12</v>
      </c>
      <c r="D3934" t="s">
        <v>8368</v>
      </c>
      <c r="E3934" t="s">
        <v>14</v>
      </c>
      <c r="F3934" t="s">
        <v>8369</v>
      </c>
      <c r="G3934" t="s">
        <v>16</v>
      </c>
      <c r="H3934" t="s">
        <v>8370</v>
      </c>
    </row>
    <row r="3935" spans="1:8">
      <c r="A3935" s="1">
        <v>3933</v>
      </c>
      <c r="B3935" t="s">
        <v>8230</v>
      </c>
      <c r="C3935" t="s">
        <v>12</v>
      </c>
      <c r="D3935" t="s">
        <v>8371</v>
      </c>
      <c r="E3935" t="s">
        <v>14</v>
      </c>
      <c r="F3935" t="s">
        <v>8369</v>
      </c>
      <c r="G3935" t="s">
        <v>16</v>
      </c>
      <c r="H3935" t="s">
        <v>8372</v>
      </c>
    </row>
    <row r="3936" spans="1:8">
      <c r="A3936" s="1">
        <v>3934</v>
      </c>
      <c r="B3936" t="s">
        <v>8230</v>
      </c>
      <c r="C3936" t="s">
        <v>12</v>
      </c>
      <c r="D3936" t="s">
        <v>8373</v>
      </c>
      <c r="E3936" t="s">
        <v>14</v>
      </c>
      <c r="F3936" t="s">
        <v>8294</v>
      </c>
      <c r="G3936" t="s">
        <v>16</v>
      </c>
      <c r="H3936" t="s">
        <v>8374</v>
      </c>
    </row>
    <row r="3937" spans="1:8">
      <c r="A3937" s="1">
        <v>3935</v>
      </c>
      <c r="B3937" t="s">
        <v>8230</v>
      </c>
      <c r="C3937" t="s">
        <v>12</v>
      </c>
      <c r="D3937" t="s">
        <v>8375</v>
      </c>
      <c r="E3937" t="s">
        <v>14</v>
      </c>
      <c r="F3937" t="s">
        <v>902</v>
      </c>
      <c r="G3937" t="s">
        <v>16</v>
      </c>
      <c r="H3937" t="s">
        <v>8376</v>
      </c>
    </row>
    <row r="3938" spans="1:8">
      <c r="A3938" s="1">
        <v>3936</v>
      </c>
      <c r="B3938" t="s">
        <v>8230</v>
      </c>
      <c r="C3938" t="s">
        <v>12</v>
      </c>
      <c r="D3938" t="s">
        <v>8377</v>
      </c>
      <c r="E3938" t="s">
        <v>14</v>
      </c>
      <c r="F3938" t="s">
        <v>6280</v>
      </c>
      <c r="G3938" t="s">
        <v>16</v>
      </c>
      <c r="H3938" t="s">
        <v>8378</v>
      </c>
    </row>
    <row r="3939" spans="1:8">
      <c r="A3939" s="1">
        <v>3937</v>
      </c>
      <c r="B3939" t="s">
        <v>8230</v>
      </c>
      <c r="C3939" t="s">
        <v>12</v>
      </c>
      <c r="D3939" t="s">
        <v>8379</v>
      </c>
      <c r="E3939" t="s">
        <v>14</v>
      </c>
      <c r="F3939" t="s">
        <v>8380</v>
      </c>
      <c r="G3939" t="s">
        <v>16</v>
      </c>
      <c r="H3939" t="s">
        <v>8381</v>
      </c>
    </row>
    <row r="3940" spans="1:8">
      <c r="A3940" s="1">
        <v>3938</v>
      </c>
      <c r="B3940" t="s">
        <v>8230</v>
      </c>
      <c r="C3940" t="s">
        <v>12</v>
      </c>
      <c r="D3940" t="s">
        <v>8382</v>
      </c>
      <c r="E3940" t="s">
        <v>14</v>
      </c>
      <c r="F3940" t="s">
        <v>8286</v>
      </c>
      <c r="G3940" t="s">
        <v>16</v>
      </c>
      <c r="H3940" t="s">
        <v>8383</v>
      </c>
    </row>
    <row r="3941" spans="1:8">
      <c r="A3941" s="1">
        <v>3939</v>
      </c>
      <c r="B3941" t="s">
        <v>8230</v>
      </c>
      <c r="C3941" t="s">
        <v>12</v>
      </c>
      <c r="D3941" t="s">
        <v>8384</v>
      </c>
      <c r="E3941" t="s">
        <v>14</v>
      </c>
      <c r="F3941" t="s">
        <v>8280</v>
      </c>
      <c r="G3941" t="s">
        <v>16</v>
      </c>
      <c r="H3941" t="s">
        <v>8385</v>
      </c>
    </row>
    <row r="3942" spans="1:8">
      <c r="A3942" s="1">
        <v>3940</v>
      </c>
      <c r="B3942" t="s">
        <v>8230</v>
      </c>
      <c r="C3942" t="s">
        <v>12</v>
      </c>
      <c r="D3942" t="s">
        <v>8386</v>
      </c>
      <c r="E3942" t="s">
        <v>14</v>
      </c>
      <c r="F3942" t="s">
        <v>8387</v>
      </c>
      <c r="G3942" t="s">
        <v>16</v>
      </c>
      <c r="H3942" t="s">
        <v>8388</v>
      </c>
    </row>
    <row r="3943" spans="1:8">
      <c r="A3943" s="1">
        <v>3941</v>
      </c>
      <c r="B3943" t="s">
        <v>8230</v>
      </c>
      <c r="C3943" t="s">
        <v>12</v>
      </c>
      <c r="D3943" t="s">
        <v>8389</v>
      </c>
      <c r="E3943" t="s">
        <v>14</v>
      </c>
      <c r="F3943" t="s">
        <v>193</v>
      </c>
      <c r="G3943" t="s">
        <v>16</v>
      </c>
      <c r="H3943" t="s">
        <v>8390</v>
      </c>
    </row>
    <row r="3944" spans="1:8">
      <c r="A3944" s="1">
        <v>3942</v>
      </c>
      <c r="B3944" t="s">
        <v>8230</v>
      </c>
      <c r="C3944" t="s">
        <v>12</v>
      </c>
      <c r="D3944" t="s">
        <v>8391</v>
      </c>
      <c r="E3944" t="s">
        <v>14</v>
      </c>
      <c r="F3944" t="s">
        <v>8392</v>
      </c>
      <c r="G3944" t="s">
        <v>16</v>
      </c>
      <c r="H3944" t="s">
        <v>8393</v>
      </c>
    </row>
    <row r="3945" spans="1:8">
      <c r="A3945" s="1">
        <v>3943</v>
      </c>
      <c r="B3945" t="s">
        <v>8230</v>
      </c>
      <c r="C3945" t="s">
        <v>12</v>
      </c>
      <c r="D3945" t="s">
        <v>8394</v>
      </c>
      <c r="E3945" t="s">
        <v>14</v>
      </c>
      <c r="F3945" t="s">
        <v>131</v>
      </c>
      <c r="G3945" t="s">
        <v>16</v>
      </c>
      <c r="H3945" t="s">
        <v>8395</v>
      </c>
    </row>
    <row r="3946" spans="1:8">
      <c r="A3946" s="1">
        <v>3944</v>
      </c>
      <c r="B3946" t="s">
        <v>8230</v>
      </c>
      <c r="C3946" t="s">
        <v>12</v>
      </c>
      <c r="D3946" t="s">
        <v>8396</v>
      </c>
      <c r="E3946" t="s">
        <v>14</v>
      </c>
      <c r="F3946" t="s">
        <v>131</v>
      </c>
      <c r="G3946" t="s">
        <v>16</v>
      </c>
      <c r="H3946" t="s">
        <v>8397</v>
      </c>
    </row>
    <row r="3947" spans="1:8">
      <c r="A3947" s="1">
        <v>3945</v>
      </c>
      <c r="B3947" t="s">
        <v>8230</v>
      </c>
      <c r="C3947" t="s">
        <v>12</v>
      </c>
      <c r="D3947" t="s">
        <v>8398</v>
      </c>
      <c r="E3947" t="s">
        <v>14</v>
      </c>
      <c r="F3947" t="s">
        <v>131</v>
      </c>
      <c r="G3947" t="s">
        <v>16</v>
      </c>
      <c r="H3947" t="s">
        <v>8399</v>
      </c>
    </row>
    <row r="3948" spans="1:8">
      <c r="A3948" s="1">
        <v>3946</v>
      </c>
      <c r="B3948" t="s">
        <v>8230</v>
      </c>
      <c r="C3948" t="s">
        <v>12</v>
      </c>
      <c r="D3948" t="s">
        <v>8400</v>
      </c>
      <c r="E3948" t="s">
        <v>14</v>
      </c>
      <c r="F3948" t="s">
        <v>1472</v>
      </c>
      <c r="G3948" t="s">
        <v>16</v>
      </c>
      <c r="H3948" t="s">
        <v>8401</v>
      </c>
    </row>
    <row r="3949" spans="1:8">
      <c r="A3949" s="1">
        <v>3947</v>
      </c>
      <c r="B3949" t="s">
        <v>8230</v>
      </c>
      <c r="C3949" t="s">
        <v>12</v>
      </c>
      <c r="D3949" t="s">
        <v>8402</v>
      </c>
      <c r="E3949" t="s">
        <v>14</v>
      </c>
      <c r="F3949" t="s">
        <v>4200</v>
      </c>
      <c r="G3949" t="s">
        <v>16</v>
      </c>
      <c r="H3949" t="s">
        <v>2762</v>
      </c>
    </row>
    <row r="3950" spans="1:8">
      <c r="A3950" s="1">
        <v>3948</v>
      </c>
      <c r="B3950" t="s">
        <v>8230</v>
      </c>
      <c r="C3950" t="s">
        <v>12</v>
      </c>
      <c r="D3950" t="s">
        <v>8403</v>
      </c>
      <c r="E3950" t="s">
        <v>14</v>
      </c>
      <c r="F3950" t="s">
        <v>8404</v>
      </c>
      <c r="G3950" t="s">
        <v>16</v>
      </c>
      <c r="H3950" t="s">
        <v>8405</v>
      </c>
    </row>
    <row r="3951" spans="1:8">
      <c r="A3951" s="1">
        <v>3949</v>
      </c>
      <c r="B3951" t="s">
        <v>8230</v>
      </c>
      <c r="C3951" t="s">
        <v>12</v>
      </c>
      <c r="D3951" t="s">
        <v>8406</v>
      </c>
      <c r="E3951" t="s">
        <v>14</v>
      </c>
      <c r="F3951" t="s">
        <v>8407</v>
      </c>
      <c r="G3951" t="s">
        <v>16</v>
      </c>
      <c r="H3951" t="s">
        <v>8408</v>
      </c>
    </row>
    <row r="3952" spans="1:8">
      <c r="A3952" s="1">
        <v>3950</v>
      </c>
      <c r="B3952" t="s">
        <v>8230</v>
      </c>
      <c r="C3952" t="s">
        <v>12</v>
      </c>
      <c r="D3952" t="s">
        <v>8409</v>
      </c>
      <c r="E3952" t="s">
        <v>14</v>
      </c>
      <c r="F3952" t="s">
        <v>8410</v>
      </c>
      <c r="G3952" t="s">
        <v>16</v>
      </c>
      <c r="H3952" t="s">
        <v>8411</v>
      </c>
    </row>
    <row r="3953" spans="1:8">
      <c r="A3953" s="1">
        <v>3951</v>
      </c>
      <c r="B3953" t="s">
        <v>8230</v>
      </c>
      <c r="C3953" t="s">
        <v>12</v>
      </c>
      <c r="D3953" t="s">
        <v>8412</v>
      </c>
      <c r="E3953" t="s">
        <v>14</v>
      </c>
      <c r="F3953" t="s">
        <v>8413</v>
      </c>
      <c r="G3953" t="s">
        <v>16</v>
      </c>
      <c r="H3953" t="s">
        <v>2766</v>
      </c>
    </row>
    <row r="3954" spans="1:8">
      <c r="A3954" s="1">
        <v>3952</v>
      </c>
      <c r="B3954" t="s">
        <v>8230</v>
      </c>
      <c r="C3954" t="s">
        <v>12</v>
      </c>
      <c r="D3954" t="s">
        <v>8414</v>
      </c>
      <c r="E3954" t="s">
        <v>14</v>
      </c>
      <c r="F3954" t="s">
        <v>8415</v>
      </c>
      <c r="G3954" t="s">
        <v>16</v>
      </c>
      <c r="H3954" t="s">
        <v>8416</v>
      </c>
    </row>
    <row r="3955" spans="1:8">
      <c r="A3955" s="1">
        <v>3953</v>
      </c>
      <c r="B3955" t="s">
        <v>8230</v>
      </c>
      <c r="C3955" t="s">
        <v>12</v>
      </c>
      <c r="D3955" t="s">
        <v>8417</v>
      </c>
      <c r="E3955" t="s">
        <v>14</v>
      </c>
      <c r="F3955" t="s">
        <v>2988</v>
      </c>
      <c r="G3955" t="s">
        <v>16</v>
      </c>
      <c r="H3955" t="s">
        <v>8418</v>
      </c>
    </row>
    <row r="3956" spans="1:8">
      <c r="A3956" s="1">
        <v>3954</v>
      </c>
      <c r="B3956" t="s">
        <v>8230</v>
      </c>
      <c r="C3956" t="s">
        <v>12</v>
      </c>
      <c r="D3956" t="s">
        <v>8419</v>
      </c>
      <c r="E3956" t="s">
        <v>14</v>
      </c>
      <c r="F3956" t="s">
        <v>2991</v>
      </c>
      <c r="G3956" t="s">
        <v>16</v>
      </c>
      <c r="H3956" t="s">
        <v>8420</v>
      </c>
    </row>
    <row r="3957" spans="1:8">
      <c r="A3957" s="1">
        <v>3955</v>
      </c>
      <c r="B3957" t="s">
        <v>8230</v>
      </c>
      <c r="C3957" t="s">
        <v>12</v>
      </c>
      <c r="D3957" t="s">
        <v>8421</v>
      </c>
      <c r="E3957" t="s">
        <v>14</v>
      </c>
      <c r="F3957" t="s">
        <v>8422</v>
      </c>
      <c r="G3957" t="s">
        <v>16</v>
      </c>
      <c r="H3957" t="s">
        <v>8423</v>
      </c>
    </row>
    <row r="3958" spans="1:8">
      <c r="A3958" s="1">
        <v>3956</v>
      </c>
      <c r="B3958" t="s">
        <v>8230</v>
      </c>
      <c r="C3958" t="s">
        <v>12</v>
      </c>
      <c r="D3958" t="s">
        <v>8424</v>
      </c>
      <c r="E3958" t="s">
        <v>14</v>
      </c>
      <c r="F3958" t="s">
        <v>8425</v>
      </c>
      <c r="G3958" t="s">
        <v>16</v>
      </c>
      <c r="H3958" t="s">
        <v>8426</v>
      </c>
    </row>
    <row r="3959" spans="1:8">
      <c r="A3959" s="1">
        <v>3957</v>
      </c>
      <c r="B3959" t="s">
        <v>8230</v>
      </c>
      <c r="C3959" t="s">
        <v>12</v>
      </c>
      <c r="D3959" t="s">
        <v>8427</v>
      </c>
      <c r="E3959" t="s">
        <v>14</v>
      </c>
      <c r="F3959" t="s">
        <v>8428</v>
      </c>
      <c r="G3959" t="s">
        <v>16</v>
      </c>
      <c r="H3959" t="s">
        <v>8429</v>
      </c>
    </row>
    <row r="3960" spans="1:8">
      <c r="A3960" s="1">
        <v>3958</v>
      </c>
      <c r="B3960" t="s">
        <v>8230</v>
      </c>
      <c r="C3960" t="s">
        <v>12</v>
      </c>
      <c r="D3960" t="s">
        <v>8430</v>
      </c>
      <c r="E3960" t="s">
        <v>14</v>
      </c>
      <c r="F3960" t="s">
        <v>8431</v>
      </c>
      <c r="G3960" t="s">
        <v>16</v>
      </c>
      <c r="H3960" t="s">
        <v>8432</v>
      </c>
    </row>
    <row r="3961" spans="1:8">
      <c r="A3961" s="1">
        <v>3959</v>
      </c>
      <c r="B3961" t="s">
        <v>8230</v>
      </c>
      <c r="C3961" t="s">
        <v>12</v>
      </c>
      <c r="D3961" t="s">
        <v>8433</v>
      </c>
      <c r="E3961" t="s">
        <v>14</v>
      </c>
      <c r="F3961" t="s">
        <v>223</v>
      </c>
      <c r="G3961" t="s">
        <v>16</v>
      </c>
      <c r="H3961" t="s">
        <v>8434</v>
      </c>
    </row>
    <row r="3962" spans="1:8">
      <c r="A3962" s="1">
        <v>3960</v>
      </c>
      <c r="B3962" t="s">
        <v>8230</v>
      </c>
      <c r="C3962" t="s">
        <v>12</v>
      </c>
      <c r="D3962" t="s">
        <v>8435</v>
      </c>
      <c r="E3962" t="s">
        <v>14</v>
      </c>
      <c r="F3962" t="s">
        <v>4236</v>
      </c>
      <c r="G3962" t="s">
        <v>16</v>
      </c>
      <c r="H3962" t="s">
        <v>8436</v>
      </c>
    </row>
    <row r="3963" spans="1:8">
      <c r="A3963" s="1">
        <v>3961</v>
      </c>
      <c r="B3963" t="s">
        <v>8230</v>
      </c>
      <c r="C3963" t="s">
        <v>12</v>
      </c>
      <c r="D3963" t="s">
        <v>8437</v>
      </c>
      <c r="E3963" t="s">
        <v>14</v>
      </c>
      <c r="F3963" t="s">
        <v>3299</v>
      </c>
      <c r="G3963" t="s">
        <v>16</v>
      </c>
      <c r="H3963" t="s">
        <v>8438</v>
      </c>
    </row>
    <row r="3964" spans="1:8">
      <c r="A3964" s="1">
        <v>3962</v>
      </c>
      <c r="B3964" t="s">
        <v>8230</v>
      </c>
      <c r="C3964" t="s">
        <v>12</v>
      </c>
      <c r="D3964" t="s">
        <v>8439</v>
      </c>
      <c r="E3964" t="s">
        <v>14</v>
      </c>
      <c r="F3964" t="s">
        <v>3301</v>
      </c>
      <c r="G3964" t="s">
        <v>16</v>
      </c>
      <c r="H3964" t="s">
        <v>8440</v>
      </c>
    </row>
    <row r="3965" spans="1:8">
      <c r="A3965" s="1">
        <v>3963</v>
      </c>
      <c r="B3965" t="s">
        <v>8230</v>
      </c>
      <c r="C3965" t="s">
        <v>12</v>
      </c>
      <c r="D3965" t="s">
        <v>8441</v>
      </c>
      <c r="E3965" t="s">
        <v>14</v>
      </c>
      <c r="F3965" t="s">
        <v>3303</v>
      </c>
      <c r="G3965" t="s">
        <v>16</v>
      </c>
      <c r="H3965" t="s">
        <v>8442</v>
      </c>
    </row>
    <row r="3966" spans="1:8">
      <c r="A3966" s="1">
        <v>3964</v>
      </c>
      <c r="B3966" t="s">
        <v>8230</v>
      </c>
      <c r="C3966" t="s">
        <v>12</v>
      </c>
      <c r="D3966" t="s">
        <v>8443</v>
      </c>
      <c r="E3966" t="s">
        <v>14</v>
      </c>
      <c r="F3966" t="s">
        <v>3305</v>
      </c>
      <c r="G3966" t="s">
        <v>16</v>
      </c>
      <c r="H3966" t="s">
        <v>8444</v>
      </c>
    </row>
    <row r="3967" spans="1:8">
      <c r="A3967" s="1">
        <v>3965</v>
      </c>
      <c r="B3967" t="s">
        <v>8230</v>
      </c>
      <c r="C3967" t="s">
        <v>12</v>
      </c>
      <c r="D3967" t="s">
        <v>8445</v>
      </c>
      <c r="E3967" t="s">
        <v>14</v>
      </c>
      <c r="F3967" t="s">
        <v>3307</v>
      </c>
      <c r="G3967" t="s">
        <v>16</v>
      </c>
      <c r="H3967" t="s">
        <v>8446</v>
      </c>
    </row>
    <row r="3968" spans="1:8">
      <c r="A3968" s="1">
        <v>3966</v>
      </c>
      <c r="B3968" t="s">
        <v>8230</v>
      </c>
      <c r="C3968" t="s">
        <v>12</v>
      </c>
      <c r="D3968" t="s">
        <v>8447</v>
      </c>
      <c r="E3968" t="s">
        <v>14</v>
      </c>
      <c r="F3968" t="s">
        <v>2469</v>
      </c>
      <c r="G3968" t="s">
        <v>16</v>
      </c>
      <c r="H3968" t="s">
        <v>8448</v>
      </c>
    </row>
    <row r="3969" spans="1:8">
      <c r="A3969" s="1">
        <v>3967</v>
      </c>
      <c r="B3969" t="s">
        <v>8230</v>
      </c>
      <c r="C3969" t="s">
        <v>12</v>
      </c>
      <c r="D3969" t="s">
        <v>8449</v>
      </c>
      <c r="E3969" t="s">
        <v>14</v>
      </c>
      <c r="F3969" t="s">
        <v>3310</v>
      </c>
      <c r="G3969" t="s">
        <v>16</v>
      </c>
      <c r="H3969" t="s">
        <v>8450</v>
      </c>
    </row>
    <row r="3970" spans="1:8">
      <c r="A3970" s="1">
        <v>3968</v>
      </c>
      <c r="B3970" t="s">
        <v>8230</v>
      </c>
      <c r="C3970" t="s">
        <v>12</v>
      </c>
      <c r="D3970" t="s">
        <v>8451</v>
      </c>
      <c r="E3970" t="s">
        <v>14</v>
      </c>
      <c r="F3970" t="s">
        <v>3313</v>
      </c>
      <c r="G3970" t="s">
        <v>16</v>
      </c>
      <c r="H3970" t="s">
        <v>8452</v>
      </c>
    </row>
    <row r="3971" spans="1:8">
      <c r="A3971" s="1">
        <v>3969</v>
      </c>
      <c r="B3971" t="s">
        <v>8230</v>
      </c>
      <c r="C3971" t="s">
        <v>12</v>
      </c>
      <c r="D3971" t="s">
        <v>8453</v>
      </c>
      <c r="E3971" t="s">
        <v>14</v>
      </c>
      <c r="F3971" t="s">
        <v>2240</v>
      </c>
      <c r="G3971" t="s">
        <v>16</v>
      </c>
      <c r="H3971" t="s">
        <v>8454</v>
      </c>
    </row>
    <row r="3972" spans="1:8">
      <c r="A3972" s="1">
        <v>3970</v>
      </c>
      <c r="B3972" t="s">
        <v>8230</v>
      </c>
      <c r="C3972" t="s">
        <v>12</v>
      </c>
      <c r="D3972" t="s">
        <v>8455</v>
      </c>
      <c r="E3972" t="s">
        <v>14</v>
      </c>
      <c r="F3972" t="s">
        <v>2243</v>
      </c>
      <c r="G3972" t="s">
        <v>16</v>
      </c>
      <c r="H3972" t="s">
        <v>8456</v>
      </c>
    </row>
    <row r="3973" spans="1:8">
      <c r="A3973" s="1">
        <v>3971</v>
      </c>
      <c r="B3973" t="s">
        <v>8230</v>
      </c>
      <c r="C3973" t="s">
        <v>12</v>
      </c>
      <c r="D3973" t="s">
        <v>8457</v>
      </c>
      <c r="E3973" t="s">
        <v>14</v>
      </c>
      <c r="F3973" t="s">
        <v>2246</v>
      </c>
      <c r="G3973" t="s">
        <v>16</v>
      </c>
      <c r="H3973" t="s">
        <v>8458</v>
      </c>
    </row>
    <row r="3974" spans="1:8">
      <c r="A3974" s="1">
        <v>3972</v>
      </c>
      <c r="B3974" t="s">
        <v>8230</v>
      </c>
      <c r="C3974" t="s">
        <v>12</v>
      </c>
      <c r="D3974" t="s">
        <v>8459</v>
      </c>
      <c r="E3974" t="s">
        <v>14</v>
      </c>
      <c r="F3974" t="s">
        <v>2249</v>
      </c>
      <c r="G3974" t="s">
        <v>16</v>
      </c>
      <c r="H3974" t="s">
        <v>8460</v>
      </c>
    </row>
    <row r="3975" spans="1:8">
      <c r="A3975" s="1">
        <v>3973</v>
      </c>
      <c r="B3975" t="s">
        <v>8230</v>
      </c>
      <c r="C3975" t="s">
        <v>12</v>
      </c>
      <c r="D3975" t="s">
        <v>8461</v>
      </c>
      <c r="E3975" t="s">
        <v>14</v>
      </c>
      <c r="F3975" t="s">
        <v>2252</v>
      </c>
      <c r="G3975" t="s">
        <v>16</v>
      </c>
      <c r="H3975" t="s">
        <v>8462</v>
      </c>
    </row>
    <row r="3976" spans="1:8">
      <c r="A3976" s="1">
        <v>3974</v>
      </c>
      <c r="B3976" t="s">
        <v>8230</v>
      </c>
      <c r="C3976" t="s">
        <v>12</v>
      </c>
      <c r="D3976" t="s">
        <v>8463</v>
      </c>
      <c r="E3976" t="s">
        <v>14</v>
      </c>
      <c r="F3976" t="s">
        <v>2255</v>
      </c>
      <c r="G3976" t="s">
        <v>16</v>
      </c>
      <c r="H3976" t="s">
        <v>8464</v>
      </c>
    </row>
    <row r="3977" spans="1:8">
      <c r="A3977" s="1">
        <v>3975</v>
      </c>
      <c r="B3977" t="s">
        <v>8230</v>
      </c>
      <c r="C3977" t="s">
        <v>12</v>
      </c>
      <c r="D3977" t="s">
        <v>8465</v>
      </c>
      <c r="E3977" t="s">
        <v>14</v>
      </c>
      <c r="F3977" t="s">
        <v>2258</v>
      </c>
      <c r="G3977" t="s">
        <v>16</v>
      </c>
      <c r="H3977" t="s">
        <v>8466</v>
      </c>
    </row>
    <row r="3978" spans="1:8">
      <c r="A3978" s="1">
        <v>3976</v>
      </c>
      <c r="B3978" t="s">
        <v>8230</v>
      </c>
      <c r="C3978" t="s">
        <v>12</v>
      </c>
      <c r="D3978" t="s">
        <v>8467</v>
      </c>
      <c r="E3978" t="s">
        <v>14</v>
      </c>
      <c r="F3978" t="s">
        <v>2261</v>
      </c>
      <c r="G3978" t="s">
        <v>16</v>
      </c>
      <c r="H3978" t="s">
        <v>8468</v>
      </c>
    </row>
    <row r="3979" spans="1:8">
      <c r="A3979" s="1">
        <v>3977</v>
      </c>
      <c r="B3979" t="s">
        <v>8230</v>
      </c>
      <c r="C3979" t="s">
        <v>12</v>
      </c>
      <c r="D3979" t="s">
        <v>8469</v>
      </c>
      <c r="E3979" t="s">
        <v>14</v>
      </c>
      <c r="F3979" t="s">
        <v>2264</v>
      </c>
      <c r="G3979" t="s">
        <v>16</v>
      </c>
      <c r="H3979" t="s">
        <v>8470</v>
      </c>
    </row>
    <row r="3980" spans="1:8">
      <c r="A3980" s="1">
        <v>3978</v>
      </c>
      <c r="B3980" t="s">
        <v>8230</v>
      </c>
      <c r="C3980" t="s">
        <v>12</v>
      </c>
      <c r="D3980" t="s">
        <v>8471</v>
      </c>
      <c r="E3980" t="s">
        <v>14</v>
      </c>
      <c r="F3980" t="s">
        <v>2267</v>
      </c>
      <c r="G3980" t="s">
        <v>16</v>
      </c>
      <c r="H3980" t="s">
        <v>8472</v>
      </c>
    </row>
    <row r="3981" spans="1:8">
      <c r="A3981" s="1">
        <v>3979</v>
      </c>
      <c r="B3981" t="s">
        <v>8230</v>
      </c>
      <c r="C3981" t="s">
        <v>12</v>
      </c>
      <c r="D3981" t="s">
        <v>8473</v>
      </c>
      <c r="E3981" t="s">
        <v>14</v>
      </c>
      <c r="F3981" t="s">
        <v>2270</v>
      </c>
      <c r="G3981" t="s">
        <v>16</v>
      </c>
      <c r="H3981" t="s">
        <v>8474</v>
      </c>
    </row>
    <row r="3982" spans="1:8">
      <c r="A3982" s="1">
        <v>3980</v>
      </c>
      <c r="B3982" t="s">
        <v>8230</v>
      </c>
      <c r="C3982" t="s">
        <v>12</v>
      </c>
      <c r="D3982" t="s">
        <v>63</v>
      </c>
      <c r="E3982" t="s">
        <v>14</v>
      </c>
      <c r="F3982" t="s">
        <v>63</v>
      </c>
      <c r="G3982" t="s">
        <v>16</v>
      </c>
    </row>
    <row r="3983" spans="1:8">
      <c r="A3983" s="1">
        <v>3981</v>
      </c>
      <c r="B3983" t="s">
        <v>8230</v>
      </c>
      <c r="C3983" t="s">
        <v>12</v>
      </c>
      <c r="D3983" t="s">
        <v>8475</v>
      </c>
      <c r="E3983" t="s">
        <v>14</v>
      </c>
      <c r="F3983" t="s">
        <v>8476</v>
      </c>
      <c r="G3983" t="s">
        <v>16</v>
      </c>
      <c r="H3983" t="s">
        <v>8477</v>
      </c>
    </row>
    <row r="3984" spans="1:8">
      <c r="A3984" s="1">
        <v>3982</v>
      </c>
      <c r="B3984" t="s">
        <v>8230</v>
      </c>
      <c r="C3984" t="s">
        <v>12</v>
      </c>
      <c r="D3984" t="s">
        <v>8478</v>
      </c>
      <c r="E3984" t="s">
        <v>14</v>
      </c>
      <c r="F3984" t="s">
        <v>8476</v>
      </c>
      <c r="G3984" t="s">
        <v>16</v>
      </c>
      <c r="H3984" t="s">
        <v>8479</v>
      </c>
    </row>
    <row r="3985" spans="1:8">
      <c r="A3985" s="1">
        <v>3983</v>
      </c>
      <c r="B3985" t="s">
        <v>8230</v>
      </c>
      <c r="C3985" t="s">
        <v>12</v>
      </c>
      <c r="D3985" t="s">
        <v>8480</v>
      </c>
      <c r="E3985" t="s">
        <v>14</v>
      </c>
      <c r="F3985" t="s">
        <v>8481</v>
      </c>
      <c r="G3985" t="s">
        <v>16</v>
      </c>
      <c r="H3985" t="s">
        <v>8482</v>
      </c>
    </row>
    <row r="3986" spans="1:8">
      <c r="A3986" s="1">
        <v>3984</v>
      </c>
      <c r="B3986" t="s">
        <v>8230</v>
      </c>
      <c r="C3986" t="s">
        <v>12</v>
      </c>
      <c r="D3986" t="s">
        <v>8483</v>
      </c>
      <c r="E3986" t="s">
        <v>14</v>
      </c>
      <c r="F3986" t="s">
        <v>8484</v>
      </c>
      <c r="G3986" t="s">
        <v>16</v>
      </c>
      <c r="H3986" t="s">
        <v>8485</v>
      </c>
    </row>
    <row r="3987" spans="1:8">
      <c r="A3987" s="1">
        <v>3985</v>
      </c>
      <c r="B3987" t="s">
        <v>8230</v>
      </c>
      <c r="C3987" t="s">
        <v>12</v>
      </c>
      <c r="D3987" t="s">
        <v>8486</v>
      </c>
      <c r="E3987" t="s">
        <v>14</v>
      </c>
      <c r="F3987" t="s">
        <v>55</v>
      </c>
      <c r="G3987" t="s">
        <v>16</v>
      </c>
      <c r="H3987" t="s">
        <v>8487</v>
      </c>
    </row>
    <row r="3988" spans="1:8">
      <c r="A3988" s="1">
        <v>3986</v>
      </c>
      <c r="B3988" t="s">
        <v>8230</v>
      </c>
      <c r="C3988" t="s">
        <v>12</v>
      </c>
      <c r="D3988" t="s">
        <v>8488</v>
      </c>
      <c r="E3988" t="s">
        <v>14</v>
      </c>
      <c r="F3988" t="s">
        <v>8489</v>
      </c>
      <c r="G3988" t="s">
        <v>16</v>
      </c>
      <c r="H3988" t="s">
        <v>8490</v>
      </c>
    </row>
    <row r="3989" spans="1:8">
      <c r="A3989" s="1">
        <v>3987</v>
      </c>
      <c r="B3989" t="s">
        <v>8230</v>
      </c>
      <c r="C3989" t="s">
        <v>12</v>
      </c>
      <c r="D3989" t="s">
        <v>8491</v>
      </c>
      <c r="E3989" t="s">
        <v>14</v>
      </c>
      <c r="F3989" t="s">
        <v>8492</v>
      </c>
      <c r="G3989" t="s">
        <v>16</v>
      </c>
      <c r="H3989" t="s">
        <v>8493</v>
      </c>
    </row>
    <row r="3990" spans="1:8">
      <c r="A3990" s="1">
        <v>3988</v>
      </c>
      <c r="B3990" t="s">
        <v>8230</v>
      </c>
      <c r="C3990" t="s">
        <v>12</v>
      </c>
      <c r="D3990" t="s">
        <v>8494</v>
      </c>
      <c r="E3990" t="s">
        <v>14</v>
      </c>
      <c r="F3990" t="s">
        <v>8495</v>
      </c>
      <c r="G3990" t="s">
        <v>16</v>
      </c>
      <c r="H3990" t="s">
        <v>8496</v>
      </c>
    </row>
    <row r="3991" spans="1:8">
      <c r="A3991" s="1">
        <v>3989</v>
      </c>
      <c r="B3991" t="s">
        <v>8230</v>
      </c>
      <c r="C3991" t="s">
        <v>12</v>
      </c>
      <c r="D3991" t="s">
        <v>8497</v>
      </c>
      <c r="E3991" t="s">
        <v>14</v>
      </c>
      <c r="F3991" t="s">
        <v>8498</v>
      </c>
      <c r="G3991" t="s">
        <v>16</v>
      </c>
      <c r="H3991" t="s">
        <v>8499</v>
      </c>
    </row>
    <row r="3992" spans="1:8">
      <c r="A3992" s="1">
        <v>3990</v>
      </c>
      <c r="B3992" t="s">
        <v>8230</v>
      </c>
      <c r="C3992" t="s">
        <v>12</v>
      </c>
      <c r="D3992" t="s">
        <v>8500</v>
      </c>
      <c r="E3992" t="s">
        <v>14</v>
      </c>
      <c r="F3992" t="s">
        <v>8501</v>
      </c>
      <c r="G3992" t="s">
        <v>16</v>
      </c>
      <c r="H3992" t="s">
        <v>8502</v>
      </c>
    </row>
    <row r="3993" spans="1:8">
      <c r="A3993" s="1">
        <v>3991</v>
      </c>
      <c r="B3993" t="s">
        <v>8230</v>
      </c>
      <c r="C3993" t="s">
        <v>12</v>
      </c>
      <c r="D3993" t="s">
        <v>8503</v>
      </c>
      <c r="E3993" t="s">
        <v>14</v>
      </c>
      <c r="F3993" t="s">
        <v>8504</v>
      </c>
      <c r="G3993" t="s">
        <v>16</v>
      </c>
      <c r="H3993" t="s">
        <v>8505</v>
      </c>
    </row>
    <row r="3994" spans="1:8">
      <c r="A3994" s="1">
        <v>3992</v>
      </c>
      <c r="B3994" t="s">
        <v>8230</v>
      </c>
      <c r="C3994" t="s">
        <v>12</v>
      </c>
      <c r="D3994" t="s">
        <v>8506</v>
      </c>
      <c r="E3994" t="s">
        <v>14</v>
      </c>
      <c r="F3994" t="s">
        <v>2864</v>
      </c>
      <c r="G3994" t="s">
        <v>16</v>
      </c>
      <c r="H3994" t="s">
        <v>8507</v>
      </c>
    </row>
    <row r="3995" spans="1:8">
      <c r="A3995" s="1">
        <v>3993</v>
      </c>
      <c r="B3995" t="s">
        <v>8230</v>
      </c>
      <c r="C3995" t="s">
        <v>12</v>
      </c>
      <c r="D3995" t="s">
        <v>8508</v>
      </c>
      <c r="E3995" t="s">
        <v>14</v>
      </c>
      <c r="F3995" t="s">
        <v>2867</v>
      </c>
      <c r="G3995" t="s">
        <v>16</v>
      </c>
      <c r="H3995" t="s">
        <v>8509</v>
      </c>
    </row>
    <row r="3996" spans="1:8">
      <c r="A3996" s="1">
        <v>3994</v>
      </c>
      <c r="B3996" t="s">
        <v>8230</v>
      </c>
      <c r="C3996" t="s">
        <v>12</v>
      </c>
      <c r="D3996" t="s">
        <v>8510</v>
      </c>
      <c r="E3996" t="s">
        <v>14</v>
      </c>
      <c r="F3996" t="s">
        <v>8511</v>
      </c>
      <c r="G3996" t="s">
        <v>16</v>
      </c>
      <c r="H3996" t="s">
        <v>8310</v>
      </c>
    </row>
    <row r="3997" spans="1:8">
      <c r="A3997" s="1">
        <v>3995</v>
      </c>
      <c r="B3997" t="s">
        <v>8230</v>
      </c>
      <c r="C3997" t="s">
        <v>12</v>
      </c>
      <c r="D3997" t="s">
        <v>8512</v>
      </c>
      <c r="E3997" t="s">
        <v>14</v>
      </c>
      <c r="F3997" t="s">
        <v>2900</v>
      </c>
      <c r="G3997" t="s">
        <v>16</v>
      </c>
      <c r="H3997" t="s">
        <v>8513</v>
      </c>
    </row>
    <row r="3998" spans="1:8">
      <c r="A3998" s="1">
        <v>3996</v>
      </c>
      <c r="B3998" t="s">
        <v>8230</v>
      </c>
      <c r="C3998" t="s">
        <v>12</v>
      </c>
      <c r="D3998" t="s">
        <v>8514</v>
      </c>
      <c r="E3998" t="s">
        <v>14</v>
      </c>
      <c r="F3998" t="s">
        <v>8515</v>
      </c>
      <c r="G3998" t="s">
        <v>16</v>
      </c>
      <c r="H3998" t="s">
        <v>8516</v>
      </c>
    </row>
    <row r="3999" spans="1:8">
      <c r="A3999" s="1">
        <v>3997</v>
      </c>
      <c r="B3999" t="s">
        <v>8230</v>
      </c>
      <c r="C3999" t="s">
        <v>12</v>
      </c>
      <c r="D3999" t="s">
        <v>63</v>
      </c>
      <c r="E3999" t="s">
        <v>14</v>
      </c>
      <c r="F3999" t="s">
        <v>63</v>
      </c>
      <c r="G3999" t="s">
        <v>16</v>
      </c>
    </row>
    <row r="4000" spans="1:8">
      <c r="A4000" s="1">
        <v>3998</v>
      </c>
      <c r="B4000" t="s">
        <v>8230</v>
      </c>
      <c r="C4000" t="s">
        <v>12</v>
      </c>
      <c r="D4000" t="s">
        <v>8517</v>
      </c>
      <c r="E4000" t="s">
        <v>14</v>
      </c>
      <c r="F4000" t="s">
        <v>8518</v>
      </c>
      <c r="G4000" t="s">
        <v>16</v>
      </c>
      <c r="H4000" t="s">
        <v>8519</v>
      </c>
    </row>
    <row r="4001" spans="1:8">
      <c r="A4001" s="1">
        <v>3999</v>
      </c>
      <c r="B4001" t="s">
        <v>8230</v>
      </c>
      <c r="C4001" t="s">
        <v>12</v>
      </c>
      <c r="D4001" t="s">
        <v>8520</v>
      </c>
      <c r="E4001" t="s">
        <v>14</v>
      </c>
      <c r="F4001" t="s">
        <v>8521</v>
      </c>
      <c r="G4001" t="s">
        <v>16</v>
      </c>
      <c r="H4001" t="s">
        <v>8522</v>
      </c>
    </row>
    <row r="4002" spans="1:8">
      <c r="A4002" s="1">
        <v>4000</v>
      </c>
      <c r="B4002" t="s">
        <v>8230</v>
      </c>
      <c r="C4002" t="s">
        <v>12</v>
      </c>
      <c r="D4002" t="s">
        <v>8523</v>
      </c>
      <c r="E4002" t="s">
        <v>14</v>
      </c>
      <c r="F4002" t="s">
        <v>8524</v>
      </c>
      <c r="G4002" t="s">
        <v>16</v>
      </c>
      <c r="H4002" t="s">
        <v>8525</v>
      </c>
    </row>
    <row r="4003" spans="1:8">
      <c r="A4003" s="1">
        <v>4001</v>
      </c>
      <c r="B4003" t="s">
        <v>8230</v>
      </c>
      <c r="C4003" t="s">
        <v>12</v>
      </c>
      <c r="D4003" t="s">
        <v>8526</v>
      </c>
      <c r="E4003" t="s">
        <v>14</v>
      </c>
      <c r="F4003" t="s">
        <v>8527</v>
      </c>
      <c r="G4003" t="s">
        <v>16</v>
      </c>
      <c r="H4003" t="s">
        <v>8528</v>
      </c>
    </row>
    <row r="4004" spans="1:8">
      <c r="A4004" s="1">
        <v>4002</v>
      </c>
      <c r="B4004" t="s">
        <v>8230</v>
      </c>
      <c r="C4004" t="s">
        <v>12</v>
      </c>
      <c r="D4004" t="s">
        <v>8529</v>
      </c>
      <c r="E4004" t="s">
        <v>14</v>
      </c>
      <c r="F4004" t="s">
        <v>8530</v>
      </c>
      <c r="G4004" t="s">
        <v>16</v>
      </c>
      <c r="H4004" t="s">
        <v>8531</v>
      </c>
    </row>
    <row r="4005" spans="1:8">
      <c r="A4005" s="1">
        <v>4003</v>
      </c>
      <c r="B4005" t="s">
        <v>8230</v>
      </c>
      <c r="C4005" t="s">
        <v>12</v>
      </c>
      <c r="D4005" t="s">
        <v>8532</v>
      </c>
      <c r="E4005" t="s">
        <v>14</v>
      </c>
      <c r="F4005" t="s">
        <v>8533</v>
      </c>
      <c r="G4005" t="s">
        <v>16</v>
      </c>
      <c r="H4005" t="s">
        <v>8534</v>
      </c>
    </row>
    <row r="4006" spans="1:8">
      <c r="A4006" s="1">
        <v>4004</v>
      </c>
      <c r="B4006" t="s">
        <v>8230</v>
      </c>
      <c r="C4006" t="s">
        <v>12</v>
      </c>
      <c r="D4006" t="s">
        <v>8535</v>
      </c>
      <c r="E4006" t="s">
        <v>14</v>
      </c>
      <c r="F4006" t="s">
        <v>8536</v>
      </c>
      <c r="G4006" t="s">
        <v>16</v>
      </c>
      <c r="H4006" t="s">
        <v>8537</v>
      </c>
    </row>
    <row r="4007" spans="1:8">
      <c r="A4007" s="1">
        <v>4005</v>
      </c>
      <c r="B4007" t="s">
        <v>8230</v>
      </c>
      <c r="C4007" t="s">
        <v>12</v>
      </c>
      <c r="D4007" t="s">
        <v>8538</v>
      </c>
      <c r="E4007" t="s">
        <v>14</v>
      </c>
      <c r="F4007" t="s">
        <v>8539</v>
      </c>
      <c r="G4007" t="s">
        <v>16</v>
      </c>
      <c r="H4007" t="s">
        <v>8540</v>
      </c>
    </row>
    <row r="4008" spans="1:8">
      <c r="A4008" s="1">
        <v>4006</v>
      </c>
      <c r="B4008" t="s">
        <v>8230</v>
      </c>
      <c r="C4008" t="s">
        <v>12</v>
      </c>
      <c r="D4008" t="s">
        <v>8541</v>
      </c>
      <c r="E4008" t="s">
        <v>14</v>
      </c>
      <c r="F4008" t="s">
        <v>8542</v>
      </c>
      <c r="G4008" t="s">
        <v>16</v>
      </c>
      <c r="H4008" t="s">
        <v>8543</v>
      </c>
    </row>
    <row r="4009" spans="1:8">
      <c r="A4009" s="1">
        <v>4007</v>
      </c>
      <c r="B4009" t="s">
        <v>8230</v>
      </c>
      <c r="C4009" t="s">
        <v>12</v>
      </c>
      <c r="D4009" t="s">
        <v>8544</v>
      </c>
      <c r="E4009" t="s">
        <v>14</v>
      </c>
      <c r="F4009" t="s">
        <v>8545</v>
      </c>
      <c r="G4009" t="s">
        <v>16</v>
      </c>
      <c r="H4009" t="s">
        <v>8546</v>
      </c>
    </row>
    <row r="4010" spans="1:8">
      <c r="A4010" s="1">
        <v>4008</v>
      </c>
      <c r="B4010" t="s">
        <v>8230</v>
      </c>
      <c r="C4010" t="s">
        <v>12</v>
      </c>
      <c r="D4010" t="s">
        <v>8547</v>
      </c>
      <c r="E4010" t="s">
        <v>14</v>
      </c>
      <c r="F4010" t="s">
        <v>5300</v>
      </c>
      <c r="G4010" t="s">
        <v>16</v>
      </c>
      <c r="H4010" t="s">
        <v>8548</v>
      </c>
    </row>
    <row r="4011" spans="1:8">
      <c r="A4011" s="1">
        <v>4009</v>
      </c>
      <c r="B4011" t="s">
        <v>8230</v>
      </c>
      <c r="C4011" t="s">
        <v>12</v>
      </c>
      <c r="D4011" t="s">
        <v>8549</v>
      </c>
      <c r="E4011" t="s">
        <v>14</v>
      </c>
      <c r="F4011" t="s">
        <v>5303</v>
      </c>
      <c r="G4011" t="s">
        <v>16</v>
      </c>
      <c r="H4011" t="s">
        <v>8550</v>
      </c>
    </row>
    <row r="4012" spans="1:8">
      <c r="A4012" s="1">
        <v>4010</v>
      </c>
      <c r="B4012" t="s">
        <v>8230</v>
      </c>
      <c r="C4012" t="s">
        <v>12</v>
      </c>
      <c r="D4012" t="s">
        <v>8551</v>
      </c>
      <c r="E4012" t="s">
        <v>14</v>
      </c>
      <c r="F4012" t="s">
        <v>5306</v>
      </c>
      <c r="G4012" t="s">
        <v>16</v>
      </c>
      <c r="H4012" t="s">
        <v>8552</v>
      </c>
    </row>
    <row r="4013" spans="1:8">
      <c r="A4013" s="1">
        <v>4011</v>
      </c>
      <c r="B4013" t="s">
        <v>8230</v>
      </c>
      <c r="C4013" t="s">
        <v>12</v>
      </c>
      <c r="D4013" t="s">
        <v>8553</v>
      </c>
      <c r="E4013" t="s">
        <v>14</v>
      </c>
      <c r="F4013" t="s">
        <v>5309</v>
      </c>
      <c r="G4013" t="s">
        <v>16</v>
      </c>
      <c r="H4013" t="s">
        <v>8554</v>
      </c>
    </row>
    <row r="4014" spans="1:8">
      <c r="A4014" s="1">
        <v>4012</v>
      </c>
      <c r="B4014" t="s">
        <v>8230</v>
      </c>
      <c r="C4014" t="s">
        <v>12</v>
      </c>
      <c r="D4014" t="s">
        <v>8555</v>
      </c>
      <c r="E4014" t="s">
        <v>14</v>
      </c>
      <c r="F4014" t="s">
        <v>5312</v>
      </c>
      <c r="G4014" t="s">
        <v>16</v>
      </c>
      <c r="H4014" t="s">
        <v>8556</v>
      </c>
    </row>
    <row r="4015" spans="1:8">
      <c r="A4015" s="1">
        <v>4013</v>
      </c>
      <c r="B4015" t="s">
        <v>8230</v>
      </c>
      <c r="C4015" t="s">
        <v>12</v>
      </c>
      <c r="D4015" t="s">
        <v>8557</v>
      </c>
      <c r="E4015" t="s">
        <v>14</v>
      </c>
      <c r="F4015" t="s">
        <v>4445</v>
      </c>
      <c r="G4015" t="s">
        <v>16</v>
      </c>
      <c r="H4015" t="s">
        <v>8558</v>
      </c>
    </row>
    <row r="4016" spans="1:8">
      <c r="A4016" s="1">
        <v>4014</v>
      </c>
      <c r="B4016" t="s">
        <v>8230</v>
      </c>
      <c r="C4016" t="s">
        <v>12</v>
      </c>
      <c r="D4016" t="s">
        <v>8559</v>
      </c>
      <c r="E4016" t="s">
        <v>14</v>
      </c>
      <c r="F4016" t="s">
        <v>4448</v>
      </c>
      <c r="G4016" t="s">
        <v>16</v>
      </c>
      <c r="H4016" t="s">
        <v>8560</v>
      </c>
    </row>
    <row r="4017" spans="1:8">
      <c r="A4017" s="1">
        <v>4015</v>
      </c>
      <c r="B4017" t="s">
        <v>8230</v>
      </c>
      <c r="C4017" t="s">
        <v>12</v>
      </c>
      <c r="D4017" t="s">
        <v>8561</v>
      </c>
      <c r="E4017" t="s">
        <v>14</v>
      </c>
      <c r="F4017" t="s">
        <v>5321</v>
      </c>
      <c r="G4017" t="s">
        <v>16</v>
      </c>
      <c r="H4017" t="s">
        <v>8562</v>
      </c>
    </row>
    <row r="4018" spans="1:8">
      <c r="A4018" s="1">
        <v>4016</v>
      </c>
      <c r="B4018" t="s">
        <v>8230</v>
      </c>
      <c r="C4018" t="s">
        <v>12</v>
      </c>
      <c r="D4018" t="s">
        <v>8563</v>
      </c>
      <c r="E4018" t="s">
        <v>14</v>
      </c>
      <c r="F4018" t="s">
        <v>5324</v>
      </c>
      <c r="G4018" t="s">
        <v>16</v>
      </c>
      <c r="H4018" t="s">
        <v>8564</v>
      </c>
    </row>
    <row r="4019" spans="1:8">
      <c r="A4019" s="1">
        <v>4017</v>
      </c>
      <c r="B4019" t="s">
        <v>8230</v>
      </c>
      <c r="C4019" t="s">
        <v>12</v>
      </c>
      <c r="D4019" t="s">
        <v>8565</v>
      </c>
      <c r="E4019" t="s">
        <v>14</v>
      </c>
      <c r="F4019" t="s">
        <v>5327</v>
      </c>
      <c r="G4019" t="s">
        <v>16</v>
      </c>
      <c r="H4019" t="s">
        <v>8566</v>
      </c>
    </row>
    <row r="4020" spans="1:8">
      <c r="A4020" s="1">
        <v>4018</v>
      </c>
      <c r="B4020" t="s">
        <v>8230</v>
      </c>
      <c r="C4020" t="s">
        <v>12</v>
      </c>
      <c r="D4020" t="s">
        <v>8567</v>
      </c>
      <c r="E4020" t="s">
        <v>14</v>
      </c>
      <c r="F4020" t="s">
        <v>8568</v>
      </c>
      <c r="G4020" t="s">
        <v>16</v>
      </c>
      <c r="H4020" t="s">
        <v>8569</v>
      </c>
    </row>
    <row r="4021" spans="1:8">
      <c r="A4021" s="1">
        <v>4019</v>
      </c>
      <c r="B4021" t="s">
        <v>8230</v>
      </c>
      <c r="C4021" t="s">
        <v>12</v>
      </c>
      <c r="D4021" t="s">
        <v>8570</v>
      </c>
      <c r="E4021" t="s">
        <v>14</v>
      </c>
      <c r="F4021" t="s">
        <v>8571</v>
      </c>
      <c r="G4021" t="s">
        <v>16</v>
      </c>
      <c r="H4021" t="s">
        <v>8572</v>
      </c>
    </row>
    <row r="4022" spans="1:8">
      <c r="A4022" s="1">
        <v>4020</v>
      </c>
      <c r="B4022" t="s">
        <v>8230</v>
      </c>
      <c r="C4022" t="s">
        <v>12</v>
      </c>
      <c r="D4022" t="s">
        <v>8573</v>
      </c>
      <c r="E4022" t="s">
        <v>14</v>
      </c>
      <c r="F4022" t="s">
        <v>8574</v>
      </c>
      <c r="G4022" t="s">
        <v>16</v>
      </c>
      <c r="H4022" t="s">
        <v>8575</v>
      </c>
    </row>
    <row r="4023" spans="1:8">
      <c r="A4023" s="1">
        <v>4021</v>
      </c>
      <c r="B4023" t="s">
        <v>8230</v>
      </c>
      <c r="C4023" t="s">
        <v>12</v>
      </c>
      <c r="D4023" t="s">
        <v>8576</v>
      </c>
      <c r="E4023" t="s">
        <v>14</v>
      </c>
      <c r="F4023" t="s">
        <v>8577</v>
      </c>
      <c r="G4023" t="s">
        <v>16</v>
      </c>
      <c r="H4023" t="s">
        <v>8578</v>
      </c>
    </row>
    <row r="4024" spans="1:8">
      <c r="A4024" s="1">
        <v>4022</v>
      </c>
      <c r="B4024" t="s">
        <v>8230</v>
      </c>
      <c r="C4024" t="s">
        <v>12</v>
      </c>
      <c r="D4024" t="s">
        <v>8579</v>
      </c>
      <c r="E4024" t="s">
        <v>14</v>
      </c>
      <c r="F4024" t="s">
        <v>8580</v>
      </c>
      <c r="G4024" t="s">
        <v>16</v>
      </c>
      <c r="H4024" t="s">
        <v>8581</v>
      </c>
    </row>
    <row r="4025" spans="1:8">
      <c r="A4025" s="1">
        <v>4023</v>
      </c>
      <c r="B4025" t="s">
        <v>8230</v>
      </c>
      <c r="C4025" t="s">
        <v>12</v>
      </c>
      <c r="D4025" t="s">
        <v>8582</v>
      </c>
      <c r="E4025" t="s">
        <v>14</v>
      </c>
      <c r="F4025" t="s">
        <v>8583</v>
      </c>
      <c r="G4025" t="s">
        <v>16</v>
      </c>
      <c r="H4025" t="s">
        <v>8584</v>
      </c>
    </row>
    <row r="4026" spans="1:8">
      <c r="A4026" s="1">
        <v>4024</v>
      </c>
      <c r="B4026" t="s">
        <v>8585</v>
      </c>
      <c r="C4026" t="s">
        <v>12</v>
      </c>
      <c r="D4026" t="s">
        <v>8586</v>
      </c>
      <c r="E4026" t="s">
        <v>14</v>
      </c>
      <c r="F4026" t="s">
        <v>404</v>
      </c>
      <c r="G4026" t="s">
        <v>16</v>
      </c>
      <c r="H4026" t="s">
        <v>8587</v>
      </c>
    </row>
    <row r="4027" spans="1:8">
      <c r="A4027" s="1">
        <v>4025</v>
      </c>
      <c r="B4027" t="s">
        <v>8585</v>
      </c>
      <c r="C4027" t="s">
        <v>12</v>
      </c>
      <c r="D4027" t="s">
        <v>8588</v>
      </c>
      <c r="E4027" t="s">
        <v>14</v>
      </c>
      <c r="F4027" t="s">
        <v>427</v>
      </c>
      <c r="G4027" t="s">
        <v>16</v>
      </c>
      <c r="H4027" t="s">
        <v>8589</v>
      </c>
    </row>
    <row r="4028" spans="1:8">
      <c r="A4028" s="1">
        <v>4026</v>
      </c>
      <c r="B4028" t="s">
        <v>8585</v>
      </c>
      <c r="C4028" t="s">
        <v>12</v>
      </c>
      <c r="D4028" t="s">
        <v>8590</v>
      </c>
      <c r="E4028" t="s">
        <v>14</v>
      </c>
      <c r="F4028" t="s">
        <v>96</v>
      </c>
      <c r="G4028" t="s">
        <v>16</v>
      </c>
      <c r="H4028" t="s">
        <v>8591</v>
      </c>
    </row>
    <row r="4029" spans="1:8">
      <c r="A4029" s="1">
        <v>4027</v>
      </c>
      <c r="B4029" t="s">
        <v>8585</v>
      </c>
      <c r="C4029" t="s">
        <v>12</v>
      </c>
      <c r="D4029" t="s">
        <v>8592</v>
      </c>
      <c r="E4029" t="s">
        <v>14</v>
      </c>
      <c r="F4029" t="s">
        <v>105</v>
      </c>
      <c r="G4029" t="s">
        <v>16</v>
      </c>
      <c r="H4029" t="s">
        <v>8593</v>
      </c>
    </row>
    <row r="4030" spans="1:8">
      <c r="A4030" s="1">
        <v>4028</v>
      </c>
      <c r="B4030" t="s">
        <v>8585</v>
      </c>
      <c r="C4030" t="s">
        <v>12</v>
      </c>
      <c r="D4030" t="s">
        <v>8594</v>
      </c>
      <c r="E4030" t="s">
        <v>14</v>
      </c>
      <c r="F4030" t="s">
        <v>108</v>
      </c>
      <c r="G4030" t="s">
        <v>16</v>
      </c>
      <c r="H4030" t="s">
        <v>8595</v>
      </c>
    </row>
    <row r="4031" spans="1:8">
      <c r="A4031" s="1">
        <v>4029</v>
      </c>
      <c r="B4031" t="s">
        <v>8585</v>
      </c>
      <c r="C4031" t="s">
        <v>12</v>
      </c>
      <c r="D4031" t="s">
        <v>8596</v>
      </c>
      <c r="E4031" t="s">
        <v>14</v>
      </c>
      <c r="F4031" t="s">
        <v>110</v>
      </c>
      <c r="G4031" t="s">
        <v>16</v>
      </c>
      <c r="H4031" t="s">
        <v>8597</v>
      </c>
    </row>
    <row r="4032" spans="1:8">
      <c r="A4032" s="1">
        <v>4030</v>
      </c>
      <c r="B4032" t="s">
        <v>8585</v>
      </c>
      <c r="C4032" t="s">
        <v>12</v>
      </c>
      <c r="D4032" t="s">
        <v>8598</v>
      </c>
      <c r="E4032" t="s">
        <v>14</v>
      </c>
      <c r="F4032" t="s">
        <v>223</v>
      </c>
      <c r="G4032" t="s">
        <v>16</v>
      </c>
      <c r="H4032" t="s">
        <v>8599</v>
      </c>
    </row>
    <row r="4033" spans="1:8">
      <c r="A4033" s="1">
        <v>4031</v>
      </c>
      <c r="B4033" t="s">
        <v>8585</v>
      </c>
      <c r="C4033" t="s">
        <v>12</v>
      </c>
      <c r="D4033" t="s">
        <v>8600</v>
      </c>
      <c r="E4033" t="s">
        <v>14</v>
      </c>
      <c r="F4033" t="s">
        <v>311</v>
      </c>
      <c r="G4033" t="s">
        <v>16</v>
      </c>
      <c r="H4033" t="s">
        <v>2822</v>
      </c>
    </row>
    <row r="4034" spans="1:8">
      <c r="A4034" s="1">
        <v>4032</v>
      </c>
      <c r="B4034" t="s">
        <v>8585</v>
      </c>
      <c r="C4034" t="s">
        <v>12</v>
      </c>
      <c r="D4034" t="s">
        <v>8601</v>
      </c>
      <c r="E4034" t="s">
        <v>14</v>
      </c>
      <c r="F4034" t="s">
        <v>313</v>
      </c>
      <c r="G4034" t="s">
        <v>16</v>
      </c>
      <c r="H4034" t="s">
        <v>8602</v>
      </c>
    </row>
    <row r="4035" spans="1:8">
      <c r="A4035" s="1">
        <v>4033</v>
      </c>
      <c r="B4035" t="s">
        <v>8585</v>
      </c>
      <c r="C4035" t="s">
        <v>12</v>
      </c>
      <c r="D4035" t="s">
        <v>8603</v>
      </c>
      <c r="E4035" t="s">
        <v>14</v>
      </c>
      <c r="F4035" t="s">
        <v>315</v>
      </c>
      <c r="G4035" t="s">
        <v>16</v>
      </c>
      <c r="H4035" t="s">
        <v>8604</v>
      </c>
    </row>
    <row r="4036" spans="1:8">
      <c r="A4036" s="1">
        <v>4034</v>
      </c>
      <c r="B4036" t="s">
        <v>8585</v>
      </c>
      <c r="C4036" t="s">
        <v>12</v>
      </c>
      <c r="D4036" t="s">
        <v>8605</v>
      </c>
      <c r="E4036" t="s">
        <v>14</v>
      </c>
      <c r="F4036" t="s">
        <v>917</v>
      </c>
      <c r="G4036" t="s">
        <v>16</v>
      </c>
      <c r="H4036" t="s">
        <v>8606</v>
      </c>
    </row>
    <row r="4037" spans="1:8">
      <c r="A4037" s="1">
        <v>4035</v>
      </c>
      <c r="B4037" t="s">
        <v>8585</v>
      </c>
      <c r="C4037" t="s">
        <v>12</v>
      </c>
      <c r="D4037" t="s">
        <v>8607</v>
      </c>
      <c r="E4037" t="s">
        <v>14</v>
      </c>
      <c r="F4037" t="s">
        <v>953</v>
      </c>
      <c r="G4037" t="s">
        <v>16</v>
      </c>
      <c r="H4037" t="s">
        <v>8608</v>
      </c>
    </row>
    <row r="4038" spans="1:8">
      <c r="A4038" s="1">
        <v>4036</v>
      </c>
      <c r="B4038" t="s">
        <v>8585</v>
      </c>
      <c r="C4038" t="s">
        <v>12</v>
      </c>
      <c r="D4038" t="s">
        <v>8609</v>
      </c>
      <c r="E4038" t="s">
        <v>14</v>
      </c>
      <c r="F4038" t="s">
        <v>956</v>
      </c>
      <c r="G4038" t="s">
        <v>16</v>
      </c>
      <c r="H4038" t="s">
        <v>8610</v>
      </c>
    </row>
    <row r="4039" spans="1:8">
      <c r="A4039" s="1">
        <v>4037</v>
      </c>
      <c r="B4039" t="s">
        <v>8585</v>
      </c>
      <c r="C4039" t="s">
        <v>12</v>
      </c>
      <c r="D4039" t="s">
        <v>8611</v>
      </c>
      <c r="E4039" t="s">
        <v>14</v>
      </c>
      <c r="F4039" t="s">
        <v>6424</v>
      </c>
      <c r="G4039" t="s">
        <v>16</v>
      </c>
      <c r="H4039" t="s">
        <v>8612</v>
      </c>
    </row>
    <row r="4040" spans="1:8">
      <c r="A4040" s="1">
        <v>4038</v>
      </c>
      <c r="B4040" t="s">
        <v>8585</v>
      </c>
      <c r="C4040" t="s">
        <v>12</v>
      </c>
      <c r="D4040" t="s">
        <v>8613</v>
      </c>
      <c r="E4040" t="s">
        <v>14</v>
      </c>
      <c r="F4040" t="s">
        <v>5452</v>
      </c>
      <c r="G4040" t="s">
        <v>16</v>
      </c>
      <c r="H4040" t="s">
        <v>8614</v>
      </c>
    </row>
    <row r="4041" spans="1:8">
      <c r="A4041" s="1">
        <v>4039</v>
      </c>
      <c r="B4041" t="s">
        <v>8585</v>
      </c>
      <c r="C4041" t="s">
        <v>12</v>
      </c>
      <c r="D4041" t="s">
        <v>8615</v>
      </c>
      <c r="E4041" t="s">
        <v>14</v>
      </c>
      <c r="F4041" t="s">
        <v>6409</v>
      </c>
      <c r="G4041" t="s">
        <v>16</v>
      </c>
      <c r="H4041" t="s">
        <v>8616</v>
      </c>
    </row>
    <row r="4042" spans="1:8">
      <c r="A4042" s="1">
        <v>4040</v>
      </c>
      <c r="B4042" t="s">
        <v>8585</v>
      </c>
      <c r="C4042" t="s">
        <v>12</v>
      </c>
      <c r="D4042" t="s">
        <v>8617</v>
      </c>
      <c r="E4042" t="s">
        <v>14</v>
      </c>
      <c r="F4042" t="s">
        <v>3095</v>
      </c>
      <c r="G4042" t="s">
        <v>16</v>
      </c>
      <c r="H4042" t="s">
        <v>8618</v>
      </c>
    </row>
    <row r="4043" spans="1:8">
      <c r="A4043" s="1">
        <v>4041</v>
      </c>
      <c r="B4043" t="s">
        <v>8585</v>
      </c>
      <c r="C4043" t="s">
        <v>12</v>
      </c>
      <c r="D4043" t="s">
        <v>8619</v>
      </c>
      <c r="E4043" t="s">
        <v>14</v>
      </c>
      <c r="F4043" t="s">
        <v>3097</v>
      </c>
      <c r="G4043" t="s">
        <v>16</v>
      </c>
      <c r="H4043" t="s">
        <v>8620</v>
      </c>
    </row>
    <row r="4044" spans="1:8">
      <c r="A4044" s="1">
        <v>4042</v>
      </c>
      <c r="B4044" t="s">
        <v>8585</v>
      </c>
      <c r="C4044" t="s">
        <v>12</v>
      </c>
      <c r="D4044" t="s">
        <v>8621</v>
      </c>
      <c r="E4044" t="s">
        <v>14</v>
      </c>
      <c r="F4044" t="s">
        <v>6440</v>
      </c>
      <c r="G4044" t="s">
        <v>16</v>
      </c>
      <c r="H4044" t="s">
        <v>8622</v>
      </c>
    </row>
    <row r="4045" spans="1:8">
      <c r="A4045" s="1">
        <v>4043</v>
      </c>
      <c r="B4045" t="s">
        <v>8585</v>
      </c>
      <c r="C4045" t="s">
        <v>12</v>
      </c>
      <c r="D4045" t="s">
        <v>8623</v>
      </c>
      <c r="E4045" t="s">
        <v>14</v>
      </c>
      <c r="F4045" t="s">
        <v>3529</v>
      </c>
      <c r="G4045" t="s">
        <v>16</v>
      </c>
      <c r="H4045" t="s">
        <v>8624</v>
      </c>
    </row>
    <row r="4046" spans="1:8">
      <c r="A4046" s="1">
        <v>4044</v>
      </c>
      <c r="B4046" t="s">
        <v>8585</v>
      </c>
      <c r="C4046" t="s">
        <v>12</v>
      </c>
      <c r="D4046" t="s">
        <v>8625</v>
      </c>
      <c r="E4046" t="s">
        <v>14</v>
      </c>
      <c r="F4046" t="s">
        <v>2563</v>
      </c>
      <c r="G4046" t="s">
        <v>16</v>
      </c>
      <c r="H4046" t="s">
        <v>8626</v>
      </c>
    </row>
    <row r="4047" spans="1:8">
      <c r="A4047" s="1">
        <v>4045</v>
      </c>
      <c r="B4047" t="s">
        <v>8585</v>
      </c>
      <c r="C4047" t="s">
        <v>12</v>
      </c>
      <c r="D4047" t="s">
        <v>8627</v>
      </c>
      <c r="E4047" t="s">
        <v>14</v>
      </c>
      <c r="F4047" t="s">
        <v>2955</v>
      </c>
      <c r="G4047" t="s">
        <v>16</v>
      </c>
      <c r="H4047" t="s">
        <v>8628</v>
      </c>
    </row>
    <row r="4048" spans="1:8">
      <c r="A4048" s="1">
        <v>4046</v>
      </c>
      <c r="B4048" t="s">
        <v>8585</v>
      </c>
      <c r="C4048" t="s">
        <v>12</v>
      </c>
      <c r="D4048" t="s">
        <v>8629</v>
      </c>
      <c r="E4048" t="s">
        <v>14</v>
      </c>
      <c r="F4048" t="s">
        <v>2958</v>
      </c>
      <c r="G4048" t="s">
        <v>16</v>
      </c>
      <c r="H4048" t="s">
        <v>8630</v>
      </c>
    </row>
    <row r="4049" spans="1:8">
      <c r="A4049" s="1">
        <v>4047</v>
      </c>
      <c r="B4049" t="s">
        <v>8585</v>
      </c>
      <c r="C4049" t="s">
        <v>12</v>
      </c>
      <c r="D4049" t="s">
        <v>8631</v>
      </c>
      <c r="E4049" t="s">
        <v>14</v>
      </c>
      <c r="F4049" t="s">
        <v>1124</v>
      </c>
      <c r="G4049" t="s">
        <v>16</v>
      </c>
      <c r="H4049" t="s">
        <v>8632</v>
      </c>
    </row>
    <row r="4050" spans="1:8">
      <c r="A4050" s="1">
        <v>4048</v>
      </c>
      <c r="B4050" t="s">
        <v>8585</v>
      </c>
      <c r="C4050" t="s">
        <v>12</v>
      </c>
      <c r="D4050" t="s">
        <v>8633</v>
      </c>
      <c r="E4050" t="s">
        <v>14</v>
      </c>
      <c r="F4050" t="s">
        <v>1015</v>
      </c>
      <c r="G4050" t="s">
        <v>16</v>
      </c>
      <c r="H4050" t="s">
        <v>8634</v>
      </c>
    </row>
    <row r="4051" spans="1:8">
      <c r="A4051" s="1">
        <v>4049</v>
      </c>
      <c r="B4051" t="s">
        <v>8585</v>
      </c>
      <c r="C4051" t="s">
        <v>12</v>
      </c>
      <c r="D4051" t="s">
        <v>8635</v>
      </c>
      <c r="E4051" t="s">
        <v>14</v>
      </c>
      <c r="F4051" t="s">
        <v>1129</v>
      </c>
      <c r="G4051" t="s">
        <v>16</v>
      </c>
      <c r="H4051" t="s">
        <v>8636</v>
      </c>
    </row>
    <row r="4052" spans="1:8">
      <c r="A4052" s="1">
        <v>4050</v>
      </c>
      <c r="B4052" t="s">
        <v>8585</v>
      </c>
      <c r="C4052" t="s">
        <v>12</v>
      </c>
      <c r="D4052" t="s">
        <v>8637</v>
      </c>
      <c r="E4052" t="s">
        <v>14</v>
      </c>
      <c r="F4052" t="s">
        <v>1132</v>
      </c>
      <c r="G4052" t="s">
        <v>16</v>
      </c>
      <c r="H4052" t="s">
        <v>8638</v>
      </c>
    </row>
    <row r="4053" spans="1:8">
      <c r="A4053" s="1">
        <v>4051</v>
      </c>
      <c r="B4053" t="s">
        <v>8585</v>
      </c>
      <c r="C4053" t="s">
        <v>12</v>
      </c>
      <c r="D4053" t="s">
        <v>8639</v>
      </c>
      <c r="E4053" t="s">
        <v>14</v>
      </c>
      <c r="F4053" t="s">
        <v>1135</v>
      </c>
      <c r="G4053" t="s">
        <v>16</v>
      </c>
      <c r="H4053" t="s">
        <v>8640</v>
      </c>
    </row>
    <row r="4054" spans="1:8">
      <c r="A4054" s="1">
        <v>4052</v>
      </c>
      <c r="B4054" t="s">
        <v>8585</v>
      </c>
      <c r="C4054" t="s">
        <v>12</v>
      </c>
      <c r="D4054" t="s">
        <v>8641</v>
      </c>
      <c r="E4054" t="s">
        <v>14</v>
      </c>
      <c r="F4054" t="s">
        <v>2690</v>
      </c>
      <c r="G4054" t="s">
        <v>16</v>
      </c>
      <c r="H4054" t="s">
        <v>8642</v>
      </c>
    </row>
    <row r="4055" spans="1:8">
      <c r="A4055" s="1">
        <v>4053</v>
      </c>
      <c r="B4055" t="s">
        <v>8585</v>
      </c>
      <c r="C4055" t="s">
        <v>12</v>
      </c>
      <c r="D4055" t="s">
        <v>8643</v>
      </c>
      <c r="E4055" t="s">
        <v>14</v>
      </c>
      <c r="F4055" t="s">
        <v>2973</v>
      </c>
      <c r="G4055" t="s">
        <v>16</v>
      </c>
      <c r="H4055" t="s">
        <v>8644</v>
      </c>
    </row>
    <row r="4056" spans="1:8">
      <c r="A4056" s="1">
        <v>4054</v>
      </c>
      <c r="B4056" t="s">
        <v>8585</v>
      </c>
      <c r="C4056" t="s">
        <v>12</v>
      </c>
      <c r="D4056" t="s">
        <v>8645</v>
      </c>
      <c r="E4056" t="s">
        <v>14</v>
      </c>
      <c r="F4056" t="s">
        <v>6434</v>
      </c>
      <c r="G4056" t="s">
        <v>16</v>
      </c>
      <c r="H4056" t="s">
        <v>8646</v>
      </c>
    </row>
    <row r="4057" spans="1:8">
      <c r="A4057" s="1">
        <v>4055</v>
      </c>
      <c r="B4057" t="s">
        <v>8585</v>
      </c>
      <c r="C4057" t="s">
        <v>12</v>
      </c>
      <c r="D4057" t="s">
        <v>8647</v>
      </c>
      <c r="E4057" t="s">
        <v>14</v>
      </c>
      <c r="F4057" t="s">
        <v>6390</v>
      </c>
      <c r="G4057" t="s">
        <v>16</v>
      </c>
      <c r="H4057" t="s">
        <v>8648</v>
      </c>
    </row>
    <row r="4058" spans="1:8">
      <c r="A4058" s="1">
        <v>4056</v>
      </c>
      <c r="B4058" t="s">
        <v>8585</v>
      </c>
      <c r="C4058" t="s">
        <v>12</v>
      </c>
      <c r="D4058" t="s">
        <v>8649</v>
      </c>
      <c r="E4058" t="s">
        <v>14</v>
      </c>
      <c r="F4058" t="s">
        <v>1138</v>
      </c>
      <c r="G4058" t="s">
        <v>16</v>
      </c>
      <c r="H4058" t="s">
        <v>2822</v>
      </c>
    </row>
    <row r="4059" spans="1:8">
      <c r="A4059" s="1">
        <v>4057</v>
      </c>
      <c r="B4059" t="s">
        <v>8585</v>
      </c>
      <c r="C4059" t="s">
        <v>12</v>
      </c>
      <c r="D4059" t="s">
        <v>8650</v>
      </c>
      <c r="E4059" t="s">
        <v>14</v>
      </c>
      <c r="F4059" t="s">
        <v>8651</v>
      </c>
      <c r="G4059" t="s">
        <v>16</v>
      </c>
      <c r="H4059" t="s">
        <v>8652</v>
      </c>
    </row>
    <row r="4060" spans="1:8">
      <c r="A4060" s="1">
        <v>4058</v>
      </c>
      <c r="B4060" t="s">
        <v>8585</v>
      </c>
      <c r="C4060" t="s">
        <v>12</v>
      </c>
      <c r="D4060" t="s">
        <v>8653</v>
      </c>
      <c r="E4060" t="s">
        <v>14</v>
      </c>
      <c r="F4060" t="s">
        <v>5541</v>
      </c>
      <c r="G4060" t="s">
        <v>16</v>
      </c>
      <c r="H4060" t="s">
        <v>8654</v>
      </c>
    </row>
    <row r="4061" spans="1:8">
      <c r="A4061" s="1">
        <v>4059</v>
      </c>
      <c r="B4061" t="s">
        <v>8585</v>
      </c>
      <c r="C4061" t="s">
        <v>12</v>
      </c>
      <c r="D4061" t="s">
        <v>8655</v>
      </c>
      <c r="E4061" t="s">
        <v>14</v>
      </c>
      <c r="F4061" t="s">
        <v>6431</v>
      </c>
      <c r="G4061" t="s">
        <v>16</v>
      </c>
      <c r="H4061" t="s">
        <v>8656</v>
      </c>
    </row>
    <row r="4062" spans="1:8">
      <c r="A4062" s="1">
        <v>4060</v>
      </c>
      <c r="B4062" t="s">
        <v>8585</v>
      </c>
      <c r="C4062" t="s">
        <v>12</v>
      </c>
      <c r="D4062" t="s">
        <v>8657</v>
      </c>
      <c r="E4062" t="s">
        <v>14</v>
      </c>
      <c r="F4062" t="s">
        <v>8658</v>
      </c>
      <c r="G4062" t="s">
        <v>16</v>
      </c>
      <c r="H4062" t="s">
        <v>8622</v>
      </c>
    </row>
    <row r="4063" spans="1:8">
      <c r="A4063" s="1">
        <v>4061</v>
      </c>
      <c r="B4063" t="s">
        <v>8585</v>
      </c>
      <c r="C4063" t="s">
        <v>12</v>
      </c>
      <c r="D4063" t="s">
        <v>8659</v>
      </c>
      <c r="E4063" t="s">
        <v>14</v>
      </c>
      <c r="F4063" t="s">
        <v>276</v>
      </c>
      <c r="G4063" t="s">
        <v>16</v>
      </c>
      <c r="H4063" t="s">
        <v>8660</v>
      </c>
    </row>
    <row r="4064" spans="1:8">
      <c r="A4064" s="1">
        <v>4062</v>
      </c>
      <c r="B4064" t="s">
        <v>8585</v>
      </c>
      <c r="C4064" t="s">
        <v>12</v>
      </c>
      <c r="D4064" t="s">
        <v>8661</v>
      </c>
      <c r="E4064" t="s">
        <v>14</v>
      </c>
      <c r="F4064" t="s">
        <v>8662</v>
      </c>
      <c r="G4064" t="s">
        <v>16</v>
      </c>
      <c r="H4064" t="s">
        <v>8663</v>
      </c>
    </row>
    <row r="4065" spans="1:8">
      <c r="A4065" s="1">
        <v>4063</v>
      </c>
      <c r="B4065" t="s">
        <v>8585</v>
      </c>
      <c r="C4065" t="s">
        <v>12</v>
      </c>
      <c r="D4065" t="s">
        <v>8664</v>
      </c>
      <c r="E4065" t="s">
        <v>14</v>
      </c>
      <c r="F4065" t="s">
        <v>5544</v>
      </c>
      <c r="G4065" t="s">
        <v>16</v>
      </c>
      <c r="H4065" t="s">
        <v>8665</v>
      </c>
    </row>
    <row r="4066" spans="1:8">
      <c r="A4066" s="1">
        <v>4064</v>
      </c>
      <c r="B4066" t="s">
        <v>8585</v>
      </c>
      <c r="C4066" t="s">
        <v>12</v>
      </c>
      <c r="D4066" t="s">
        <v>8666</v>
      </c>
      <c r="E4066" t="s">
        <v>14</v>
      </c>
      <c r="F4066" t="s">
        <v>8667</v>
      </c>
      <c r="G4066" t="s">
        <v>16</v>
      </c>
      <c r="H4066" t="s">
        <v>8668</v>
      </c>
    </row>
    <row r="4067" spans="1:8">
      <c r="A4067" s="1">
        <v>4065</v>
      </c>
      <c r="B4067" t="s">
        <v>8585</v>
      </c>
      <c r="C4067" t="s">
        <v>12</v>
      </c>
      <c r="D4067" t="s">
        <v>8669</v>
      </c>
      <c r="E4067" t="s">
        <v>14</v>
      </c>
      <c r="F4067" t="s">
        <v>7008</v>
      </c>
      <c r="G4067" t="s">
        <v>16</v>
      </c>
      <c r="H4067" t="s">
        <v>8670</v>
      </c>
    </row>
    <row r="4068" spans="1:8">
      <c r="A4068" s="1">
        <v>4066</v>
      </c>
      <c r="B4068" t="s">
        <v>8585</v>
      </c>
      <c r="C4068" t="s">
        <v>12</v>
      </c>
      <c r="D4068" t="s">
        <v>8671</v>
      </c>
      <c r="E4068" t="s">
        <v>14</v>
      </c>
      <c r="F4068" t="s">
        <v>5048</v>
      </c>
      <c r="G4068" t="s">
        <v>16</v>
      </c>
      <c r="H4068" t="s">
        <v>8672</v>
      </c>
    </row>
    <row r="4069" spans="1:8">
      <c r="A4069" s="1">
        <v>4067</v>
      </c>
      <c r="B4069" t="s">
        <v>8585</v>
      </c>
      <c r="C4069" t="s">
        <v>12</v>
      </c>
      <c r="D4069" t="s">
        <v>8673</v>
      </c>
      <c r="E4069" t="s">
        <v>14</v>
      </c>
      <c r="F4069" t="s">
        <v>8674</v>
      </c>
      <c r="G4069" t="s">
        <v>16</v>
      </c>
      <c r="H4069" t="s">
        <v>8675</v>
      </c>
    </row>
    <row r="4070" spans="1:8">
      <c r="A4070" s="1">
        <v>4068</v>
      </c>
      <c r="B4070" t="s">
        <v>8585</v>
      </c>
      <c r="C4070" t="s">
        <v>12</v>
      </c>
      <c r="D4070" t="s">
        <v>8676</v>
      </c>
      <c r="E4070" t="s">
        <v>14</v>
      </c>
      <c r="F4070" t="s">
        <v>3669</v>
      </c>
      <c r="G4070" t="s">
        <v>16</v>
      </c>
      <c r="H4070" t="s">
        <v>8677</v>
      </c>
    </row>
    <row r="4071" spans="1:8">
      <c r="A4071" s="1">
        <v>4069</v>
      </c>
      <c r="B4071" t="s">
        <v>8585</v>
      </c>
      <c r="C4071" t="s">
        <v>12</v>
      </c>
      <c r="D4071" t="s">
        <v>8678</v>
      </c>
      <c r="E4071" t="s">
        <v>14</v>
      </c>
      <c r="F4071" t="s">
        <v>2985</v>
      </c>
      <c r="G4071" t="s">
        <v>16</v>
      </c>
      <c r="H4071" t="s">
        <v>8679</v>
      </c>
    </row>
    <row r="4072" spans="1:8">
      <c r="A4072" s="1">
        <v>4070</v>
      </c>
      <c r="B4072" t="s">
        <v>8585</v>
      </c>
      <c r="C4072" t="s">
        <v>12</v>
      </c>
      <c r="D4072" t="s">
        <v>8680</v>
      </c>
      <c r="E4072" t="s">
        <v>14</v>
      </c>
      <c r="F4072" t="s">
        <v>2988</v>
      </c>
      <c r="G4072" t="s">
        <v>16</v>
      </c>
      <c r="H4072" t="s">
        <v>8681</v>
      </c>
    </row>
    <row r="4073" spans="1:8">
      <c r="A4073" s="1">
        <v>4071</v>
      </c>
      <c r="B4073" t="s">
        <v>8585</v>
      </c>
      <c r="C4073" t="s">
        <v>12</v>
      </c>
      <c r="D4073" t="s">
        <v>8682</v>
      </c>
      <c r="E4073" t="s">
        <v>14</v>
      </c>
      <c r="F4073" t="s">
        <v>65</v>
      </c>
      <c r="G4073" t="s">
        <v>16</v>
      </c>
      <c r="H4073" t="s">
        <v>8683</v>
      </c>
    </row>
    <row r="4074" spans="1:8">
      <c r="A4074" s="1">
        <v>4072</v>
      </c>
      <c r="B4074" t="s">
        <v>8585</v>
      </c>
      <c r="C4074" t="s">
        <v>12</v>
      </c>
      <c r="D4074" t="s">
        <v>8684</v>
      </c>
      <c r="E4074" t="s">
        <v>14</v>
      </c>
      <c r="F4074" t="s">
        <v>68</v>
      </c>
      <c r="G4074" t="s">
        <v>16</v>
      </c>
      <c r="H4074" t="s">
        <v>8685</v>
      </c>
    </row>
    <row r="4075" spans="1:8">
      <c r="A4075" s="1">
        <v>4073</v>
      </c>
      <c r="B4075" t="s">
        <v>8585</v>
      </c>
      <c r="C4075" t="s">
        <v>12</v>
      </c>
      <c r="D4075" t="s">
        <v>8686</v>
      </c>
      <c r="E4075" t="s">
        <v>14</v>
      </c>
      <c r="F4075" t="s">
        <v>71</v>
      </c>
      <c r="G4075" t="s">
        <v>16</v>
      </c>
      <c r="H4075" t="s">
        <v>8687</v>
      </c>
    </row>
    <row r="4076" spans="1:8">
      <c r="A4076" s="1">
        <v>4074</v>
      </c>
      <c r="B4076" t="s">
        <v>8585</v>
      </c>
      <c r="C4076" t="s">
        <v>12</v>
      </c>
      <c r="D4076" t="s">
        <v>63</v>
      </c>
      <c r="E4076" t="s">
        <v>14</v>
      </c>
      <c r="F4076" t="s">
        <v>63</v>
      </c>
      <c r="G4076" t="s">
        <v>16</v>
      </c>
    </row>
    <row r="4077" spans="1:8">
      <c r="A4077" s="1">
        <v>4075</v>
      </c>
      <c r="B4077" t="s">
        <v>8585</v>
      </c>
      <c r="C4077" t="s">
        <v>12</v>
      </c>
      <c r="D4077" t="s">
        <v>8688</v>
      </c>
      <c r="E4077" t="s">
        <v>14</v>
      </c>
      <c r="F4077" t="s">
        <v>1885</v>
      </c>
      <c r="G4077" t="s">
        <v>16</v>
      </c>
      <c r="H4077" t="s">
        <v>8689</v>
      </c>
    </row>
    <row r="4078" spans="1:8">
      <c r="A4078" s="1">
        <v>4076</v>
      </c>
      <c r="B4078" t="s">
        <v>8585</v>
      </c>
      <c r="C4078" t="s">
        <v>12</v>
      </c>
      <c r="D4078" t="s">
        <v>8690</v>
      </c>
      <c r="E4078" t="s">
        <v>14</v>
      </c>
      <c r="F4078" t="s">
        <v>1888</v>
      </c>
      <c r="G4078" t="s">
        <v>16</v>
      </c>
      <c r="H4078" t="s">
        <v>8691</v>
      </c>
    </row>
    <row r="4079" spans="1:8">
      <c r="A4079" s="1">
        <v>4077</v>
      </c>
      <c r="B4079" t="s">
        <v>8585</v>
      </c>
      <c r="C4079" t="s">
        <v>12</v>
      </c>
      <c r="D4079" t="s">
        <v>8692</v>
      </c>
      <c r="E4079" t="s">
        <v>14</v>
      </c>
      <c r="F4079" t="s">
        <v>1890</v>
      </c>
      <c r="G4079" t="s">
        <v>16</v>
      </c>
      <c r="H4079" t="s">
        <v>8693</v>
      </c>
    </row>
    <row r="4080" spans="1:8">
      <c r="A4080" s="1">
        <v>4078</v>
      </c>
      <c r="B4080" t="s">
        <v>8585</v>
      </c>
      <c r="C4080" t="s">
        <v>12</v>
      </c>
      <c r="D4080" t="s">
        <v>8694</v>
      </c>
      <c r="E4080" t="s">
        <v>14</v>
      </c>
      <c r="F4080" t="s">
        <v>1892</v>
      </c>
      <c r="G4080" t="s">
        <v>16</v>
      </c>
      <c r="H4080" t="s">
        <v>8695</v>
      </c>
    </row>
    <row r="4081" spans="1:8">
      <c r="A4081" s="1">
        <v>4079</v>
      </c>
      <c r="B4081" t="s">
        <v>8585</v>
      </c>
      <c r="C4081" t="s">
        <v>12</v>
      </c>
      <c r="D4081" t="s">
        <v>8696</v>
      </c>
      <c r="E4081" t="s">
        <v>14</v>
      </c>
      <c r="F4081" t="s">
        <v>1895</v>
      </c>
      <c r="G4081" t="s">
        <v>16</v>
      </c>
      <c r="H4081" t="s">
        <v>8697</v>
      </c>
    </row>
    <row r="4082" spans="1:8">
      <c r="A4082" s="1">
        <v>4080</v>
      </c>
      <c r="B4082" t="s">
        <v>8585</v>
      </c>
      <c r="C4082" t="s">
        <v>12</v>
      </c>
      <c r="D4082" t="s">
        <v>8698</v>
      </c>
      <c r="E4082" t="s">
        <v>14</v>
      </c>
      <c r="F4082" t="s">
        <v>1898</v>
      </c>
      <c r="G4082" t="s">
        <v>16</v>
      </c>
      <c r="H4082" t="s">
        <v>8699</v>
      </c>
    </row>
    <row r="4083" spans="1:8">
      <c r="A4083" s="1">
        <v>4081</v>
      </c>
      <c r="B4083" t="s">
        <v>8585</v>
      </c>
      <c r="C4083" t="s">
        <v>12</v>
      </c>
      <c r="D4083" t="s">
        <v>8700</v>
      </c>
      <c r="E4083" t="s">
        <v>14</v>
      </c>
      <c r="F4083" t="s">
        <v>1901</v>
      </c>
      <c r="G4083" t="s">
        <v>16</v>
      </c>
      <c r="H4083" t="s">
        <v>8701</v>
      </c>
    </row>
    <row r="4084" spans="1:8">
      <c r="A4084" s="1">
        <v>4082</v>
      </c>
      <c r="B4084" t="s">
        <v>8585</v>
      </c>
      <c r="C4084" t="s">
        <v>12</v>
      </c>
      <c r="D4084" t="s">
        <v>8702</v>
      </c>
      <c r="E4084" t="s">
        <v>14</v>
      </c>
      <c r="F4084" t="s">
        <v>1904</v>
      </c>
      <c r="G4084" t="s">
        <v>16</v>
      </c>
      <c r="H4084" t="s">
        <v>8703</v>
      </c>
    </row>
    <row r="4085" spans="1:8">
      <c r="A4085" s="1">
        <v>4083</v>
      </c>
      <c r="B4085" t="s">
        <v>8585</v>
      </c>
      <c r="C4085" t="s">
        <v>12</v>
      </c>
      <c r="D4085" t="s">
        <v>8704</v>
      </c>
      <c r="E4085" t="s">
        <v>14</v>
      </c>
      <c r="F4085" t="s">
        <v>1907</v>
      </c>
      <c r="G4085" t="s">
        <v>16</v>
      </c>
      <c r="H4085" t="s">
        <v>8705</v>
      </c>
    </row>
    <row r="4086" spans="1:8">
      <c r="A4086" s="1">
        <v>4084</v>
      </c>
      <c r="B4086" t="s">
        <v>8585</v>
      </c>
      <c r="C4086" t="s">
        <v>12</v>
      </c>
      <c r="D4086" t="s">
        <v>8706</v>
      </c>
      <c r="E4086" t="s">
        <v>14</v>
      </c>
      <c r="F4086" t="s">
        <v>1910</v>
      </c>
      <c r="G4086" t="s">
        <v>16</v>
      </c>
      <c r="H4086" t="s">
        <v>8707</v>
      </c>
    </row>
    <row r="4087" spans="1:8">
      <c r="A4087" s="1">
        <v>4085</v>
      </c>
      <c r="B4087" t="s">
        <v>8585</v>
      </c>
      <c r="C4087" t="s">
        <v>12</v>
      </c>
      <c r="D4087" t="s">
        <v>8708</v>
      </c>
      <c r="E4087" t="s">
        <v>14</v>
      </c>
      <c r="F4087" t="s">
        <v>1913</v>
      </c>
      <c r="G4087" t="s">
        <v>16</v>
      </c>
      <c r="H4087" t="s">
        <v>8709</v>
      </c>
    </row>
    <row r="4088" spans="1:8">
      <c r="A4088" s="1">
        <v>4086</v>
      </c>
      <c r="B4088" t="s">
        <v>8585</v>
      </c>
      <c r="C4088" t="s">
        <v>12</v>
      </c>
      <c r="D4088" t="s">
        <v>8710</v>
      </c>
      <c r="E4088" t="s">
        <v>14</v>
      </c>
      <c r="F4088" t="s">
        <v>1916</v>
      </c>
      <c r="G4088" t="s">
        <v>16</v>
      </c>
      <c r="H4088" t="s">
        <v>8711</v>
      </c>
    </row>
    <row r="4089" spans="1:8">
      <c r="A4089" s="1">
        <v>4087</v>
      </c>
      <c r="B4089" t="s">
        <v>8585</v>
      </c>
      <c r="C4089" t="s">
        <v>12</v>
      </c>
      <c r="D4089" t="s">
        <v>8712</v>
      </c>
      <c r="E4089" t="s">
        <v>14</v>
      </c>
      <c r="F4089" t="s">
        <v>1919</v>
      </c>
      <c r="G4089" t="s">
        <v>16</v>
      </c>
      <c r="H4089" t="s">
        <v>8713</v>
      </c>
    </row>
    <row r="4090" spans="1:8">
      <c r="A4090" s="1">
        <v>4088</v>
      </c>
      <c r="B4090" t="s">
        <v>8585</v>
      </c>
      <c r="C4090" t="s">
        <v>12</v>
      </c>
      <c r="D4090" t="s">
        <v>8714</v>
      </c>
      <c r="E4090" t="s">
        <v>14</v>
      </c>
      <c r="F4090" t="s">
        <v>1922</v>
      </c>
      <c r="G4090" t="s">
        <v>16</v>
      </c>
      <c r="H4090" t="s">
        <v>8715</v>
      </c>
    </row>
    <row r="4091" spans="1:8">
      <c r="A4091" s="1">
        <v>4089</v>
      </c>
      <c r="B4091" t="s">
        <v>8585</v>
      </c>
      <c r="C4091" t="s">
        <v>12</v>
      </c>
      <c r="D4091" t="s">
        <v>8716</v>
      </c>
      <c r="E4091" t="s">
        <v>14</v>
      </c>
      <c r="F4091" t="s">
        <v>1925</v>
      </c>
      <c r="G4091" t="s">
        <v>16</v>
      </c>
      <c r="H4091" t="s">
        <v>8717</v>
      </c>
    </row>
    <row r="4092" spans="1:8">
      <c r="A4092" s="1">
        <v>4090</v>
      </c>
      <c r="B4092" t="s">
        <v>8585</v>
      </c>
      <c r="C4092" t="s">
        <v>12</v>
      </c>
      <c r="D4092" t="s">
        <v>8718</v>
      </c>
      <c r="E4092" t="s">
        <v>14</v>
      </c>
      <c r="F4092" t="s">
        <v>1928</v>
      </c>
      <c r="G4092" t="s">
        <v>16</v>
      </c>
      <c r="H4092" t="s">
        <v>8719</v>
      </c>
    </row>
    <row r="4093" spans="1:8">
      <c r="A4093" s="1">
        <v>4091</v>
      </c>
      <c r="B4093" t="s">
        <v>8585</v>
      </c>
      <c r="C4093" t="s">
        <v>12</v>
      </c>
      <c r="D4093" t="s">
        <v>8720</v>
      </c>
      <c r="E4093" t="s">
        <v>14</v>
      </c>
      <c r="F4093" t="s">
        <v>1931</v>
      </c>
      <c r="G4093" t="s">
        <v>16</v>
      </c>
      <c r="H4093" t="s">
        <v>8721</v>
      </c>
    </row>
    <row r="4094" spans="1:8">
      <c r="A4094" s="1">
        <v>4092</v>
      </c>
      <c r="B4094" t="s">
        <v>8585</v>
      </c>
      <c r="C4094" t="s">
        <v>12</v>
      </c>
      <c r="D4094" t="s">
        <v>8722</v>
      </c>
      <c r="E4094" t="s">
        <v>14</v>
      </c>
      <c r="F4094" t="s">
        <v>1934</v>
      </c>
      <c r="G4094" t="s">
        <v>16</v>
      </c>
      <c r="H4094" t="s">
        <v>8723</v>
      </c>
    </row>
    <row r="4095" spans="1:8">
      <c r="A4095" s="1">
        <v>4093</v>
      </c>
      <c r="B4095" t="s">
        <v>8585</v>
      </c>
      <c r="C4095" t="s">
        <v>12</v>
      </c>
      <c r="D4095" t="s">
        <v>8724</v>
      </c>
      <c r="E4095" t="s">
        <v>14</v>
      </c>
      <c r="F4095" t="s">
        <v>1937</v>
      </c>
      <c r="G4095" t="s">
        <v>16</v>
      </c>
      <c r="H4095" t="s">
        <v>8725</v>
      </c>
    </row>
    <row r="4096" spans="1:8">
      <c r="A4096" s="1">
        <v>4094</v>
      </c>
      <c r="B4096" t="s">
        <v>8585</v>
      </c>
      <c r="C4096" t="s">
        <v>12</v>
      </c>
      <c r="D4096" t="s">
        <v>63</v>
      </c>
      <c r="E4096" t="s">
        <v>14</v>
      </c>
      <c r="F4096" t="s">
        <v>63</v>
      </c>
      <c r="G4096" t="s">
        <v>16</v>
      </c>
    </row>
    <row r="4097" spans="1:8">
      <c r="A4097" s="1">
        <v>4095</v>
      </c>
      <c r="B4097" t="s">
        <v>8585</v>
      </c>
      <c r="C4097" t="s">
        <v>12</v>
      </c>
      <c r="D4097" t="s">
        <v>8726</v>
      </c>
      <c r="E4097" t="s">
        <v>14</v>
      </c>
      <c r="F4097" t="s">
        <v>3663</v>
      </c>
      <c r="G4097" t="s">
        <v>16</v>
      </c>
      <c r="H4097" t="s">
        <v>8727</v>
      </c>
    </row>
    <row r="4098" spans="1:8">
      <c r="A4098" s="1">
        <v>4096</v>
      </c>
      <c r="B4098" t="s">
        <v>8585</v>
      </c>
      <c r="C4098" t="s">
        <v>12</v>
      </c>
      <c r="D4098" t="s">
        <v>8728</v>
      </c>
      <c r="E4098" t="s">
        <v>14</v>
      </c>
      <c r="F4098" t="s">
        <v>8729</v>
      </c>
      <c r="G4098" t="s">
        <v>16</v>
      </c>
      <c r="H4098" t="s">
        <v>8730</v>
      </c>
    </row>
    <row r="4099" spans="1:8">
      <c r="A4099" s="1">
        <v>4097</v>
      </c>
      <c r="B4099" t="s">
        <v>8585</v>
      </c>
      <c r="C4099" t="s">
        <v>12</v>
      </c>
      <c r="D4099" t="s">
        <v>8731</v>
      </c>
      <c r="E4099" t="s">
        <v>14</v>
      </c>
      <c r="F4099" t="s">
        <v>8732</v>
      </c>
      <c r="G4099" t="s">
        <v>16</v>
      </c>
      <c r="H4099" t="s">
        <v>8733</v>
      </c>
    </row>
    <row r="4100" spans="1:8">
      <c r="A4100" s="1">
        <v>4098</v>
      </c>
      <c r="B4100" t="s">
        <v>8585</v>
      </c>
      <c r="C4100" t="s">
        <v>12</v>
      </c>
      <c r="D4100" t="s">
        <v>8734</v>
      </c>
      <c r="E4100" t="s">
        <v>14</v>
      </c>
      <c r="F4100" t="s">
        <v>8735</v>
      </c>
      <c r="G4100" t="s">
        <v>16</v>
      </c>
      <c r="H4100" t="s">
        <v>8736</v>
      </c>
    </row>
    <row r="4101" spans="1:8">
      <c r="A4101" s="1">
        <v>4099</v>
      </c>
      <c r="B4101" t="s">
        <v>8585</v>
      </c>
      <c r="C4101" t="s">
        <v>12</v>
      </c>
      <c r="D4101" t="s">
        <v>8737</v>
      </c>
      <c r="E4101" t="s">
        <v>14</v>
      </c>
      <c r="F4101" t="s">
        <v>5744</v>
      </c>
      <c r="G4101" t="s">
        <v>16</v>
      </c>
      <c r="H4101" t="s">
        <v>8738</v>
      </c>
    </row>
    <row r="4102" spans="1:8">
      <c r="A4102" s="1">
        <v>4100</v>
      </c>
      <c r="B4102" t="s">
        <v>8585</v>
      </c>
      <c r="C4102" t="s">
        <v>12</v>
      </c>
      <c r="D4102" t="s">
        <v>8739</v>
      </c>
      <c r="E4102" t="s">
        <v>14</v>
      </c>
      <c r="F4102" t="s">
        <v>8740</v>
      </c>
      <c r="G4102" t="s">
        <v>16</v>
      </c>
      <c r="H4102" t="s">
        <v>8741</v>
      </c>
    </row>
    <row r="4103" spans="1:8">
      <c r="A4103" s="1">
        <v>4101</v>
      </c>
      <c r="B4103" t="s">
        <v>8585</v>
      </c>
      <c r="C4103" t="s">
        <v>12</v>
      </c>
      <c r="D4103" t="s">
        <v>8742</v>
      </c>
      <c r="E4103" t="s">
        <v>14</v>
      </c>
      <c r="F4103" t="s">
        <v>174</v>
      </c>
      <c r="G4103" t="s">
        <v>16</v>
      </c>
      <c r="H4103" t="s">
        <v>8743</v>
      </c>
    </row>
    <row r="4104" spans="1:8">
      <c r="A4104" s="1">
        <v>4102</v>
      </c>
      <c r="B4104" t="s">
        <v>8585</v>
      </c>
      <c r="C4104" t="s">
        <v>12</v>
      </c>
      <c r="D4104" t="s">
        <v>8744</v>
      </c>
      <c r="E4104" t="s">
        <v>14</v>
      </c>
      <c r="F4104" t="s">
        <v>4173</v>
      </c>
      <c r="G4104" t="s">
        <v>16</v>
      </c>
      <c r="H4104" t="s">
        <v>8745</v>
      </c>
    </row>
    <row r="4105" spans="1:8">
      <c r="A4105" s="1">
        <v>4103</v>
      </c>
      <c r="B4105" t="s">
        <v>8585</v>
      </c>
      <c r="C4105" t="s">
        <v>12</v>
      </c>
      <c r="D4105" t="s">
        <v>8746</v>
      </c>
      <c r="E4105" t="s">
        <v>14</v>
      </c>
      <c r="F4105" t="s">
        <v>8747</v>
      </c>
      <c r="G4105" t="s">
        <v>16</v>
      </c>
      <c r="H4105" t="s">
        <v>8745</v>
      </c>
    </row>
    <row r="4106" spans="1:8">
      <c r="A4106" s="1">
        <v>4104</v>
      </c>
      <c r="B4106" t="s">
        <v>8585</v>
      </c>
      <c r="C4106" t="s">
        <v>12</v>
      </c>
      <c r="D4106" t="s">
        <v>8748</v>
      </c>
      <c r="E4106" t="s">
        <v>14</v>
      </c>
      <c r="F4106" t="s">
        <v>8749</v>
      </c>
      <c r="G4106" t="s">
        <v>16</v>
      </c>
      <c r="H4106" t="s">
        <v>8745</v>
      </c>
    </row>
    <row r="4107" spans="1:8">
      <c r="A4107" s="1">
        <v>4105</v>
      </c>
      <c r="B4107" t="s">
        <v>8585</v>
      </c>
      <c r="C4107" t="s">
        <v>12</v>
      </c>
      <c r="D4107" t="s">
        <v>8750</v>
      </c>
      <c r="E4107" t="s">
        <v>14</v>
      </c>
      <c r="F4107" t="s">
        <v>5569</v>
      </c>
      <c r="G4107" t="s">
        <v>16</v>
      </c>
      <c r="H4107" t="s">
        <v>8745</v>
      </c>
    </row>
    <row r="4108" spans="1:8">
      <c r="A4108" s="1">
        <v>4106</v>
      </c>
      <c r="B4108" t="s">
        <v>8585</v>
      </c>
      <c r="C4108" t="s">
        <v>12</v>
      </c>
      <c r="D4108" t="s">
        <v>8751</v>
      </c>
      <c r="E4108" t="s">
        <v>14</v>
      </c>
      <c r="F4108" t="s">
        <v>5461</v>
      </c>
      <c r="G4108" t="s">
        <v>16</v>
      </c>
      <c r="H4108" t="s">
        <v>8745</v>
      </c>
    </row>
    <row r="4109" spans="1:8">
      <c r="A4109" s="1">
        <v>4107</v>
      </c>
      <c r="B4109" t="s">
        <v>8585</v>
      </c>
      <c r="C4109" t="s">
        <v>12</v>
      </c>
      <c r="D4109" t="s">
        <v>8752</v>
      </c>
      <c r="E4109" t="s">
        <v>14</v>
      </c>
      <c r="F4109" t="s">
        <v>8753</v>
      </c>
      <c r="G4109" t="s">
        <v>16</v>
      </c>
      <c r="H4109" t="s">
        <v>8745</v>
      </c>
    </row>
    <row r="4110" spans="1:8">
      <c r="A4110" s="1">
        <v>4108</v>
      </c>
      <c r="B4110" t="s">
        <v>8585</v>
      </c>
      <c r="C4110" t="s">
        <v>12</v>
      </c>
      <c r="D4110" t="s">
        <v>8754</v>
      </c>
      <c r="E4110" t="s">
        <v>14</v>
      </c>
      <c r="F4110" t="s">
        <v>8755</v>
      </c>
      <c r="G4110" t="s">
        <v>16</v>
      </c>
      <c r="H4110" t="s">
        <v>8745</v>
      </c>
    </row>
    <row r="4111" spans="1:8">
      <c r="A4111" s="1">
        <v>4109</v>
      </c>
      <c r="B4111" t="s">
        <v>8585</v>
      </c>
      <c r="C4111" t="s">
        <v>12</v>
      </c>
      <c r="D4111" t="s">
        <v>8756</v>
      </c>
      <c r="E4111" t="s">
        <v>14</v>
      </c>
      <c r="F4111" t="s">
        <v>8318</v>
      </c>
      <c r="G4111" t="s">
        <v>16</v>
      </c>
      <c r="H4111" t="s">
        <v>8745</v>
      </c>
    </row>
    <row r="4112" spans="1:8">
      <c r="A4112" s="1">
        <v>4110</v>
      </c>
      <c r="B4112" t="s">
        <v>8585</v>
      </c>
      <c r="C4112" t="s">
        <v>12</v>
      </c>
      <c r="D4112" t="s">
        <v>8757</v>
      </c>
      <c r="E4112" t="s">
        <v>14</v>
      </c>
      <c r="F4112" t="s">
        <v>5582</v>
      </c>
      <c r="G4112" t="s">
        <v>16</v>
      </c>
      <c r="H4112" t="s">
        <v>8745</v>
      </c>
    </row>
    <row r="4113" spans="1:8">
      <c r="A4113" s="1">
        <v>4111</v>
      </c>
      <c r="B4113" t="s">
        <v>8585</v>
      </c>
      <c r="C4113" t="s">
        <v>12</v>
      </c>
      <c r="D4113" t="s">
        <v>8758</v>
      </c>
      <c r="E4113" t="s">
        <v>14</v>
      </c>
      <c r="F4113" t="s">
        <v>3151</v>
      </c>
      <c r="G4113" t="s">
        <v>16</v>
      </c>
      <c r="H4113" t="s">
        <v>8745</v>
      </c>
    </row>
    <row r="4114" spans="1:8">
      <c r="A4114" s="1">
        <v>4112</v>
      </c>
      <c r="B4114" t="s">
        <v>8585</v>
      </c>
      <c r="C4114" t="s">
        <v>12</v>
      </c>
      <c r="D4114" t="s">
        <v>8759</v>
      </c>
      <c r="E4114" t="s">
        <v>14</v>
      </c>
      <c r="F4114" t="s">
        <v>3154</v>
      </c>
      <c r="G4114" t="s">
        <v>16</v>
      </c>
      <c r="H4114" t="s">
        <v>8745</v>
      </c>
    </row>
    <row r="4115" spans="1:8">
      <c r="A4115" s="1">
        <v>4113</v>
      </c>
      <c r="B4115" t="s">
        <v>8585</v>
      </c>
      <c r="C4115" t="s">
        <v>12</v>
      </c>
      <c r="D4115" t="s">
        <v>8760</v>
      </c>
      <c r="E4115" t="s">
        <v>14</v>
      </c>
      <c r="F4115" t="s">
        <v>2566</v>
      </c>
      <c r="G4115" t="s">
        <v>16</v>
      </c>
      <c r="H4115" t="s">
        <v>8745</v>
      </c>
    </row>
    <row r="4116" spans="1:8">
      <c r="A4116" s="1">
        <v>4114</v>
      </c>
      <c r="B4116" t="s">
        <v>8585</v>
      </c>
      <c r="C4116" t="s">
        <v>12</v>
      </c>
      <c r="D4116" t="s">
        <v>8761</v>
      </c>
      <c r="E4116" t="s">
        <v>14</v>
      </c>
      <c r="F4116" t="s">
        <v>8323</v>
      </c>
      <c r="G4116" t="s">
        <v>16</v>
      </c>
      <c r="H4116" t="s">
        <v>8745</v>
      </c>
    </row>
    <row r="4117" spans="1:8">
      <c r="A4117" s="1">
        <v>4115</v>
      </c>
      <c r="B4117" t="s">
        <v>8585</v>
      </c>
      <c r="C4117" t="s">
        <v>12</v>
      </c>
      <c r="D4117" t="s">
        <v>8762</v>
      </c>
      <c r="E4117" t="s">
        <v>14</v>
      </c>
      <c r="F4117" t="s">
        <v>2569</v>
      </c>
      <c r="G4117" t="s">
        <v>16</v>
      </c>
      <c r="H4117" t="s">
        <v>8745</v>
      </c>
    </row>
    <row r="4118" spans="1:8">
      <c r="A4118" s="1">
        <v>4116</v>
      </c>
      <c r="B4118" t="s">
        <v>8585</v>
      </c>
      <c r="C4118" t="s">
        <v>12</v>
      </c>
      <c r="D4118" t="s">
        <v>8763</v>
      </c>
      <c r="E4118" t="s">
        <v>14</v>
      </c>
      <c r="F4118" t="s">
        <v>8764</v>
      </c>
      <c r="G4118" t="s">
        <v>16</v>
      </c>
      <c r="H4118" t="s">
        <v>8745</v>
      </c>
    </row>
    <row r="4119" spans="1:8">
      <c r="A4119" s="1">
        <v>4117</v>
      </c>
      <c r="B4119" t="s">
        <v>8585</v>
      </c>
      <c r="C4119" t="s">
        <v>12</v>
      </c>
      <c r="D4119" t="s">
        <v>8765</v>
      </c>
      <c r="E4119" t="s">
        <v>14</v>
      </c>
      <c r="F4119" t="s">
        <v>2572</v>
      </c>
      <c r="G4119" t="s">
        <v>16</v>
      </c>
      <c r="H4119" t="s">
        <v>8745</v>
      </c>
    </row>
    <row r="4120" spans="1:8">
      <c r="A4120" s="1">
        <v>4118</v>
      </c>
      <c r="B4120" t="s">
        <v>8585</v>
      </c>
      <c r="C4120" t="s">
        <v>12</v>
      </c>
      <c r="D4120" t="s">
        <v>8766</v>
      </c>
      <c r="E4120" t="s">
        <v>14</v>
      </c>
      <c r="F4120" t="s">
        <v>8767</v>
      </c>
      <c r="G4120" t="s">
        <v>16</v>
      </c>
      <c r="H4120" t="s">
        <v>8768</v>
      </c>
    </row>
    <row r="4121" spans="1:8">
      <c r="A4121" s="1">
        <v>4119</v>
      </c>
      <c r="B4121" t="s">
        <v>8585</v>
      </c>
      <c r="C4121" t="s">
        <v>12</v>
      </c>
      <c r="D4121" t="s">
        <v>8769</v>
      </c>
      <c r="E4121" t="s">
        <v>14</v>
      </c>
      <c r="F4121" t="s">
        <v>2606</v>
      </c>
      <c r="G4121" t="s">
        <v>16</v>
      </c>
      <c r="H4121" t="s">
        <v>8770</v>
      </c>
    </row>
    <row r="4122" spans="1:8">
      <c r="A4122" s="1">
        <v>4120</v>
      </c>
      <c r="B4122" t="s">
        <v>8585</v>
      </c>
      <c r="C4122" t="s">
        <v>12</v>
      </c>
      <c r="D4122" t="s">
        <v>8771</v>
      </c>
      <c r="E4122" t="s">
        <v>14</v>
      </c>
      <c r="F4122" t="s">
        <v>8772</v>
      </c>
      <c r="G4122" t="s">
        <v>16</v>
      </c>
      <c r="H4122" t="s">
        <v>8773</v>
      </c>
    </row>
    <row r="4123" spans="1:8">
      <c r="A4123" s="1">
        <v>4121</v>
      </c>
      <c r="B4123" t="s">
        <v>8585</v>
      </c>
      <c r="C4123" t="s">
        <v>12</v>
      </c>
      <c r="D4123" t="s">
        <v>8774</v>
      </c>
      <c r="E4123" t="s">
        <v>14</v>
      </c>
      <c r="F4123" t="s">
        <v>638</v>
      </c>
      <c r="G4123" t="s">
        <v>16</v>
      </c>
      <c r="H4123" t="s">
        <v>8775</v>
      </c>
    </row>
    <row r="4124" spans="1:8">
      <c r="A4124" s="1">
        <v>4122</v>
      </c>
      <c r="B4124" t="s">
        <v>8585</v>
      </c>
      <c r="C4124" t="s">
        <v>12</v>
      </c>
      <c r="D4124" t="s">
        <v>8776</v>
      </c>
      <c r="E4124" t="s">
        <v>14</v>
      </c>
      <c r="F4124" t="s">
        <v>2004</v>
      </c>
      <c r="G4124" t="s">
        <v>16</v>
      </c>
      <c r="H4124" t="s">
        <v>8777</v>
      </c>
    </row>
    <row r="4125" spans="1:8">
      <c r="A4125" s="1">
        <v>4123</v>
      </c>
      <c r="B4125" t="s">
        <v>8585</v>
      </c>
      <c r="C4125" t="s">
        <v>12</v>
      </c>
      <c r="D4125" t="s">
        <v>8778</v>
      </c>
      <c r="E4125" t="s">
        <v>14</v>
      </c>
      <c r="F4125" t="s">
        <v>2007</v>
      </c>
      <c r="G4125" t="s">
        <v>16</v>
      </c>
      <c r="H4125" t="s">
        <v>8779</v>
      </c>
    </row>
    <row r="4126" spans="1:8">
      <c r="A4126" s="1">
        <v>4124</v>
      </c>
      <c r="B4126" t="s">
        <v>8585</v>
      </c>
      <c r="C4126" t="s">
        <v>12</v>
      </c>
      <c r="D4126" t="s">
        <v>8780</v>
      </c>
      <c r="E4126" t="s">
        <v>14</v>
      </c>
      <c r="F4126" t="s">
        <v>2010</v>
      </c>
      <c r="G4126" t="s">
        <v>16</v>
      </c>
      <c r="H4126" t="s">
        <v>8781</v>
      </c>
    </row>
    <row r="4127" spans="1:8">
      <c r="A4127" s="1">
        <v>4125</v>
      </c>
      <c r="B4127" t="s">
        <v>8585</v>
      </c>
      <c r="C4127" t="s">
        <v>12</v>
      </c>
      <c r="D4127" t="s">
        <v>8782</v>
      </c>
      <c r="E4127" t="s">
        <v>14</v>
      </c>
      <c r="F4127" t="s">
        <v>8783</v>
      </c>
      <c r="G4127" t="s">
        <v>16</v>
      </c>
      <c r="H4127" t="s">
        <v>8784</v>
      </c>
    </row>
    <row r="4128" spans="1:8">
      <c r="A4128" s="1">
        <v>4126</v>
      </c>
      <c r="B4128" t="s">
        <v>8585</v>
      </c>
      <c r="C4128" t="s">
        <v>12</v>
      </c>
      <c r="D4128" t="s">
        <v>8785</v>
      </c>
      <c r="E4128" t="s">
        <v>14</v>
      </c>
      <c r="F4128" t="s">
        <v>2001</v>
      </c>
      <c r="G4128" t="s">
        <v>16</v>
      </c>
      <c r="H4128" t="s">
        <v>8786</v>
      </c>
    </row>
    <row r="4129" spans="1:8">
      <c r="A4129" s="1">
        <v>4127</v>
      </c>
      <c r="B4129" t="s">
        <v>8585</v>
      </c>
      <c r="C4129" t="s">
        <v>12</v>
      </c>
      <c r="D4129" t="s">
        <v>8787</v>
      </c>
      <c r="E4129" t="s">
        <v>14</v>
      </c>
      <c r="F4129" t="s">
        <v>2013</v>
      </c>
      <c r="G4129" t="s">
        <v>16</v>
      </c>
      <c r="H4129" t="s">
        <v>8775</v>
      </c>
    </row>
    <row r="4130" spans="1:8">
      <c r="A4130" s="1">
        <v>4128</v>
      </c>
      <c r="B4130" t="s">
        <v>8585</v>
      </c>
      <c r="C4130" t="s">
        <v>12</v>
      </c>
      <c r="D4130" t="s">
        <v>8788</v>
      </c>
      <c r="E4130" t="s">
        <v>14</v>
      </c>
      <c r="F4130" t="s">
        <v>8789</v>
      </c>
      <c r="G4130" t="s">
        <v>16</v>
      </c>
      <c r="H4130" t="s">
        <v>8790</v>
      </c>
    </row>
    <row r="4131" spans="1:8">
      <c r="A4131" s="1">
        <v>4129</v>
      </c>
      <c r="B4131" t="s">
        <v>8585</v>
      </c>
      <c r="C4131" t="s">
        <v>12</v>
      </c>
      <c r="D4131" t="s">
        <v>8791</v>
      </c>
      <c r="E4131" t="s">
        <v>14</v>
      </c>
      <c r="F4131" t="s">
        <v>3177</v>
      </c>
      <c r="G4131" t="s">
        <v>16</v>
      </c>
      <c r="H4131" t="s">
        <v>8777</v>
      </c>
    </row>
    <row r="4132" spans="1:8">
      <c r="A4132" s="1">
        <v>4130</v>
      </c>
      <c r="B4132" t="s">
        <v>8585</v>
      </c>
      <c r="C4132" t="s">
        <v>12</v>
      </c>
      <c r="D4132" t="s">
        <v>8792</v>
      </c>
      <c r="E4132" t="s">
        <v>14</v>
      </c>
      <c r="F4132" t="s">
        <v>3180</v>
      </c>
      <c r="G4132" t="s">
        <v>16</v>
      </c>
      <c r="H4132" t="s">
        <v>8793</v>
      </c>
    </row>
    <row r="4133" spans="1:8">
      <c r="A4133" s="1">
        <v>4131</v>
      </c>
      <c r="B4133" t="s">
        <v>8585</v>
      </c>
      <c r="C4133" t="s">
        <v>12</v>
      </c>
      <c r="D4133" t="s">
        <v>8794</v>
      </c>
      <c r="E4133" t="s">
        <v>14</v>
      </c>
      <c r="F4133" t="s">
        <v>2016</v>
      </c>
      <c r="G4133" t="s">
        <v>16</v>
      </c>
      <c r="H4133" t="s">
        <v>8795</v>
      </c>
    </row>
    <row r="4134" spans="1:8">
      <c r="A4134" s="1">
        <v>4132</v>
      </c>
      <c r="B4134" t="s">
        <v>8585</v>
      </c>
      <c r="C4134" t="s">
        <v>12</v>
      </c>
      <c r="D4134" t="s">
        <v>8796</v>
      </c>
      <c r="E4134" t="s">
        <v>14</v>
      </c>
      <c r="F4134" t="s">
        <v>8348</v>
      </c>
      <c r="G4134" t="s">
        <v>16</v>
      </c>
      <c r="H4134" t="s">
        <v>8797</v>
      </c>
    </row>
    <row r="4135" spans="1:8">
      <c r="A4135" s="1">
        <v>4133</v>
      </c>
      <c r="B4135" t="s">
        <v>8585</v>
      </c>
      <c r="C4135" t="s">
        <v>12</v>
      </c>
      <c r="D4135" t="s">
        <v>8798</v>
      </c>
      <c r="E4135" t="s">
        <v>14</v>
      </c>
      <c r="F4135" t="s">
        <v>2019</v>
      </c>
      <c r="G4135" t="s">
        <v>16</v>
      </c>
      <c r="H4135" t="s">
        <v>8777</v>
      </c>
    </row>
    <row r="4136" spans="1:8">
      <c r="A4136" s="1">
        <v>4134</v>
      </c>
      <c r="B4136" t="s">
        <v>8585</v>
      </c>
      <c r="C4136" t="s">
        <v>12</v>
      </c>
      <c r="D4136" t="s">
        <v>8799</v>
      </c>
      <c r="E4136" t="s">
        <v>14</v>
      </c>
      <c r="F4136" t="s">
        <v>8800</v>
      </c>
      <c r="G4136" t="s">
        <v>16</v>
      </c>
      <c r="H4136" t="s">
        <v>8779</v>
      </c>
    </row>
    <row r="4137" spans="1:8">
      <c r="A4137" s="1">
        <v>4135</v>
      </c>
      <c r="B4137" t="s">
        <v>8585</v>
      </c>
      <c r="C4137" t="s">
        <v>12</v>
      </c>
      <c r="D4137" t="s">
        <v>8801</v>
      </c>
      <c r="E4137" t="s">
        <v>14</v>
      </c>
      <c r="F4137" t="s">
        <v>8802</v>
      </c>
      <c r="G4137" t="s">
        <v>16</v>
      </c>
      <c r="H4137" t="s">
        <v>8781</v>
      </c>
    </row>
    <row r="4138" spans="1:8">
      <c r="A4138" s="1">
        <v>4136</v>
      </c>
      <c r="B4138" t="s">
        <v>8585</v>
      </c>
      <c r="C4138" t="s">
        <v>12</v>
      </c>
      <c r="D4138" t="s">
        <v>8803</v>
      </c>
      <c r="E4138" t="s">
        <v>14</v>
      </c>
      <c r="F4138" t="s">
        <v>2022</v>
      </c>
      <c r="G4138" t="s">
        <v>16</v>
      </c>
      <c r="H4138" t="s">
        <v>8804</v>
      </c>
    </row>
    <row r="4139" spans="1:8">
      <c r="A4139" s="1">
        <v>4137</v>
      </c>
      <c r="B4139" t="s">
        <v>8585</v>
      </c>
      <c r="C4139" t="s">
        <v>12</v>
      </c>
      <c r="D4139" t="s">
        <v>8805</v>
      </c>
      <c r="E4139" t="s">
        <v>14</v>
      </c>
      <c r="F4139" t="s">
        <v>8806</v>
      </c>
      <c r="G4139" t="s">
        <v>16</v>
      </c>
      <c r="H4139" t="s">
        <v>8807</v>
      </c>
    </row>
    <row r="4140" spans="1:8">
      <c r="A4140" s="1">
        <v>4138</v>
      </c>
      <c r="B4140" t="s">
        <v>8585</v>
      </c>
      <c r="C4140" t="s">
        <v>12</v>
      </c>
      <c r="D4140" t="s">
        <v>8808</v>
      </c>
      <c r="E4140" t="s">
        <v>14</v>
      </c>
      <c r="F4140" t="s">
        <v>8809</v>
      </c>
      <c r="G4140" t="s">
        <v>16</v>
      </c>
      <c r="H4140" t="s">
        <v>8810</v>
      </c>
    </row>
    <row r="4141" spans="1:8">
      <c r="A4141" s="1">
        <v>4139</v>
      </c>
      <c r="B4141" t="s">
        <v>8585</v>
      </c>
      <c r="C4141" t="s">
        <v>12</v>
      </c>
      <c r="D4141" t="s">
        <v>8811</v>
      </c>
      <c r="E4141" t="s">
        <v>14</v>
      </c>
      <c r="F4141" t="s">
        <v>3183</v>
      </c>
      <c r="G4141" t="s">
        <v>16</v>
      </c>
      <c r="H4141" t="s">
        <v>8812</v>
      </c>
    </row>
    <row r="4142" spans="1:8">
      <c r="A4142" s="1">
        <v>4140</v>
      </c>
      <c r="B4142" t="s">
        <v>8585</v>
      </c>
      <c r="C4142" t="s">
        <v>12</v>
      </c>
      <c r="D4142" t="s">
        <v>8813</v>
      </c>
      <c r="E4142" t="s">
        <v>14</v>
      </c>
      <c r="F4142" t="s">
        <v>3186</v>
      </c>
      <c r="G4142" t="s">
        <v>16</v>
      </c>
      <c r="H4142" t="s">
        <v>8814</v>
      </c>
    </row>
    <row r="4143" spans="1:8">
      <c r="A4143" s="1">
        <v>4141</v>
      </c>
      <c r="B4143" t="s">
        <v>8585</v>
      </c>
      <c r="C4143" t="s">
        <v>12</v>
      </c>
      <c r="D4143" t="s">
        <v>8815</v>
      </c>
      <c r="E4143" t="s">
        <v>14</v>
      </c>
      <c r="F4143" t="s">
        <v>4066</v>
      </c>
      <c r="G4143" t="s">
        <v>16</v>
      </c>
      <c r="H4143" t="s">
        <v>8812</v>
      </c>
    </row>
    <row r="4144" spans="1:8">
      <c r="A4144" s="1">
        <v>4142</v>
      </c>
      <c r="B4144" t="s">
        <v>8585</v>
      </c>
      <c r="C4144" t="s">
        <v>12</v>
      </c>
      <c r="D4144" t="s">
        <v>8816</v>
      </c>
      <c r="E4144" t="s">
        <v>14</v>
      </c>
      <c r="F4144" t="s">
        <v>2025</v>
      </c>
      <c r="G4144" t="s">
        <v>16</v>
      </c>
      <c r="H4144" t="s">
        <v>8817</v>
      </c>
    </row>
    <row r="4145" spans="1:8">
      <c r="A4145" s="1">
        <v>4143</v>
      </c>
      <c r="B4145" t="s">
        <v>8585</v>
      </c>
      <c r="C4145" t="s">
        <v>12</v>
      </c>
      <c r="D4145" t="s">
        <v>8818</v>
      </c>
      <c r="E4145" t="s">
        <v>14</v>
      </c>
      <c r="F4145" t="s">
        <v>8819</v>
      </c>
      <c r="G4145" t="s">
        <v>16</v>
      </c>
      <c r="H4145" t="s">
        <v>8820</v>
      </c>
    </row>
    <row r="4146" spans="1:8">
      <c r="A4146" s="1">
        <v>4144</v>
      </c>
      <c r="B4146" t="s">
        <v>8585</v>
      </c>
      <c r="C4146" t="s">
        <v>12</v>
      </c>
      <c r="D4146" t="s">
        <v>8821</v>
      </c>
      <c r="E4146" t="s">
        <v>14</v>
      </c>
      <c r="F4146" t="s">
        <v>8822</v>
      </c>
      <c r="G4146" t="s">
        <v>16</v>
      </c>
      <c r="H4146" t="s">
        <v>8823</v>
      </c>
    </row>
    <row r="4147" spans="1:8">
      <c r="A4147" s="1">
        <v>4145</v>
      </c>
      <c r="B4147" t="s">
        <v>8585</v>
      </c>
      <c r="C4147" t="s">
        <v>12</v>
      </c>
      <c r="D4147" t="s">
        <v>8824</v>
      </c>
      <c r="E4147" t="s">
        <v>14</v>
      </c>
      <c r="F4147" t="s">
        <v>8825</v>
      </c>
      <c r="G4147" t="s">
        <v>16</v>
      </c>
      <c r="H4147" t="s">
        <v>8826</v>
      </c>
    </row>
    <row r="4148" spans="1:8">
      <c r="A4148" s="1">
        <v>4146</v>
      </c>
      <c r="B4148" t="s">
        <v>8585</v>
      </c>
      <c r="C4148" t="s">
        <v>12</v>
      </c>
      <c r="D4148" t="s">
        <v>8827</v>
      </c>
      <c r="E4148" t="s">
        <v>14</v>
      </c>
      <c r="F4148" t="s">
        <v>8828</v>
      </c>
      <c r="G4148" t="s">
        <v>16</v>
      </c>
      <c r="H4148" t="s">
        <v>8812</v>
      </c>
    </row>
    <row r="4149" spans="1:8">
      <c r="A4149" s="1">
        <v>4147</v>
      </c>
      <c r="B4149" t="s">
        <v>8585</v>
      </c>
      <c r="C4149" t="s">
        <v>12</v>
      </c>
      <c r="D4149" t="s">
        <v>8829</v>
      </c>
      <c r="E4149" t="s">
        <v>14</v>
      </c>
      <c r="F4149" t="s">
        <v>8830</v>
      </c>
      <c r="G4149" t="s">
        <v>16</v>
      </c>
      <c r="H4149" t="s">
        <v>8831</v>
      </c>
    </row>
    <row r="4150" spans="1:8">
      <c r="A4150" s="1">
        <v>4148</v>
      </c>
      <c r="B4150" t="s">
        <v>8585</v>
      </c>
      <c r="C4150" t="s">
        <v>12</v>
      </c>
      <c r="D4150" t="s">
        <v>8832</v>
      </c>
      <c r="E4150" t="s">
        <v>14</v>
      </c>
      <c r="F4150" t="s">
        <v>2028</v>
      </c>
      <c r="G4150" t="s">
        <v>16</v>
      </c>
      <c r="H4150" t="s">
        <v>8833</v>
      </c>
    </row>
    <row r="4151" spans="1:8">
      <c r="A4151" s="1">
        <v>4149</v>
      </c>
      <c r="B4151" t="s">
        <v>8585</v>
      </c>
      <c r="C4151" t="s">
        <v>12</v>
      </c>
      <c r="D4151" t="s">
        <v>8834</v>
      </c>
      <c r="E4151" t="s">
        <v>14</v>
      </c>
      <c r="F4151" t="s">
        <v>8835</v>
      </c>
      <c r="G4151" t="s">
        <v>16</v>
      </c>
      <c r="H4151" t="s">
        <v>8836</v>
      </c>
    </row>
    <row r="4152" spans="1:8">
      <c r="A4152" s="1">
        <v>4150</v>
      </c>
      <c r="B4152" t="s">
        <v>8585</v>
      </c>
      <c r="C4152" t="s">
        <v>12</v>
      </c>
      <c r="D4152" t="s">
        <v>8837</v>
      </c>
      <c r="E4152" t="s">
        <v>14</v>
      </c>
      <c r="F4152" t="s">
        <v>8838</v>
      </c>
      <c r="G4152" t="s">
        <v>16</v>
      </c>
      <c r="H4152" t="s">
        <v>8839</v>
      </c>
    </row>
    <row r="4153" spans="1:8">
      <c r="A4153" s="1">
        <v>4151</v>
      </c>
      <c r="B4153" t="s">
        <v>8585</v>
      </c>
      <c r="C4153" t="s">
        <v>12</v>
      </c>
      <c r="D4153" t="s">
        <v>63</v>
      </c>
      <c r="E4153" t="s">
        <v>14</v>
      </c>
      <c r="F4153" t="s">
        <v>63</v>
      </c>
      <c r="G4153" t="s">
        <v>16</v>
      </c>
    </row>
    <row r="4154" spans="1:8">
      <c r="A4154" s="1">
        <v>4152</v>
      </c>
      <c r="B4154" t="s">
        <v>8585</v>
      </c>
      <c r="C4154" t="s">
        <v>12</v>
      </c>
      <c r="D4154" t="s">
        <v>8840</v>
      </c>
      <c r="E4154" t="s">
        <v>14</v>
      </c>
      <c r="F4154" t="s">
        <v>8841</v>
      </c>
      <c r="G4154" t="s">
        <v>16</v>
      </c>
      <c r="H4154" t="s">
        <v>8842</v>
      </c>
    </row>
    <row r="4155" spans="1:8">
      <c r="A4155" s="1">
        <v>4153</v>
      </c>
      <c r="B4155" t="s">
        <v>8585</v>
      </c>
      <c r="C4155" t="s">
        <v>12</v>
      </c>
      <c r="D4155" t="s">
        <v>8843</v>
      </c>
      <c r="E4155" t="s">
        <v>14</v>
      </c>
      <c r="F4155" t="s">
        <v>8841</v>
      </c>
      <c r="G4155" t="s">
        <v>16</v>
      </c>
      <c r="H4155" t="s">
        <v>8844</v>
      </c>
    </row>
    <row r="4156" spans="1:8">
      <c r="A4156" s="1">
        <v>4154</v>
      </c>
      <c r="B4156" t="s">
        <v>8585</v>
      </c>
      <c r="C4156" t="s">
        <v>12</v>
      </c>
      <c r="D4156" t="s">
        <v>8845</v>
      </c>
      <c r="E4156" t="s">
        <v>14</v>
      </c>
      <c r="F4156" t="s">
        <v>8841</v>
      </c>
      <c r="G4156" t="s">
        <v>16</v>
      </c>
      <c r="H4156" t="s">
        <v>8846</v>
      </c>
    </row>
    <row r="4157" spans="1:8">
      <c r="A4157" s="1">
        <v>4155</v>
      </c>
      <c r="B4157" t="s">
        <v>8585</v>
      </c>
      <c r="C4157" t="s">
        <v>12</v>
      </c>
      <c r="D4157" t="s">
        <v>8847</v>
      </c>
      <c r="E4157" t="s">
        <v>14</v>
      </c>
      <c r="F4157" t="s">
        <v>7901</v>
      </c>
      <c r="G4157" t="s">
        <v>16</v>
      </c>
      <c r="H4157" t="s">
        <v>8848</v>
      </c>
    </row>
    <row r="4158" spans="1:8">
      <c r="A4158" s="1">
        <v>4156</v>
      </c>
      <c r="B4158" t="s">
        <v>8585</v>
      </c>
      <c r="C4158" t="s">
        <v>12</v>
      </c>
      <c r="D4158" t="s">
        <v>8849</v>
      </c>
      <c r="E4158" t="s">
        <v>14</v>
      </c>
      <c r="F4158" t="s">
        <v>7901</v>
      </c>
      <c r="G4158" t="s">
        <v>16</v>
      </c>
      <c r="H4158" t="s">
        <v>8850</v>
      </c>
    </row>
    <row r="4159" spans="1:8">
      <c r="A4159" s="1">
        <v>4157</v>
      </c>
      <c r="B4159" t="s">
        <v>8585</v>
      </c>
      <c r="C4159" t="s">
        <v>12</v>
      </c>
      <c r="D4159" t="s">
        <v>8851</v>
      </c>
      <c r="E4159" t="s">
        <v>14</v>
      </c>
      <c r="F4159" t="s">
        <v>7901</v>
      </c>
      <c r="G4159" t="s">
        <v>16</v>
      </c>
      <c r="H4159" t="s">
        <v>8852</v>
      </c>
    </row>
    <row r="4160" spans="1:8">
      <c r="A4160" s="1">
        <v>4158</v>
      </c>
      <c r="B4160" t="s">
        <v>8585</v>
      </c>
      <c r="C4160" t="s">
        <v>12</v>
      </c>
      <c r="D4160" t="s">
        <v>8853</v>
      </c>
      <c r="E4160" t="s">
        <v>14</v>
      </c>
      <c r="F4160" t="s">
        <v>7901</v>
      </c>
      <c r="G4160" t="s">
        <v>16</v>
      </c>
      <c r="H4160" t="s">
        <v>8854</v>
      </c>
    </row>
    <row r="4161" spans="1:8">
      <c r="A4161" s="1">
        <v>4159</v>
      </c>
      <c r="B4161" t="s">
        <v>8585</v>
      </c>
      <c r="C4161" t="s">
        <v>12</v>
      </c>
      <c r="D4161" t="s">
        <v>8855</v>
      </c>
      <c r="E4161" t="s">
        <v>14</v>
      </c>
      <c r="F4161" t="s">
        <v>7901</v>
      </c>
      <c r="G4161" t="s">
        <v>16</v>
      </c>
      <c r="H4161" t="s">
        <v>8856</v>
      </c>
    </row>
    <row r="4162" spans="1:8">
      <c r="A4162" s="1">
        <v>4160</v>
      </c>
      <c r="B4162" t="s">
        <v>8585</v>
      </c>
      <c r="C4162" t="s">
        <v>12</v>
      </c>
      <c r="D4162" t="s">
        <v>8857</v>
      </c>
      <c r="E4162" t="s">
        <v>14</v>
      </c>
      <c r="F4162" t="s">
        <v>7901</v>
      </c>
      <c r="G4162" t="s">
        <v>16</v>
      </c>
      <c r="H4162" t="s">
        <v>8858</v>
      </c>
    </row>
    <row r="4163" spans="1:8">
      <c r="A4163" s="1">
        <v>4161</v>
      </c>
      <c r="B4163" t="s">
        <v>8585</v>
      </c>
      <c r="C4163" t="s">
        <v>12</v>
      </c>
      <c r="D4163" t="s">
        <v>8859</v>
      </c>
      <c r="E4163" t="s">
        <v>14</v>
      </c>
      <c r="F4163" t="s">
        <v>7901</v>
      </c>
      <c r="G4163" t="s">
        <v>16</v>
      </c>
      <c r="H4163" t="s">
        <v>8860</v>
      </c>
    </row>
    <row r="4164" spans="1:8">
      <c r="A4164" s="1">
        <v>4162</v>
      </c>
      <c r="B4164" t="s">
        <v>8585</v>
      </c>
      <c r="C4164" t="s">
        <v>12</v>
      </c>
      <c r="D4164" t="s">
        <v>8861</v>
      </c>
      <c r="E4164" t="s">
        <v>14</v>
      </c>
      <c r="F4164" t="s">
        <v>7901</v>
      </c>
      <c r="G4164" t="s">
        <v>16</v>
      </c>
      <c r="H4164" t="s">
        <v>8862</v>
      </c>
    </row>
    <row r="4165" spans="1:8">
      <c r="A4165" s="1">
        <v>4163</v>
      </c>
      <c r="B4165" t="s">
        <v>8585</v>
      </c>
      <c r="C4165" t="s">
        <v>12</v>
      </c>
      <c r="D4165" t="s">
        <v>8863</v>
      </c>
      <c r="E4165" t="s">
        <v>14</v>
      </c>
      <c r="F4165" t="s">
        <v>7901</v>
      </c>
      <c r="G4165" t="s">
        <v>16</v>
      </c>
      <c r="H4165" t="s">
        <v>8864</v>
      </c>
    </row>
    <row r="4166" spans="1:8">
      <c r="A4166" s="1">
        <v>4164</v>
      </c>
      <c r="B4166" t="s">
        <v>8585</v>
      </c>
      <c r="C4166" t="s">
        <v>12</v>
      </c>
      <c r="D4166" t="s">
        <v>8865</v>
      </c>
      <c r="E4166" t="s">
        <v>14</v>
      </c>
      <c r="F4166" t="s">
        <v>7901</v>
      </c>
      <c r="G4166" t="s">
        <v>16</v>
      </c>
      <c r="H4166" t="s">
        <v>8866</v>
      </c>
    </row>
    <row r="4167" spans="1:8">
      <c r="A4167" s="1">
        <v>4165</v>
      </c>
      <c r="B4167" t="s">
        <v>8585</v>
      </c>
      <c r="C4167" t="s">
        <v>12</v>
      </c>
      <c r="D4167" t="s">
        <v>8867</v>
      </c>
      <c r="E4167" t="s">
        <v>14</v>
      </c>
      <c r="F4167" t="s">
        <v>7901</v>
      </c>
      <c r="G4167" t="s">
        <v>16</v>
      </c>
      <c r="H4167" t="s">
        <v>8868</v>
      </c>
    </row>
    <row r="4168" spans="1:8">
      <c r="A4168" s="1">
        <v>4166</v>
      </c>
      <c r="B4168" t="s">
        <v>8585</v>
      </c>
      <c r="C4168" t="s">
        <v>12</v>
      </c>
      <c r="D4168" t="s">
        <v>8869</v>
      </c>
      <c r="E4168" t="s">
        <v>14</v>
      </c>
      <c r="F4168" t="s">
        <v>7901</v>
      </c>
      <c r="G4168" t="s">
        <v>16</v>
      </c>
      <c r="H4168" t="s">
        <v>8870</v>
      </c>
    </row>
    <row r="4169" spans="1:8">
      <c r="A4169" s="1">
        <v>4167</v>
      </c>
      <c r="B4169" t="s">
        <v>8585</v>
      </c>
      <c r="C4169" t="s">
        <v>12</v>
      </c>
      <c r="D4169" t="s">
        <v>63</v>
      </c>
      <c r="E4169" t="s">
        <v>14</v>
      </c>
      <c r="F4169" t="s">
        <v>63</v>
      </c>
      <c r="G4169" t="s">
        <v>16</v>
      </c>
    </row>
    <row r="4170" spans="1:8">
      <c r="A4170" s="1">
        <v>4168</v>
      </c>
      <c r="B4170" t="s">
        <v>8585</v>
      </c>
      <c r="C4170" t="s">
        <v>12</v>
      </c>
      <c r="D4170" t="s">
        <v>8871</v>
      </c>
      <c r="E4170" t="s">
        <v>14</v>
      </c>
      <c r="F4170" t="s">
        <v>8872</v>
      </c>
      <c r="G4170" t="s">
        <v>16</v>
      </c>
      <c r="H4170" t="s">
        <v>8873</v>
      </c>
    </row>
    <row r="4171" spans="1:8">
      <c r="A4171" s="1">
        <v>4169</v>
      </c>
      <c r="B4171" t="s">
        <v>8585</v>
      </c>
      <c r="C4171" t="s">
        <v>12</v>
      </c>
      <c r="D4171" t="s">
        <v>8874</v>
      </c>
      <c r="E4171" t="s">
        <v>14</v>
      </c>
      <c r="F4171" t="s">
        <v>8875</v>
      </c>
      <c r="G4171" t="s">
        <v>16</v>
      </c>
      <c r="H4171" t="s">
        <v>8876</v>
      </c>
    </row>
    <row r="4172" spans="1:8">
      <c r="A4172" s="1">
        <v>4170</v>
      </c>
      <c r="B4172" t="s">
        <v>8585</v>
      </c>
      <c r="C4172" t="s">
        <v>12</v>
      </c>
      <c r="D4172" t="s">
        <v>8877</v>
      </c>
      <c r="E4172" t="s">
        <v>14</v>
      </c>
      <c r="F4172" t="s">
        <v>8878</v>
      </c>
      <c r="G4172" t="s">
        <v>16</v>
      </c>
      <c r="H4172" t="s">
        <v>8879</v>
      </c>
    </row>
    <row r="4173" spans="1:8">
      <c r="A4173" s="1">
        <v>4171</v>
      </c>
      <c r="B4173" t="s">
        <v>8585</v>
      </c>
      <c r="C4173" t="s">
        <v>12</v>
      </c>
      <c r="D4173" t="s">
        <v>8880</v>
      </c>
      <c r="E4173" t="s">
        <v>14</v>
      </c>
      <c r="F4173" t="s">
        <v>8881</v>
      </c>
      <c r="G4173" t="s">
        <v>16</v>
      </c>
      <c r="H4173" t="s">
        <v>8882</v>
      </c>
    </row>
    <row r="4174" spans="1:8">
      <c r="A4174" s="1">
        <v>4172</v>
      </c>
      <c r="B4174" t="s">
        <v>8585</v>
      </c>
      <c r="C4174" t="s">
        <v>12</v>
      </c>
      <c r="D4174" t="s">
        <v>8883</v>
      </c>
      <c r="E4174" t="s">
        <v>14</v>
      </c>
      <c r="F4174" t="s">
        <v>8884</v>
      </c>
      <c r="G4174" t="s">
        <v>16</v>
      </c>
      <c r="H4174" t="s">
        <v>8885</v>
      </c>
    </row>
    <row r="4175" spans="1:8">
      <c r="A4175" s="1">
        <v>4173</v>
      </c>
      <c r="B4175" t="s">
        <v>8585</v>
      </c>
      <c r="C4175" t="s">
        <v>12</v>
      </c>
      <c r="D4175" t="s">
        <v>8886</v>
      </c>
      <c r="E4175" t="s">
        <v>14</v>
      </c>
      <c r="F4175" t="s">
        <v>8887</v>
      </c>
      <c r="G4175" t="s">
        <v>16</v>
      </c>
      <c r="H4175" t="s">
        <v>8888</v>
      </c>
    </row>
    <row r="4176" spans="1:8">
      <c r="A4176" s="1">
        <v>4174</v>
      </c>
      <c r="B4176" t="s">
        <v>8585</v>
      </c>
      <c r="C4176" t="s">
        <v>12</v>
      </c>
      <c r="D4176" t="s">
        <v>8889</v>
      </c>
      <c r="E4176" t="s">
        <v>14</v>
      </c>
      <c r="F4176" t="s">
        <v>8890</v>
      </c>
      <c r="G4176" t="s">
        <v>16</v>
      </c>
      <c r="H4176" t="s">
        <v>8891</v>
      </c>
    </row>
    <row r="4177" spans="1:8">
      <c r="A4177" s="1">
        <v>4175</v>
      </c>
      <c r="B4177" t="s">
        <v>8585</v>
      </c>
      <c r="C4177" t="s">
        <v>12</v>
      </c>
      <c r="D4177" t="s">
        <v>8892</v>
      </c>
      <c r="E4177" t="s">
        <v>14</v>
      </c>
      <c r="F4177" t="s">
        <v>8893</v>
      </c>
      <c r="G4177" t="s">
        <v>16</v>
      </c>
      <c r="H4177" t="s">
        <v>8894</v>
      </c>
    </row>
    <row r="4178" spans="1:8">
      <c r="A4178" s="1">
        <v>4176</v>
      </c>
      <c r="B4178" t="s">
        <v>8585</v>
      </c>
      <c r="C4178" t="s">
        <v>12</v>
      </c>
      <c r="D4178" t="s">
        <v>8895</v>
      </c>
      <c r="E4178" t="s">
        <v>14</v>
      </c>
      <c r="F4178" t="s">
        <v>8896</v>
      </c>
      <c r="G4178" t="s">
        <v>16</v>
      </c>
      <c r="H4178" t="s">
        <v>8897</v>
      </c>
    </row>
    <row r="4179" spans="1:8">
      <c r="A4179" s="1">
        <v>4177</v>
      </c>
      <c r="B4179" t="s">
        <v>8585</v>
      </c>
      <c r="C4179" t="s">
        <v>12</v>
      </c>
      <c r="D4179" t="s">
        <v>8898</v>
      </c>
      <c r="E4179" t="s">
        <v>14</v>
      </c>
      <c r="F4179" t="s">
        <v>8899</v>
      </c>
      <c r="G4179" t="s">
        <v>16</v>
      </c>
      <c r="H4179" t="s">
        <v>8900</v>
      </c>
    </row>
    <row r="4180" spans="1:8">
      <c r="A4180" s="1">
        <v>4178</v>
      </c>
      <c r="B4180" t="s">
        <v>8585</v>
      </c>
      <c r="C4180" t="s">
        <v>12</v>
      </c>
      <c r="D4180" t="s">
        <v>8901</v>
      </c>
      <c r="E4180" t="s">
        <v>14</v>
      </c>
      <c r="F4180" t="s">
        <v>3194</v>
      </c>
      <c r="G4180" t="s">
        <v>16</v>
      </c>
      <c r="H4180" t="s">
        <v>8902</v>
      </c>
    </row>
    <row r="4181" spans="1:8">
      <c r="A4181" s="1">
        <v>4179</v>
      </c>
      <c r="B4181" t="s">
        <v>8585</v>
      </c>
      <c r="C4181" t="s">
        <v>12</v>
      </c>
      <c r="D4181" t="s">
        <v>8903</v>
      </c>
      <c r="E4181" t="s">
        <v>14</v>
      </c>
      <c r="F4181" t="s">
        <v>8904</v>
      </c>
      <c r="G4181" t="s">
        <v>16</v>
      </c>
      <c r="H4181" t="s">
        <v>8905</v>
      </c>
    </row>
    <row r="4182" spans="1:8">
      <c r="A4182" s="1">
        <v>4180</v>
      </c>
      <c r="B4182" t="s">
        <v>8585</v>
      </c>
      <c r="C4182" t="s">
        <v>12</v>
      </c>
      <c r="D4182" t="s">
        <v>8906</v>
      </c>
      <c r="E4182" t="s">
        <v>14</v>
      </c>
      <c r="F4182" t="s">
        <v>8907</v>
      </c>
      <c r="G4182" t="s">
        <v>16</v>
      </c>
      <c r="H4182" t="s">
        <v>8606</v>
      </c>
    </row>
    <row r="4183" spans="1:8">
      <c r="A4183" s="1">
        <v>4181</v>
      </c>
      <c r="B4183" t="s">
        <v>8585</v>
      </c>
      <c r="C4183" t="s">
        <v>12</v>
      </c>
      <c r="D4183" t="s">
        <v>8908</v>
      </c>
      <c r="E4183" t="s">
        <v>14</v>
      </c>
      <c r="F4183" t="s">
        <v>8909</v>
      </c>
      <c r="G4183" t="s">
        <v>16</v>
      </c>
      <c r="H4183" t="s">
        <v>8910</v>
      </c>
    </row>
    <row r="4184" spans="1:8">
      <c r="A4184" s="1">
        <v>4182</v>
      </c>
      <c r="B4184" t="s">
        <v>8585</v>
      </c>
      <c r="C4184" t="s">
        <v>12</v>
      </c>
      <c r="D4184" t="s">
        <v>8911</v>
      </c>
      <c r="E4184" t="s">
        <v>14</v>
      </c>
      <c r="F4184" t="s">
        <v>2780</v>
      </c>
      <c r="G4184" t="s">
        <v>16</v>
      </c>
      <c r="H4184" t="s">
        <v>8912</v>
      </c>
    </row>
    <row r="4185" spans="1:8">
      <c r="A4185" s="1">
        <v>4183</v>
      </c>
      <c r="B4185" t="s">
        <v>8585</v>
      </c>
      <c r="C4185" t="s">
        <v>12</v>
      </c>
      <c r="D4185" t="s">
        <v>8913</v>
      </c>
      <c r="E4185" t="s">
        <v>14</v>
      </c>
      <c r="F4185" t="s">
        <v>5055</v>
      </c>
      <c r="G4185" t="s">
        <v>16</v>
      </c>
      <c r="H4185" t="s">
        <v>8914</v>
      </c>
    </row>
    <row r="4186" spans="1:8">
      <c r="A4186" s="1">
        <v>4184</v>
      </c>
      <c r="B4186" t="s">
        <v>8585</v>
      </c>
      <c r="C4186" t="s">
        <v>12</v>
      </c>
      <c r="D4186" t="s">
        <v>8915</v>
      </c>
      <c r="E4186" t="s">
        <v>14</v>
      </c>
      <c r="F4186" t="s">
        <v>8916</v>
      </c>
      <c r="G4186" t="s">
        <v>16</v>
      </c>
      <c r="H4186" t="s">
        <v>8917</v>
      </c>
    </row>
    <row r="4187" spans="1:8">
      <c r="A4187" s="1">
        <v>4185</v>
      </c>
      <c r="B4187" t="s">
        <v>8585</v>
      </c>
      <c r="C4187" t="s">
        <v>12</v>
      </c>
      <c r="D4187" t="s">
        <v>8918</v>
      </c>
      <c r="E4187" t="s">
        <v>14</v>
      </c>
      <c r="F4187" t="s">
        <v>8919</v>
      </c>
      <c r="G4187" t="s">
        <v>16</v>
      </c>
      <c r="H4187" t="s">
        <v>8920</v>
      </c>
    </row>
    <row r="4188" spans="1:8">
      <c r="A4188" s="1">
        <v>4186</v>
      </c>
      <c r="B4188" t="s">
        <v>8585</v>
      </c>
      <c r="C4188" t="s">
        <v>12</v>
      </c>
      <c r="D4188" t="s">
        <v>8921</v>
      </c>
      <c r="E4188" t="s">
        <v>14</v>
      </c>
      <c r="F4188" t="s">
        <v>8922</v>
      </c>
      <c r="G4188" t="s">
        <v>16</v>
      </c>
      <c r="H4188" t="s">
        <v>8923</v>
      </c>
    </row>
    <row r="4189" spans="1:8">
      <c r="A4189" s="1">
        <v>4187</v>
      </c>
      <c r="B4189" t="s">
        <v>8585</v>
      </c>
      <c r="C4189" t="s">
        <v>12</v>
      </c>
      <c r="D4189" t="s">
        <v>8924</v>
      </c>
      <c r="E4189" t="s">
        <v>14</v>
      </c>
      <c r="F4189" t="s">
        <v>8925</v>
      </c>
      <c r="G4189" t="s">
        <v>16</v>
      </c>
      <c r="H4189" t="s">
        <v>8926</v>
      </c>
    </row>
    <row r="4190" spans="1:8">
      <c r="A4190" s="1">
        <v>4188</v>
      </c>
      <c r="B4190" t="s">
        <v>8585</v>
      </c>
      <c r="C4190" t="s">
        <v>12</v>
      </c>
      <c r="D4190" t="s">
        <v>8927</v>
      </c>
      <c r="E4190" t="s">
        <v>14</v>
      </c>
      <c r="F4190" t="s">
        <v>8928</v>
      </c>
      <c r="G4190" t="s">
        <v>16</v>
      </c>
      <c r="H4190" t="s">
        <v>8929</v>
      </c>
    </row>
    <row r="4191" spans="1:8">
      <c r="A4191" s="1">
        <v>4189</v>
      </c>
      <c r="B4191" t="s">
        <v>8585</v>
      </c>
      <c r="C4191" t="s">
        <v>12</v>
      </c>
      <c r="D4191" t="s">
        <v>8930</v>
      </c>
      <c r="E4191" t="s">
        <v>14</v>
      </c>
      <c r="F4191" t="s">
        <v>8931</v>
      </c>
      <c r="G4191" t="s">
        <v>16</v>
      </c>
      <c r="H4191" t="s">
        <v>8932</v>
      </c>
    </row>
    <row r="4192" spans="1:8">
      <c r="A4192" s="1">
        <v>4190</v>
      </c>
      <c r="B4192" t="s">
        <v>8585</v>
      </c>
      <c r="C4192" t="s">
        <v>12</v>
      </c>
      <c r="D4192" t="s">
        <v>8933</v>
      </c>
      <c r="E4192" t="s">
        <v>14</v>
      </c>
      <c r="F4192" t="s">
        <v>8934</v>
      </c>
      <c r="G4192" t="s">
        <v>16</v>
      </c>
      <c r="H4192" t="s">
        <v>8935</v>
      </c>
    </row>
    <row r="4193" spans="1:8">
      <c r="A4193" s="1">
        <v>4191</v>
      </c>
      <c r="B4193" t="s">
        <v>8585</v>
      </c>
      <c r="C4193" t="s">
        <v>12</v>
      </c>
      <c r="D4193" t="s">
        <v>8936</v>
      </c>
      <c r="E4193" t="s">
        <v>14</v>
      </c>
      <c r="F4193" t="s">
        <v>8937</v>
      </c>
      <c r="G4193" t="s">
        <v>16</v>
      </c>
      <c r="H4193" t="s">
        <v>8938</v>
      </c>
    </row>
    <row r="4194" spans="1:8">
      <c r="A4194" s="1">
        <v>4192</v>
      </c>
      <c r="B4194" t="s">
        <v>8585</v>
      </c>
      <c r="C4194" t="s">
        <v>12</v>
      </c>
      <c r="D4194" t="s">
        <v>8939</v>
      </c>
      <c r="E4194" t="s">
        <v>14</v>
      </c>
      <c r="F4194" t="s">
        <v>8940</v>
      </c>
      <c r="G4194" t="s">
        <v>16</v>
      </c>
      <c r="H4194" t="s">
        <v>8902</v>
      </c>
    </row>
    <row r="4195" spans="1:8">
      <c r="A4195" s="1">
        <v>4193</v>
      </c>
      <c r="B4195" t="s">
        <v>8585</v>
      </c>
      <c r="C4195" t="s">
        <v>12</v>
      </c>
      <c r="D4195" t="s">
        <v>8941</v>
      </c>
      <c r="E4195" t="s">
        <v>14</v>
      </c>
      <c r="F4195" t="s">
        <v>8942</v>
      </c>
      <c r="G4195" t="s">
        <v>16</v>
      </c>
      <c r="H4195" t="s">
        <v>8943</v>
      </c>
    </row>
    <row r="4196" spans="1:8">
      <c r="A4196" s="1">
        <v>4194</v>
      </c>
      <c r="B4196" t="s">
        <v>8585</v>
      </c>
      <c r="C4196" t="s">
        <v>12</v>
      </c>
      <c r="D4196" t="s">
        <v>8944</v>
      </c>
      <c r="E4196" t="s">
        <v>14</v>
      </c>
      <c r="F4196" t="s">
        <v>8945</v>
      </c>
      <c r="G4196" t="s">
        <v>16</v>
      </c>
      <c r="H4196" t="s">
        <v>8946</v>
      </c>
    </row>
    <row r="4197" spans="1:8">
      <c r="A4197" s="1">
        <v>4195</v>
      </c>
      <c r="B4197" t="s">
        <v>8585</v>
      </c>
      <c r="C4197" t="s">
        <v>12</v>
      </c>
      <c r="D4197" t="s">
        <v>8947</v>
      </c>
      <c r="E4197" t="s">
        <v>14</v>
      </c>
      <c r="F4197" t="s">
        <v>8948</v>
      </c>
      <c r="G4197" t="s">
        <v>16</v>
      </c>
      <c r="H4197" t="s">
        <v>8949</v>
      </c>
    </row>
    <row r="4198" spans="1:8">
      <c r="A4198" s="1">
        <v>4196</v>
      </c>
      <c r="B4198" t="s">
        <v>8585</v>
      </c>
      <c r="C4198" t="s">
        <v>12</v>
      </c>
      <c r="D4198" t="s">
        <v>8950</v>
      </c>
      <c r="E4198" t="s">
        <v>14</v>
      </c>
      <c r="F4198" t="s">
        <v>8422</v>
      </c>
      <c r="G4198" t="s">
        <v>16</v>
      </c>
      <c r="H4198" t="s">
        <v>8951</v>
      </c>
    </row>
    <row r="4199" spans="1:8">
      <c r="A4199" s="1">
        <v>4197</v>
      </c>
      <c r="B4199" t="s">
        <v>8585</v>
      </c>
      <c r="C4199" t="s">
        <v>12</v>
      </c>
      <c r="D4199" t="s">
        <v>8952</v>
      </c>
      <c r="E4199" t="s">
        <v>14</v>
      </c>
      <c r="F4199" t="s">
        <v>8425</v>
      </c>
      <c r="G4199" t="s">
        <v>16</v>
      </c>
      <c r="H4199" t="s">
        <v>8953</v>
      </c>
    </row>
    <row r="4200" spans="1:8">
      <c r="A4200" s="1">
        <v>4198</v>
      </c>
      <c r="B4200" t="s">
        <v>8585</v>
      </c>
      <c r="C4200" t="s">
        <v>12</v>
      </c>
      <c r="D4200" t="s">
        <v>8954</v>
      </c>
      <c r="E4200" t="s">
        <v>14</v>
      </c>
      <c r="F4200" t="s">
        <v>8428</v>
      </c>
      <c r="G4200" t="s">
        <v>16</v>
      </c>
      <c r="H4200" t="s">
        <v>8955</v>
      </c>
    </row>
    <row r="4201" spans="1:8">
      <c r="A4201" s="1">
        <v>4199</v>
      </c>
      <c r="B4201" t="s">
        <v>8585</v>
      </c>
      <c r="C4201" t="s">
        <v>12</v>
      </c>
      <c r="D4201" t="s">
        <v>8956</v>
      </c>
      <c r="E4201" t="s">
        <v>14</v>
      </c>
      <c r="F4201" t="s">
        <v>8431</v>
      </c>
      <c r="G4201" t="s">
        <v>16</v>
      </c>
      <c r="H4201" t="s">
        <v>8957</v>
      </c>
    </row>
    <row r="4202" spans="1:8">
      <c r="A4202" s="1">
        <v>4200</v>
      </c>
      <c r="B4202" t="s">
        <v>8585</v>
      </c>
      <c r="C4202" t="s">
        <v>12</v>
      </c>
      <c r="D4202" t="s">
        <v>8958</v>
      </c>
      <c r="E4202" t="s">
        <v>14</v>
      </c>
      <c r="F4202" t="s">
        <v>3672</v>
      </c>
      <c r="G4202" t="s">
        <v>16</v>
      </c>
      <c r="H4202" t="s">
        <v>8959</v>
      </c>
    </row>
    <row r="4203" spans="1:8">
      <c r="A4203" s="1">
        <v>4201</v>
      </c>
      <c r="B4203" t="s">
        <v>8585</v>
      </c>
      <c r="C4203" t="s">
        <v>12</v>
      </c>
      <c r="D4203" t="s">
        <v>8960</v>
      </c>
      <c r="E4203" t="s">
        <v>14</v>
      </c>
      <c r="F4203" t="s">
        <v>8961</v>
      </c>
      <c r="G4203" t="s">
        <v>16</v>
      </c>
      <c r="H4203" t="s">
        <v>8962</v>
      </c>
    </row>
    <row r="4204" spans="1:8">
      <c r="A4204" s="1">
        <v>4202</v>
      </c>
      <c r="B4204" t="s">
        <v>8585</v>
      </c>
      <c r="C4204" t="s">
        <v>12</v>
      </c>
      <c r="D4204" t="s">
        <v>8963</v>
      </c>
      <c r="E4204" t="s">
        <v>14</v>
      </c>
      <c r="F4204" t="s">
        <v>8964</v>
      </c>
      <c r="G4204" t="s">
        <v>16</v>
      </c>
      <c r="H4204" t="s">
        <v>8965</v>
      </c>
    </row>
    <row r="4205" spans="1:8">
      <c r="A4205" s="1">
        <v>4203</v>
      </c>
      <c r="B4205" t="s">
        <v>8585</v>
      </c>
      <c r="C4205" t="s">
        <v>12</v>
      </c>
      <c r="D4205" t="s">
        <v>8966</v>
      </c>
      <c r="E4205" t="s">
        <v>14</v>
      </c>
      <c r="F4205" t="s">
        <v>8967</v>
      </c>
      <c r="G4205" t="s">
        <v>16</v>
      </c>
      <c r="H4205" t="s">
        <v>8955</v>
      </c>
    </row>
    <row r="4206" spans="1:8">
      <c r="A4206" s="1">
        <v>4204</v>
      </c>
      <c r="B4206" t="s">
        <v>8585</v>
      </c>
      <c r="C4206" t="s">
        <v>12</v>
      </c>
      <c r="D4206" t="s">
        <v>8968</v>
      </c>
      <c r="E4206" t="s">
        <v>14</v>
      </c>
      <c r="F4206" t="s">
        <v>8969</v>
      </c>
      <c r="G4206" t="s">
        <v>16</v>
      </c>
      <c r="H4206" t="s">
        <v>8970</v>
      </c>
    </row>
    <row r="4207" spans="1:8">
      <c r="A4207" s="1">
        <v>4205</v>
      </c>
      <c r="B4207" t="s">
        <v>8585</v>
      </c>
      <c r="C4207" t="s">
        <v>12</v>
      </c>
      <c r="D4207" t="s">
        <v>8971</v>
      </c>
      <c r="E4207" t="s">
        <v>14</v>
      </c>
      <c r="F4207" t="s">
        <v>5470</v>
      </c>
      <c r="G4207" t="s">
        <v>16</v>
      </c>
      <c r="H4207" t="s">
        <v>8972</v>
      </c>
    </row>
    <row r="4208" spans="1:8">
      <c r="A4208" s="1">
        <v>4206</v>
      </c>
      <c r="B4208" t="s">
        <v>8585</v>
      </c>
      <c r="C4208" t="s">
        <v>12</v>
      </c>
      <c r="D4208" t="s">
        <v>8973</v>
      </c>
      <c r="E4208" t="s">
        <v>14</v>
      </c>
      <c r="F4208" t="s">
        <v>8974</v>
      </c>
      <c r="G4208" t="s">
        <v>16</v>
      </c>
      <c r="H4208" t="s">
        <v>8975</v>
      </c>
    </row>
    <row r="4209" spans="1:8">
      <c r="A4209" s="1">
        <v>4207</v>
      </c>
      <c r="B4209" t="s">
        <v>8585</v>
      </c>
      <c r="C4209" t="s">
        <v>12</v>
      </c>
      <c r="D4209" t="s">
        <v>8976</v>
      </c>
      <c r="E4209" t="s">
        <v>14</v>
      </c>
      <c r="F4209" t="s">
        <v>8977</v>
      </c>
      <c r="G4209" t="s">
        <v>16</v>
      </c>
      <c r="H4209" t="s">
        <v>8962</v>
      </c>
    </row>
    <row r="4210" spans="1:8">
      <c r="A4210" s="1">
        <v>4208</v>
      </c>
      <c r="B4210" t="s">
        <v>8585</v>
      </c>
      <c r="C4210" t="s">
        <v>12</v>
      </c>
      <c r="D4210" t="s">
        <v>8978</v>
      </c>
      <c r="E4210" t="s">
        <v>14</v>
      </c>
      <c r="F4210" t="s">
        <v>8979</v>
      </c>
      <c r="G4210" t="s">
        <v>16</v>
      </c>
      <c r="H4210" t="s">
        <v>8965</v>
      </c>
    </row>
    <row r="4211" spans="1:8">
      <c r="A4211" s="1">
        <v>4209</v>
      </c>
      <c r="B4211" t="s">
        <v>8585</v>
      </c>
      <c r="C4211" t="s">
        <v>12</v>
      </c>
      <c r="D4211" t="s">
        <v>8980</v>
      </c>
      <c r="E4211" t="s">
        <v>14</v>
      </c>
      <c r="F4211" t="s">
        <v>1398</v>
      </c>
      <c r="G4211" t="s">
        <v>16</v>
      </c>
      <c r="H4211" t="s">
        <v>8981</v>
      </c>
    </row>
    <row r="4212" spans="1:8">
      <c r="A4212" s="1">
        <v>4210</v>
      </c>
      <c r="B4212" t="s">
        <v>8585</v>
      </c>
      <c r="C4212" t="s">
        <v>12</v>
      </c>
      <c r="D4212" t="s">
        <v>8982</v>
      </c>
      <c r="E4212" t="s">
        <v>14</v>
      </c>
      <c r="F4212" t="s">
        <v>8983</v>
      </c>
      <c r="G4212" t="s">
        <v>16</v>
      </c>
      <c r="H4212" t="s">
        <v>8984</v>
      </c>
    </row>
    <row r="4213" spans="1:8">
      <c r="A4213" s="1">
        <v>4211</v>
      </c>
      <c r="B4213" t="s">
        <v>8585</v>
      </c>
      <c r="C4213" t="s">
        <v>12</v>
      </c>
      <c r="D4213" t="s">
        <v>8985</v>
      </c>
      <c r="E4213" t="s">
        <v>14</v>
      </c>
      <c r="F4213" t="s">
        <v>8986</v>
      </c>
      <c r="G4213" t="s">
        <v>16</v>
      </c>
      <c r="H4213" t="s">
        <v>8959</v>
      </c>
    </row>
    <row r="4214" spans="1:8">
      <c r="A4214" s="1">
        <v>4212</v>
      </c>
      <c r="B4214" t="s">
        <v>8585</v>
      </c>
      <c r="C4214" t="s">
        <v>12</v>
      </c>
      <c r="D4214" t="s">
        <v>8987</v>
      </c>
      <c r="E4214" t="s">
        <v>14</v>
      </c>
      <c r="F4214" t="s">
        <v>8988</v>
      </c>
      <c r="G4214" t="s">
        <v>16</v>
      </c>
      <c r="H4214" t="s">
        <v>8962</v>
      </c>
    </row>
    <row r="4215" spans="1:8">
      <c r="A4215" s="1">
        <v>4213</v>
      </c>
      <c r="B4215" t="s">
        <v>8585</v>
      </c>
      <c r="C4215" t="s">
        <v>12</v>
      </c>
      <c r="D4215" t="s">
        <v>8989</v>
      </c>
      <c r="E4215" t="s">
        <v>14</v>
      </c>
      <c r="F4215" t="s">
        <v>8990</v>
      </c>
      <c r="G4215" t="s">
        <v>16</v>
      </c>
      <c r="H4215" t="s">
        <v>8955</v>
      </c>
    </row>
    <row r="4216" spans="1:8">
      <c r="A4216" s="1">
        <v>4214</v>
      </c>
      <c r="B4216" t="s">
        <v>8585</v>
      </c>
      <c r="C4216" t="s">
        <v>12</v>
      </c>
      <c r="D4216" t="s">
        <v>63</v>
      </c>
      <c r="E4216" t="s">
        <v>14</v>
      </c>
      <c r="F4216" t="s">
        <v>63</v>
      </c>
      <c r="G4216" t="s">
        <v>16</v>
      </c>
    </row>
    <row r="4217" spans="1:8">
      <c r="A4217" s="1">
        <v>4215</v>
      </c>
      <c r="B4217" t="s">
        <v>8585</v>
      </c>
      <c r="C4217" t="s">
        <v>12</v>
      </c>
      <c r="D4217" t="s">
        <v>8991</v>
      </c>
      <c r="E4217" t="s">
        <v>14</v>
      </c>
      <c r="F4217" t="s">
        <v>1015</v>
      </c>
      <c r="G4217" t="s">
        <v>16</v>
      </c>
      <c r="H4217" t="s">
        <v>8992</v>
      </c>
    </row>
    <row r="4218" spans="1:8">
      <c r="A4218" s="1">
        <v>4216</v>
      </c>
      <c r="B4218" t="s">
        <v>8585</v>
      </c>
      <c r="C4218" t="s">
        <v>12</v>
      </c>
      <c r="D4218" t="s">
        <v>8993</v>
      </c>
      <c r="E4218" t="s">
        <v>14</v>
      </c>
      <c r="F4218" t="s">
        <v>1129</v>
      </c>
      <c r="G4218" t="s">
        <v>16</v>
      </c>
      <c r="H4218" t="s">
        <v>8994</v>
      </c>
    </row>
    <row r="4219" spans="1:8">
      <c r="A4219" s="1">
        <v>4217</v>
      </c>
      <c r="B4219" t="s">
        <v>8585</v>
      </c>
      <c r="C4219" t="s">
        <v>12</v>
      </c>
      <c r="D4219" t="s">
        <v>8995</v>
      </c>
      <c r="E4219" t="s">
        <v>14</v>
      </c>
      <c r="F4219" t="s">
        <v>1132</v>
      </c>
      <c r="G4219" t="s">
        <v>16</v>
      </c>
      <c r="H4219" t="s">
        <v>8996</v>
      </c>
    </row>
    <row r="4220" spans="1:8">
      <c r="A4220" s="1">
        <v>4218</v>
      </c>
      <c r="B4220" t="s">
        <v>8585</v>
      </c>
      <c r="C4220" t="s">
        <v>12</v>
      </c>
      <c r="D4220" t="s">
        <v>8997</v>
      </c>
      <c r="E4220" t="s">
        <v>14</v>
      </c>
      <c r="F4220" t="s">
        <v>1135</v>
      </c>
      <c r="G4220" t="s">
        <v>16</v>
      </c>
      <c r="H4220" t="s">
        <v>8998</v>
      </c>
    </row>
    <row r="4221" spans="1:8">
      <c r="A4221" s="1">
        <v>4219</v>
      </c>
      <c r="B4221" t="s">
        <v>8585</v>
      </c>
      <c r="C4221" t="s">
        <v>12</v>
      </c>
      <c r="D4221" t="s">
        <v>8999</v>
      </c>
      <c r="E4221" t="s">
        <v>14</v>
      </c>
      <c r="F4221" t="s">
        <v>2690</v>
      </c>
      <c r="G4221" t="s">
        <v>16</v>
      </c>
      <c r="H4221" t="s">
        <v>9000</v>
      </c>
    </row>
    <row r="4222" spans="1:8">
      <c r="A4222" s="1">
        <v>4220</v>
      </c>
      <c r="B4222" t="s">
        <v>8585</v>
      </c>
      <c r="C4222" t="s">
        <v>12</v>
      </c>
      <c r="D4222" t="s">
        <v>9001</v>
      </c>
      <c r="E4222" t="s">
        <v>14</v>
      </c>
      <c r="F4222" t="s">
        <v>953</v>
      </c>
      <c r="G4222" t="s">
        <v>16</v>
      </c>
      <c r="H4222" t="s">
        <v>9002</v>
      </c>
    </row>
    <row r="4223" spans="1:8">
      <c r="A4223" s="1">
        <v>4221</v>
      </c>
      <c r="B4223" t="s">
        <v>8585</v>
      </c>
      <c r="C4223" t="s">
        <v>12</v>
      </c>
      <c r="D4223" t="s">
        <v>9003</v>
      </c>
      <c r="E4223" t="s">
        <v>14</v>
      </c>
      <c r="F4223" t="s">
        <v>956</v>
      </c>
      <c r="G4223" t="s">
        <v>16</v>
      </c>
      <c r="H4223" t="s">
        <v>9002</v>
      </c>
    </row>
    <row r="4224" spans="1:8">
      <c r="A4224" s="1">
        <v>4222</v>
      </c>
      <c r="B4224" t="s">
        <v>8585</v>
      </c>
      <c r="C4224" t="s">
        <v>12</v>
      </c>
      <c r="D4224" t="s">
        <v>9004</v>
      </c>
      <c r="E4224" t="s">
        <v>14</v>
      </c>
      <c r="F4224" t="s">
        <v>6424</v>
      </c>
      <c r="G4224" t="s">
        <v>16</v>
      </c>
      <c r="H4224" t="s">
        <v>9002</v>
      </c>
    </row>
    <row r="4225" spans="1:8">
      <c r="A4225" s="1">
        <v>4223</v>
      </c>
      <c r="B4225" t="s">
        <v>8585</v>
      </c>
      <c r="C4225" t="s">
        <v>12</v>
      </c>
      <c r="D4225" t="s">
        <v>9005</v>
      </c>
      <c r="E4225" t="s">
        <v>14</v>
      </c>
      <c r="F4225" t="s">
        <v>65</v>
      </c>
      <c r="G4225" t="s">
        <v>16</v>
      </c>
      <c r="H4225" t="s">
        <v>9006</v>
      </c>
    </row>
    <row r="4226" spans="1:8">
      <c r="A4226" s="1">
        <v>4224</v>
      </c>
      <c r="B4226" t="s">
        <v>8585</v>
      </c>
      <c r="C4226" t="s">
        <v>12</v>
      </c>
      <c r="D4226" t="s">
        <v>9007</v>
      </c>
      <c r="E4226" t="s">
        <v>14</v>
      </c>
      <c r="F4226" t="s">
        <v>68</v>
      </c>
      <c r="G4226" t="s">
        <v>16</v>
      </c>
      <c r="H4226" t="s">
        <v>9008</v>
      </c>
    </row>
    <row r="4227" spans="1:8">
      <c r="A4227" s="1">
        <v>4225</v>
      </c>
      <c r="B4227" t="s">
        <v>8585</v>
      </c>
      <c r="C4227" t="s">
        <v>12</v>
      </c>
      <c r="D4227" t="s">
        <v>9009</v>
      </c>
      <c r="E4227" t="s">
        <v>14</v>
      </c>
      <c r="F4227" t="s">
        <v>71</v>
      </c>
      <c r="G4227" t="s">
        <v>16</v>
      </c>
      <c r="H4227" t="s">
        <v>9010</v>
      </c>
    </row>
    <row r="4228" spans="1:8">
      <c r="A4228" s="1">
        <v>4226</v>
      </c>
      <c r="B4228" t="s">
        <v>8585</v>
      </c>
      <c r="C4228" t="s">
        <v>12</v>
      </c>
      <c r="D4228" t="s">
        <v>9011</v>
      </c>
      <c r="E4228" t="s">
        <v>14</v>
      </c>
      <c r="F4228" t="s">
        <v>74</v>
      </c>
      <c r="G4228" t="s">
        <v>16</v>
      </c>
      <c r="H4228" t="s">
        <v>9012</v>
      </c>
    </row>
    <row r="4229" spans="1:8">
      <c r="A4229" s="1">
        <v>4227</v>
      </c>
      <c r="B4229" t="s">
        <v>8585</v>
      </c>
      <c r="C4229" t="s">
        <v>12</v>
      </c>
      <c r="D4229" t="s">
        <v>9013</v>
      </c>
      <c r="E4229" t="s">
        <v>14</v>
      </c>
      <c r="F4229" t="s">
        <v>77</v>
      </c>
      <c r="G4229" t="s">
        <v>16</v>
      </c>
      <c r="H4229" t="s">
        <v>9014</v>
      </c>
    </row>
    <row r="4230" spans="1:8">
      <c r="A4230" s="1">
        <v>4228</v>
      </c>
      <c r="B4230" t="s">
        <v>8585</v>
      </c>
      <c r="C4230" t="s">
        <v>12</v>
      </c>
      <c r="D4230" t="s">
        <v>9015</v>
      </c>
      <c r="E4230" t="s">
        <v>14</v>
      </c>
      <c r="F4230" t="s">
        <v>2288</v>
      </c>
      <c r="G4230" t="s">
        <v>16</v>
      </c>
      <c r="H4230" t="s">
        <v>9016</v>
      </c>
    </row>
    <row r="4231" spans="1:8">
      <c r="A4231" s="1">
        <v>4229</v>
      </c>
      <c r="B4231" t="s">
        <v>8585</v>
      </c>
      <c r="C4231" t="s">
        <v>12</v>
      </c>
      <c r="D4231" t="s">
        <v>9017</v>
      </c>
      <c r="E4231" t="s">
        <v>14</v>
      </c>
      <c r="F4231" t="s">
        <v>2291</v>
      </c>
      <c r="G4231" t="s">
        <v>16</v>
      </c>
      <c r="H4231" t="s">
        <v>9018</v>
      </c>
    </row>
    <row r="4232" spans="1:8">
      <c r="A4232" s="1">
        <v>4230</v>
      </c>
      <c r="B4232" t="s">
        <v>8585</v>
      </c>
      <c r="C4232" t="s">
        <v>12</v>
      </c>
      <c r="D4232" t="s">
        <v>9019</v>
      </c>
      <c r="E4232" t="s">
        <v>14</v>
      </c>
      <c r="F4232" t="s">
        <v>2296</v>
      </c>
      <c r="G4232" t="s">
        <v>16</v>
      </c>
      <c r="H4232" t="s">
        <v>9020</v>
      </c>
    </row>
    <row r="4233" spans="1:8">
      <c r="A4233" s="1">
        <v>4231</v>
      </c>
      <c r="B4233" t="s">
        <v>8585</v>
      </c>
      <c r="C4233" t="s">
        <v>12</v>
      </c>
      <c r="D4233" t="s">
        <v>9021</v>
      </c>
      <c r="E4233" t="s">
        <v>14</v>
      </c>
      <c r="F4233" t="s">
        <v>2302</v>
      </c>
      <c r="G4233" t="s">
        <v>16</v>
      </c>
      <c r="H4233" t="s">
        <v>9022</v>
      </c>
    </row>
    <row r="4234" spans="1:8">
      <c r="A4234" s="1">
        <v>4232</v>
      </c>
      <c r="B4234" t="s">
        <v>8585</v>
      </c>
      <c r="C4234" t="s">
        <v>12</v>
      </c>
      <c r="D4234" t="s">
        <v>9023</v>
      </c>
      <c r="E4234" t="s">
        <v>14</v>
      </c>
      <c r="F4234" t="s">
        <v>2311</v>
      </c>
      <c r="G4234" t="s">
        <v>16</v>
      </c>
      <c r="H4234" t="s">
        <v>9024</v>
      </c>
    </row>
    <row r="4235" spans="1:8">
      <c r="A4235" s="1">
        <v>4233</v>
      </c>
      <c r="B4235" t="s">
        <v>8585</v>
      </c>
      <c r="C4235" t="s">
        <v>12</v>
      </c>
      <c r="D4235" t="s">
        <v>9025</v>
      </c>
      <c r="E4235" t="s">
        <v>14</v>
      </c>
      <c r="F4235" t="s">
        <v>2411</v>
      </c>
      <c r="G4235" t="s">
        <v>16</v>
      </c>
      <c r="H4235" t="s">
        <v>9026</v>
      </c>
    </row>
    <row r="4236" spans="1:8">
      <c r="A4236" s="1">
        <v>4234</v>
      </c>
      <c r="B4236" t="s">
        <v>8585</v>
      </c>
      <c r="C4236" t="s">
        <v>12</v>
      </c>
      <c r="D4236" t="s">
        <v>9027</v>
      </c>
      <c r="E4236" t="s">
        <v>14</v>
      </c>
      <c r="F4236" t="s">
        <v>4436</v>
      </c>
      <c r="G4236" t="s">
        <v>16</v>
      </c>
      <c r="H4236" t="s">
        <v>9028</v>
      </c>
    </row>
    <row r="4237" spans="1:8">
      <c r="A4237" s="1">
        <v>4235</v>
      </c>
      <c r="B4237" t="s">
        <v>8585</v>
      </c>
      <c r="C4237" t="s">
        <v>12</v>
      </c>
      <c r="D4237" t="s">
        <v>9029</v>
      </c>
      <c r="E4237" t="s">
        <v>14</v>
      </c>
      <c r="F4237" t="s">
        <v>5026</v>
      </c>
      <c r="G4237" t="s">
        <v>16</v>
      </c>
      <c r="H4237" t="s">
        <v>9030</v>
      </c>
    </row>
    <row r="4238" spans="1:8">
      <c r="A4238" s="1">
        <v>4236</v>
      </c>
      <c r="B4238" t="s">
        <v>8585</v>
      </c>
      <c r="C4238" t="s">
        <v>12</v>
      </c>
      <c r="D4238" t="s">
        <v>9031</v>
      </c>
      <c r="E4238" t="s">
        <v>14</v>
      </c>
      <c r="F4238" t="s">
        <v>5029</v>
      </c>
      <c r="G4238" t="s">
        <v>16</v>
      </c>
      <c r="H4238" t="s">
        <v>9032</v>
      </c>
    </row>
    <row r="4239" spans="1:8">
      <c r="A4239" s="1">
        <v>4237</v>
      </c>
      <c r="B4239" t="s">
        <v>8585</v>
      </c>
      <c r="C4239" t="s">
        <v>12</v>
      </c>
      <c r="D4239" t="s">
        <v>9033</v>
      </c>
      <c r="E4239" t="s">
        <v>14</v>
      </c>
      <c r="F4239" t="s">
        <v>2423</v>
      </c>
      <c r="G4239" t="s">
        <v>16</v>
      </c>
      <c r="H4239" t="s">
        <v>9034</v>
      </c>
    </row>
    <row r="4240" spans="1:8">
      <c r="A4240" s="1">
        <v>4238</v>
      </c>
      <c r="B4240" t="s">
        <v>8585</v>
      </c>
      <c r="C4240" t="s">
        <v>12</v>
      </c>
      <c r="D4240" t="s">
        <v>9035</v>
      </c>
      <c r="E4240" t="s">
        <v>14</v>
      </c>
      <c r="F4240" t="s">
        <v>2426</v>
      </c>
      <c r="G4240" t="s">
        <v>16</v>
      </c>
      <c r="H4240" t="s">
        <v>9036</v>
      </c>
    </row>
    <row r="4241" spans="1:8">
      <c r="A4241" s="1">
        <v>4239</v>
      </c>
      <c r="B4241" t="s">
        <v>8585</v>
      </c>
      <c r="C4241" t="s">
        <v>12</v>
      </c>
      <c r="D4241" t="s">
        <v>9037</v>
      </c>
      <c r="E4241" t="s">
        <v>14</v>
      </c>
      <c r="F4241" t="s">
        <v>7686</v>
      </c>
      <c r="G4241" t="s">
        <v>16</v>
      </c>
      <c r="H4241" t="s">
        <v>9038</v>
      </c>
    </row>
    <row r="4242" spans="1:8">
      <c r="A4242" s="1">
        <v>4240</v>
      </c>
      <c r="B4242" t="s">
        <v>8585</v>
      </c>
      <c r="C4242" t="s">
        <v>12</v>
      </c>
      <c r="D4242" t="s">
        <v>9039</v>
      </c>
      <c r="E4242" t="s">
        <v>14</v>
      </c>
      <c r="F4242" t="s">
        <v>7756</v>
      </c>
      <c r="G4242" t="s">
        <v>16</v>
      </c>
      <c r="H4242" t="s">
        <v>9040</v>
      </c>
    </row>
    <row r="4243" spans="1:8">
      <c r="A4243" s="1">
        <v>4241</v>
      </c>
      <c r="B4243" t="s">
        <v>8585</v>
      </c>
      <c r="C4243" t="s">
        <v>12</v>
      </c>
      <c r="D4243" t="s">
        <v>9041</v>
      </c>
      <c r="E4243" t="s">
        <v>14</v>
      </c>
      <c r="F4243" t="s">
        <v>9042</v>
      </c>
      <c r="G4243" t="s">
        <v>16</v>
      </c>
      <c r="H4243" t="s">
        <v>9043</v>
      </c>
    </row>
    <row r="4244" spans="1:8">
      <c r="A4244" s="1">
        <v>4242</v>
      </c>
      <c r="B4244" t="s">
        <v>8585</v>
      </c>
      <c r="C4244" t="s">
        <v>12</v>
      </c>
      <c r="D4244" t="s">
        <v>9044</v>
      </c>
      <c r="E4244" t="s">
        <v>14</v>
      </c>
      <c r="F4244" t="s">
        <v>43</v>
      </c>
      <c r="G4244" t="s">
        <v>16</v>
      </c>
      <c r="H4244" t="s">
        <v>9045</v>
      </c>
    </row>
    <row r="4245" spans="1:8">
      <c r="A4245" s="1">
        <v>4243</v>
      </c>
      <c r="B4245" t="s">
        <v>8585</v>
      </c>
      <c r="C4245" t="s">
        <v>12</v>
      </c>
      <c r="D4245" t="s">
        <v>9046</v>
      </c>
      <c r="E4245" t="s">
        <v>14</v>
      </c>
      <c r="F4245" t="s">
        <v>6341</v>
      </c>
      <c r="G4245" t="s">
        <v>16</v>
      </c>
      <c r="H4245" t="s">
        <v>9047</v>
      </c>
    </row>
    <row r="4246" spans="1:8">
      <c r="A4246" s="1">
        <v>4244</v>
      </c>
      <c r="B4246" t="s">
        <v>8585</v>
      </c>
      <c r="C4246" t="s">
        <v>12</v>
      </c>
      <c r="D4246" t="s">
        <v>9048</v>
      </c>
      <c r="E4246" t="s">
        <v>14</v>
      </c>
      <c r="F4246" t="s">
        <v>3427</v>
      </c>
      <c r="G4246" t="s">
        <v>16</v>
      </c>
      <c r="H4246" t="s">
        <v>9049</v>
      </c>
    </row>
    <row r="4247" spans="1:8">
      <c r="A4247" s="1">
        <v>4245</v>
      </c>
      <c r="B4247" t="s">
        <v>8585</v>
      </c>
      <c r="C4247" t="s">
        <v>12</v>
      </c>
      <c r="D4247" t="s">
        <v>9050</v>
      </c>
      <c r="E4247" t="s">
        <v>14</v>
      </c>
      <c r="F4247" t="s">
        <v>3433</v>
      </c>
      <c r="G4247" t="s">
        <v>16</v>
      </c>
      <c r="H4247" t="s">
        <v>9051</v>
      </c>
    </row>
    <row r="4248" spans="1:8">
      <c r="A4248" s="1">
        <v>4246</v>
      </c>
      <c r="B4248" t="s">
        <v>8585</v>
      </c>
      <c r="C4248" t="s">
        <v>12</v>
      </c>
      <c r="D4248" t="s">
        <v>9052</v>
      </c>
      <c r="E4248" t="s">
        <v>14</v>
      </c>
      <c r="F4248" t="s">
        <v>9053</v>
      </c>
      <c r="G4248" t="s">
        <v>16</v>
      </c>
      <c r="H4248" t="s">
        <v>9054</v>
      </c>
    </row>
    <row r="4249" spans="1:8">
      <c r="A4249" s="1">
        <v>4247</v>
      </c>
      <c r="B4249" t="s">
        <v>8585</v>
      </c>
      <c r="C4249" t="s">
        <v>12</v>
      </c>
      <c r="D4249" t="s">
        <v>9055</v>
      </c>
      <c r="E4249" t="s">
        <v>14</v>
      </c>
      <c r="F4249" t="s">
        <v>2690</v>
      </c>
      <c r="G4249" t="s">
        <v>16</v>
      </c>
      <c r="H4249" t="s">
        <v>9056</v>
      </c>
    </row>
    <row r="4250" spans="1:8">
      <c r="A4250" s="1">
        <v>4248</v>
      </c>
      <c r="B4250" t="s">
        <v>8585</v>
      </c>
      <c r="C4250" t="s">
        <v>12</v>
      </c>
      <c r="D4250" t="s">
        <v>9057</v>
      </c>
      <c r="E4250" t="s">
        <v>14</v>
      </c>
      <c r="F4250" t="s">
        <v>2690</v>
      </c>
      <c r="G4250" t="s">
        <v>16</v>
      </c>
      <c r="H4250" t="s">
        <v>9058</v>
      </c>
    </row>
    <row r="4251" spans="1:8">
      <c r="A4251" s="1">
        <v>4249</v>
      </c>
      <c r="B4251" t="s">
        <v>8585</v>
      </c>
      <c r="C4251" t="s">
        <v>12</v>
      </c>
      <c r="D4251" t="s">
        <v>63</v>
      </c>
      <c r="E4251" t="s">
        <v>14</v>
      </c>
      <c r="F4251" t="s">
        <v>63</v>
      </c>
      <c r="G4251" t="s">
        <v>16</v>
      </c>
    </row>
    <row r="4252" spans="1:8">
      <c r="A4252" s="1">
        <v>4250</v>
      </c>
      <c r="B4252" t="s">
        <v>9059</v>
      </c>
      <c r="C4252" t="s">
        <v>12</v>
      </c>
      <c r="D4252" t="s">
        <v>9060</v>
      </c>
      <c r="E4252" t="s">
        <v>14</v>
      </c>
      <c r="F4252" t="s">
        <v>1207</v>
      </c>
      <c r="G4252" t="s">
        <v>16</v>
      </c>
      <c r="H4252" t="s">
        <v>9061</v>
      </c>
    </row>
    <row r="4253" spans="1:8">
      <c r="A4253" s="1">
        <v>4251</v>
      </c>
      <c r="B4253" t="s">
        <v>9059</v>
      </c>
      <c r="C4253" t="s">
        <v>12</v>
      </c>
      <c r="D4253" t="s">
        <v>9062</v>
      </c>
      <c r="E4253" t="s">
        <v>14</v>
      </c>
      <c r="F4253" t="s">
        <v>9063</v>
      </c>
      <c r="G4253" t="s">
        <v>16</v>
      </c>
      <c r="H4253" t="s">
        <v>9064</v>
      </c>
    </row>
    <row r="4254" spans="1:8">
      <c r="A4254" s="1">
        <v>4252</v>
      </c>
      <c r="B4254" t="s">
        <v>9059</v>
      </c>
      <c r="C4254" t="s">
        <v>12</v>
      </c>
      <c r="D4254" t="s">
        <v>9065</v>
      </c>
      <c r="E4254" t="s">
        <v>14</v>
      </c>
      <c r="F4254" t="s">
        <v>9065</v>
      </c>
      <c r="G4254" t="s">
        <v>16</v>
      </c>
    </row>
    <row r="4255" spans="1:8">
      <c r="A4255" s="1">
        <v>4253</v>
      </c>
      <c r="B4255" t="s">
        <v>9059</v>
      </c>
      <c r="C4255" t="s">
        <v>12</v>
      </c>
      <c r="D4255" t="s">
        <v>9066</v>
      </c>
      <c r="E4255" t="s">
        <v>14</v>
      </c>
      <c r="F4255" t="s">
        <v>9066</v>
      </c>
      <c r="G4255" t="s">
        <v>16</v>
      </c>
    </row>
    <row r="4256" spans="1:8">
      <c r="A4256" s="1">
        <v>4254</v>
      </c>
      <c r="B4256" t="s">
        <v>9059</v>
      </c>
      <c r="C4256" t="s">
        <v>12</v>
      </c>
      <c r="D4256" t="s">
        <v>9067</v>
      </c>
      <c r="E4256" t="s">
        <v>14</v>
      </c>
      <c r="F4256" t="s">
        <v>9068</v>
      </c>
      <c r="G4256" t="s">
        <v>16</v>
      </c>
      <c r="H4256" t="s">
        <v>9069</v>
      </c>
    </row>
    <row r="4257" spans="1:8">
      <c r="A4257" s="1">
        <v>4255</v>
      </c>
      <c r="B4257" t="s">
        <v>9059</v>
      </c>
      <c r="C4257" t="s">
        <v>12</v>
      </c>
      <c r="D4257" t="s">
        <v>9070</v>
      </c>
      <c r="E4257" t="s">
        <v>14</v>
      </c>
      <c r="F4257" t="s">
        <v>9068</v>
      </c>
      <c r="G4257" t="s">
        <v>16</v>
      </c>
      <c r="H4257" t="s">
        <v>9071</v>
      </c>
    </row>
    <row r="4258" spans="1:8">
      <c r="A4258" s="1">
        <v>4256</v>
      </c>
      <c r="B4258" t="s">
        <v>9059</v>
      </c>
      <c r="C4258" t="s">
        <v>12</v>
      </c>
      <c r="D4258" t="s">
        <v>9072</v>
      </c>
      <c r="E4258" t="s">
        <v>14</v>
      </c>
      <c r="F4258" t="s">
        <v>96</v>
      </c>
      <c r="G4258" t="s">
        <v>16</v>
      </c>
      <c r="H4258" t="s">
        <v>9073</v>
      </c>
    </row>
    <row r="4259" spans="1:8">
      <c r="A4259" s="1">
        <v>4257</v>
      </c>
      <c r="B4259" t="s">
        <v>9059</v>
      </c>
      <c r="C4259" t="s">
        <v>12</v>
      </c>
      <c r="D4259" t="s">
        <v>9074</v>
      </c>
      <c r="E4259" t="s">
        <v>14</v>
      </c>
      <c r="F4259" t="s">
        <v>110</v>
      </c>
      <c r="G4259" t="s">
        <v>16</v>
      </c>
      <c r="H4259" t="s">
        <v>9075</v>
      </c>
    </row>
    <row r="4260" spans="1:8">
      <c r="A4260" s="1">
        <v>4258</v>
      </c>
      <c r="B4260" t="s">
        <v>9059</v>
      </c>
      <c r="C4260" t="s">
        <v>12</v>
      </c>
      <c r="D4260" t="s">
        <v>9076</v>
      </c>
      <c r="E4260" t="s">
        <v>14</v>
      </c>
      <c r="F4260" t="s">
        <v>8318</v>
      </c>
      <c r="G4260" t="s">
        <v>16</v>
      </c>
      <c r="H4260" t="s">
        <v>9077</v>
      </c>
    </row>
    <row r="4261" spans="1:8">
      <c r="A4261" s="1">
        <v>4259</v>
      </c>
      <c r="B4261" t="s">
        <v>9059</v>
      </c>
      <c r="C4261" t="s">
        <v>12</v>
      </c>
      <c r="D4261" t="s">
        <v>63</v>
      </c>
      <c r="E4261" t="s">
        <v>14</v>
      </c>
      <c r="F4261" t="s">
        <v>63</v>
      </c>
      <c r="G4261" t="s">
        <v>16</v>
      </c>
    </row>
    <row r="4262" spans="1:8">
      <c r="A4262" s="1">
        <v>4260</v>
      </c>
      <c r="B4262" t="s">
        <v>9059</v>
      </c>
      <c r="C4262" t="s">
        <v>12</v>
      </c>
      <c r="D4262" t="s">
        <v>9078</v>
      </c>
      <c r="E4262" t="s">
        <v>14</v>
      </c>
      <c r="F4262" t="s">
        <v>609</v>
      </c>
      <c r="G4262" t="s">
        <v>16</v>
      </c>
      <c r="H4262" t="s">
        <v>9079</v>
      </c>
    </row>
    <row r="4263" spans="1:8">
      <c r="A4263" s="1">
        <v>4261</v>
      </c>
      <c r="B4263" t="s">
        <v>9059</v>
      </c>
      <c r="C4263" t="s">
        <v>12</v>
      </c>
      <c r="D4263" t="s">
        <v>9080</v>
      </c>
      <c r="E4263" t="s">
        <v>14</v>
      </c>
      <c r="F4263" t="s">
        <v>105</v>
      </c>
      <c r="G4263" t="s">
        <v>16</v>
      </c>
      <c r="H4263" t="s">
        <v>9081</v>
      </c>
    </row>
    <row r="4264" spans="1:8">
      <c r="A4264" s="1">
        <v>4262</v>
      </c>
      <c r="B4264" t="s">
        <v>9059</v>
      </c>
      <c r="C4264" t="s">
        <v>12</v>
      </c>
      <c r="D4264" t="s">
        <v>9082</v>
      </c>
      <c r="E4264" t="s">
        <v>14</v>
      </c>
      <c r="F4264" t="s">
        <v>4843</v>
      </c>
      <c r="G4264" t="s">
        <v>16</v>
      </c>
      <c r="H4264" t="s">
        <v>27</v>
      </c>
    </row>
    <row r="4265" spans="1:8">
      <c r="A4265" s="1">
        <v>4263</v>
      </c>
      <c r="B4265" t="s">
        <v>9059</v>
      </c>
      <c r="C4265" t="s">
        <v>12</v>
      </c>
      <c r="D4265" t="s">
        <v>9083</v>
      </c>
      <c r="E4265" t="s">
        <v>14</v>
      </c>
      <c r="F4265" t="s">
        <v>9084</v>
      </c>
      <c r="G4265" t="s">
        <v>16</v>
      </c>
      <c r="H4265" t="s">
        <v>27</v>
      </c>
    </row>
    <row r="4266" spans="1:8">
      <c r="A4266" s="1">
        <v>4264</v>
      </c>
      <c r="B4266" t="s">
        <v>9059</v>
      </c>
      <c r="C4266" t="s">
        <v>12</v>
      </c>
      <c r="D4266" t="s">
        <v>9085</v>
      </c>
      <c r="E4266" t="s">
        <v>14</v>
      </c>
      <c r="F4266" t="s">
        <v>427</v>
      </c>
      <c r="G4266" t="s">
        <v>16</v>
      </c>
      <c r="H4266" t="s">
        <v>9086</v>
      </c>
    </row>
    <row r="4267" spans="1:8">
      <c r="A4267" s="1">
        <v>4265</v>
      </c>
      <c r="B4267" t="s">
        <v>9059</v>
      </c>
      <c r="C4267" t="s">
        <v>12</v>
      </c>
      <c r="D4267" t="s">
        <v>9087</v>
      </c>
      <c r="E4267" t="s">
        <v>14</v>
      </c>
      <c r="F4267" t="s">
        <v>105</v>
      </c>
      <c r="G4267" t="s">
        <v>16</v>
      </c>
      <c r="H4267" t="s">
        <v>3218</v>
      </c>
    </row>
    <row r="4268" spans="1:8">
      <c r="A4268" s="1">
        <v>4266</v>
      </c>
      <c r="B4268" t="s">
        <v>9059</v>
      </c>
      <c r="C4268" t="s">
        <v>12</v>
      </c>
      <c r="D4268" t="s">
        <v>9088</v>
      </c>
      <c r="E4268" t="s">
        <v>14</v>
      </c>
      <c r="F4268" t="s">
        <v>6997</v>
      </c>
      <c r="G4268" t="s">
        <v>16</v>
      </c>
      <c r="H4268" t="s">
        <v>3218</v>
      </c>
    </row>
    <row r="4269" spans="1:8">
      <c r="A4269" s="1">
        <v>4267</v>
      </c>
      <c r="B4269" t="s">
        <v>9059</v>
      </c>
      <c r="C4269" t="s">
        <v>12</v>
      </c>
      <c r="D4269" t="s">
        <v>9089</v>
      </c>
      <c r="E4269" t="s">
        <v>14</v>
      </c>
      <c r="F4269" t="s">
        <v>3676</v>
      </c>
      <c r="G4269" t="s">
        <v>16</v>
      </c>
      <c r="H4269" t="s">
        <v>9090</v>
      </c>
    </row>
    <row r="4270" spans="1:8">
      <c r="A4270" s="1">
        <v>4268</v>
      </c>
      <c r="B4270" t="s">
        <v>9059</v>
      </c>
      <c r="C4270" t="s">
        <v>12</v>
      </c>
      <c r="D4270" t="s">
        <v>63</v>
      </c>
      <c r="E4270" t="s">
        <v>14</v>
      </c>
      <c r="F4270" t="s">
        <v>63</v>
      </c>
      <c r="G4270" t="s">
        <v>16</v>
      </c>
    </row>
    <row r="4271" spans="1:8">
      <c r="A4271" s="1">
        <v>4269</v>
      </c>
      <c r="B4271" t="s">
        <v>9059</v>
      </c>
      <c r="C4271" t="s">
        <v>12</v>
      </c>
      <c r="D4271" t="s">
        <v>9091</v>
      </c>
      <c r="E4271" t="s">
        <v>14</v>
      </c>
      <c r="F4271" t="s">
        <v>9092</v>
      </c>
      <c r="G4271" t="s">
        <v>16</v>
      </c>
      <c r="H4271" t="s">
        <v>9093</v>
      </c>
    </row>
    <row r="4272" spans="1:8">
      <c r="A4272" s="1">
        <v>4270</v>
      </c>
      <c r="B4272" t="s">
        <v>9059</v>
      </c>
      <c r="C4272" t="s">
        <v>12</v>
      </c>
      <c r="D4272" t="s">
        <v>9094</v>
      </c>
      <c r="E4272" t="s">
        <v>14</v>
      </c>
      <c r="F4272" t="s">
        <v>9095</v>
      </c>
      <c r="G4272" t="s">
        <v>16</v>
      </c>
      <c r="H4272" t="s">
        <v>9096</v>
      </c>
    </row>
    <row r="4273" spans="1:8">
      <c r="A4273" s="1">
        <v>4271</v>
      </c>
      <c r="B4273" t="s">
        <v>9059</v>
      </c>
      <c r="C4273" t="s">
        <v>12</v>
      </c>
      <c r="D4273" t="s">
        <v>9097</v>
      </c>
      <c r="E4273" t="s">
        <v>14</v>
      </c>
      <c r="F4273" t="s">
        <v>9098</v>
      </c>
      <c r="G4273" t="s">
        <v>16</v>
      </c>
      <c r="H4273" t="s">
        <v>9099</v>
      </c>
    </row>
    <row r="4274" spans="1:8">
      <c r="A4274" s="1">
        <v>4272</v>
      </c>
      <c r="B4274" t="s">
        <v>9059</v>
      </c>
      <c r="C4274" t="s">
        <v>12</v>
      </c>
      <c r="D4274" t="s">
        <v>9100</v>
      </c>
      <c r="E4274" t="s">
        <v>14</v>
      </c>
      <c r="F4274" t="s">
        <v>9095</v>
      </c>
      <c r="G4274" t="s">
        <v>16</v>
      </c>
      <c r="H4274" t="s">
        <v>9101</v>
      </c>
    </row>
    <row r="4275" spans="1:8">
      <c r="A4275" s="1">
        <v>4273</v>
      </c>
      <c r="B4275" t="s">
        <v>9059</v>
      </c>
      <c r="C4275" t="s">
        <v>12</v>
      </c>
      <c r="D4275" t="s">
        <v>9102</v>
      </c>
      <c r="E4275" t="s">
        <v>14</v>
      </c>
      <c r="F4275" t="s">
        <v>9103</v>
      </c>
      <c r="G4275" t="s">
        <v>16</v>
      </c>
      <c r="H4275" t="s">
        <v>9104</v>
      </c>
    </row>
    <row r="4276" spans="1:8">
      <c r="A4276" s="1">
        <v>4274</v>
      </c>
      <c r="B4276" t="s">
        <v>9059</v>
      </c>
      <c r="C4276" t="s">
        <v>12</v>
      </c>
      <c r="D4276" t="s">
        <v>9105</v>
      </c>
      <c r="E4276" t="s">
        <v>14</v>
      </c>
      <c r="F4276" t="s">
        <v>881</v>
      </c>
      <c r="G4276" t="s">
        <v>16</v>
      </c>
      <c r="H4276" t="s">
        <v>9106</v>
      </c>
    </row>
    <row r="4277" spans="1:8">
      <c r="A4277" s="1">
        <v>4275</v>
      </c>
      <c r="B4277" t="s">
        <v>9059</v>
      </c>
      <c r="C4277" t="s">
        <v>12</v>
      </c>
      <c r="D4277" t="s">
        <v>9107</v>
      </c>
      <c r="E4277" t="s">
        <v>14</v>
      </c>
      <c r="F4277" t="s">
        <v>9107</v>
      </c>
      <c r="G4277" t="s">
        <v>16</v>
      </c>
    </row>
    <row r="4278" spans="1:8">
      <c r="A4278" s="1">
        <v>4276</v>
      </c>
      <c r="B4278" t="s">
        <v>9059</v>
      </c>
      <c r="C4278" t="s">
        <v>12</v>
      </c>
      <c r="D4278" t="s">
        <v>9108</v>
      </c>
      <c r="E4278" t="s">
        <v>14</v>
      </c>
      <c r="F4278" t="s">
        <v>9108</v>
      </c>
      <c r="G4278" t="s">
        <v>16</v>
      </c>
    </row>
    <row r="4279" spans="1:8">
      <c r="A4279" s="1">
        <v>4277</v>
      </c>
      <c r="B4279" t="s">
        <v>9059</v>
      </c>
      <c r="C4279" t="s">
        <v>12</v>
      </c>
      <c r="D4279" t="s">
        <v>129</v>
      </c>
      <c r="E4279" t="s">
        <v>14</v>
      </c>
      <c r="F4279" t="s">
        <v>129</v>
      </c>
      <c r="G4279" t="s">
        <v>16</v>
      </c>
    </row>
    <row r="4280" spans="1:8">
      <c r="A4280" s="1">
        <v>4278</v>
      </c>
      <c r="B4280" t="s">
        <v>9059</v>
      </c>
      <c r="C4280" t="s">
        <v>12</v>
      </c>
      <c r="D4280" t="s">
        <v>127</v>
      </c>
      <c r="E4280" t="s">
        <v>14</v>
      </c>
      <c r="F4280" t="s">
        <v>128</v>
      </c>
      <c r="G4280" t="s">
        <v>16</v>
      </c>
      <c r="H4280" t="s">
        <v>129</v>
      </c>
    </row>
    <row r="4281" spans="1:8">
      <c r="A4281" s="1">
        <v>4279</v>
      </c>
      <c r="B4281" t="s">
        <v>9059</v>
      </c>
      <c r="C4281" t="s">
        <v>12</v>
      </c>
      <c r="D4281" t="s">
        <v>152</v>
      </c>
      <c r="E4281" t="s">
        <v>14</v>
      </c>
      <c r="F4281" t="s">
        <v>128</v>
      </c>
      <c r="G4281" t="s">
        <v>16</v>
      </c>
      <c r="H4281" t="s">
        <v>153</v>
      </c>
    </row>
    <row r="4282" spans="1:8">
      <c r="A4282" s="1">
        <v>4280</v>
      </c>
      <c r="B4282" t="s">
        <v>9059</v>
      </c>
      <c r="C4282" t="s">
        <v>12</v>
      </c>
      <c r="D4282" t="s">
        <v>9109</v>
      </c>
      <c r="E4282" t="s">
        <v>14</v>
      </c>
      <c r="F4282" t="s">
        <v>881</v>
      </c>
      <c r="G4282" t="s">
        <v>16</v>
      </c>
      <c r="H4282" t="s">
        <v>135</v>
      </c>
    </row>
    <row r="4283" spans="1:8">
      <c r="A4283" s="1">
        <v>4281</v>
      </c>
      <c r="B4283" t="s">
        <v>9059</v>
      </c>
      <c r="C4283" t="s">
        <v>12</v>
      </c>
      <c r="D4283" t="s">
        <v>887</v>
      </c>
      <c r="E4283" t="s">
        <v>14</v>
      </c>
      <c r="F4283" t="s">
        <v>881</v>
      </c>
      <c r="G4283" t="s">
        <v>16</v>
      </c>
      <c r="H4283" t="s">
        <v>129</v>
      </c>
    </row>
    <row r="4284" spans="1:8">
      <c r="A4284" s="1">
        <v>4282</v>
      </c>
      <c r="B4284" t="s">
        <v>9059</v>
      </c>
      <c r="C4284" t="s">
        <v>12</v>
      </c>
      <c r="D4284" t="s">
        <v>1232</v>
      </c>
      <c r="E4284" t="s">
        <v>14</v>
      </c>
      <c r="F4284" t="s">
        <v>1232</v>
      </c>
      <c r="G4284" t="s">
        <v>16</v>
      </c>
    </row>
    <row r="4285" spans="1:8">
      <c r="A4285" s="1">
        <v>4283</v>
      </c>
      <c r="B4285" t="s">
        <v>9059</v>
      </c>
      <c r="C4285" t="s">
        <v>12</v>
      </c>
      <c r="D4285" t="s">
        <v>9110</v>
      </c>
      <c r="E4285" t="s">
        <v>14</v>
      </c>
      <c r="F4285" t="s">
        <v>9110</v>
      </c>
      <c r="G4285" t="s">
        <v>16</v>
      </c>
    </row>
    <row r="4286" spans="1:8">
      <c r="A4286" s="1">
        <v>4284</v>
      </c>
      <c r="B4286" t="s">
        <v>9059</v>
      </c>
      <c r="C4286" t="s">
        <v>12</v>
      </c>
      <c r="D4286" t="s">
        <v>9111</v>
      </c>
      <c r="E4286" t="s">
        <v>14</v>
      </c>
      <c r="F4286" t="s">
        <v>9111</v>
      </c>
      <c r="G4286" t="s">
        <v>16</v>
      </c>
    </row>
    <row r="4287" spans="1:8">
      <c r="A4287" s="1">
        <v>4285</v>
      </c>
      <c r="B4287" t="s">
        <v>9059</v>
      </c>
      <c r="C4287" t="s">
        <v>12</v>
      </c>
      <c r="D4287" t="s">
        <v>9112</v>
      </c>
      <c r="E4287" t="s">
        <v>14</v>
      </c>
      <c r="F4287" t="s">
        <v>9113</v>
      </c>
      <c r="G4287" t="s">
        <v>16</v>
      </c>
      <c r="H4287" t="s">
        <v>9114</v>
      </c>
    </row>
    <row r="4288" spans="1:8">
      <c r="A4288" s="1">
        <v>4286</v>
      </c>
      <c r="B4288" t="s">
        <v>9059</v>
      </c>
      <c r="C4288" t="s">
        <v>12</v>
      </c>
      <c r="D4288" t="s">
        <v>9115</v>
      </c>
      <c r="E4288" t="s">
        <v>14</v>
      </c>
      <c r="F4288" t="s">
        <v>9116</v>
      </c>
      <c r="G4288" t="s">
        <v>16</v>
      </c>
      <c r="H4288" t="s">
        <v>9117</v>
      </c>
    </row>
    <row r="4289" spans="1:8">
      <c r="A4289" s="1">
        <v>4287</v>
      </c>
      <c r="B4289" t="s">
        <v>9059</v>
      </c>
      <c r="C4289" t="s">
        <v>12</v>
      </c>
      <c r="D4289" t="s">
        <v>9118</v>
      </c>
      <c r="E4289" t="s">
        <v>14</v>
      </c>
      <c r="F4289" t="s">
        <v>9119</v>
      </c>
      <c r="G4289" t="s">
        <v>16</v>
      </c>
      <c r="H4289" t="s">
        <v>9120</v>
      </c>
    </row>
    <row r="4290" spans="1:8">
      <c r="A4290" s="1">
        <v>4288</v>
      </c>
      <c r="B4290" t="s">
        <v>9059</v>
      </c>
      <c r="C4290" t="s">
        <v>12</v>
      </c>
      <c r="D4290" t="s">
        <v>9121</v>
      </c>
      <c r="E4290" t="s">
        <v>14</v>
      </c>
      <c r="F4290" t="s">
        <v>9122</v>
      </c>
      <c r="G4290" t="s">
        <v>16</v>
      </c>
      <c r="H4290" t="s">
        <v>9123</v>
      </c>
    </row>
    <row r="4291" spans="1:8">
      <c r="A4291" s="1">
        <v>4289</v>
      </c>
      <c r="B4291" t="s">
        <v>9059</v>
      </c>
      <c r="C4291" t="s">
        <v>12</v>
      </c>
      <c r="D4291" t="s">
        <v>9124</v>
      </c>
      <c r="E4291" t="s">
        <v>14</v>
      </c>
      <c r="F4291" t="s">
        <v>9125</v>
      </c>
      <c r="G4291" t="s">
        <v>16</v>
      </c>
      <c r="H4291" t="s">
        <v>9126</v>
      </c>
    </row>
    <row r="4292" spans="1:8">
      <c r="A4292" s="1">
        <v>4290</v>
      </c>
      <c r="B4292" t="s">
        <v>9059</v>
      </c>
      <c r="C4292" t="s">
        <v>12</v>
      </c>
      <c r="D4292" t="s">
        <v>9127</v>
      </c>
      <c r="E4292" t="s">
        <v>14</v>
      </c>
      <c r="F4292" t="s">
        <v>9128</v>
      </c>
      <c r="G4292" t="s">
        <v>16</v>
      </c>
      <c r="H4292" t="s">
        <v>9129</v>
      </c>
    </row>
    <row r="4293" spans="1:8">
      <c r="A4293" s="1">
        <v>4291</v>
      </c>
      <c r="B4293" t="s">
        <v>9059</v>
      </c>
      <c r="C4293" t="s">
        <v>12</v>
      </c>
      <c r="D4293" t="s">
        <v>9130</v>
      </c>
      <c r="E4293" t="s">
        <v>14</v>
      </c>
      <c r="F4293" t="s">
        <v>9131</v>
      </c>
      <c r="G4293" t="s">
        <v>16</v>
      </c>
      <c r="H4293" t="s">
        <v>9132</v>
      </c>
    </row>
    <row r="4294" spans="1:8">
      <c r="A4294" s="1">
        <v>4292</v>
      </c>
      <c r="B4294" t="s">
        <v>9059</v>
      </c>
      <c r="C4294" t="s">
        <v>12</v>
      </c>
      <c r="D4294" t="s">
        <v>9133</v>
      </c>
      <c r="E4294" t="s">
        <v>14</v>
      </c>
      <c r="F4294" t="s">
        <v>9134</v>
      </c>
      <c r="G4294" t="s">
        <v>16</v>
      </c>
      <c r="H4294" t="s">
        <v>9135</v>
      </c>
    </row>
    <row r="4295" spans="1:8">
      <c r="A4295" s="1">
        <v>4293</v>
      </c>
      <c r="B4295" t="s">
        <v>9059</v>
      </c>
      <c r="C4295" t="s">
        <v>12</v>
      </c>
      <c r="D4295" t="s">
        <v>9136</v>
      </c>
      <c r="E4295" t="s">
        <v>14</v>
      </c>
      <c r="F4295" t="s">
        <v>4970</v>
      </c>
      <c r="G4295" t="s">
        <v>16</v>
      </c>
      <c r="H4295" t="s">
        <v>9137</v>
      </c>
    </row>
    <row r="4296" spans="1:8">
      <c r="A4296" s="1">
        <v>4294</v>
      </c>
      <c r="B4296" t="s">
        <v>9059</v>
      </c>
      <c r="C4296" t="s">
        <v>12</v>
      </c>
      <c r="D4296" t="s">
        <v>9138</v>
      </c>
      <c r="E4296" t="s">
        <v>14</v>
      </c>
      <c r="F4296" t="s">
        <v>4970</v>
      </c>
      <c r="G4296" t="s">
        <v>16</v>
      </c>
      <c r="H4296" t="s">
        <v>9139</v>
      </c>
    </row>
    <row r="4297" spans="1:8">
      <c r="A4297" s="1">
        <v>4295</v>
      </c>
      <c r="B4297" t="s">
        <v>9059</v>
      </c>
      <c r="C4297" t="s">
        <v>12</v>
      </c>
      <c r="D4297" t="s">
        <v>63</v>
      </c>
      <c r="E4297" t="s">
        <v>14</v>
      </c>
      <c r="F4297" t="s">
        <v>63</v>
      </c>
      <c r="G4297" t="s">
        <v>16</v>
      </c>
    </row>
    <row r="4298" spans="1:8">
      <c r="A4298" s="1">
        <v>4296</v>
      </c>
      <c r="B4298" t="s">
        <v>9059</v>
      </c>
      <c r="C4298" t="s">
        <v>12</v>
      </c>
      <c r="D4298" t="s">
        <v>9140</v>
      </c>
      <c r="E4298" t="s">
        <v>14</v>
      </c>
      <c r="F4298" t="s">
        <v>102</v>
      </c>
      <c r="G4298" t="s">
        <v>16</v>
      </c>
      <c r="H4298" t="s">
        <v>9141</v>
      </c>
    </row>
    <row r="4299" spans="1:8">
      <c r="A4299" s="1">
        <v>4297</v>
      </c>
      <c r="B4299" t="s">
        <v>9059</v>
      </c>
      <c r="C4299" t="s">
        <v>12</v>
      </c>
      <c r="D4299" t="s">
        <v>9142</v>
      </c>
      <c r="E4299" t="s">
        <v>14</v>
      </c>
      <c r="F4299" t="s">
        <v>105</v>
      </c>
      <c r="G4299" t="s">
        <v>16</v>
      </c>
      <c r="H4299" t="s">
        <v>9143</v>
      </c>
    </row>
    <row r="4300" spans="1:8">
      <c r="A4300" s="1">
        <v>4298</v>
      </c>
      <c r="B4300" t="s">
        <v>9059</v>
      </c>
      <c r="C4300" t="s">
        <v>12</v>
      </c>
      <c r="D4300" t="s">
        <v>9144</v>
      </c>
      <c r="E4300" t="s">
        <v>14</v>
      </c>
      <c r="F4300" t="s">
        <v>110</v>
      </c>
      <c r="G4300" t="s">
        <v>16</v>
      </c>
      <c r="H4300" t="s">
        <v>9145</v>
      </c>
    </row>
    <row r="4301" spans="1:8">
      <c r="A4301" s="1">
        <v>4299</v>
      </c>
      <c r="B4301" t="s">
        <v>9059</v>
      </c>
      <c r="C4301" t="s">
        <v>12</v>
      </c>
      <c r="D4301" t="s">
        <v>9146</v>
      </c>
      <c r="E4301" t="s">
        <v>14</v>
      </c>
      <c r="F4301" t="s">
        <v>9147</v>
      </c>
      <c r="G4301" t="s">
        <v>16</v>
      </c>
      <c r="H4301" t="s">
        <v>9148</v>
      </c>
    </row>
    <row r="4302" spans="1:8">
      <c r="A4302" s="1">
        <v>4300</v>
      </c>
      <c r="B4302" t="s">
        <v>9059</v>
      </c>
      <c r="C4302" t="s">
        <v>12</v>
      </c>
      <c r="D4302" t="s">
        <v>9149</v>
      </c>
      <c r="E4302" t="s">
        <v>14</v>
      </c>
      <c r="F4302" t="s">
        <v>9150</v>
      </c>
      <c r="G4302" t="s">
        <v>16</v>
      </c>
      <c r="H4302" t="s">
        <v>9151</v>
      </c>
    </row>
    <row r="4303" spans="1:8">
      <c r="A4303" s="1">
        <v>4301</v>
      </c>
      <c r="B4303" t="s">
        <v>9059</v>
      </c>
      <c r="C4303" t="s">
        <v>12</v>
      </c>
      <c r="D4303" t="s">
        <v>9152</v>
      </c>
      <c r="E4303" t="s">
        <v>14</v>
      </c>
      <c r="F4303" t="s">
        <v>9153</v>
      </c>
      <c r="G4303" t="s">
        <v>16</v>
      </c>
      <c r="H4303" t="s">
        <v>9154</v>
      </c>
    </row>
    <row r="4304" spans="1:8">
      <c r="A4304" s="1">
        <v>4302</v>
      </c>
      <c r="B4304" t="s">
        <v>9059</v>
      </c>
      <c r="C4304" t="s">
        <v>12</v>
      </c>
      <c r="D4304" t="s">
        <v>9155</v>
      </c>
      <c r="E4304" t="s">
        <v>14</v>
      </c>
      <c r="F4304" t="s">
        <v>9156</v>
      </c>
      <c r="G4304" t="s">
        <v>16</v>
      </c>
      <c r="H4304" t="s">
        <v>9157</v>
      </c>
    </row>
    <row r="4305" spans="1:8">
      <c r="A4305" s="1">
        <v>4303</v>
      </c>
      <c r="B4305" t="s">
        <v>9059</v>
      </c>
      <c r="C4305" t="s">
        <v>12</v>
      </c>
      <c r="D4305" t="s">
        <v>9158</v>
      </c>
      <c r="E4305" t="s">
        <v>14</v>
      </c>
      <c r="F4305" t="s">
        <v>253</v>
      </c>
      <c r="G4305" t="s">
        <v>16</v>
      </c>
      <c r="H4305" t="s">
        <v>9159</v>
      </c>
    </row>
    <row r="4306" spans="1:8">
      <c r="A4306" s="1">
        <v>4304</v>
      </c>
      <c r="B4306" t="s">
        <v>9059</v>
      </c>
      <c r="C4306" t="s">
        <v>12</v>
      </c>
      <c r="D4306" t="s">
        <v>9160</v>
      </c>
      <c r="E4306" t="s">
        <v>14</v>
      </c>
      <c r="F4306" t="s">
        <v>9161</v>
      </c>
      <c r="G4306" t="s">
        <v>16</v>
      </c>
      <c r="H4306" t="s">
        <v>9162</v>
      </c>
    </row>
    <row r="4307" spans="1:8">
      <c r="A4307" s="1">
        <v>4305</v>
      </c>
      <c r="B4307" t="s">
        <v>9059</v>
      </c>
      <c r="C4307" t="s">
        <v>12</v>
      </c>
      <c r="D4307" t="s">
        <v>9163</v>
      </c>
      <c r="E4307" t="s">
        <v>14</v>
      </c>
      <c r="F4307" t="s">
        <v>9164</v>
      </c>
      <c r="G4307" t="s">
        <v>16</v>
      </c>
      <c r="H4307" t="s">
        <v>9165</v>
      </c>
    </row>
    <row r="4308" spans="1:8">
      <c r="A4308" s="1">
        <v>4306</v>
      </c>
      <c r="B4308" t="s">
        <v>9059</v>
      </c>
      <c r="C4308" t="s">
        <v>12</v>
      </c>
      <c r="D4308" t="s">
        <v>9166</v>
      </c>
      <c r="E4308" t="s">
        <v>14</v>
      </c>
      <c r="F4308" t="s">
        <v>9167</v>
      </c>
      <c r="G4308" t="s">
        <v>16</v>
      </c>
      <c r="H4308" t="s">
        <v>9168</v>
      </c>
    </row>
    <row r="4309" spans="1:8">
      <c r="A4309" s="1">
        <v>4307</v>
      </c>
      <c r="B4309" t="s">
        <v>9059</v>
      </c>
      <c r="C4309" t="s">
        <v>12</v>
      </c>
      <c r="D4309" t="s">
        <v>9169</v>
      </c>
      <c r="E4309" t="s">
        <v>14</v>
      </c>
      <c r="F4309" t="s">
        <v>9170</v>
      </c>
      <c r="G4309" t="s">
        <v>16</v>
      </c>
      <c r="H4309" t="s">
        <v>9171</v>
      </c>
    </row>
    <row r="4310" spans="1:8">
      <c r="A4310" s="1">
        <v>4308</v>
      </c>
      <c r="B4310" t="s">
        <v>9059</v>
      </c>
      <c r="C4310" t="s">
        <v>12</v>
      </c>
      <c r="D4310" t="s">
        <v>9172</v>
      </c>
      <c r="E4310" t="s">
        <v>14</v>
      </c>
      <c r="F4310" t="s">
        <v>9173</v>
      </c>
      <c r="G4310" t="s">
        <v>16</v>
      </c>
      <c r="H4310" t="s">
        <v>9174</v>
      </c>
    </row>
    <row r="4311" spans="1:8">
      <c r="A4311" s="1">
        <v>4309</v>
      </c>
      <c r="B4311" t="s">
        <v>9059</v>
      </c>
      <c r="C4311" t="s">
        <v>12</v>
      </c>
      <c r="D4311" t="s">
        <v>9175</v>
      </c>
      <c r="E4311" t="s">
        <v>14</v>
      </c>
      <c r="F4311" t="s">
        <v>9176</v>
      </c>
      <c r="G4311" t="s">
        <v>16</v>
      </c>
      <c r="H4311" t="s">
        <v>9177</v>
      </c>
    </row>
    <row r="4312" spans="1:8">
      <c r="A4312" s="1">
        <v>4310</v>
      </c>
      <c r="B4312" t="s">
        <v>9059</v>
      </c>
      <c r="C4312" t="s">
        <v>12</v>
      </c>
      <c r="D4312" t="s">
        <v>9178</v>
      </c>
      <c r="E4312" t="s">
        <v>14</v>
      </c>
      <c r="F4312" t="s">
        <v>9179</v>
      </c>
      <c r="G4312" t="s">
        <v>16</v>
      </c>
      <c r="H4312" t="s">
        <v>9180</v>
      </c>
    </row>
    <row r="4313" spans="1:8">
      <c r="A4313" s="1">
        <v>4311</v>
      </c>
      <c r="B4313" t="s">
        <v>9059</v>
      </c>
      <c r="C4313" t="s">
        <v>12</v>
      </c>
      <c r="D4313" t="s">
        <v>9181</v>
      </c>
      <c r="E4313" t="s">
        <v>14</v>
      </c>
      <c r="F4313" t="s">
        <v>9182</v>
      </c>
      <c r="G4313" t="s">
        <v>16</v>
      </c>
      <c r="H4313" t="s">
        <v>9183</v>
      </c>
    </row>
    <row r="4314" spans="1:8">
      <c r="A4314" s="1">
        <v>4312</v>
      </c>
      <c r="B4314" t="s">
        <v>9059</v>
      </c>
      <c r="C4314" t="s">
        <v>12</v>
      </c>
      <c r="D4314" t="s">
        <v>9184</v>
      </c>
      <c r="E4314" t="s">
        <v>14</v>
      </c>
      <c r="F4314" t="s">
        <v>9185</v>
      </c>
      <c r="G4314" t="s">
        <v>16</v>
      </c>
      <c r="H4314" t="s">
        <v>9186</v>
      </c>
    </row>
    <row r="4315" spans="1:8">
      <c r="A4315" s="1">
        <v>4313</v>
      </c>
      <c r="B4315" t="s">
        <v>9059</v>
      </c>
      <c r="C4315" t="s">
        <v>12</v>
      </c>
      <c r="D4315" t="s">
        <v>9187</v>
      </c>
      <c r="E4315" t="s">
        <v>14</v>
      </c>
      <c r="F4315" t="s">
        <v>9188</v>
      </c>
      <c r="G4315" t="s">
        <v>16</v>
      </c>
      <c r="H4315" t="s">
        <v>9189</v>
      </c>
    </row>
    <row r="4316" spans="1:8">
      <c r="A4316" s="1">
        <v>4314</v>
      </c>
      <c r="B4316" t="s">
        <v>9059</v>
      </c>
      <c r="C4316" t="s">
        <v>12</v>
      </c>
      <c r="D4316" t="s">
        <v>9190</v>
      </c>
      <c r="E4316" t="s">
        <v>14</v>
      </c>
      <c r="F4316" t="s">
        <v>9191</v>
      </c>
      <c r="G4316" t="s">
        <v>16</v>
      </c>
      <c r="H4316" t="s">
        <v>9192</v>
      </c>
    </row>
    <row r="4317" spans="1:8">
      <c r="A4317" s="1">
        <v>4315</v>
      </c>
      <c r="B4317" t="s">
        <v>9059</v>
      </c>
      <c r="C4317" t="s">
        <v>12</v>
      </c>
      <c r="D4317" t="s">
        <v>9193</v>
      </c>
      <c r="E4317" t="s">
        <v>14</v>
      </c>
      <c r="F4317" t="s">
        <v>9194</v>
      </c>
      <c r="G4317" t="s">
        <v>16</v>
      </c>
      <c r="H4317" t="s">
        <v>9195</v>
      </c>
    </row>
    <row r="4318" spans="1:8">
      <c r="A4318" s="1">
        <v>4316</v>
      </c>
      <c r="B4318" t="s">
        <v>9059</v>
      </c>
      <c r="C4318" t="s">
        <v>12</v>
      </c>
      <c r="D4318" t="s">
        <v>9196</v>
      </c>
      <c r="E4318" t="s">
        <v>14</v>
      </c>
      <c r="F4318" t="s">
        <v>9197</v>
      </c>
      <c r="G4318" t="s">
        <v>16</v>
      </c>
      <c r="H4318" t="s">
        <v>9198</v>
      </c>
    </row>
    <row r="4319" spans="1:8">
      <c r="A4319" s="1">
        <v>4317</v>
      </c>
      <c r="B4319" t="s">
        <v>9059</v>
      </c>
      <c r="C4319" t="s">
        <v>12</v>
      </c>
      <c r="D4319" t="s">
        <v>9199</v>
      </c>
      <c r="E4319" t="s">
        <v>14</v>
      </c>
      <c r="F4319" t="s">
        <v>9200</v>
      </c>
      <c r="G4319" t="s">
        <v>16</v>
      </c>
      <c r="H4319" t="s">
        <v>9201</v>
      </c>
    </row>
    <row r="4320" spans="1:8">
      <c r="A4320" s="1">
        <v>4318</v>
      </c>
      <c r="B4320" t="s">
        <v>9059</v>
      </c>
      <c r="C4320" t="s">
        <v>12</v>
      </c>
      <c r="D4320" t="s">
        <v>9202</v>
      </c>
      <c r="E4320" t="s">
        <v>14</v>
      </c>
      <c r="F4320" t="s">
        <v>1135</v>
      </c>
      <c r="G4320" t="s">
        <v>16</v>
      </c>
      <c r="H4320" t="s">
        <v>9203</v>
      </c>
    </row>
    <row r="4321" spans="1:8">
      <c r="A4321" s="1">
        <v>4319</v>
      </c>
      <c r="B4321" t="s">
        <v>9059</v>
      </c>
      <c r="C4321" t="s">
        <v>12</v>
      </c>
      <c r="D4321" t="s">
        <v>9204</v>
      </c>
      <c r="E4321" t="s">
        <v>14</v>
      </c>
      <c r="F4321" t="s">
        <v>84</v>
      </c>
      <c r="G4321" t="s">
        <v>16</v>
      </c>
      <c r="H4321" t="s">
        <v>9205</v>
      </c>
    </row>
    <row r="4322" spans="1:8">
      <c r="A4322" s="1">
        <v>4320</v>
      </c>
      <c r="B4322" t="s">
        <v>9059</v>
      </c>
      <c r="C4322" t="s">
        <v>12</v>
      </c>
      <c r="D4322" t="s">
        <v>9206</v>
      </c>
      <c r="E4322" t="s">
        <v>14</v>
      </c>
      <c r="F4322" t="s">
        <v>9206</v>
      </c>
      <c r="G4322" t="s">
        <v>16</v>
      </c>
    </row>
    <row r="4323" spans="1:8">
      <c r="A4323" s="1">
        <v>4321</v>
      </c>
      <c r="B4323" t="s">
        <v>9059</v>
      </c>
      <c r="C4323" t="s">
        <v>12</v>
      </c>
      <c r="D4323" t="s">
        <v>9207</v>
      </c>
      <c r="E4323" t="s">
        <v>14</v>
      </c>
      <c r="F4323" t="s">
        <v>9207</v>
      </c>
      <c r="G4323" t="s">
        <v>16</v>
      </c>
    </row>
    <row r="4324" spans="1:8">
      <c r="A4324" s="1">
        <v>4322</v>
      </c>
      <c r="B4324" t="s">
        <v>9059</v>
      </c>
      <c r="C4324" t="s">
        <v>12</v>
      </c>
      <c r="D4324" t="s">
        <v>9208</v>
      </c>
      <c r="E4324" t="s">
        <v>14</v>
      </c>
      <c r="F4324" t="s">
        <v>9208</v>
      </c>
      <c r="G4324" t="s">
        <v>16</v>
      </c>
    </row>
    <row r="4325" spans="1:8">
      <c r="A4325" s="1">
        <v>4323</v>
      </c>
      <c r="B4325" t="s">
        <v>9059</v>
      </c>
      <c r="C4325" t="s">
        <v>12</v>
      </c>
      <c r="D4325" t="s">
        <v>9209</v>
      </c>
      <c r="E4325" t="s">
        <v>14</v>
      </c>
      <c r="F4325" t="s">
        <v>9209</v>
      </c>
      <c r="G4325" t="s">
        <v>16</v>
      </c>
    </row>
    <row r="4326" spans="1:8">
      <c r="A4326" s="1">
        <v>4324</v>
      </c>
      <c r="B4326" t="s">
        <v>9059</v>
      </c>
      <c r="C4326" t="s">
        <v>12</v>
      </c>
      <c r="D4326" t="s">
        <v>9210</v>
      </c>
      <c r="E4326" t="s">
        <v>14</v>
      </c>
      <c r="F4326" t="s">
        <v>9210</v>
      </c>
      <c r="G4326" t="s">
        <v>16</v>
      </c>
    </row>
    <row r="4327" spans="1:8">
      <c r="A4327" s="1">
        <v>4325</v>
      </c>
      <c r="B4327" t="s">
        <v>9059</v>
      </c>
      <c r="C4327" t="s">
        <v>12</v>
      </c>
      <c r="D4327" t="s">
        <v>9211</v>
      </c>
      <c r="E4327" t="s">
        <v>14</v>
      </c>
      <c r="F4327" t="s">
        <v>9211</v>
      </c>
      <c r="G4327" t="s">
        <v>16</v>
      </c>
    </row>
    <row r="4328" spans="1:8">
      <c r="A4328" s="1">
        <v>4326</v>
      </c>
      <c r="B4328" t="s">
        <v>9059</v>
      </c>
      <c r="C4328" t="s">
        <v>12</v>
      </c>
      <c r="D4328" t="s">
        <v>9212</v>
      </c>
      <c r="E4328" t="s">
        <v>14</v>
      </c>
      <c r="F4328" t="s">
        <v>9212</v>
      </c>
      <c r="G4328" t="s">
        <v>16</v>
      </c>
    </row>
    <row r="4329" spans="1:8">
      <c r="A4329" s="1">
        <v>4327</v>
      </c>
      <c r="B4329" t="s">
        <v>9059</v>
      </c>
      <c r="C4329" t="s">
        <v>12</v>
      </c>
      <c r="D4329" t="s">
        <v>9213</v>
      </c>
      <c r="E4329" t="s">
        <v>14</v>
      </c>
      <c r="F4329" t="s">
        <v>9213</v>
      </c>
      <c r="G4329" t="s">
        <v>16</v>
      </c>
    </row>
    <row r="4330" spans="1:8">
      <c r="A4330" s="1">
        <v>4328</v>
      </c>
      <c r="B4330" t="s">
        <v>9059</v>
      </c>
      <c r="C4330" t="s">
        <v>12</v>
      </c>
      <c r="D4330" t="s">
        <v>9214</v>
      </c>
      <c r="E4330" t="s">
        <v>14</v>
      </c>
      <c r="F4330" t="s">
        <v>9214</v>
      </c>
      <c r="G4330" t="s">
        <v>16</v>
      </c>
    </row>
    <row r="4331" spans="1:8">
      <c r="A4331" s="1">
        <v>4329</v>
      </c>
      <c r="B4331" t="s">
        <v>9059</v>
      </c>
      <c r="C4331" t="s">
        <v>12</v>
      </c>
      <c r="D4331" t="s">
        <v>9215</v>
      </c>
      <c r="E4331" t="s">
        <v>14</v>
      </c>
      <c r="F4331" t="s">
        <v>9215</v>
      </c>
      <c r="G4331" t="s">
        <v>16</v>
      </c>
    </row>
    <row r="4332" spans="1:8">
      <c r="A4332" s="1">
        <v>4330</v>
      </c>
      <c r="B4332" t="s">
        <v>9059</v>
      </c>
      <c r="C4332" t="s">
        <v>12</v>
      </c>
      <c r="D4332" t="s">
        <v>9216</v>
      </c>
      <c r="E4332" t="s">
        <v>14</v>
      </c>
      <c r="F4332" t="s">
        <v>9217</v>
      </c>
      <c r="G4332" t="s">
        <v>16</v>
      </c>
      <c r="H4332" t="s">
        <v>9218</v>
      </c>
    </row>
    <row r="4333" spans="1:8">
      <c r="A4333" s="1">
        <v>4331</v>
      </c>
      <c r="B4333" t="s">
        <v>9059</v>
      </c>
      <c r="C4333" t="s">
        <v>12</v>
      </c>
      <c r="D4333" t="s">
        <v>9219</v>
      </c>
      <c r="E4333" t="s">
        <v>14</v>
      </c>
      <c r="F4333" t="s">
        <v>9219</v>
      </c>
      <c r="G4333" t="s">
        <v>16</v>
      </c>
    </row>
    <row r="4334" spans="1:8">
      <c r="A4334" s="1">
        <v>4332</v>
      </c>
      <c r="B4334" t="s">
        <v>9059</v>
      </c>
      <c r="C4334" t="s">
        <v>12</v>
      </c>
      <c r="D4334" t="s">
        <v>9220</v>
      </c>
      <c r="E4334" t="s">
        <v>14</v>
      </c>
      <c r="F4334" t="s">
        <v>9220</v>
      </c>
      <c r="G4334" t="s">
        <v>16</v>
      </c>
    </row>
    <row r="4335" spans="1:8">
      <c r="A4335" s="1">
        <v>4333</v>
      </c>
      <c r="B4335" t="s">
        <v>9059</v>
      </c>
      <c r="C4335" t="s">
        <v>12</v>
      </c>
      <c r="D4335" t="s">
        <v>9221</v>
      </c>
      <c r="E4335" t="s">
        <v>14</v>
      </c>
      <c r="F4335" t="s">
        <v>9221</v>
      </c>
      <c r="G4335" t="s">
        <v>16</v>
      </c>
    </row>
    <row r="4336" spans="1:8">
      <c r="A4336" s="1">
        <v>4334</v>
      </c>
      <c r="B4336" t="s">
        <v>9059</v>
      </c>
      <c r="C4336" t="s">
        <v>12</v>
      </c>
      <c r="D4336" t="s">
        <v>9222</v>
      </c>
      <c r="E4336" t="s">
        <v>14</v>
      </c>
      <c r="F4336" t="s">
        <v>9222</v>
      </c>
      <c r="G4336" t="s">
        <v>16</v>
      </c>
    </row>
    <row r="4337" spans="1:8">
      <c r="A4337" s="1">
        <v>4335</v>
      </c>
      <c r="B4337" t="s">
        <v>9059</v>
      </c>
      <c r="C4337" t="s">
        <v>12</v>
      </c>
      <c r="D4337" t="s">
        <v>9223</v>
      </c>
      <c r="E4337" t="s">
        <v>14</v>
      </c>
      <c r="F4337" t="s">
        <v>9223</v>
      </c>
      <c r="G4337" t="s">
        <v>16</v>
      </c>
    </row>
    <row r="4338" spans="1:8">
      <c r="A4338" s="1">
        <v>4336</v>
      </c>
      <c r="B4338" t="s">
        <v>9059</v>
      </c>
      <c r="C4338" t="s">
        <v>12</v>
      </c>
      <c r="D4338" t="s">
        <v>9224</v>
      </c>
      <c r="E4338" t="s">
        <v>14</v>
      </c>
      <c r="F4338" t="s">
        <v>9224</v>
      </c>
      <c r="G4338" t="s">
        <v>16</v>
      </c>
    </row>
    <row r="4339" spans="1:8">
      <c r="A4339" s="1">
        <v>4337</v>
      </c>
      <c r="B4339" t="s">
        <v>9059</v>
      </c>
      <c r="C4339" t="s">
        <v>12</v>
      </c>
      <c r="D4339" t="s">
        <v>9225</v>
      </c>
      <c r="E4339" t="s">
        <v>14</v>
      </c>
      <c r="F4339" t="s">
        <v>9225</v>
      </c>
      <c r="G4339" t="s">
        <v>16</v>
      </c>
    </row>
    <row r="4340" spans="1:8">
      <c r="A4340" s="1">
        <v>4338</v>
      </c>
      <c r="B4340" t="s">
        <v>9059</v>
      </c>
      <c r="C4340" t="s">
        <v>12</v>
      </c>
      <c r="D4340" t="s">
        <v>9226</v>
      </c>
      <c r="E4340" t="s">
        <v>14</v>
      </c>
      <c r="F4340" t="s">
        <v>9226</v>
      </c>
      <c r="G4340" t="s">
        <v>16</v>
      </c>
    </row>
    <row r="4341" spans="1:8">
      <c r="A4341" s="1">
        <v>4339</v>
      </c>
      <c r="B4341" t="s">
        <v>9059</v>
      </c>
      <c r="C4341" t="s">
        <v>12</v>
      </c>
      <c r="D4341" t="s">
        <v>9227</v>
      </c>
      <c r="E4341" t="s">
        <v>14</v>
      </c>
      <c r="F4341" t="s">
        <v>9227</v>
      </c>
      <c r="G4341" t="s">
        <v>16</v>
      </c>
    </row>
    <row r="4342" spans="1:8">
      <c r="A4342" s="1">
        <v>4340</v>
      </c>
      <c r="B4342" t="s">
        <v>9059</v>
      </c>
      <c r="C4342" t="s">
        <v>12</v>
      </c>
      <c r="D4342" t="s">
        <v>9228</v>
      </c>
      <c r="E4342" t="s">
        <v>14</v>
      </c>
      <c r="F4342" t="s">
        <v>9228</v>
      </c>
      <c r="G4342" t="s">
        <v>16</v>
      </c>
    </row>
    <row r="4343" spans="1:8">
      <c r="A4343" s="1">
        <v>4341</v>
      </c>
      <c r="B4343" t="s">
        <v>9059</v>
      </c>
      <c r="C4343" t="s">
        <v>12</v>
      </c>
      <c r="D4343" t="s">
        <v>9229</v>
      </c>
      <c r="E4343" t="s">
        <v>14</v>
      </c>
      <c r="F4343" t="s">
        <v>9229</v>
      </c>
      <c r="G4343" t="s">
        <v>16</v>
      </c>
    </row>
    <row r="4344" spans="1:8">
      <c r="A4344" s="1">
        <v>4342</v>
      </c>
      <c r="B4344" t="s">
        <v>9059</v>
      </c>
      <c r="C4344" t="s">
        <v>12</v>
      </c>
      <c r="D4344" t="s">
        <v>9230</v>
      </c>
      <c r="E4344" t="s">
        <v>14</v>
      </c>
      <c r="F4344" t="s">
        <v>9230</v>
      </c>
      <c r="G4344" t="s">
        <v>16</v>
      </c>
    </row>
    <row r="4345" spans="1:8">
      <c r="A4345" s="1">
        <v>4343</v>
      </c>
      <c r="B4345" t="s">
        <v>9059</v>
      </c>
      <c r="C4345" t="s">
        <v>12</v>
      </c>
      <c r="D4345" t="s">
        <v>9231</v>
      </c>
      <c r="E4345" t="s">
        <v>14</v>
      </c>
      <c r="F4345" t="s">
        <v>9231</v>
      </c>
      <c r="G4345" t="s">
        <v>16</v>
      </c>
    </row>
    <row r="4346" spans="1:8">
      <c r="A4346" s="1">
        <v>4344</v>
      </c>
      <c r="B4346" t="s">
        <v>9059</v>
      </c>
      <c r="C4346" t="s">
        <v>12</v>
      </c>
      <c r="D4346" t="s">
        <v>9232</v>
      </c>
      <c r="E4346" t="s">
        <v>14</v>
      </c>
      <c r="F4346" t="s">
        <v>9233</v>
      </c>
      <c r="G4346" t="s">
        <v>16</v>
      </c>
      <c r="H4346" t="s">
        <v>9234</v>
      </c>
    </row>
    <row r="4347" spans="1:8">
      <c r="A4347" s="1">
        <v>4345</v>
      </c>
      <c r="B4347" t="s">
        <v>9059</v>
      </c>
      <c r="C4347" t="s">
        <v>12</v>
      </c>
      <c r="D4347" t="s">
        <v>9235</v>
      </c>
      <c r="E4347" t="s">
        <v>14</v>
      </c>
      <c r="F4347" t="s">
        <v>9236</v>
      </c>
      <c r="G4347" t="s">
        <v>16</v>
      </c>
      <c r="H4347" t="s">
        <v>9237</v>
      </c>
    </row>
    <row r="4348" spans="1:8">
      <c r="A4348" s="1">
        <v>4346</v>
      </c>
      <c r="B4348" t="s">
        <v>9059</v>
      </c>
      <c r="C4348" t="s">
        <v>12</v>
      </c>
      <c r="D4348" t="s">
        <v>9238</v>
      </c>
      <c r="E4348" t="s">
        <v>14</v>
      </c>
      <c r="F4348" t="s">
        <v>9239</v>
      </c>
      <c r="G4348" t="s">
        <v>16</v>
      </c>
      <c r="H4348" t="s">
        <v>5059</v>
      </c>
    </row>
    <row r="4349" spans="1:8">
      <c r="A4349" s="1">
        <v>4347</v>
      </c>
      <c r="B4349" t="s">
        <v>9059</v>
      </c>
      <c r="C4349" t="s">
        <v>12</v>
      </c>
      <c r="D4349" t="s">
        <v>9240</v>
      </c>
      <c r="E4349" t="s">
        <v>14</v>
      </c>
      <c r="F4349" t="s">
        <v>9241</v>
      </c>
      <c r="G4349" t="s">
        <v>16</v>
      </c>
      <c r="H4349" t="s">
        <v>9242</v>
      </c>
    </row>
    <row r="4350" spans="1:8">
      <c r="A4350" s="1">
        <v>4348</v>
      </c>
      <c r="B4350" t="s">
        <v>9059</v>
      </c>
      <c r="C4350" t="s">
        <v>12</v>
      </c>
      <c r="D4350" t="s">
        <v>9243</v>
      </c>
      <c r="E4350" t="s">
        <v>14</v>
      </c>
      <c r="F4350" t="s">
        <v>9244</v>
      </c>
      <c r="G4350" t="s">
        <v>16</v>
      </c>
      <c r="H4350" t="s">
        <v>9245</v>
      </c>
    </row>
    <row r="4351" spans="1:8">
      <c r="A4351" s="1">
        <v>4349</v>
      </c>
      <c r="B4351" t="s">
        <v>9246</v>
      </c>
      <c r="C4351" t="s">
        <v>12</v>
      </c>
      <c r="D4351" t="s">
        <v>9247</v>
      </c>
      <c r="E4351" t="s">
        <v>14</v>
      </c>
      <c r="F4351" t="s">
        <v>9248</v>
      </c>
      <c r="G4351" t="s">
        <v>16</v>
      </c>
      <c r="H4351" t="s">
        <v>9249</v>
      </c>
    </row>
    <row r="4352" spans="1:8">
      <c r="A4352" s="1">
        <v>4350</v>
      </c>
      <c r="B4352" t="s">
        <v>9246</v>
      </c>
      <c r="C4352" t="s">
        <v>12</v>
      </c>
      <c r="D4352" t="s">
        <v>9250</v>
      </c>
      <c r="E4352" t="s">
        <v>14</v>
      </c>
      <c r="F4352" t="s">
        <v>9251</v>
      </c>
      <c r="G4352" t="s">
        <v>16</v>
      </c>
      <c r="H4352" t="s">
        <v>9252</v>
      </c>
    </row>
    <row r="4353" spans="1:8">
      <c r="A4353" s="1">
        <v>4351</v>
      </c>
      <c r="B4353" t="s">
        <v>9246</v>
      </c>
      <c r="C4353" t="s">
        <v>12</v>
      </c>
      <c r="D4353" t="s">
        <v>63</v>
      </c>
      <c r="E4353" t="s">
        <v>14</v>
      </c>
      <c r="F4353" t="s">
        <v>63</v>
      </c>
      <c r="G4353" t="s">
        <v>16</v>
      </c>
    </row>
    <row r="4354" spans="1:8">
      <c r="A4354" s="1">
        <v>4352</v>
      </c>
      <c r="B4354" t="s">
        <v>9246</v>
      </c>
      <c r="C4354" t="s">
        <v>12</v>
      </c>
      <c r="D4354" t="s">
        <v>9253</v>
      </c>
      <c r="E4354" t="s">
        <v>14</v>
      </c>
      <c r="F4354" t="s">
        <v>427</v>
      </c>
      <c r="G4354" t="s">
        <v>16</v>
      </c>
      <c r="H4354" t="s">
        <v>9254</v>
      </c>
    </row>
    <row r="4355" spans="1:8">
      <c r="A4355" s="1">
        <v>4353</v>
      </c>
      <c r="B4355" t="s">
        <v>9246</v>
      </c>
      <c r="C4355" t="s">
        <v>12</v>
      </c>
      <c r="D4355" t="s">
        <v>9255</v>
      </c>
      <c r="E4355" t="s">
        <v>14</v>
      </c>
      <c r="F4355" t="s">
        <v>96</v>
      </c>
      <c r="G4355" t="s">
        <v>16</v>
      </c>
      <c r="H4355" t="s">
        <v>9256</v>
      </c>
    </row>
    <row r="4356" spans="1:8">
      <c r="A4356" s="1">
        <v>4354</v>
      </c>
      <c r="B4356" t="s">
        <v>9246</v>
      </c>
      <c r="C4356" t="s">
        <v>12</v>
      </c>
      <c r="D4356" t="s">
        <v>9257</v>
      </c>
      <c r="E4356" t="s">
        <v>14</v>
      </c>
      <c r="F4356" t="s">
        <v>90</v>
      </c>
      <c r="G4356" t="s">
        <v>16</v>
      </c>
      <c r="H4356" t="s">
        <v>9258</v>
      </c>
    </row>
    <row r="4357" spans="1:8">
      <c r="A4357" s="1">
        <v>4355</v>
      </c>
      <c r="B4357" t="s">
        <v>9246</v>
      </c>
      <c r="C4357" t="s">
        <v>12</v>
      </c>
      <c r="D4357" t="s">
        <v>9259</v>
      </c>
      <c r="E4357" t="s">
        <v>14</v>
      </c>
      <c r="F4357" t="s">
        <v>223</v>
      </c>
      <c r="G4357" t="s">
        <v>16</v>
      </c>
      <c r="H4357" t="s">
        <v>9260</v>
      </c>
    </row>
    <row r="4358" spans="1:8">
      <c r="A4358" s="1">
        <v>4356</v>
      </c>
      <c r="B4358" t="s">
        <v>9246</v>
      </c>
      <c r="C4358" t="s">
        <v>12</v>
      </c>
      <c r="D4358" t="s">
        <v>9261</v>
      </c>
      <c r="E4358" t="s">
        <v>14</v>
      </c>
      <c r="F4358" t="s">
        <v>9262</v>
      </c>
      <c r="G4358" t="s">
        <v>16</v>
      </c>
      <c r="H4358" t="s">
        <v>9263</v>
      </c>
    </row>
    <row r="4359" spans="1:8">
      <c r="A4359" s="1">
        <v>4357</v>
      </c>
      <c r="B4359" t="s">
        <v>9246</v>
      </c>
      <c r="C4359" t="s">
        <v>12</v>
      </c>
      <c r="D4359" t="s">
        <v>9264</v>
      </c>
      <c r="E4359" t="s">
        <v>14</v>
      </c>
      <c r="F4359" t="s">
        <v>9264</v>
      </c>
      <c r="G4359" t="s">
        <v>16</v>
      </c>
    </row>
    <row r="4360" spans="1:8">
      <c r="A4360" s="1">
        <v>4358</v>
      </c>
      <c r="B4360" t="s">
        <v>9246</v>
      </c>
      <c r="C4360" t="s">
        <v>12</v>
      </c>
      <c r="D4360" t="s">
        <v>27</v>
      </c>
      <c r="E4360" t="s">
        <v>14</v>
      </c>
      <c r="F4360" t="s">
        <v>27</v>
      </c>
      <c r="G4360" t="s">
        <v>16</v>
      </c>
    </row>
    <row r="4361" spans="1:8">
      <c r="A4361" s="1">
        <v>4359</v>
      </c>
      <c r="B4361" t="s">
        <v>9246</v>
      </c>
      <c r="C4361" t="s">
        <v>12</v>
      </c>
      <c r="D4361" t="s">
        <v>4535</v>
      </c>
      <c r="E4361" t="s">
        <v>14</v>
      </c>
      <c r="F4361" t="s">
        <v>4535</v>
      </c>
      <c r="G4361" t="s">
        <v>16</v>
      </c>
    </row>
    <row r="4362" spans="1:8">
      <c r="A4362" s="1">
        <v>4360</v>
      </c>
      <c r="B4362" t="s">
        <v>9246</v>
      </c>
      <c r="C4362" t="s">
        <v>12</v>
      </c>
      <c r="D4362" t="s">
        <v>9265</v>
      </c>
      <c r="E4362" t="s">
        <v>14</v>
      </c>
      <c r="F4362" t="s">
        <v>9266</v>
      </c>
      <c r="G4362" t="s">
        <v>16</v>
      </c>
      <c r="H4362" t="s">
        <v>9267</v>
      </c>
    </row>
    <row r="4363" spans="1:8">
      <c r="A4363" s="1">
        <v>4361</v>
      </c>
      <c r="B4363" t="s">
        <v>9246</v>
      </c>
      <c r="C4363" t="s">
        <v>12</v>
      </c>
      <c r="D4363" t="s">
        <v>9268</v>
      </c>
      <c r="E4363" t="s">
        <v>14</v>
      </c>
      <c r="F4363" t="s">
        <v>8974</v>
      </c>
      <c r="G4363" t="s">
        <v>16</v>
      </c>
      <c r="H4363" t="s">
        <v>9269</v>
      </c>
    </row>
    <row r="4364" spans="1:8">
      <c r="A4364" s="1">
        <v>4362</v>
      </c>
      <c r="B4364" t="s">
        <v>9246</v>
      </c>
      <c r="C4364" t="s">
        <v>12</v>
      </c>
      <c r="D4364" t="s">
        <v>9270</v>
      </c>
      <c r="E4364" t="s">
        <v>14</v>
      </c>
      <c r="F4364" t="s">
        <v>9271</v>
      </c>
      <c r="G4364" t="s">
        <v>16</v>
      </c>
      <c r="H4364" t="s">
        <v>9272</v>
      </c>
    </row>
    <row r="4365" spans="1:8">
      <c r="A4365" s="1">
        <v>4363</v>
      </c>
      <c r="B4365" t="s">
        <v>9246</v>
      </c>
      <c r="C4365" t="s">
        <v>12</v>
      </c>
      <c r="D4365" t="s">
        <v>9273</v>
      </c>
      <c r="E4365" t="s">
        <v>14</v>
      </c>
      <c r="F4365" t="s">
        <v>9274</v>
      </c>
      <c r="G4365" t="s">
        <v>16</v>
      </c>
      <c r="H4365" t="s">
        <v>9275</v>
      </c>
    </row>
    <row r="4366" spans="1:8">
      <c r="A4366" s="1">
        <v>4364</v>
      </c>
      <c r="B4366" t="s">
        <v>9246</v>
      </c>
      <c r="C4366" t="s">
        <v>12</v>
      </c>
      <c r="D4366" t="s">
        <v>9276</v>
      </c>
      <c r="E4366" t="s">
        <v>14</v>
      </c>
      <c r="F4366" t="s">
        <v>9277</v>
      </c>
      <c r="G4366" t="s">
        <v>16</v>
      </c>
      <c r="H4366" t="s">
        <v>9278</v>
      </c>
    </row>
    <row r="4367" spans="1:8">
      <c r="A4367" s="1">
        <v>4365</v>
      </c>
      <c r="B4367" t="s">
        <v>9246</v>
      </c>
      <c r="C4367" t="s">
        <v>12</v>
      </c>
      <c r="D4367" t="s">
        <v>9279</v>
      </c>
      <c r="E4367" t="s">
        <v>14</v>
      </c>
      <c r="F4367" t="s">
        <v>9280</v>
      </c>
      <c r="G4367" t="s">
        <v>16</v>
      </c>
      <c r="H4367" t="s">
        <v>9278</v>
      </c>
    </row>
    <row r="4368" spans="1:8">
      <c r="A4368" s="1">
        <v>4366</v>
      </c>
      <c r="B4368" t="s">
        <v>9246</v>
      </c>
      <c r="C4368" t="s">
        <v>12</v>
      </c>
      <c r="D4368" t="s">
        <v>9281</v>
      </c>
      <c r="E4368" t="s">
        <v>14</v>
      </c>
      <c r="F4368" t="s">
        <v>9281</v>
      </c>
      <c r="G4368" t="s">
        <v>16</v>
      </c>
    </row>
    <row r="4369" spans="1:8">
      <c r="A4369" s="1">
        <v>4367</v>
      </c>
      <c r="B4369" t="s">
        <v>9246</v>
      </c>
      <c r="C4369" t="s">
        <v>12</v>
      </c>
      <c r="D4369" t="s">
        <v>9282</v>
      </c>
      <c r="E4369" t="s">
        <v>14</v>
      </c>
      <c r="F4369" t="s">
        <v>9282</v>
      </c>
      <c r="G4369" t="s">
        <v>16</v>
      </c>
    </row>
    <row r="4370" spans="1:8">
      <c r="A4370" s="1">
        <v>4368</v>
      </c>
      <c r="B4370" t="s">
        <v>9246</v>
      </c>
      <c r="C4370" t="s">
        <v>12</v>
      </c>
      <c r="D4370" t="s">
        <v>9283</v>
      </c>
      <c r="E4370" t="s">
        <v>14</v>
      </c>
      <c r="F4370" t="s">
        <v>9284</v>
      </c>
      <c r="G4370" t="s">
        <v>16</v>
      </c>
      <c r="H4370" t="s">
        <v>9285</v>
      </c>
    </row>
    <row r="4371" spans="1:8">
      <c r="A4371" s="1">
        <v>4369</v>
      </c>
      <c r="B4371" t="s">
        <v>9246</v>
      </c>
      <c r="C4371" t="s">
        <v>12</v>
      </c>
      <c r="D4371" t="s">
        <v>9286</v>
      </c>
      <c r="E4371" t="s">
        <v>14</v>
      </c>
      <c r="F4371" t="s">
        <v>9287</v>
      </c>
      <c r="G4371" t="s">
        <v>16</v>
      </c>
      <c r="H4371" t="s">
        <v>9288</v>
      </c>
    </row>
    <row r="4372" spans="1:8">
      <c r="A4372" s="1">
        <v>4370</v>
      </c>
      <c r="B4372" t="s">
        <v>9246</v>
      </c>
      <c r="C4372" t="s">
        <v>12</v>
      </c>
      <c r="D4372" t="s">
        <v>9289</v>
      </c>
      <c r="E4372" t="s">
        <v>14</v>
      </c>
      <c r="F4372" t="s">
        <v>9290</v>
      </c>
      <c r="G4372" t="s">
        <v>16</v>
      </c>
      <c r="H4372" t="s">
        <v>9291</v>
      </c>
    </row>
    <row r="4373" spans="1:8">
      <c r="A4373" s="1">
        <v>4371</v>
      </c>
      <c r="B4373" t="s">
        <v>9246</v>
      </c>
      <c r="C4373" t="s">
        <v>12</v>
      </c>
      <c r="D4373" t="s">
        <v>9292</v>
      </c>
      <c r="E4373" t="s">
        <v>14</v>
      </c>
      <c r="F4373" t="s">
        <v>9293</v>
      </c>
      <c r="G4373" t="s">
        <v>16</v>
      </c>
      <c r="H4373" t="s">
        <v>9294</v>
      </c>
    </row>
    <row r="4374" spans="1:8">
      <c r="A4374" s="1">
        <v>4372</v>
      </c>
      <c r="B4374" t="s">
        <v>9246</v>
      </c>
      <c r="C4374" t="s">
        <v>12</v>
      </c>
      <c r="D4374" t="s">
        <v>9295</v>
      </c>
      <c r="E4374" t="s">
        <v>14</v>
      </c>
      <c r="F4374" t="s">
        <v>9296</v>
      </c>
      <c r="G4374" t="s">
        <v>16</v>
      </c>
      <c r="H4374" t="s">
        <v>9297</v>
      </c>
    </row>
    <row r="4375" spans="1:8">
      <c r="A4375" s="1">
        <v>4373</v>
      </c>
      <c r="B4375" t="s">
        <v>9246</v>
      </c>
      <c r="C4375" t="s">
        <v>12</v>
      </c>
      <c r="D4375" t="s">
        <v>9298</v>
      </c>
      <c r="E4375" t="s">
        <v>14</v>
      </c>
      <c r="F4375" t="s">
        <v>9299</v>
      </c>
      <c r="G4375" t="s">
        <v>16</v>
      </c>
      <c r="H4375" t="s">
        <v>9300</v>
      </c>
    </row>
    <row r="4376" spans="1:8">
      <c r="A4376" s="1">
        <v>4374</v>
      </c>
      <c r="B4376" t="s">
        <v>9246</v>
      </c>
      <c r="C4376" t="s">
        <v>12</v>
      </c>
      <c r="D4376" t="s">
        <v>9301</v>
      </c>
      <c r="E4376" t="s">
        <v>14</v>
      </c>
      <c r="F4376" t="s">
        <v>9302</v>
      </c>
      <c r="G4376" t="s">
        <v>16</v>
      </c>
      <c r="H4376" t="s">
        <v>9303</v>
      </c>
    </row>
    <row r="4377" spans="1:8">
      <c r="A4377" s="1">
        <v>4375</v>
      </c>
      <c r="B4377" t="s">
        <v>9246</v>
      </c>
      <c r="C4377" t="s">
        <v>12</v>
      </c>
      <c r="D4377" t="s">
        <v>9304</v>
      </c>
      <c r="E4377" t="s">
        <v>14</v>
      </c>
      <c r="F4377" t="s">
        <v>9305</v>
      </c>
      <c r="G4377" t="s">
        <v>16</v>
      </c>
      <c r="H4377" t="s">
        <v>9306</v>
      </c>
    </row>
    <row r="4378" spans="1:8">
      <c r="A4378" s="1">
        <v>4376</v>
      </c>
      <c r="B4378" t="s">
        <v>9246</v>
      </c>
      <c r="C4378" t="s">
        <v>12</v>
      </c>
      <c r="D4378" t="s">
        <v>9307</v>
      </c>
      <c r="E4378" t="s">
        <v>14</v>
      </c>
      <c r="F4378" t="s">
        <v>9308</v>
      </c>
      <c r="G4378" t="s">
        <v>16</v>
      </c>
      <c r="H4378" t="s">
        <v>9309</v>
      </c>
    </row>
    <row r="4379" spans="1:8">
      <c r="A4379" s="1">
        <v>4377</v>
      </c>
      <c r="B4379" t="s">
        <v>9246</v>
      </c>
      <c r="C4379" t="s">
        <v>12</v>
      </c>
      <c r="D4379" t="s">
        <v>9310</v>
      </c>
      <c r="E4379" t="s">
        <v>14</v>
      </c>
      <c r="F4379" t="s">
        <v>9311</v>
      </c>
      <c r="G4379" t="s">
        <v>16</v>
      </c>
      <c r="H4379" t="s">
        <v>9312</v>
      </c>
    </row>
    <row r="4380" spans="1:8">
      <c r="A4380" s="1">
        <v>4378</v>
      </c>
      <c r="B4380" t="s">
        <v>9246</v>
      </c>
      <c r="C4380" t="s">
        <v>12</v>
      </c>
      <c r="D4380" t="s">
        <v>9313</v>
      </c>
      <c r="E4380" t="s">
        <v>14</v>
      </c>
      <c r="F4380" t="s">
        <v>9271</v>
      </c>
      <c r="G4380" t="s">
        <v>16</v>
      </c>
      <c r="H4380" t="s">
        <v>9314</v>
      </c>
    </row>
    <row r="4381" spans="1:8">
      <c r="A4381" s="1">
        <v>4379</v>
      </c>
      <c r="B4381" t="s">
        <v>9246</v>
      </c>
      <c r="C4381" t="s">
        <v>12</v>
      </c>
      <c r="D4381" t="s">
        <v>9315</v>
      </c>
      <c r="E4381" t="s">
        <v>14</v>
      </c>
      <c r="F4381" t="s">
        <v>9274</v>
      </c>
      <c r="G4381" t="s">
        <v>16</v>
      </c>
      <c r="H4381" t="s">
        <v>9316</v>
      </c>
    </row>
    <row r="4382" spans="1:8">
      <c r="A4382" s="1">
        <v>4380</v>
      </c>
      <c r="B4382" t="s">
        <v>9246</v>
      </c>
      <c r="C4382" t="s">
        <v>12</v>
      </c>
      <c r="D4382" t="s">
        <v>9317</v>
      </c>
      <c r="E4382" t="s">
        <v>14</v>
      </c>
      <c r="F4382" t="s">
        <v>677</v>
      </c>
      <c r="G4382" t="s">
        <v>16</v>
      </c>
      <c r="H4382" t="s">
        <v>9318</v>
      </c>
    </row>
    <row r="4383" spans="1:8">
      <c r="A4383" s="1">
        <v>4381</v>
      </c>
      <c r="B4383" t="s">
        <v>9246</v>
      </c>
      <c r="C4383" t="s">
        <v>12</v>
      </c>
      <c r="D4383" t="s">
        <v>9319</v>
      </c>
      <c r="E4383" t="s">
        <v>14</v>
      </c>
      <c r="F4383" t="s">
        <v>9320</v>
      </c>
      <c r="G4383" t="s">
        <v>16</v>
      </c>
      <c r="H4383" t="s">
        <v>9321</v>
      </c>
    </row>
    <row r="4384" spans="1:8">
      <c r="A4384" s="1">
        <v>4382</v>
      </c>
      <c r="B4384" t="s">
        <v>9246</v>
      </c>
      <c r="C4384" t="s">
        <v>12</v>
      </c>
      <c r="D4384" t="s">
        <v>9322</v>
      </c>
      <c r="E4384" t="s">
        <v>14</v>
      </c>
      <c r="F4384" t="s">
        <v>9323</v>
      </c>
      <c r="G4384" t="s">
        <v>16</v>
      </c>
      <c r="H4384" t="s">
        <v>9324</v>
      </c>
    </row>
    <row r="4385" spans="1:8">
      <c r="A4385" s="1">
        <v>4383</v>
      </c>
      <c r="B4385" t="s">
        <v>9246</v>
      </c>
      <c r="C4385" t="s">
        <v>12</v>
      </c>
      <c r="D4385" t="s">
        <v>9325</v>
      </c>
      <c r="E4385" t="s">
        <v>14</v>
      </c>
      <c r="F4385" t="s">
        <v>174</v>
      </c>
      <c r="G4385" t="s">
        <v>16</v>
      </c>
      <c r="H4385" t="s">
        <v>9326</v>
      </c>
    </row>
    <row r="4386" spans="1:8">
      <c r="A4386" s="1">
        <v>4384</v>
      </c>
      <c r="B4386" t="s">
        <v>9246</v>
      </c>
      <c r="C4386" t="s">
        <v>12</v>
      </c>
      <c r="D4386" t="s">
        <v>9327</v>
      </c>
      <c r="E4386" t="s">
        <v>14</v>
      </c>
      <c r="F4386" t="s">
        <v>9328</v>
      </c>
      <c r="G4386" t="s">
        <v>16</v>
      </c>
      <c r="H4386" t="s">
        <v>9329</v>
      </c>
    </row>
    <row r="4387" spans="1:8">
      <c r="A4387" s="1">
        <v>4385</v>
      </c>
      <c r="B4387" t="s">
        <v>9246</v>
      </c>
      <c r="C4387" t="s">
        <v>12</v>
      </c>
      <c r="D4387" t="s">
        <v>9330</v>
      </c>
      <c r="E4387" t="s">
        <v>14</v>
      </c>
      <c r="F4387" t="s">
        <v>9331</v>
      </c>
      <c r="G4387" t="s">
        <v>16</v>
      </c>
      <c r="H4387" t="s">
        <v>9332</v>
      </c>
    </row>
    <row r="4388" spans="1:8">
      <c r="A4388" s="1">
        <v>4386</v>
      </c>
      <c r="B4388" t="s">
        <v>9246</v>
      </c>
      <c r="C4388" t="s">
        <v>12</v>
      </c>
      <c r="D4388" t="s">
        <v>9333</v>
      </c>
      <c r="E4388" t="s">
        <v>14</v>
      </c>
      <c r="F4388" t="s">
        <v>9333</v>
      </c>
      <c r="G4388" t="s">
        <v>16</v>
      </c>
    </row>
    <row r="4389" spans="1:8">
      <c r="A4389" s="1">
        <v>4387</v>
      </c>
      <c r="B4389" t="s">
        <v>9246</v>
      </c>
      <c r="C4389" t="s">
        <v>12</v>
      </c>
      <c r="D4389" t="s">
        <v>9334</v>
      </c>
      <c r="E4389" t="s">
        <v>14</v>
      </c>
      <c r="F4389" t="s">
        <v>9335</v>
      </c>
      <c r="G4389" t="s">
        <v>16</v>
      </c>
      <c r="H4389" t="s">
        <v>9336</v>
      </c>
    </row>
    <row r="4390" spans="1:8">
      <c r="A4390" s="1">
        <v>4388</v>
      </c>
      <c r="B4390" t="s">
        <v>9246</v>
      </c>
      <c r="C4390" t="s">
        <v>12</v>
      </c>
      <c r="D4390" t="s">
        <v>9337</v>
      </c>
      <c r="E4390" t="s">
        <v>14</v>
      </c>
      <c r="F4390" t="s">
        <v>9328</v>
      </c>
      <c r="G4390" t="s">
        <v>16</v>
      </c>
      <c r="H4390" t="s">
        <v>9338</v>
      </c>
    </row>
    <row r="4391" spans="1:8">
      <c r="A4391" s="1">
        <v>4389</v>
      </c>
      <c r="B4391" t="s">
        <v>9246</v>
      </c>
      <c r="C4391" t="s">
        <v>12</v>
      </c>
      <c r="D4391" t="s">
        <v>9339</v>
      </c>
      <c r="E4391" t="s">
        <v>14</v>
      </c>
      <c r="F4391" t="s">
        <v>9331</v>
      </c>
      <c r="G4391" t="s">
        <v>16</v>
      </c>
      <c r="H4391" t="s">
        <v>9340</v>
      </c>
    </row>
    <row r="4392" spans="1:8">
      <c r="A4392" s="1">
        <v>4390</v>
      </c>
      <c r="B4392" t="s">
        <v>9246</v>
      </c>
      <c r="C4392" t="s">
        <v>12</v>
      </c>
      <c r="D4392" t="s">
        <v>9341</v>
      </c>
      <c r="E4392" t="s">
        <v>14</v>
      </c>
      <c r="F4392" t="s">
        <v>9320</v>
      </c>
      <c r="G4392" t="s">
        <v>16</v>
      </c>
      <c r="H4392" t="s">
        <v>9342</v>
      </c>
    </row>
    <row r="4393" spans="1:8">
      <c r="A4393" s="1">
        <v>4391</v>
      </c>
      <c r="B4393" t="s">
        <v>9246</v>
      </c>
      <c r="C4393" t="s">
        <v>12</v>
      </c>
      <c r="D4393" t="s">
        <v>9343</v>
      </c>
      <c r="E4393" t="s">
        <v>14</v>
      </c>
      <c r="F4393" t="s">
        <v>9323</v>
      </c>
      <c r="G4393" t="s">
        <v>16</v>
      </c>
      <c r="H4393" t="s">
        <v>9344</v>
      </c>
    </row>
    <row r="4394" spans="1:8">
      <c r="A4394" s="1">
        <v>4392</v>
      </c>
      <c r="B4394" t="s">
        <v>9246</v>
      </c>
      <c r="C4394" t="s">
        <v>12</v>
      </c>
      <c r="D4394" t="s">
        <v>9345</v>
      </c>
      <c r="E4394" t="s">
        <v>14</v>
      </c>
      <c r="F4394" t="s">
        <v>9098</v>
      </c>
      <c r="G4394" t="s">
        <v>16</v>
      </c>
      <c r="H4394" t="s">
        <v>9346</v>
      </c>
    </row>
    <row r="4395" spans="1:8">
      <c r="A4395" s="1">
        <v>4393</v>
      </c>
      <c r="B4395" t="s">
        <v>9246</v>
      </c>
      <c r="C4395" t="s">
        <v>12</v>
      </c>
      <c r="D4395" t="s">
        <v>9347</v>
      </c>
      <c r="E4395" t="s">
        <v>14</v>
      </c>
      <c r="F4395" t="s">
        <v>9348</v>
      </c>
      <c r="G4395" t="s">
        <v>16</v>
      </c>
      <c r="H4395" t="s">
        <v>9349</v>
      </c>
    </row>
    <row r="4396" spans="1:8">
      <c r="A4396" s="1">
        <v>4394</v>
      </c>
      <c r="B4396" t="s">
        <v>9246</v>
      </c>
      <c r="C4396" t="s">
        <v>12</v>
      </c>
      <c r="D4396" t="s">
        <v>9350</v>
      </c>
      <c r="E4396" t="s">
        <v>14</v>
      </c>
      <c r="F4396" t="s">
        <v>9351</v>
      </c>
      <c r="G4396" t="s">
        <v>16</v>
      </c>
      <c r="H4396" t="s">
        <v>9352</v>
      </c>
    </row>
    <row r="4397" spans="1:8">
      <c r="A4397" s="1">
        <v>4395</v>
      </c>
      <c r="B4397" t="s">
        <v>9246</v>
      </c>
      <c r="C4397" t="s">
        <v>12</v>
      </c>
      <c r="D4397" t="s">
        <v>9353</v>
      </c>
      <c r="E4397" t="s">
        <v>14</v>
      </c>
      <c r="F4397" t="s">
        <v>9354</v>
      </c>
      <c r="G4397" t="s">
        <v>16</v>
      </c>
      <c r="H4397" t="s">
        <v>234</v>
      </c>
    </row>
    <row r="4398" spans="1:8">
      <c r="A4398" s="1">
        <v>4396</v>
      </c>
      <c r="B4398" t="s">
        <v>9246</v>
      </c>
      <c r="C4398" t="s">
        <v>12</v>
      </c>
      <c r="D4398" t="s">
        <v>9355</v>
      </c>
      <c r="E4398" t="s">
        <v>14</v>
      </c>
      <c r="F4398" t="s">
        <v>9356</v>
      </c>
      <c r="G4398" t="s">
        <v>16</v>
      </c>
      <c r="H4398" t="s">
        <v>234</v>
      </c>
    </row>
    <row r="4399" spans="1:8">
      <c r="A4399" s="1">
        <v>4397</v>
      </c>
      <c r="B4399" t="s">
        <v>9246</v>
      </c>
      <c r="C4399" t="s">
        <v>12</v>
      </c>
      <c r="D4399" t="s">
        <v>9357</v>
      </c>
      <c r="E4399" t="s">
        <v>14</v>
      </c>
      <c r="F4399" t="s">
        <v>677</v>
      </c>
      <c r="G4399" t="s">
        <v>16</v>
      </c>
      <c r="H4399" t="s">
        <v>234</v>
      </c>
    </row>
    <row r="4400" spans="1:8">
      <c r="A4400" s="1">
        <v>4398</v>
      </c>
      <c r="B4400" t="s">
        <v>9246</v>
      </c>
      <c r="C4400" t="s">
        <v>12</v>
      </c>
      <c r="D4400" t="s">
        <v>9358</v>
      </c>
      <c r="E4400" t="s">
        <v>14</v>
      </c>
      <c r="F4400" t="s">
        <v>9359</v>
      </c>
      <c r="G4400" t="s">
        <v>16</v>
      </c>
      <c r="H4400" t="s">
        <v>234</v>
      </c>
    </row>
    <row r="4401" spans="1:8">
      <c r="A4401" s="1">
        <v>4399</v>
      </c>
      <c r="B4401" t="s">
        <v>9246</v>
      </c>
      <c r="C4401" t="s">
        <v>12</v>
      </c>
      <c r="D4401" t="s">
        <v>9360</v>
      </c>
      <c r="E4401" t="s">
        <v>14</v>
      </c>
      <c r="F4401" t="s">
        <v>9361</v>
      </c>
      <c r="G4401" t="s">
        <v>16</v>
      </c>
      <c r="H4401" t="s">
        <v>9362</v>
      </c>
    </row>
    <row r="4402" spans="1:8">
      <c r="A4402" s="1">
        <v>4400</v>
      </c>
      <c r="B4402" t="s">
        <v>9246</v>
      </c>
      <c r="C4402" t="s">
        <v>12</v>
      </c>
      <c r="D4402" t="s">
        <v>9363</v>
      </c>
      <c r="E4402" t="s">
        <v>14</v>
      </c>
      <c r="F4402" t="s">
        <v>9364</v>
      </c>
      <c r="G4402" t="s">
        <v>16</v>
      </c>
      <c r="H4402" t="s">
        <v>234</v>
      </c>
    </row>
    <row r="4403" spans="1:8">
      <c r="A4403" s="1">
        <v>4401</v>
      </c>
      <c r="B4403" t="s">
        <v>9246</v>
      </c>
      <c r="C4403" t="s">
        <v>12</v>
      </c>
      <c r="D4403" t="s">
        <v>9365</v>
      </c>
      <c r="E4403" t="s">
        <v>14</v>
      </c>
      <c r="F4403" t="s">
        <v>9366</v>
      </c>
      <c r="G4403" t="s">
        <v>16</v>
      </c>
      <c r="H4403" t="s">
        <v>234</v>
      </c>
    </row>
    <row r="4404" spans="1:8">
      <c r="A4404" s="1">
        <v>4402</v>
      </c>
      <c r="B4404" t="s">
        <v>9246</v>
      </c>
      <c r="C4404" t="s">
        <v>12</v>
      </c>
      <c r="D4404" t="s">
        <v>9357</v>
      </c>
      <c r="E4404" t="s">
        <v>14</v>
      </c>
      <c r="F4404" t="s">
        <v>677</v>
      </c>
      <c r="G4404" t="s">
        <v>16</v>
      </c>
      <c r="H4404" t="s">
        <v>234</v>
      </c>
    </row>
    <row r="4405" spans="1:8">
      <c r="A4405" s="1">
        <v>4403</v>
      </c>
      <c r="B4405" t="s">
        <v>9246</v>
      </c>
      <c r="C4405" t="s">
        <v>12</v>
      </c>
      <c r="D4405" t="s">
        <v>9367</v>
      </c>
      <c r="E4405" t="s">
        <v>14</v>
      </c>
      <c r="F4405" t="s">
        <v>9368</v>
      </c>
      <c r="G4405" t="s">
        <v>16</v>
      </c>
      <c r="H4405" t="s">
        <v>9369</v>
      </c>
    </row>
    <row r="4406" spans="1:8">
      <c r="A4406" s="1">
        <v>4404</v>
      </c>
      <c r="B4406" t="s">
        <v>9246</v>
      </c>
      <c r="C4406" t="s">
        <v>12</v>
      </c>
      <c r="D4406" t="s">
        <v>9370</v>
      </c>
      <c r="E4406" t="s">
        <v>14</v>
      </c>
      <c r="F4406" t="s">
        <v>9371</v>
      </c>
      <c r="G4406" t="s">
        <v>16</v>
      </c>
      <c r="H4406" t="s">
        <v>234</v>
      </c>
    </row>
    <row r="4407" spans="1:8">
      <c r="A4407" s="1">
        <v>4405</v>
      </c>
      <c r="B4407" t="s">
        <v>9246</v>
      </c>
      <c r="C4407" t="s">
        <v>12</v>
      </c>
      <c r="D4407" t="s">
        <v>9372</v>
      </c>
      <c r="E4407" t="s">
        <v>14</v>
      </c>
      <c r="F4407" t="s">
        <v>9373</v>
      </c>
      <c r="G4407" t="s">
        <v>16</v>
      </c>
      <c r="H4407" t="s">
        <v>234</v>
      </c>
    </row>
    <row r="4408" spans="1:8">
      <c r="A4408" s="1">
        <v>4406</v>
      </c>
      <c r="B4408" t="s">
        <v>9246</v>
      </c>
      <c r="C4408" t="s">
        <v>12</v>
      </c>
      <c r="D4408" t="s">
        <v>9357</v>
      </c>
      <c r="E4408" t="s">
        <v>14</v>
      </c>
      <c r="F4408" t="s">
        <v>677</v>
      </c>
      <c r="G4408" t="s">
        <v>16</v>
      </c>
      <c r="H4408" t="s">
        <v>234</v>
      </c>
    </row>
    <row r="4409" spans="1:8">
      <c r="A4409" s="1">
        <v>4407</v>
      </c>
      <c r="B4409" t="s">
        <v>9246</v>
      </c>
      <c r="C4409" t="s">
        <v>12</v>
      </c>
      <c r="D4409" t="s">
        <v>9374</v>
      </c>
      <c r="E4409" t="s">
        <v>14</v>
      </c>
      <c r="F4409" t="s">
        <v>9375</v>
      </c>
      <c r="G4409" t="s">
        <v>16</v>
      </c>
      <c r="H4409" t="s">
        <v>9376</v>
      </c>
    </row>
    <row r="4410" spans="1:8">
      <c r="A4410" s="1">
        <v>4408</v>
      </c>
      <c r="B4410" t="s">
        <v>9246</v>
      </c>
      <c r="C4410" t="s">
        <v>12</v>
      </c>
      <c r="D4410" t="s">
        <v>9377</v>
      </c>
      <c r="E4410" t="s">
        <v>14</v>
      </c>
      <c r="F4410" t="s">
        <v>9378</v>
      </c>
      <c r="G4410" t="s">
        <v>16</v>
      </c>
      <c r="H4410" t="s">
        <v>234</v>
      </c>
    </row>
    <row r="4411" spans="1:8">
      <c r="A4411" s="1">
        <v>4409</v>
      </c>
      <c r="B4411" t="s">
        <v>9246</v>
      </c>
      <c r="C4411" t="s">
        <v>12</v>
      </c>
      <c r="D4411" t="s">
        <v>9379</v>
      </c>
      <c r="E4411" t="s">
        <v>14</v>
      </c>
      <c r="F4411" t="s">
        <v>9380</v>
      </c>
      <c r="G4411" t="s">
        <v>16</v>
      </c>
      <c r="H4411" t="s">
        <v>234</v>
      </c>
    </row>
    <row r="4412" spans="1:8">
      <c r="A4412" s="1">
        <v>4410</v>
      </c>
      <c r="B4412" t="s">
        <v>9246</v>
      </c>
      <c r="C4412" t="s">
        <v>12</v>
      </c>
      <c r="D4412" t="s">
        <v>9357</v>
      </c>
      <c r="E4412" t="s">
        <v>14</v>
      </c>
      <c r="F4412" t="s">
        <v>677</v>
      </c>
      <c r="G4412" t="s">
        <v>16</v>
      </c>
      <c r="H4412" t="s">
        <v>234</v>
      </c>
    </row>
    <row r="4413" spans="1:8">
      <c r="A4413" s="1">
        <v>4411</v>
      </c>
      <c r="B4413" t="s">
        <v>9246</v>
      </c>
      <c r="C4413" t="s">
        <v>12</v>
      </c>
      <c r="D4413" t="s">
        <v>9381</v>
      </c>
      <c r="E4413" t="s">
        <v>14</v>
      </c>
      <c r="F4413" t="s">
        <v>9382</v>
      </c>
      <c r="G4413" t="s">
        <v>16</v>
      </c>
      <c r="H4413" t="s">
        <v>9383</v>
      </c>
    </row>
    <row r="4414" spans="1:8">
      <c r="A4414" s="1">
        <v>4412</v>
      </c>
      <c r="B4414" t="s">
        <v>9246</v>
      </c>
      <c r="C4414" t="s">
        <v>12</v>
      </c>
      <c r="D4414" t="s">
        <v>9384</v>
      </c>
      <c r="E4414" t="s">
        <v>14</v>
      </c>
      <c r="F4414" t="s">
        <v>9385</v>
      </c>
      <c r="G4414" t="s">
        <v>16</v>
      </c>
      <c r="H4414" t="s">
        <v>234</v>
      </c>
    </row>
    <row r="4415" spans="1:8">
      <c r="A4415" s="1">
        <v>4413</v>
      </c>
      <c r="B4415" t="s">
        <v>9246</v>
      </c>
      <c r="C4415" t="s">
        <v>12</v>
      </c>
      <c r="D4415" t="s">
        <v>9386</v>
      </c>
      <c r="E4415" t="s">
        <v>14</v>
      </c>
      <c r="F4415" t="s">
        <v>9387</v>
      </c>
      <c r="G4415" t="s">
        <v>16</v>
      </c>
      <c r="H4415" t="s">
        <v>234</v>
      </c>
    </row>
    <row r="4416" spans="1:8">
      <c r="A4416" s="1">
        <v>4414</v>
      </c>
      <c r="B4416" t="s">
        <v>9246</v>
      </c>
      <c r="C4416" t="s">
        <v>12</v>
      </c>
      <c r="D4416" t="s">
        <v>9388</v>
      </c>
      <c r="E4416" t="s">
        <v>14</v>
      </c>
      <c r="F4416" t="s">
        <v>9388</v>
      </c>
      <c r="G4416" t="s">
        <v>16</v>
      </c>
    </row>
    <row r="4417" spans="1:8">
      <c r="A4417" s="1">
        <v>4415</v>
      </c>
      <c r="B4417" t="s">
        <v>9246</v>
      </c>
      <c r="C4417" t="s">
        <v>12</v>
      </c>
      <c r="D4417" t="s">
        <v>9389</v>
      </c>
      <c r="E4417" t="s">
        <v>14</v>
      </c>
      <c r="F4417" t="s">
        <v>9390</v>
      </c>
      <c r="G4417" t="s">
        <v>16</v>
      </c>
      <c r="H4417" t="s">
        <v>9391</v>
      </c>
    </row>
    <row r="4418" spans="1:8">
      <c r="A4418" s="1">
        <v>4416</v>
      </c>
      <c r="B4418" t="s">
        <v>9246</v>
      </c>
      <c r="C4418" t="s">
        <v>12</v>
      </c>
      <c r="D4418" t="s">
        <v>9392</v>
      </c>
      <c r="E4418" t="s">
        <v>14</v>
      </c>
      <c r="F4418" t="s">
        <v>9393</v>
      </c>
      <c r="G4418" t="s">
        <v>16</v>
      </c>
      <c r="H4418" t="s">
        <v>9391</v>
      </c>
    </row>
    <row r="4419" spans="1:8">
      <c r="A4419" s="1">
        <v>4417</v>
      </c>
      <c r="B4419" t="s">
        <v>9246</v>
      </c>
      <c r="C4419" t="s">
        <v>12</v>
      </c>
      <c r="D4419" t="s">
        <v>63</v>
      </c>
      <c r="E4419" t="s">
        <v>14</v>
      </c>
      <c r="F4419" t="s">
        <v>63</v>
      </c>
      <c r="G4419" t="s">
        <v>16</v>
      </c>
    </row>
    <row r="4420" spans="1:8">
      <c r="A4420" s="1">
        <v>4418</v>
      </c>
      <c r="B4420" t="s">
        <v>9246</v>
      </c>
      <c r="C4420" t="s">
        <v>12</v>
      </c>
      <c r="D4420" t="s">
        <v>9394</v>
      </c>
      <c r="E4420" t="s">
        <v>14</v>
      </c>
      <c r="F4420" t="s">
        <v>1152</v>
      </c>
      <c r="G4420" t="s">
        <v>16</v>
      </c>
      <c r="H4420" t="s">
        <v>9395</v>
      </c>
    </row>
    <row r="4421" spans="1:8">
      <c r="A4421" s="1">
        <v>4419</v>
      </c>
      <c r="B4421" t="s">
        <v>9246</v>
      </c>
      <c r="C4421" t="s">
        <v>12</v>
      </c>
      <c r="D4421" t="s">
        <v>9396</v>
      </c>
      <c r="E4421" t="s">
        <v>14</v>
      </c>
      <c r="F4421" t="s">
        <v>3186</v>
      </c>
      <c r="G4421" t="s">
        <v>16</v>
      </c>
      <c r="H4421" t="s">
        <v>9397</v>
      </c>
    </row>
    <row r="4422" spans="1:8">
      <c r="A4422" s="1">
        <v>4420</v>
      </c>
      <c r="B4422" t="s">
        <v>9246</v>
      </c>
      <c r="C4422" t="s">
        <v>12</v>
      </c>
      <c r="D4422" t="s">
        <v>9398</v>
      </c>
      <c r="E4422" t="s">
        <v>14</v>
      </c>
      <c r="F4422" t="s">
        <v>9399</v>
      </c>
      <c r="G4422" t="s">
        <v>16</v>
      </c>
      <c r="H4422" t="s">
        <v>9400</v>
      </c>
    </row>
    <row r="4423" spans="1:8">
      <c r="A4423" s="1">
        <v>4421</v>
      </c>
      <c r="B4423" t="s">
        <v>9246</v>
      </c>
      <c r="C4423" t="s">
        <v>12</v>
      </c>
      <c r="D4423" t="s">
        <v>9401</v>
      </c>
      <c r="E4423" t="s">
        <v>14</v>
      </c>
      <c r="F4423" t="s">
        <v>3106</v>
      </c>
      <c r="G4423" t="s">
        <v>16</v>
      </c>
      <c r="H4423" t="s">
        <v>9402</v>
      </c>
    </row>
    <row r="4424" spans="1:8">
      <c r="A4424" s="1">
        <v>4422</v>
      </c>
      <c r="B4424" t="s">
        <v>9246</v>
      </c>
      <c r="C4424" t="s">
        <v>12</v>
      </c>
      <c r="D4424" t="s">
        <v>9403</v>
      </c>
      <c r="E4424" t="s">
        <v>14</v>
      </c>
      <c r="F4424" t="s">
        <v>8838</v>
      </c>
      <c r="G4424" t="s">
        <v>16</v>
      </c>
      <c r="H4424" t="s">
        <v>9404</v>
      </c>
    </row>
    <row r="4425" spans="1:8">
      <c r="A4425" s="1">
        <v>4423</v>
      </c>
      <c r="B4425" t="s">
        <v>9246</v>
      </c>
      <c r="C4425" t="s">
        <v>12</v>
      </c>
      <c r="D4425" t="s">
        <v>9405</v>
      </c>
      <c r="E4425" t="s">
        <v>14</v>
      </c>
      <c r="F4425" t="s">
        <v>9406</v>
      </c>
      <c r="G4425" t="s">
        <v>16</v>
      </c>
      <c r="H4425" t="s">
        <v>9407</v>
      </c>
    </row>
    <row r="4426" spans="1:8">
      <c r="A4426" s="1">
        <v>4424</v>
      </c>
      <c r="B4426" t="s">
        <v>9246</v>
      </c>
      <c r="C4426" t="s">
        <v>12</v>
      </c>
      <c r="D4426" t="s">
        <v>9408</v>
      </c>
      <c r="E4426" t="s">
        <v>14</v>
      </c>
      <c r="F4426" t="s">
        <v>9409</v>
      </c>
      <c r="G4426" t="s">
        <v>16</v>
      </c>
      <c r="H4426" t="s">
        <v>9410</v>
      </c>
    </row>
    <row r="4427" spans="1:8">
      <c r="A4427" s="1">
        <v>4425</v>
      </c>
      <c r="B4427" t="s">
        <v>9246</v>
      </c>
      <c r="C4427" t="s">
        <v>12</v>
      </c>
      <c r="D4427" t="s">
        <v>9411</v>
      </c>
      <c r="E4427" t="s">
        <v>14</v>
      </c>
      <c r="F4427" t="s">
        <v>9412</v>
      </c>
      <c r="G4427" t="s">
        <v>16</v>
      </c>
      <c r="H4427" t="s">
        <v>9413</v>
      </c>
    </row>
    <row r="4428" spans="1:8">
      <c r="A4428" s="1">
        <v>4426</v>
      </c>
      <c r="B4428" t="s">
        <v>9414</v>
      </c>
      <c r="C4428" t="s">
        <v>12</v>
      </c>
      <c r="D4428" t="s">
        <v>9415</v>
      </c>
      <c r="E4428" t="s">
        <v>14</v>
      </c>
      <c r="F4428" t="s">
        <v>193</v>
      </c>
      <c r="G4428" t="s">
        <v>16</v>
      </c>
      <c r="H4428" t="s">
        <v>9416</v>
      </c>
    </row>
    <row r="4429" spans="1:8">
      <c r="A4429" s="1">
        <v>4427</v>
      </c>
      <c r="B4429" t="s">
        <v>9414</v>
      </c>
      <c r="C4429" t="s">
        <v>12</v>
      </c>
      <c r="D4429" t="s">
        <v>9417</v>
      </c>
      <c r="E4429" t="s">
        <v>14</v>
      </c>
      <c r="F4429" t="s">
        <v>105</v>
      </c>
      <c r="G4429" t="s">
        <v>16</v>
      </c>
      <c r="H4429" t="s">
        <v>9418</v>
      </c>
    </row>
    <row r="4430" spans="1:8">
      <c r="A4430" s="1">
        <v>4428</v>
      </c>
      <c r="B4430" t="s">
        <v>9414</v>
      </c>
      <c r="C4430" t="s">
        <v>12</v>
      </c>
      <c r="D4430" t="s">
        <v>9419</v>
      </c>
      <c r="E4430" t="s">
        <v>14</v>
      </c>
      <c r="F4430" t="s">
        <v>264</v>
      </c>
      <c r="G4430" t="s">
        <v>16</v>
      </c>
      <c r="H4430" t="s">
        <v>9420</v>
      </c>
    </row>
    <row r="4431" spans="1:8">
      <c r="A4431" s="1">
        <v>4429</v>
      </c>
      <c r="B4431" t="s">
        <v>9414</v>
      </c>
      <c r="C4431" t="s">
        <v>12</v>
      </c>
      <c r="D4431" t="s">
        <v>9421</v>
      </c>
      <c r="E4431" t="s">
        <v>14</v>
      </c>
      <c r="F4431" t="s">
        <v>223</v>
      </c>
      <c r="G4431" t="s">
        <v>16</v>
      </c>
      <c r="H4431" t="s">
        <v>9422</v>
      </c>
    </row>
    <row r="4432" spans="1:8">
      <c r="A4432" s="1">
        <v>4430</v>
      </c>
      <c r="B4432" t="s">
        <v>9414</v>
      </c>
      <c r="C4432" t="s">
        <v>12</v>
      </c>
      <c r="D4432" t="s">
        <v>9423</v>
      </c>
      <c r="E4432" t="s">
        <v>14</v>
      </c>
      <c r="F4432" t="s">
        <v>196</v>
      </c>
      <c r="G4432" t="s">
        <v>16</v>
      </c>
      <c r="H4432" t="s">
        <v>9424</v>
      </c>
    </row>
    <row r="4433" spans="1:8">
      <c r="A4433" s="1">
        <v>4431</v>
      </c>
      <c r="B4433" t="s">
        <v>9414</v>
      </c>
      <c r="C4433" t="s">
        <v>12</v>
      </c>
      <c r="D4433" t="s">
        <v>9425</v>
      </c>
      <c r="E4433" t="s">
        <v>14</v>
      </c>
      <c r="F4433" t="s">
        <v>253</v>
      </c>
      <c r="G4433" t="s">
        <v>16</v>
      </c>
      <c r="H4433" t="s">
        <v>9426</v>
      </c>
    </row>
    <row r="4434" spans="1:8">
      <c r="A4434" s="1">
        <v>4432</v>
      </c>
      <c r="B4434" t="s">
        <v>9414</v>
      </c>
      <c r="C4434" t="s">
        <v>12</v>
      </c>
      <c r="D4434" t="s">
        <v>9427</v>
      </c>
      <c r="E4434" t="s">
        <v>14</v>
      </c>
      <c r="F4434" t="s">
        <v>270</v>
      </c>
      <c r="G4434" t="s">
        <v>16</v>
      </c>
      <c r="H4434" t="s">
        <v>9428</v>
      </c>
    </row>
    <row r="4435" spans="1:8">
      <c r="A4435" s="1">
        <v>4433</v>
      </c>
      <c r="B4435" t="s">
        <v>9414</v>
      </c>
      <c r="C4435" t="s">
        <v>12</v>
      </c>
      <c r="D4435" t="s">
        <v>9429</v>
      </c>
      <c r="E4435" t="s">
        <v>14</v>
      </c>
      <c r="F4435" t="s">
        <v>609</v>
      </c>
      <c r="G4435" t="s">
        <v>16</v>
      </c>
      <c r="H4435" t="s">
        <v>9430</v>
      </c>
    </row>
    <row r="4436" spans="1:8">
      <c r="A4436" s="1">
        <v>4434</v>
      </c>
      <c r="B4436" t="s">
        <v>9414</v>
      </c>
      <c r="C4436" t="s">
        <v>12</v>
      </c>
      <c r="D4436" t="s">
        <v>9431</v>
      </c>
      <c r="E4436" t="s">
        <v>14</v>
      </c>
      <c r="F4436" t="s">
        <v>1502</v>
      </c>
      <c r="G4436" t="s">
        <v>16</v>
      </c>
      <c r="H4436" t="s">
        <v>9432</v>
      </c>
    </row>
    <row r="4437" spans="1:8">
      <c r="A4437" s="1">
        <v>4435</v>
      </c>
      <c r="B4437" t="s">
        <v>9414</v>
      </c>
      <c r="C4437" t="s">
        <v>12</v>
      </c>
      <c r="D4437" t="s">
        <v>9433</v>
      </c>
      <c r="E4437" t="s">
        <v>14</v>
      </c>
      <c r="F4437" t="s">
        <v>9434</v>
      </c>
      <c r="G4437" t="s">
        <v>16</v>
      </c>
      <c r="H4437" t="s">
        <v>9435</v>
      </c>
    </row>
    <row r="4438" spans="1:8">
      <c r="A4438" s="1">
        <v>4436</v>
      </c>
      <c r="B4438" t="s">
        <v>9414</v>
      </c>
      <c r="C4438" t="s">
        <v>12</v>
      </c>
      <c r="D4438" t="s">
        <v>9436</v>
      </c>
      <c r="E4438" t="s">
        <v>14</v>
      </c>
      <c r="F4438" t="s">
        <v>9437</v>
      </c>
      <c r="G4438" t="s">
        <v>16</v>
      </c>
      <c r="H4438" t="s">
        <v>9438</v>
      </c>
    </row>
    <row r="4439" spans="1:8">
      <c r="A4439" s="1">
        <v>4437</v>
      </c>
      <c r="B4439" t="s">
        <v>9414</v>
      </c>
      <c r="C4439" t="s">
        <v>12</v>
      </c>
      <c r="D4439" t="s">
        <v>9439</v>
      </c>
      <c r="E4439" t="s">
        <v>14</v>
      </c>
      <c r="F4439" t="s">
        <v>174</v>
      </c>
      <c r="G4439" t="s">
        <v>16</v>
      </c>
      <c r="H4439" t="s">
        <v>9440</v>
      </c>
    </row>
    <row r="4440" spans="1:8">
      <c r="A4440" s="1">
        <v>4438</v>
      </c>
      <c r="B4440" t="s">
        <v>9414</v>
      </c>
      <c r="C4440" t="s">
        <v>12</v>
      </c>
      <c r="D4440" t="s">
        <v>9441</v>
      </c>
      <c r="E4440" t="s">
        <v>14</v>
      </c>
      <c r="F4440" t="s">
        <v>9442</v>
      </c>
      <c r="G4440" t="s">
        <v>16</v>
      </c>
      <c r="H4440" t="s">
        <v>9443</v>
      </c>
    </row>
    <row r="4441" spans="1:8">
      <c r="A4441" s="1">
        <v>4439</v>
      </c>
      <c r="B4441" t="s">
        <v>9414</v>
      </c>
      <c r="C4441" t="s">
        <v>12</v>
      </c>
      <c r="D4441" t="s">
        <v>9444</v>
      </c>
      <c r="E4441" t="s">
        <v>14</v>
      </c>
      <c r="F4441" t="s">
        <v>9445</v>
      </c>
      <c r="G4441" t="s">
        <v>16</v>
      </c>
      <c r="H4441">
        <f> ∞ 0 dx eA(t, x)
</f>
        <v>0</v>
      </c>
    </row>
    <row r="4442" spans="1:8">
      <c r="A4442" s="1">
        <v>4440</v>
      </c>
      <c r="B4442" t="s">
        <v>9414</v>
      </c>
      <c r="C4442" t="s">
        <v>12</v>
      </c>
      <c r="D4442" t="s">
        <v>9446</v>
      </c>
      <c r="E4442" t="s">
        <v>14</v>
      </c>
      <c r="F4442" t="s">
        <v>9447</v>
      </c>
      <c r="G4442" t="s">
        <v>16</v>
      </c>
      <c r="H4442" t="s">
        <v>9448</v>
      </c>
    </row>
    <row r="4443" spans="1:8">
      <c r="A4443" s="1">
        <v>4441</v>
      </c>
      <c r="B4443" t="s">
        <v>9414</v>
      </c>
      <c r="C4443" t="s">
        <v>12</v>
      </c>
      <c r="D4443" t="s">
        <v>9449</v>
      </c>
      <c r="E4443" t="s">
        <v>14</v>
      </c>
      <c r="F4443" t="s">
        <v>9450</v>
      </c>
      <c r="G4443" t="s">
        <v>16</v>
      </c>
      <c r="H4443" t="s">
        <v>9451</v>
      </c>
    </row>
    <row r="4444" spans="1:8">
      <c r="A4444" s="1">
        <v>4442</v>
      </c>
      <c r="B4444" t="s">
        <v>9414</v>
      </c>
      <c r="C4444" t="s">
        <v>12</v>
      </c>
      <c r="D4444" t="s">
        <v>9452</v>
      </c>
      <c r="E4444" t="s">
        <v>14</v>
      </c>
      <c r="F4444" t="s">
        <v>96</v>
      </c>
      <c r="G4444" t="s">
        <v>16</v>
      </c>
      <c r="H4444" t="s">
        <v>9453</v>
      </c>
    </row>
    <row r="4445" spans="1:8">
      <c r="A4445" s="1">
        <v>4443</v>
      </c>
      <c r="B4445" t="s">
        <v>9414</v>
      </c>
      <c r="C4445" t="s">
        <v>12</v>
      </c>
      <c r="D4445" t="s">
        <v>9454</v>
      </c>
      <c r="E4445" t="s">
        <v>14</v>
      </c>
      <c r="F4445" t="s">
        <v>105</v>
      </c>
      <c r="G4445" t="s">
        <v>16</v>
      </c>
      <c r="H4445" t="s">
        <v>9455</v>
      </c>
    </row>
    <row r="4446" spans="1:8">
      <c r="A4446" s="1">
        <v>4444</v>
      </c>
      <c r="B4446" t="s">
        <v>9414</v>
      </c>
      <c r="C4446" t="s">
        <v>12</v>
      </c>
      <c r="D4446" t="s">
        <v>9456</v>
      </c>
      <c r="E4446" t="s">
        <v>14</v>
      </c>
      <c r="F4446" t="s">
        <v>108</v>
      </c>
      <c r="G4446" t="s">
        <v>16</v>
      </c>
      <c r="H4446" t="s">
        <v>9457</v>
      </c>
    </row>
    <row r="4447" spans="1:8">
      <c r="A4447" s="1">
        <v>4445</v>
      </c>
      <c r="B4447" t="s">
        <v>9414</v>
      </c>
      <c r="C4447" t="s">
        <v>12</v>
      </c>
      <c r="D4447" t="s">
        <v>9458</v>
      </c>
      <c r="E4447" t="s">
        <v>14</v>
      </c>
      <c r="F4447" t="s">
        <v>110</v>
      </c>
      <c r="G4447" t="s">
        <v>16</v>
      </c>
      <c r="H4447" t="s">
        <v>9459</v>
      </c>
    </row>
    <row r="4448" spans="1:8">
      <c r="A4448" s="1">
        <v>4446</v>
      </c>
      <c r="B4448" t="s">
        <v>9414</v>
      </c>
      <c r="C4448" t="s">
        <v>12</v>
      </c>
      <c r="D4448" t="s">
        <v>9460</v>
      </c>
      <c r="E4448" t="s">
        <v>14</v>
      </c>
      <c r="F4448" t="s">
        <v>223</v>
      </c>
      <c r="G4448" t="s">
        <v>16</v>
      </c>
      <c r="H4448" t="s">
        <v>9461</v>
      </c>
    </row>
    <row r="4449" spans="1:8">
      <c r="A4449" s="1">
        <v>4447</v>
      </c>
      <c r="B4449" t="s">
        <v>9414</v>
      </c>
      <c r="C4449" t="s">
        <v>12</v>
      </c>
      <c r="D4449" t="s">
        <v>9462</v>
      </c>
      <c r="E4449" t="s">
        <v>14</v>
      </c>
      <c r="F4449" t="s">
        <v>93</v>
      </c>
      <c r="G4449" t="s">
        <v>16</v>
      </c>
      <c r="H4449" t="s">
        <v>9463</v>
      </c>
    </row>
    <row r="4450" spans="1:8">
      <c r="A4450" s="1">
        <v>4448</v>
      </c>
      <c r="B4450" t="s">
        <v>9414</v>
      </c>
      <c r="C4450" t="s">
        <v>12</v>
      </c>
      <c r="D4450" t="s">
        <v>63</v>
      </c>
      <c r="E4450" t="s">
        <v>14</v>
      </c>
      <c r="F4450" t="s">
        <v>63</v>
      </c>
      <c r="G4450" t="s">
        <v>16</v>
      </c>
    </row>
    <row r="4451" spans="1:8">
      <c r="A4451" s="1">
        <v>4449</v>
      </c>
      <c r="B4451" t="s">
        <v>9414</v>
      </c>
      <c r="C4451" t="s">
        <v>12</v>
      </c>
      <c r="D4451" t="s">
        <v>9464</v>
      </c>
      <c r="E4451" t="s">
        <v>14</v>
      </c>
      <c r="F4451" t="s">
        <v>9465</v>
      </c>
      <c r="G4451" t="s">
        <v>16</v>
      </c>
      <c r="H4451" t="s">
        <v>9466</v>
      </c>
    </row>
    <row r="4452" spans="1:8">
      <c r="A4452" s="1">
        <v>4450</v>
      </c>
      <c r="B4452" t="s">
        <v>9414</v>
      </c>
      <c r="C4452" t="s">
        <v>12</v>
      </c>
      <c r="D4452" t="s">
        <v>9467</v>
      </c>
      <c r="E4452" t="s">
        <v>14</v>
      </c>
      <c r="F4452" t="s">
        <v>9468</v>
      </c>
      <c r="G4452" t="s">
        <v>16</v>
      </c>
      <c r="H4452" t="s">
        <v>9469</v>
      </c>
    </row>
    <row r="4453" spans="1:8">
      <c r="A4453" s="1">
        <v>4451</v>
      </c>
      <c r="B4453" t="s">
        <v>9414</v>
      </c>
      <c r="C4453" t="s">
        <v>12</v>
      </c>
      <c r="D4453" t="s">
        <v>9470</v>
      </c>
      <c r="E4453" t="s">
        <v>14</v>
      </c>
      <c r="F4453" t="s">
        <v>9471</v>
      </c>
      <c r="G4453" t="s">
        <v>16</v>
      </c>
      <c r="H4453" t="s">
        <v>9472</v>
      </c>
    </row>
    <row r="4454" spans="1:8">
      <c r="A4454" s="1">
        <v>4452</v>
      </c>
      <c r="B4454" t="s">
        <v>9414</v>
      </c>
      <c r="C4454" t="s">
        <v>12</v>
      </c>
      <c r="D4454" t="s">
        <v>63</v>
      </c>
      <c r="E4454" t="s">
        <v>14</v>
      </c>
      <c r="F4454" t="s">
        <v>63</v>
      </c>
      <c r="G4454" t="s">
        <v>16</v>
      </c>
    </row>
    <row r="4455" spans="1:8">
      <c r="A4455" s="1">
        <v>4453</v>
      </c>
      <c r="B4455" t="s">
        <v>9414</v>
      </c>
      <c r="C4455" t="s">
        <v>12</v>
      </c>
      <c r="D4455" t="s">
        <v>9473</v>
      </c>
      <c r="E4455" t="s">
        <v>14</v>
      </c>
      <c r="F4455" t="s">
        <v>5070</v>
      </c>
      <c r="G4455" t="s">
        <v>16</v>
      </c>
      <c r="H4455" t="s">
        <v>9474</v>
      </c>
    </row>
    <row r="4456" spans="1:8">
      <c r="A4456" s="1">
        <v>4454</v>
      </c>
      <c r="B4456" t="s">
        <v>9414</v>
      </c>
      <c r="C4456" t="s">
        <v>12</v>
      </c>
      <c r="D4456" t="s">
        <v>149</v>
      </c>
      <c r="E4456" t="s">
        <v>14</v>
      </c>
      <c r="F4456" t="s">
        <v>149</v>
      </c>
      <c r="G4456" t="s">
        <v>16</v>
      </c>
    </row>
    <row r="4457" spans="1:8">
      <c r="A4457" s="1">
        <v>4455</v>
      </c>
      <c r="B4457" t="s">
        <v>9414</v>
      </c>
      <c r="C4457" t="s">
        <v>12</v>
      </c>
      <c r="D4457" t="s">
        <v>151</v>
      </c>
      <c r="E4457" t="s">
        <v>14</v>
      </c>
      <c r="F4457" t="s">
        <v>151</v>
      </c>
      <c r="G4457" t="s">
        <v>16</v>
      </c>
    </row>
    <row r="4458" spans="1:8">
      <c r="A4458" s="1">
        <v>4456</v>
      </c>
      <c r="B4458" t="s">
        <v>9414</v>
      </c>
      <c r="C4458" t="s">
        <v>12</v>
      </c>
      <c r="D4458" t="s">
        <v>1078</v>
      </c>
      <c r="E4458" t="s">
        <v>14</v>
      </c>
      <c r="F4458" t="s">
        <v>1078</v>
      </c>
      <c r="G4458" t="s">
        <v>16</v>
      </c>
    </row>
    <row r="4459" spans="1:8">
      <c r="A4459" s="1">
        <v>4457</v>
      </c>
      <c r="B4459" t="s">
        <v>9414</v>
      </c>
      <c r="C4459" t="s">
        <v>12</v>
      </c>
      <c r="D4459" t="s">
        <v>1079</v>
      </c>
      <c r="E4459" t="s">
        <v>14</v>
      </c>
      <c r="F4459" t="s">
        <v>1079</v>
      </c>
      <c r="G4459" t="s">
        <v>16</v>
      </c>
    </row>
    <row r="4460" spans="1:8">
      <c r="A4460" s="1">
        <v>4458</v>
      </c>
      <c r="B4460" t="s">
        <v>9414</v>
      </c>
      <c r="C4460" t="s">
        <v>12</v>
      </c>
      <c r="D4460" t="s">
        <v>1080</v>
      </c>
      <c r="E4460" t="s">
        <v>14</v>
      </c>
      <c r="F4460" t="s">
        <v>1080</v>
      </c>
      <c r="G4460" t="s">
        <v>16</v>
      </c>
    </row>
    <row r="4461" spans="1:8">
      <c r="A4461" s="1">
        <v>4459</v>
      </c>
      <c r="B4461" t="s">
        <v>9414</v>
      </c>
      <c r="C4461" t="s">
        <v>12</v>
      </c>
      <c r="D4461" t="s">
        <v>9475</v>
      </c>
      <c r="E4461" t="s">
        <v>14</v>
      </c>
      <c r="F4461" t="s">
        <v>9475</v>
      </c>
      <c r="G4461" t="s">
        <v>16</v>
      </c>
    </row>
    <row r="4462" spans="1:8">
      <c r="A4462" s="1">
        <v>4460</v>
      </c>
      <c r="B4462" t="s">
        <v>9414</v>
      </c>
      <c r="C4462" t="s">
        <v>12</v>
      </c>
      <c r="D4462" t="s">
        <v>1071</v>
      </c>
      <c r="E4462" t="s">
        <v>14</v>
      </c>
      <c r="F4462" t="s">
        <v>1071</v>
      </c>
      <c r="G4462" t="s">
        <v>16</v>
      </c>
    </row>
    <row r="4463" spans="1:8">
      <c r="A4463" s="1">
        <v>4461</v>
      </c>
      <c r="B4463" t="s">
        <v>9414</v>
      </c>
      <c r="C4463" t="s">
        <v>12</v>
      </c>
      <c r="D4463" t="s">
        <v>1081</v>
      </c>
      <c r="E4463" t="s">
        <v>14</v>
      </c>
      <c r="F4463" t="s">
        <v>1081</v>
      </c>
      <c r="G4463" t="s">
        <v>16</v>
      </c>
    </row>
    <row r="4464" spans="1:8">
      <c r="A4464" s="1">
        <v>4462</v>
      </c>
      <c r="B4464" t="s">
        <v>9414</v>
      </c>
      <c r="C4464" t="s">
        <v>12</v>
      </c>
      <c r="D4464" t="s">
        <v>9476</v>
      </c>
      <c r="E4464" t="s">
        <v>14</v>
      </c>
      <c r="F4464" t="s">
        <v>9477</v>
      </c>
      <c r="G4464" t="s">
        <v>16</v>
      </c>
      <c r="H4464" t="s">
        <v>9478</v>
      </c>
    </row>
    <row r="4465" spans="1:8">
      <c r="A4465" s="1">
        <v>4463</v>
      </c>
      <c r="B4465" t="s">
        <v>9414</v>
      </c>
      <c r="C4465" t="s">
        <v>12</v>
      </c>
      <c r="D4465" t="s">
        <v>9479</v>
      </c>
      <c r="E4465" t="s">
        <v>14</v>
      </c>
      <c r="F4465" t="s">
        <v>9480</v>
      </c>
      <c r="G4465" t="s">
        <v>16</v>
      </c>
      <c r="H4465" t="s">
        <v>9481</v>
      </c>
    </row>
    <row r="4466" spans="1:8">
      <c r="A4466" s="1">
        <v>4464</v>
      </c>
      <c r="B4466" t="s">
        <v>9414</v>
      </c>
      <c r="C4466" t="s">
        <v>12</v>
      </c>
      <c r="D4466" t="s">
        <v>9482</v>
      </c>
      <c r="E4466" t="s">
        <v>14</v>
      </c>
      <c r="F4466" t="s">
        <v>1605</v>
      </c>
      <c r="G4466" t="s">
        <v>16</v>
      </c>
      <c r="H4466" t="s">
        <v>9478</v>
      </c>
    </row>
    <row r="4467" spans="1:8">
      <c r="A4467" s="1">
        <v>4465</v>
      </c>
      <c r="B4467" t="s">
        <v>9414</v>
      </c>
      <c r="C4467" t="s">
        <v>12</v>
      </c>
      <c r="D4467" t="s">
        <v>9483</v>
      </c>
      <c r="E4467" t="s">
        <v>14</v>
      </c>
      <c r="F4467" t="s">
        <v>9484</v>
      </c>
      <c r="G4467" t="s">
        <v>16</v>
      </c>
      <c r="H4467" t="s">
        <v>9485</v>
      </c>
    </row>
    <row r="4468" spans="1:8">
      <c r="A4468" s="1">
        <v>4466</v>
      </c>
      <c r="B4468" t="s">
        <v>9414</v>
      </c>
      <c r="C4468" t="s">
        <v>12</v>
      </c>
      <c r="D4468" t="s">
        <v>9486</v>
      </c>
      <c r="E4468" t="s">
        <v>14</v>
      </c>
      <c r="F4468" t="s">
        <v>4896</v>
      </c>
      <c r="G4468" t="s">
        <v>16</v>
      </c>
      <c r="H4468" t="s">
        <v>9487</v>
      </c>
    </row>
    <row r="4469" spans="1:8">
      <c r="A4469" s="1">
        <v>4467</v>
      </c>
      <c r="B4469" t="s">
        <v>9414</v>
      </c>
      <c r="C4469" t="s">
        <v>12</v>
      </c>
      <c r="D4469" t="s">
        <v>9488</v>
      </c>
      <c r="E4469" t="s">
        <v>14</v>
      </c>
      <c r="F4469" t="s">
        <v>9489</v>
      </c>
      <c r="G4469" t="s">
        <v>16</v>
      </c>
      <c r="H4469" t="s">
        <v>9490</v>
      </c>
    </row>
    <row r="4470" spans="1:8">
      <c r="A4470" s="1">
        <v>4468</v>
      </c>
      <c r="B4470" t="s">
        <v>9414</v>
      </c>
      <c r="C4470" t="s">
        <v>12</v>
      </c>
      <c r="D4470" t="s">
        <v>9491</v>
      </c>
      <c r="E4470" t="s">
        <v>14</v>
      </c>
      <c r="F4470" t="s">
        <v>9492</v>
      </c>
      <c r="G4470" t="s">
        <v>16</v>
      </c>
      <c r="H4470">
        <f> 5.48, σε = 2.72
</f>
        <v>0</v>
      </c>
    </row>
    <row r="4471" spans="1:8">
      <c r="A4471" s="1">
        <v>4469</v>
      </c>
      <c r="B4471" t="s">
        <v>9414</v>
      </c>
      <c r="C4471" t="s">
        <v>12</v>
      </c>
      <c r="D4471" t="s">
        <v>9493</v>
      </c>
      <c r="E4471" t="s">
        <v>14</v>
      </c>
      <c r="F4471" t="s">
        <v>9492</v>
      </c>
      <c r="G4471" t="s">
        <v>16</v>
      </c>
      <c r="H4471">
        <f> 5.48, σε = 5.48
</f>
        <v>0</v>
      </c>
    </row>
    <row r="4472" spans="1:8">
      <c r="A4472" s="1">
        <v>4470</v>
      </c>
      <c r="B4472" t="s">
        <v>9414</v>
      </c>
      <c r="C4472" t="s">
        <v>12</v>
      </c>
      <c r="D4472" t="s">
        <v>9494</v>
      </c>
      <c r="E4472" t="s">
        <v>14</v>
      </c>
      <c r="F4472" t="s">
        <v>9495</v>
      </c>
      <c r="G4472" t="s">
        <v>16</v>
      </c>
      <c r="H4472">
        <f> 16.38, σr = 2.02
</f>
        <v>0</v>
      </c>
    </row>
    <row r="4473" spans="1:8">
      <c r="A4473" s="1">
        <v>4471</v>
      </c>
      <c r="B4473" t="s">
        <v>9414</v>
      </c>
      <c r="C4473" t="s">
        <v>12</v>
      </c>
      <c r="D4473" t="s">
        <v>9494</v>
      </c>
      <c r="E4473" t="s">
        <v>14</v>
      </c>
      <c r="F4473" t="s">
        <v>9495</v>
      </c>
      <c r="G4473" t="s">
        <v>16</v>
      </c>
      <c r="H4473">
        <f> 16.38, σr = 2.02
</f>
        <v>0</v>
      </c>
    </row>
    <row r="4474" spans="1:8">
      <c r="A4474" s="1">
        <v>4472</v>
      </c>
      <c r="B4474" t="s">
        <v>9414</v>
      </c>
      <c r="C4474" t="s">
        <v>12</v>
      </c>
      <c r="D4474" t="s">
        <v>9496</v>
      </c>
      <c r="E4474" t="s">
        <v>14</v>
      </c>
      <c r="F4474" t="s">
        <v>9497</v>
      </c>
      <c r="G4474" t="s">
        <v>16</v>
      </c>
      <c r="H4474">
        <f> 10.92, σinf = 3.34
</f>
        <v>0</v>
      </c>
    </row>
    <row r="4475" spans="1:8">
      <c r="A4475" s="1">
        <v>4473</v>
      </c>
      <c r="B4475" t="s">
        <v>9414</v>
      </c>
      <c r="C4475" t="s">
        <v>12</v>
      </c>
      <c r="D4475" t="s">
        <v>9498</v>
      </c>
      <c r="E4475" t="s">
        <v>14</v>
      </c>
      <c r="F4475" t="s">
        <v>9497</v>
      </c>
      <c r="G4475" t="s">
        <v>16</v>
      </c>
      <c r="H4475">
        <f> 11.26, σinf = 4.81
</f>
        <v>0</v>
      </c>
    </row>
    <row r="4476" spans="1:8">
      <c r="A4476" s="1">
        <v>4474</v>
      </c>
      <c r="B4476" t="s">
        <v>9414</v>
      </c>
      <c r="C4476" t="s">
        <v>12</v>
      </c>
      <c r="D4476" t="s">
        <v>9499</v>
      </c>
      <c r="E4476" t="s">
        <v>14</v>
      </c>
      <c r="F4476" t="s">
        <v>9500</v>
      </c>
      <c r="G4476" t="s">
        <v>16</v>
      </c>
      <c r="H4476">
        <f> 16.40, σtot = 2.02
</f>
        <v>0</v>
      </c>
    </row>
    <row r="4477" spans="1:8">
      <c r="A4477" s="1">
        <v>4475</v>
      </c>
      <c r="B4477" t="s">
        <v>9414</v>
      </c>
      <c r="C4477" t="s">
        <v>12</v>
      </c>
      <c r="D4477" t="s">
        <v>9501</v>
      </c>
      <c r="E4477" t="s">
        <v>14</v>
      </c>
      <c r="F4477" t="s">
        <v>9500</v>
      </c>
      <c r="G4477" t="s">
        <v>16</v>
      </c>
      <c r="H4477">
        <f> 16.74, σtot = 2.69
</f>
        <v>0</v>
      </c>
    </row>
    <row r="4478" spans="1:8">
      <c r="A4478" s="1">
        <v>4476</v>
      </c>
      <c r="B4478" t="s">
        <v>9414</v>
      </c>
      <c r="C4478" t="s">
        <v>12</v>
      </c>
      <c r="D4478" t="s">
        <v>9502</v>
      </c>
      <c r="E4478" t="s">
        <v>14</v>
      </c>
      <c r="F4478" t="s">
        <v>9502</v>
      </c>
      <c r="G4478" t="s">
        <v>16</v>
      </c>
    </row>
    <row r="4479" spans="1:8">
      <c r="A4479" s="1">
        <v>4477</v>
      </c>
      <c r="B4479" t="s">
        <v>9414</v>
      </c>
      <c r="C4479" t="s">
        <v>12</v>
      </c>
      <c r="D4479" t="s">
        <v>9503</v>
      </c>
      <c r="E4479" t="s">
        <v>14</v>
      </c>
      <c r="F4479" t="s">
        <v>256</v>
      </c>
      <c r="G4479" t="s">
        <v>16</v>
      </c>
      <c r="H4479" t="s">
        <v>9504</v>
      </c>
    </row>
    <row r="4480" spans="1:8">
      <c r="A4480" s="1">
        <v>4478</v>
      </c>
      <c r="B4480" t="s">
        <v>9414</v>
      </c>
      <c r="C4480" t="s">
        <v>12</v>
      </c>
      <c r="D4480" t="s">
        <v>9505</v>
      </c>
      <c r="E4480" t="s">
        <v>14</v>
      </c>
      <c r="F4480" t="s">
        <v>259</v>
      </c>
      <c r="G4480" t="s">
        <v>16</v>
      </c>
      <c r="H4480" t="s">
        <v>9504</v>
      </c>
    </row>
    <row r="4481" spans="1:8">
      <c r="A4481" s="1">
        <v>4479</v>
      </c>
      <c r="B4481" t="s">
        <v>9414</v>
      </c>
      <c r="C4481" t="s">
        <v>12</v>
      </c>
      <c r="D4481" t="s">
        <v>9506</v>
      </c>
      <c r="E4481" t="s">
        <v>14</v>
      </c>
      <c r="F4481" t="s">
        <v>4896</v>
      </c>
      <c r="G4481" t="s">
        <v>16</v>
      </c>
      <c r="H4481" t="s">
        <v>9504</v>
      </c>
    </row>
    <row r="4482" spans="1:8">
      <c r="A4482" s="1">
        <v>4480</v>
      </c>
      <c r="B4482" t="s">
        <v>9414</v>
      </c>
      <c r="C4482" t="s">
        <v>12</v>
      </c>
      <c r="D4482" t="s">
        <v>9507</v>
      </c>
      <c r="E4482" t="s">
        <v>14</v>
      </c>
      <c r="F4482" t="s">
        <v>9508</v>
      </c>
      <c r="G4482" t="s">
        <v>16</v>
      </c>
      <c r="H4482" t="s">
        <v>9504</v>
      </c>
    </row>
    <row r="4483" spans="1:8">
      <c r="A4483" s="1">
        <v>4481</v>
      </c>
      <c r="B4483" t="s">
        <v>9414</v>
      </c>
      <c r="C4483" t="s">
        <v>12</v>
      </c>
      <c r="D4483" t="s">
        <v>9509</v>
      </c>
      <c r="E4483" t="s">
        <v>14</v>
      </c>
      <c r="F4483" t="s">
        <v>1422</v>
      </c>
      <c r="G4483" t="s">
        <v>16</v>
      </c>
      <c r="H4483" t="s">
        <v>9510</v>
      </c>
    </row>
    <row r="4484" spans="1:8">
      <c r="A4484" s="1">
        <v>4482</v>
      </c>
      <c r="B4484" t="s">
        <v>9414</v>
      </c>
      <c r="C4484" t="s">
        <v>12</v>
      </c>
      <c r="D4484" t="s">
        <v>9511</v>
      </c>
      <c r="E4484" t="s">
        <v>14</v>
      </c>
      <c r="F4484" t="s">
        <v>9512</v>
      </c>
      <c r="G4484" t="s">
        <v>16</v>
      </c>
      <c r="H4484" t="s">
        <v>152</v>
      </c>
    </row>
    <row r="4485" spans="1:8">
      <c r="A4485" s="1">
        <v>4483</v>
      </c>
      <c r="B4485" t="s">
        <v>9414</v>
      </c>
      <c r="C4485" t="s">
        <v>12</v>
      </c>
      <c r="D4485" t="s">
        <v>9513</v>
      </c>
      <c r="E4485" t="s">
        <v>14</v>
      </c>
      <c r="F4485" t="s">
        <v>7274</v>
      </c>
      <c r="G4485" t="s">
        <v>16</v>
      </c>
      <c r="H4485" t="s">
        <v>9514</v>
      </c>
    </row>
    <row r="4486" spans="1:8">
      <c r="A4486" s="1">
        <v>4484</v>
      </c>
      <c r="B4486" t="s">
        <v>9414</v>
      </c>
      <c r="C4486" t="s">
        <v>12</v>
      </c>
      <c r="D4486" t="s">
        <v>9515</v>
      </c>
      <c r="E4486" t="s">
        <v>14</v>
      </c>
      <c r="F4486" t="s">
        <v>9516</v>
      </c>
      <c r="G4486" t="s">
        <v>16</v>
      </c>
      <c r="H4486" t="s">
        <v>9517</v>
      </c>
    </row>
    <row r="4487" spans="1:8">
      <c r="A4487" s="1">
        <v>4485</v>
      </c>
      <c r="B4487" t="s">
        <v>9414</v>
      </c>
      <c r="C4487" t="s">
        <v>12</v>
      </c>
      <c r="D4487" t="s">
        <v>9518</v>
      </c>
      <c r="E4487" t="s">
        <v>14</v>
      </c>
      <c r="F4487" t="s">
        <v>9519</v>
      </c>
      <c r="G4487" t="s">
        <v>16</v>
      </c>
      <c r="H4487" t="s">
        <v>9517</v>
      </c>
    </row>
    <row r="4488" spans="1:8">
      <c r="A4488" s="1">
        <v>4486</v>
      </c>
      <c r="B4488" t="s">
        <v>9414</v>
      </c>
      <c r="C4488" t="s">
        <v>12</v>
      </c>
      <c r="D4488" t="s">
        <v>9520</v>
      </c>
      <c r="E4488" t="s">
        <v>14</v>
      </c>
      <c r="F4488" t="s">
        <v>5695</v>
      </c>
      <c r="G4488" t="s">
        <v>16</v>
      </c>
      <c r="H4488" t="s">
        <v>9521</v>
      </c>
    </row>
    <row r="4489" spans="1:8">
      <c r="A4489" s="1">
        <v>4487</v>
      </c>
      <c r="B4489" t="s">
        <v>9414</v>
      </c>
      <c r="C4489" t="s">
        <v>12</v>
      </c>
      <c r="D4489" t="s">
        <v>9522</v>
      </c>
      <c r="E4489" t="s">
        <v>14</v>
      </c>
      <c r="F4489" t="s">
        <v>4925</v>
      </c>
      <c r="G4489" t="s">
        <v>16</v>
      </c>
      <c r="H4489" t="s">
        <v>9523</v>
      </c>
    </row>
    <row r="4490" spans="1:8">
      <c r="A4490" s="1">
        <v>4488</v>
      </c>
      <c r="B4490" t="s">
        <v>9414</v>
      </c>
      <c r="C4490" t="s">
        <v>12</v>
      </c>
      <c r="D4490" t="s">
        <v>9524</v>
      </c>
      <c r="E4490" t="s">
        <v>14</v>
      </c>
      <c r="F4490" t="s">
        <v>193</v>
      </c>
      <c r="G4490" t="s">
        <v>16</v>
      </c>
      <c r="H4490" t="s">
        <v>9525</v>
      </c>
    </row>
    <row r="4491" spans="1:8">
      <c r="A4491" s="1">
        <v>4489</v>
      </c>
      <c r="B4491" t="s">
        <v>9414</v>
      </c>
      <c r="C4491" t="s">
        <v>12</v>
      </c>
      <c r="D4491" t="s">
        <v>9526</v>
      </c>
      <c r="E4491" t="s">
        <v>14</v>
      </c>
      <c r="F4491" t="s">
        <v>9527</v>
      </c>
      <c r="G4491" t="s">
        <v>16</v>
      </c>
      <c r="H4491" t="s">
        <v>9528</v>
      </c>
    </row>
    <row r="4492" spans="1:8">
      <c r="A4492" s="1">
        <v>4490</v>
      </c>
      <c r="B4492" t="s">
        <v>9414</v>
      </c>
      <c r="C4492" t="s">
        <v>12</v>
      </c>
      <c r="D4492" t="s">
        <v>9529</v>
      </c>
      <c r="E4492" t="s">
        <v>14</v>
      </c>
      <c r="F4492" t="s">
        <v>9492</v>
      </c>
      <c r="G4492" t="s">
        <v>16</v>
      </c>
      <c r="H4492">
        <f> 5.48, 4.00, and 1.50 days
</f>
        <v>0</v>
      </c>
    </row>
    <row r="4493" spans="1:8">
      <c r="A4493" s="1">
        <v>4491</v>
      </c>
      <c r="B4493" t="s">
        <v>9414</v>
      </c>
      <c r="C4493" t="s">
        <v>12</v>
      </c>
      <c r="D4493" t="s">
        <v>9530</v>
      </c>
      <c r="E4493" t="s">
        <v>14</v>
      </c>
      <c r="F4493" t="s">
        <v>9530</v>
      </c>
      <c r="G4493" t="s">
        <v>16</v>
      </c>
    </row>
    <row r="4494" spans="1:8">
      <c r="A4494" s="1">
        <v>4492</v>
      </c>
      <c r="B4494" t="s">
        <v>9414</v>
      </c>
      <c r="C4494" t="s">
        <v>12</v>
      </c>
      <c r="D4494" t="s">
        <v>9531</v>
      </c>
      <c r="E4494" t="s">
        <v>14</v>
      </c>
      <c r="F4494" t="s">
        <v>9531</v>
      </c>
      <c r="G4494" t="s">
        <v>16</v>
      </c>
    </row>
    <row r="4495" spans="1:8">
      <c r="A4495" s="1">
        <v>4493</v>
      </c>
      <c r="B4495" t="s">
        <v>9414</v>
      </c>
      <c r="C4495" t="s">
        <v>12</v>
      </c>
      <c r="D4495" t="s">
        <v>147</v>
      </c>
      <c r="E4495" t="s">
        <v>14</v>
      </c>
      <c r="F4495" t="s">
        <v>147</v>
      </c>
      <c r="G4495" t="s">
        <v>16</v>
      </c>
    </row>
    <row r="4496" spans="1:8">
      <c r="A4496" s="1">
        <v>4494</v>
      </c>
      <c r="B4496" t="s">
        <v>9414</v>
      </c>
      <c r="C4496" t="s">
        <v>12</v>
      </c>
      <c r="D4496" t="s">
        <v>149</v>
      </c>
      <c r="E4496" t="s">
        <v>14</v>
      </c>
      <c r="F4496" t="s">
        <v>149</v>
      </c>
      <c r="G4496" t="s">
        <v>16</v>
      </c>
    </row>
    <row r="4497" spans="1:8">
      <c r="A4497" s="1">
        <v>4495</v>
      </c>
      <c r="B4497" t="s">
        <v>9414</v>
      </c>
      <c r="C4497" t="s">
        <v>12</v>
      </c>
      <c r="D4497" t="s">
        <v>63</v>
      </c>
      <c r="E4497" t="s">
        <v>14</v>
      </c>
      <c r="F4497" t="s">
        <v>63</v>
      </c>
      <c r="G4497" t="s">
        <v>16</v>
      </c>
    </row>
    <row r="4498" spans="1:8">
      <c r="A4498" s="1">
        <v>4496</v>
      </c>
      <c r="B4498" t="s">
        <v>9414</v>
      </c>
      <c r="C4498" t="s">
        <v>12</v>
      </c>
      <c r="D4498" t="s">
        <v>9532</v>
      </c>
      <c r="E4498" t="s">
        <v>14</v>
      </c>
      <c r="F4498" t="s">
        <v>902</v>
      </c>
      <c r="G4498" t="s">
        <v>16</v>
      </c>
      <c r="H4498" t="s">
        <v>9533</v>
      </c>
    </row>
    <row r="4499" spans="1:8">
      <c r="A4499" s="1">
        <v>4497</v>
      </c>
      <c r="B4499" t="s">
        <v>9414</v>
      </c>
      <c r="C4499" t="s">
        <v>12</v>
      </c>
      <c r="D4499" t="s">
        <v>9534</v>
      </c>
      <c r="E4499" t="s">
        <v>14</v>
      </c>
      <c r="F4499" t="s">
        <v>9477</v>
      </c>
      <c r="G4499" t="s">
        <v>16</v>
      </c>
      <c r="H4499" t="s">
        <v>9535</v>
      </c>
    </row>
    <row r="4500" spans="1:8">
      <c r="A4500" s="1">
        <v>4498</v>
      </c>
      <c r="B4500" t="s">
        <v>9414</v>
      </c>
      <c r="C4500" t="s">
        <v>12</v>
      </c>
      <c r="D4500" t="s">
        <v>9536</v>
      </c>
      <c r="E4500" t="s">
        <v>14</v>
      </c>
      <c r="F4500" t="s">
        <v>1615</v>
      </c>
      <c r="G4500" t="s">
        <v>16</v>
      </c>
      <c r="H4500" t="s">
        <v>9537</v>
      </c>
    </row>
    <row r="4501" spans="1:8">
      <c r="A4501" s="1">
        <v>4499</v>
      </c>
      <c r="B4501" t="s">
        <v>9414</v>
      </c>
      <c r="C4501" t="s">
        <v>12</v>
      </c>
      <c r="D4501" t="s">
        <v>9538</v>
      </c>
      <c r="E4501" t="s">
        <v>14</v>
      </c>
      <c r="F4501" t="s">
        <v>899</v>
      </c>
      <c r="G4501" t="s">
        <v>16</v>
      </c>
      <c r="H4501" t="s">
        <v>9539</v>
      </c>
    </row>
    <row r="4502" spans="1:8">
      <c r="A4502" s="1">
        <v>4500</v>
      </c>
      <c r="B4502" t="s">
        <v>9414</v>
      </c>
      <c r="C4502" t="s">
        <v>12</v>
      </c>
      <c r="D4502" t="s">
        <v>9540</v>
      </c>
      <c r="E4502" t="s">
        <v>14</v>
      </c>
      <c r="F4502" t="s">
        <v>875</v>
      </c>
      <c r="G4502" t="s">
        <v>16</v>
      </c>
      <c r="H4502" t="s">
        <v>9541</v>
      </c>
    </row>
    <row r="4503" spans="1:8">
      <c r="A4503" s="1">
        <v>4501</v>
      </c>
      <c r="B4503" t="s">
        <v>9414</v>
      </c>
      <c r="C4503" t="s">
        <v>12</v>
      </c>
      <c r="D4503" t="s">
        <v>9542</v>
      </c>
      <c r="E4503" t="s">
        <v>14</v>
      </c>
      <c r="F4503" t="s">
        <v>208</v>
      </c>
      <c r="G4503" t="s">
        <v>16</v>
      </c>
      <c r="H4503" t="s">
        <v>9543</v>
      </c>
    </row>
    <row r="4504" spans="1:8">
      <c r="A4504" s="1">
        <v>4502</v>
      </c>
      <c r="B4504" t="s">
        <v>9414</v>
      </c>
      <c r="C4504" t="s">
        <v>12</v>
      </c>
      <c r="D4504" t="s">
        <v>9544</v>
      </c>
      <c r="E4504" t="s">
        <v>14</v>
      </c>
      <c r="F4504" t="s">
        <v>214</v>
      </c>
      <c r="G4504" t="s">
        <v>16</v>
      </c>
      <c r="H4504" t="s">
        <v>9545</v>
      </c>
    </row>
    <row r="4505" spans="1:8">
      <c r="A4505" s="1">
        <v>4503</v>
      </c>
      <c r="B4505" t="s">
        <v>9414</v>
      </c>
      <c r="C4505" t="s">
        <v>12</v>
      </c>
      <c r="D4505" t="s">
        <v>63</v>
      </c>
      <c r="E4505" t="s">
        <v>14</v>
      </c>
      <c r="F4505" t="s">
        <v>63</v>
      </c>
      <c r="G4505" t="s">
        <v>16</v>
      </c>
    </row>
    <row r="4506" spans="1:8">
      <c r="A4506" s="1">
        <v>4504</v>
      </c>
      <c r="B4506" t="s">
        <v>9414</v>
      </c>
      <c r="C4506" t="s">
        <v>12</v>
      </c>
      <c r="D4506" t="s">
        <v>9546</v>
      </c>
      <c r="E4506" t="s">
        <v>14</v>
      </c>
      <c r="F4506" t="s">
        <v>6424</v>
      </c>
      <c r="G4506" t="s">
        <v>16</v>
      </c>
      <c r="H4506" t="s">
        <v>9547</v>
      </c>
    </row>
    <row r="4507" spans="1:8">
      <c r="A4507" s="1">
        <v>4505</v>
      </c>
      <c r="B4507" t="s">
        <v>9414</v>
      </c>
      <c r="C4507" t="s">
        <v>12</v>
      </c>
      <c r="D4507" t="s">
        <v>63</v>
      </c>
      <c r="E4507" t="s">
        <v>14</v>
      </c>
      <c r="F4507" t="s">
        <v>63</v>
      </c>
      <c r="G4507" t="s">
        <v>16</v>
      </c>
    </row>
    <row r="4508" spans="1:8">
      <c r="A4508" s="1">
        <v>4506</v>
      </c>
      <c r="B4508" t="s">
        <v>9414</v>
      </c>
      <c r="C4508" t="s">
        <v>12</v>
      </c>
      <c r="D4508" t="s">
        <v>9548</v>
      </c>
      <c r="E4508" t="s">
        <v>14</v>
      </c>
      <c r="F4508" t="s">
        <v>297</v>
      </c>
      <c r="G4508" t="s">
        <v>16</v>
      </c>
      <c r="H4508" t="s">
        <v>9549</v>
      </c>
    </row>
    <row r="4509" spans="1:8">
      <c r="A4509" s="1">
        <v>4507</v>
      </c>
      <c r="B4509" t="s">
        <v>9414</v>
      </c>
      <c r="C4509" t="s">
        <v>12</v>
      </c>
      <c r="D4509" t="s">
        <v>9550</v>
      </c>
      <c r="E4509" t="s">
        <v>14</v>
      </c>
      <c r="F4509" t="s">
        <v>96</v>
      </c>
      <c r="G4509" t="s">
        <v>16</v>
      </c>
      <c r="H4509" t="s">
        <v>9551</v>
      </c>
    </row>
    <row r="4510" spans="1:8">
      <c r="A4510" s="1">
        <v>4508</v>
      </c>
      <c r="B4510" t="s">
        <v>9414</v>
      </c>
      <c r="C4510" t="s">
        <v>12</v>
      </c>
      <c r="D4510" t="s">
        <v>9552</v>
      </c>
      <c r="E4510" t="s">
        <v>14</v>
      </c>
      <c r="F4510" t="s">
        <v>4633</v>
      </c>
      <c r="G4510" t="s">
        <v>16</v>
      </c>
      <c r="H4510" t="s">
        <v>9553</v>
      </c>
    </row>
    <row r="4511" spans="1:8">
      <c r="A4511" s="1">
        <v>4509</v>
      </c>
      <c r="B4511" t="s">
        <v>9414</v>
      </c>
      <c r="C4511" t="s">
        <v>12</v>
      </c>
      <c r="D4511" t="s">
        <v>9554</v>
      </c>
      <c r="E4511" t="s">
        <v>14</v>
      </c>
      <c r="F4511" t="s">
        <v>9555</v>
      </c>
      <c r="G4511" t="s">
        <v>16</v>
      </c>
      <c r="H4511" t="s">
        <v>9556</v>
      </c>
    </row>
    <row r="4512" spans="1:8">
      <c r="A4512" s="1">
        <v>4510</v>
      </c>
      <c r="B4512" t="s">
        <v>9414</v>
      </c>
      <c r="C4512" t="s">
        <v>12</v>
      </c>
      <c r="D4512" t="s">
        <v>63</v>
      </c>
      <c r="E4512" t="s">
        <v>14</v>
      </c>
      <c r="F4512" t="s">
        <v>63</v>
      </c>
      <c r="G4512" t="s">
        <v>16</v>
      </c>
    </row>
    <row r="4513" spans="1:8">
      <c r="A4513" s="1">
        <v>4511</v>
      </c>
      <c r="B4513" t="s">
        <v>9414</v>
      </c>
      <c r="C4513" t="s">
        <v>12</v>
      </c>
      <c r="D4513" t="s">
        <v>9557</v>
      </c>
      <c r="E4513" t="s">
        <v>14</v>
      </c>
      <c r="F4513" t="s">
        <v>9558</v>
      </c>
      <c r="G4513" t="s">
        <v>16</v>
      </c>
      <c r="H4513" t="s">
        <v>9559</v>
      </c>
    </row>
    <row r="4514" spans="1:8">
      <c r="A4514" s="1">
        <v>4512</v>
      </c>
      <c r="B4514" t="s">
        <v>9414</v>
      </c>
      <c r="C4514" t="s">
        <v>12</v>
      </c>
      <c r="D4514" t="s">
        <v>1361</v>
      </c>
      <c r="E4514" t="s">
        <v>14</v>
      </c>
      <c r="F4514" t="s">
        <v>1361</v>
      </c>
      <c r="G4514" t="s">
        <v>16</v>
      </c>
    </row>
    <row r="4515" spans="1:8">
      <c r="A4515" s="1">
        <v>4513</v>
      </c>
      <c r="B4515" t="s">
        <v>9414</v>
      </c>
      <c r="C4515" t="s">
        <v>12</v>
      </c>
      <c r="D4515" t="s">
        <v>9560</v>
      </c>
      <c r="E4515" t="s">
        <v>14</v>
      </c>
      <c r="F4515" t="s">
        <v>84</v>
      </c>
      <c r="G4515" t="s">
        <v>16</v>
      </c>
      <c r="H4515" t="s">
        <v>9561</v>
      </c>
    </row>
    <row r="4516" spans="1:8">
      <c r="A4516" s="1">
        <v>4514</v>
      </c>
      <c r="B4516" t="s">
        <v>9414</v>
      </c>
      <c r="C4516" t="s">
        <v>12</v>
      </c>
      <c r="D4516" t="s">
        <v>9562</v>
      </c>
      <c r="E4516" t="s">
        <v>14</v>
      </c>
      <c r="F4516" t="s">
        <v>87</v>
      </c>
      <c r="G4516" t="s">
        <v>16</v>
      </c>
      <c r="H4516" t="s">
        <v>9563</v>
      </c>
    </row>
    <row r="4517" spans="1:8">
      <c r="A4517" s="1">
        <v>4515</v>
      </c>
      <c r="B4517" t="s">
        <v>9414</v>
      </c>
      <c r="C4517" t="s">
        <v>12</v>
      </c>
      <c r="D4517" t="s">
        <v>9564</v>
      </c>
      <c r="E4517" t="s">
        <v>14</v>
      </c>
      <c r="F4517" t="s">
        <v>3529</v>
      </c>
      <c r="G4517" t="s">
        <v>16</v>
      </c>
      <c r="H4517" t="s">
        <v>9565</v>
      </c>
    </row>
    <row r="4518" spans="1:8">
      <c r="A4518" s="1">
        <v>4516</v>
      </c>
      <c r="B4518" t="s">
        <v>9414</v>
      </c>
      <c r="C4518" t="s">
        <v>12</v>
      </c>
      <c r="D4518" t="s">
        <v>9566</v>
      </c>
      <c r="E4518" t="s">
        <v>14</v>
      </c>
      <c r="F4518" t="s">
        <v>7514</v>
      </c>
      <c r="G4518" t="s">
        <v>16</v>
      </c>
      <c r="H4518" t="s">
        <v>9567</v>
      </c>
    </row>
    <row r="4519" spans="1:8">
      <c r="A4519" s="1">
        <v>4517</v>
      </c>
      <c r="B4519" t="s">
        <v>9414</v>
      </c>
      <c r="C4519" t="s">
        <v>12</v>
      </c>
      <c r="D4519" t="s">
        <v>9568</v>
      </c>
      <c r="E4519" t="s">
        <v>14</v>
      </c>
      <c r="F4519" t="s">
        <v>7517</v>
      </c>
      <c r="G4519" t="s">
        <v>16</v>
      </c>
      <c r="H4519" t="s">
        <v>9569</v>
      </c>
    </row>
    <row r="4520" spans="1:8">
      <c r="A4520" s="1">
        <v>4518</v>
      </c>
      <c r="B4520" t="s">
        <v>9414</v>
      </c>
      <c r="C4520" t="s">
        <v>12</v>
      </c>
      <c r="D4520" t="s">
        <v>9570</v>
      </c>
      <c r="E4520" t="s">
        <v>14</v>
      </c>
      <c r="F4520" t="s">
        <v>7520</v>
      </c>
      <c r="G4520" t="s">
        <v>16</v>
      </c>
      <c r="H4520" t="s">
        <v>9571</v>
      </c>
    </row>
    <row r="4521" spans="1:8">
      <c r="A4521" s="1">
        <v>4519</v>
      </c>
      <c r="B4521" t="s">
        <v>9414</v>
      </c>
      <c r="C4521" t="s">
        <v>12</v>
      </c>
      <c r="D4521" t="s">
        <v>9572</v>
      </c>
      <c r="E4521" t="s">
        <v>14</v>
      </c>
      <c r="F4521" t="s">
        <v>7523</v>
      </c>
      <c r="G4521" t="s">
        <v>16</v>
      </c>
      <c r="H4521" t="s">
        <v>9573</v>
      </c>
    </row>
    <row r="4522" spans="1:8">
      <c r="A4522" s="1">
        <v>4520</v>
      </c>
      <c r="B4522" t="s">
        <v>9414</v>
      </c>
      <c r="C4522" t="s">
        <v>12</v>
      </c>
      <c r="D4522" t="s">
        <v>9574</v>
      </c>
      <c r="E4522" t="s">
        <v>14</v>
      </c>
      <c r="F4522" t="s">
        <v>9575</v>
      </c>
      <c r="G4522" t="s">
        <v>16</v>
      </c>
      <c r="H4522" t="s">
        <v>9576</v>
      </c>
    </row>
    <row r="4523" spans="1:8">
      <c r="A4523" s="1">
        <v>4521</v>
      </c>
      <c r="B4523" t="s">
        <v>9414</v>
      </c>
      <c r="C4523" t="s">
        <v>12</v>
      </c>
      <c r="D4523" t="s">
        <v>9577</v>
      </c>
      <c r="E4523" t="s">
        <v>14</v>
      </c>
      <c r="F4523" t="s">
        <v>9578</v>
      </c>
      <c r="G4523" t="s">
        <v>16</v>
      </c>
      <c r="H4523" t="s">
        <v>9579</v>
      </c>
    </row>
    <row r="4524" spans="1:8">
      <c r="A4524" s="1">
        <v>4522</v>
      </c>
      <c r="B4524" t="s">
        <v>9414</v>
      </c>
      <c r="C4524" t="s">
        <v>12</v>
      </c>
      <c r="D4524" t="s">
        <v>9580</v>
      </c>
      <c r="E4524" t="s">
        <v>14</v>
      </c>
      <c r="F4524" t="s">
        <v>9581</v>
      </c>
      <c r="G4524" t="s">
        <v>16</v>
      </c>
      <c r="H4524" t="s">
        <v>9582</v>
      </c>
    </row>
    <row r="4525" spans="1:8">
      <c r="A4525" s="1">
        <v>4523</v>
      </c>
      <c r="B4525" t="s">
        <v>9414</v>
      </c>
      <c r="C4525" t="s">
        <v>12</v>
      </c>
      <c r="D4525" t="s">
        <v>9583</v>
      </c>
      <c r="E4525" t="s">
        <v>14</v>
      </c>
      <c r="F4525" t="s">
        <v>1770</v>
      </c>
      <c r="G4525" t="s">
        <v>16</v>
      </c>
      <c r="H4525" t="s">
        <v>9584</v>
      </c>
    </row>
    <row r="4526" spans="1:8">
      <c r="A4526" s="1">
        <v>4524</v>
      </c>
      <c r="B4526" t="s">
        <v>9414</v>
      </c>
      <c r="C4526" t="s">
        <v>12</v>
      </c>
      <c r="D4526" t="s">
        <v>9585</v>
      </c>
      <c r="E4526" t="s">
        <v>14</v>
      </c>
      <c r="F4526" t="s">
        <v>9586</v>
      </c>
      <c r="G4526" t="s">
        <v>16</v>
      </c>
      <c r="H4526" t="s">
        <v>9587</v>
      </c>
    </row>
    <row r="4527" spans="1:8">
      <c r="A4527" s="1">
        <v>4525</v>
      </c>
      <c r="B4527" t="s">
        <v>9414</v>
      </c>
      <c r="C4527" t="s">
        <v>12</v>
      </c>
      <c r="D4527" t="s">
        <v>9588</v>
      </c>
      <c r="E4527" t="s">
        <v>14</v>
      </c>
      <c r="F4527" t="s">
        <v>9589</v>
      </c>
      <c r="G4527" t="s">
        <v>16</v>
      </c>
      <c r="H4527" t="s">
        <v>9590</v>
      </c>
    </row>
    <row r="4528" spans="1:8">
      <c r="A4528" s="1">
        <v>4526</v>
      </c>
      <c r="B4528" t="s">
        <v>9414</v>
      </c>
      <c r="C4528" t="s">
        <v>12</v>
      </c>
      <c r="D4528" t="s">
        <v>9591</v>
      </c>
      <c r="E4528" t="s">
        <v>14</v>
      </c>
      <c r="F4528" t="s">
        <v>9592</v>
      </c>
      <c r="G4528" t="s">
        <v>16</v>
      </c>
      <c r="H4528" t="s">
        <v>9593</v>
      </c>
    </row>
    <row r="4529" spans="1:8">
      <c r="A4529" s="1">
        <v>4527</v>
      </c>
      <c r="B4529" t="s">
        <v>9414</v>
      </c>
      <c r="C4529" t="s">
        <v>12</v>
      </c>
      <c r="D4529" t="s">
        <v>9594</v>
      </c>
      <c r="E4529" t="s">
        <v>14</v>
      </c>
      <c r="F4529" t="s">
        <v>9595</v>
      </c>
      <c r="G4529" t="s">
        <v>16</v>
      </c>
      <c r="H4529" t="s">
        <v>9596</v>
      </c>
    </row>
    <row r="4530" spans="1:8">
      <c r="A4530" s="1">
        <v>4528</v>
      </c>
      <c r="B4530" t="s">
        <v>9414</v>
      </c>
      <c r="C4530" t="s">
        <v>12</v>
      </c>
      <c r="D4530" t="s">
        <v>9597</v>
      </c>
      <c r="E4530" t="s">
        <v>14</v>
      </c>
      <c r="F4530" t="s">
        <v>9598</v>
      </c>
      <c r="G4530" t="s">
        <v>16</v>
      </c>
      <c r="H4530" t="s">
        <v>9599</v>
      </c>
    </row>
    <row r="4531" spans="1:8">
      <c r="A4531" s="1">
        <v>4529</v>
      </c>
      <c r="B4531" t="s">
        <v>9600</v>
      </c>
      <c r="C4531" t="s">
        <v>12</v>
      </c>
      <c r="D4531" t="s">
        <v>9601</v>
      </c>
      <c r="E4531" t="s">
        <v>14</v>
      </c>
      <c r="F4531" t="s">
        <v>404</v>
      </c>
      <c r="G4531" t="s">
        <v>16</v>
      </c>
      <c r="H4531" t="s">
        <v>9602</v>
      </c>
    </row>
    <row r="4532" spans="1:8">
      <c r="A4532" s="1">
        <v>4530</v>
      </c>
      <c r="B4532" t="s">
        <v>9600</v>
      </c>
      <c r="C4532" t="s">
        <v>12</v>
      </c>
      <c r="D4532" t="s">
        <v>9603</v>
      </c>
      <c r="E4532" t="s">
        <v>14</v>
      </c>
      <c r="F4532" t="s">
        <v>427</v>
      </c>
      <c r="G4532" t="s">
        <v>16</v>
      </c>
      <c r="H4532" t="s">
        <v>9604</v>
      </c>
    </row>
    <row r="4533" spans="1:8">
      <c r="A4533" s="1">
        <v>4531</v>
      </c>
      <c r="B4533" t="s">
        <v>9600</v>
      </c>
      <c r="C4533" t="s">
        <v>12</v>
      </c>
      <c r="D4533" t="s">
        <v>9605</v>
      </c>
      <c r="E4533" t="s">
        <v>14</v>
      </c>
      <c r="F4533" t="s">
        <v>87</v>
      </c>
      <c r="G4533" t="s">
        <v>16</v>
      </c>
      <c r="H4533" t="s">
        <v>9606</v>
      </c>
    </row>
    <row r="4534" spans="1:8">
      <c r="A4534" s="1">
        <v>4532</v>
      </c>
      <c r="B4534" t="s">
        <v>9600</v>
      </c>
      <c r="C4534" t="s">
        <v>12</v>
      </c>
      <c r="D4534" t="s">
        <v>9607</v>
      </c>
      <c r="E4534" t="s">
        <v>14</v>
      </c>
      <c r="F4534" t="s">
        <v>99</v>
      </c>
      <c r="G4534" t="s">
        <v>16</v>
      </c>
      <c r="H4534" t="s">
        <v>9608</v>
      </c>
    </row>
    <row r="4535" spans="1:8">
      <c r="A4535" s="1">
        <v>4533</v>
      </c>
      <c r="B4535" t="s">
        <v>9600</v>
      </c>
      <c r="C4535" t="s">
        <v>12</v>
      </c>
      <c r="D4535" t="s">
        <v>9609</v>
      </c>
      <c r="E4535" t="s">
        <v>14</v>
      </c>
      <c r="F4535" t="s">
        <v>46</v>
      </c>
      <c r="G4535" t="s">
        <v>16</v>
      </c>
      <c r="H4535" t="s">
        <v>9610</v>
      </c>
    </row>
    <row r="4536" spans="1:8">
      <c r="A4536" s="1">
        <v>4534</v>
      </c>
      <c r="B4536" t="s">
        <v>9600</v>
      </c>
      <c r="C4536" t="s">
        <v>12</v>
      </c>
      <c r="D4536" t="s">
        <v>63</v>
      </c>
      <c r="E4536" t="s">
        <v>14</v>
      </c>
      <c r="F4536" t="s">
        <v>63</v>
      </c>
      <c r="G4536" t="s">
        <v>16</v>
      </c>
    </row>
    <row r="4537" spans="1:8">
      <c r="A4537" s="1">
        <v>4535</v>
      </c>
      <c r="B4537" t="s">
        <v>9600</v>
      </c>
      <c r="C4537" t="s">
        <v>12</v>
      </c>
      <c r="D4537" t="s">
        <v>9611</v>
      </c>
      <c r="E4537" t="s">
        <v>14</v>
      </c>
      <c r="F4537" t="s">
        <v>115</v>
      </c>
      <c r="G4537" t="s">
        <v>16</v>
      </c>
      <c r="H4537" t="s">
        <v>9612</v>
      </c>
    </row>
    <row r="4538" spans="1:8">
      <c r="A4538" s="1">
        <v>4536</v>
      </c>
      <c r="B4538" t="s">
        <v>9600</v>
      </c>
      <c r="C4538" t="s">
        <v>12</v>
      </c>
      <c r="D4538" t="s">
        <v>9613</v>
      </c>
      <c r="E4538" t="s">
        <v>14</v>
      </c>
      <c r="F4538" t="s">
        <v>9614</v>
      </c>
      <c r="G4538" t="s">
        <v>16</v>
      </c>
      <c r="H4538" t="s">
        <v>9615</v>
      </c>
    </row>
    <row r="4539" spans="1:8">
      <c r="A4539" s="1">
        <v>4537</v>
      </c>
      <c r="B4539" t="s">
        <v>9600</v>
      </c>
      <c r="C4539" t="s">
        <v>12</v>
      </c>
      <c r="D4539" t="s">
        <v>9616</v>
      </c>
      <c r="E4539" t="s">
        <v>14</v>
      </c>
      <c r="F4539" t="s">
        <v>9617</v>
      </c>
      <c r="G4539" t="s">
        <v>16</v>
      </c>
      <c r="H4539" t="s">
        <v>9618</v>
      </c>
    </row>
    <row r="4540" spans="1:8">
      <c r="A4540" s="1">
        <v>4538</v>
      </c>
      <c r="B4540" t="s">
        <v>9600</v>
      </c>
      <c r="C4540" t="s">
        <v>12</v>
      </c>
      <c r="D4540" t="s">
        <v>9619</v>
      </c>
      <c r="E4540" t="s">
        <v>14</v>
      </c>
      <c r="F4540" t="s">
        <v>291</v>
      </c>
      <c r="G4540" t="s">
        <v>16</v>
      </c>
      <c r="H4540" t="s">
        <v>9620</v>
      </c>
    </row>
    <row r="4541" spans="1:8">
      <c r="A4541" s="1">
        <v>4539</v>
      </c>
      <c r="B4541" t="s">
        <v>9600</v>
      </c>
      <c r="C4541" t="s">
        <v>12</v>
      </c>
      <c r="D4541" t="s">
        <v>9621</v>
      </c>
      <c r="E4541" t="s">
        <v>14</v>
      </c>
      <c r="F4541" t="s">
        <v>9622</v>
      </c>
      <c r="G4541" t="s">
        <v>16</v>
      </c>
      <c r="H4541" t="s">
        <v>9623</v>
      </c>
    </row>
    <row r="4542" spans="1:8">
      <c r="A4542" s="1">
        <v>4540</v>
      </c>
      <c r="B4542" t="s">
        <v>9600</v>
      </c>
      <c r="C4542" t="s">
        <v>12</v>
      </c>
      <c r="D4542" t="s">
        <v>9624</v>
      </c>
      <c r="E4542" t="s">
        <v>14</v>
      </c>
      <c r="F4542" t="s">
        <v>953</v>
      </c>
      <c r="G4542" t="s">
        <v>16</v>
      </c>
      <c r="H4542" t="s">
        <v>9625</v>
      </c>
    </row>
    <row r="4543" spans="1:8">
      <c r="A4543" s="1">
        <v>4541</v>
      </c>
      <c r="B4543" t="s">
        <v>9600</v>
      </c>
      <c r="C4543" t="s">
        <v>12</v>
      </c>
      <c r="D4543" t="s">
        <v>9626</v>
      </c>
      <c r="E4543" t="s">
        <v>14</v>
      </c>
      <c r="F4543" t="s">
        <v>9626</v>
      </c>
      <c r="G4543" t="s">
        <v>16</v>
      </c>
    </row>
    <row r="4544" spans="1:8">
      <c r="A4544" s="1">
        <v>4542</v>
      </c>
      <c r="B4544" t="s">
        <v>9600</v>
      </c>
      <c r="C4544" t="s">
        <v>12</v>
      </c>
      <c r="D4544" t="s">
        <v>9627</v>
      </c>
      <c r="E4544" t="s">
        <v>14</v>
      </c>
      <c r="F4544" t="s">
        <v>9627</v>
      </c>
      <c r="G4544" t="s">
        <v>16</v>
      </c>
    </row>
    <row r="4545" spans="1:8">
      <c r="A4545" s="1">
        <v>4543</v>
      </c>
      <c r="B4545" t="s">
        <v>9600</v>
      </c>
      <c r="C4545" t="s">
        <v>12</v>
      </c>
      <c r="D4545" t="s">
        <v>9628</v>
      </c>
      <c r="E4545" t="s">
        <v>14</v>
      </c>
      <c r="F4545" t="s">
        <v>9628</v>
      </c>
      <c r="G4545" t="s">
        <v>16</v>
      </c>
    </row>
    <row r="4546" spans="1:8">
      <c r="A4546" s="1">
        <v>4544</v>
      </c>
      <c r="B4546" t="s">
        <v>9600</v>
      </c>
      <c r="C4546" t="s">
        <v>12</v>
      </c>
      <c r="D4546" t="s">
        <v>9629</v>
      </c>
      <c r="E4546" t="s">
        <v>14</v>
      </c>
      <c r="F4546" t="s">
        <v>9629</v>
      </c>
      <c r="G4546" t="s">
        <v>16</v>
      </c>
    </row>
    <row r="4547" spans="1:8">
      <c r="A4547" s="1">
        <v>4545</v>
      </c>
      <c r="B4547" t="s">
        <v>9600</v>
      </c>
      <c r="C4547" t="s">
        <v>12</v>
      </c>
      <c r="D4547" t="s">
        <v>9630</v>
      </c>
      <c r="E4547" t="s">
        <v>14</v>
      </c>
      <c r="F4547" t="s">
        <v>9630</v>
      </c>
      <c r="G4547" t="s">
        <v>16</v>
      </c>
    </row>
    <row r="4548" spans="1:8">
      <c r="A4548" s="1">
        <v>4546</v>
      </c>
      <c r="B4548" t="s">
        <v>9600</v>
      </c>
      <c r="C4548" t="s">
        <v>12</v>
      </c>
      <c r="D4548" t="s">
        <v>9631</v>
      </c>
      <c r="E4548" t="s">
        <v>14</v>
      </c>
      <c r="F4548" t="s">
        <v>9631</v>
      </c>
      <c r="G4548" t="s">
        <v>16</v>
      </c>
    </row>
    <row r="4549" spans="1:8">
      <c r="A4549" s="1">
        <v>4547</v>
      </c>
      <c r="B4549" t="s">
        <v>9600</v>
      </c>
      <c r="C4549" t="s">
        <v>12</v>
      </c>
      <c r="D4549" t="s">
        <v>9632</v>
      </c>
      <c r="E4549" t="s">
        <v>14</v>
      </c>
      <c r="F4549" t="s">
        <v>9632</v>
      </c>
      <c r="G4549" t="s">
        <v>16</v>
      </c>
    </row>
    <row r="4550" spans="1:8">
      <c r="A4550" s="1">
        <v>4548</v>
      </c>
      <c r="B4550" t="s">
        <v>9600</v>
      </c>
      <c r="C4550" t="s">
        <v>12</v>
      </c>
      <c r="D4550" t="s">
        <v>9633</v>
      </c>
      <c r="E4550" t="s">
        <v>14</v>
      </c>
      <c r="F4550" t="s">
        <v>9633</v>
      </c>
      <c r="G4550" t="s">
        <v>16</v>
      </c>
    </row>
    <row r="4551" spans="1:8">
      <c r="A4551" s="1">
        <v>4549</v>
      </c>
      <c r="B4551" t="s">
        <v>9600</v>
      </c>
      <c r="C4551" t="s">
        <v>12</v>
      </c>
      <c r="D4551" t="s">
        <v>9634</v>
      </c>
      <c r="E4551" t="s">
        <v>14</v>
      </c>
      <c r="F4551" t="s">
        <v>9634</v>
      </c>
      <c r="G4551" t="s">
        <v>16</v>
      </c>
    </row>
    <row r="4552" spans="1:8">
      <c r="A4552" s="1">
        <v>4550</v>
      </c>
      <c r="B4552" t="s">
        <v>9600</v>
      </c>
      <c r="C4552" t="s">
        <v>12</v>
      </c>
      <c r="D4552" t="s">
        <v>9635</v>
      </c>
      <c r="E4552" t="s">
        <v>14</v>
      </c>
      <c r="F4552" t="s">
        <v>9636</v>
      </c>
      <c r="G4552" t="s">
        <v>16</v>
      </c>
      <c r="H4552" t="s">
        <v>9637</v>
      </c>
    </row>
    <row r="4553" spans="1:8">
      <c r="A4553" s="1">
        <v>4551</v>
      </c>
      <c r="B4553" t="s">
        <v>9600</v>
      </c>
      <c r="C4553" t="s">
        <v>12</v>
      </c>
      <c r="D4553" t="s">
        <v>9638</v>
      </c>
      <c r="E4553" t="s">
        <v>14</v>
      </c>
      <c r="F4553" t="s">
        <v>9639</v>
      </c>
      <c r="G4553" t="s">
        <v>16</v>
      </c>
      <c r="H4553">
        <f> 0.9
</f>
        <v>0</v>
      </c>
    </row>
    <row r="4554" spans="1:8">
      <c r="A4554" s="1">
        <v>4552</v>
      </c>
      <c r="B4554" t="s">
        <v>9600</v>
      </c>
      <c r="C4554" t="s">
        <v>12</v>
      </c>
      <c r="D4554" t="s">
        <v>9640</v>
      </c>
      <c r="E4554" t="s">
        <v>14</v>
      </c>
      <c r="F4554" t="s">
        <v>9641</v>
      </c>
      <c r="G4554" t="s">
        <v>16</v>
      </c>
      <c r="H4554">
        <f> 0.4
</f>
        <v>0</v>
      </c>
    </row>
    <row r="4555" spans="1:8">
      <c r="A4555" s="1">
        <v>4553</v>
      </c>
      <c r="B4555" t="s">
        <v>9600</v>
      </c>
      <c r="C4555" t="s">
        <v>12</v>
      </c>
      <c r="D4555" t="s">
        <v>9642</v>
      </c>
      <c r="E4555" t="s">
        <v>14</v>
      </c>
      <c r="F4555" t="s">
        <v>9643</v>
      </c>
      <c r="G4555" t="s">
        <v>16</v>
      </c>
      <c r="H4555">
        <f> 0.25
</f>
        <v>0</v>
      </c>
    </row>
    <row r="4556" spans="1:8">
      <c r="A4556" s="1">
        <v>4554</v>
      </c>
      <c r="B4556" t="s">
        <v>9600</v>
      </c>
      <c r="C4556" t="s">
        <v>12</v>
      </c>
      <c r="D4556" t="s">
        <v>9644</v>
      </c>
      <c r="E4556" t="s">
        <v>14</v>
      </c>
      <c r="F4556" t="s">
        <v>9645</v>
      </c>
      <c r="G4556" t="s">
        <v>16</v>
      </c>
      <c r="H4556">
        <f> 0.2
</f>
        <v>0</v>
      </c>
    </row>
    <row r="4557" spans="1:8">
      <c r="A4557" s="1">
        <v>4555</v>
      </c>
      <c r="B4557" t="s">
        <v>9600</v>
      </c>
      <c r="C4557" t="s">
        <v>12</v>
      </c>
      <c r="D4557" t="s">
        <v>9646</v>
      </c>
      <c r="E4557" t="s">
        <v>14</v>
      </c>
      <c r="F4557" t="s">
        <v>9647</v>
      </c>
      <c r="G4557" t="s">
        <v>16</v>
      </c>
      <c r="H4557" t="s">
        <v>9648</v>
      </c>
    </row>
    <row r="4558" spans="1:8">
      <c r="A4558" s="1">
        <v>4556</v>
      </c>
      <c r="B4558" t="s">
        <v>9600</v>
      </c>
      <c r="C4558" t="s">
        <v>12</v>
      </c>
      <c r="D4558" t="s">
        <v>9649</v>
      </c>
      <c r="E4558" t="s">
        <v>14</v>
      </c>
      <c r="F4558" t="s">
        <v>9650</v>
      </c>
      <c r="G4558" t="s">
        <v>16</v>
      </c>
      <c r="H4558">
        <f> 0.2
</f>
        <v>0</v>
      </c>
    </row>
    <row r="4559" spans="1:8">
      <c r="A4559" s="1">
        <v>4557</v>
      </c>
      <c r="B4559" t="s">
        <v>9600</v>
      </c>
      <c r="C4559" t="s">
        <v>12</v>
      </c>
      <c r="D4559" t="s">
        <v>9651</v>
      </c>
      <c r="E4559" t="s">
        <v>14</v>
      </c>
      <c r="F4559" t="s">
        <v>9652</v>
      </c>
      <c r="G4559" t="s">
        <v>16</v>
      </c>
      <c r="H4559">
        <f> 0.2
</f>
        <v>0</v>
      </c>
    </row>
    <row r="4560" spans="1:8">
      <c r="A4560" s="1">
        <v>4558</v>
      </c>
      <c r="B4560" t="s">
        <v>9600</v>
      </c>
      <c r="C4560" t="s">
        <v>12</v>
      </c>
      <c r="D4560" t="s">
        <v>9653</v>
      </c>
      <c r="E4560" t="s">
        <v>14</v>
      </c>
      <c r="F4560" t="s">
        <v>9654</v>
      </c>
      <c r="G4560" t="s">
        <v>16</v>
      </c>
      <c r="H4560">
        <f> 0.05
</f>
        <v>0</v>
      </c>
    </row>
    <row r="4561" spans="1:8">
      <c r="A4561" s="1">
        <v>4559</v>
      </c>
      <c r="B4561" t="s">
        <v>9600</v>
      </c>
      <c r="C4561" t="s">
        <v>12</v>
      </c>
      <c r="D4561" t="s">
        <v>9655</v>
      </c>
      <c r="E4561" t="s">
        <v>14</v>
      </c>
      <c r="F4561" t="s">
        <v>9656</v>
      </c>
      <c r="G4561" t="s">
        <v>16</v>
      </c>
      <c r="H4561">
        <f> 0.05
</f>
        <v>0</v>
      </c>
    </row>
    <row r="4562" spans="1:8">
      <c r="A4562" s="1">
        <v>4560</v>
      </c>
      <c r="B4562" t="s">
        <v>9600</v>
      </c>
      <c r="C4562" t="s">
        <v>12</v>
      </c>
      <c r="D4562" t="s">
        <v>9657</v>
      </c>
      <c r="E4562" t="s">
        <v>14</v>
      </c>
      <c r="F4562" t="s">
        <v>9658</v>
      </c>
      <c r="G4562" t="s">
        <v>16</v>
      </c>
      <c r="H4562">
        <f> 0.05
</f>
        <v>0</v>
      </c>
    </row>
    <row r="4563" spans="1:8">
      <c r="A4563" s="1">
        <v>4561</v>
      </c>
      <c r="B4563" t="s">
        <v>9600</v>
      </c>
      <c r="C4563" t="s">
        <v>12</v>
      </c>
      <c r="D4563" t="s">
        <v>9659</v>
      </c>
      <c r="E4563" t="s">
        <v>14</v>
      </c>
      <c r="F4563" t="s">
        <v>9660</v>
      </c>
      <c r="G4563" t="s">
        <v>16</v>
      </c>
      <c r="H4563">
        <f> 1
</f>
        <v>0</v>
      </c>
    </row>
    <row r="4564" spans="1:8">
      <c r="A4564" s="1">
        <v>4562</v>
      </c>
      <c r="B4564" t="s">
        <v>9600</v>
      </c>
      <c r="C4564" t="s">
        <v>12</v>
      </c>
      <c r="D4564" t="s">
        <v>9661</v>
      </c>
      <c r="E4564" t="s">
        <v>14</v>
      </c>
      <c r="F4564" t="s">
        <v>9662</v>
      </c>
      <c r="G4564" t="s">
        <v>16</v>
      </c>
      <c r="H4564">
        <f> 0.6
</f>
        <v>0</v>
      </c>
    </row>
    <row r="4565" spans="1:8">
      <c r="A4565" s="1">
        <v>4563</v>
      </c>
      <c r="B4565" t="s">
        <v>9600</v>
      </c>
      <c r="C4565" t="s">
        <v>12</v>
      </c>
      <c r="D4565" t="s">
        <v>9663</v>
      </c>
      <c r="E4565" t="s">
        <v>14</v>
      </c>
      <c r="F4565" t="s">
        <v>9664</v>
      </c>
      <c r="G4565" t="s">
        <v>16</v>
      </c>
      <c r="H4565">
        <f> 0.3
</f>
        <v>0</v>
      </c>
    </row>
    <row r="4566" spans="1:8">
      <c r="A4566" s="1">
        <v>4564</v>
      </c>
      <c r="B4566" t="s">
        <v>9600</v>
      </c>
      <c r="C4566" t="s">
        <v>12</v>
      </c>
      <c r="D4566" t="s">
        <v>9665</v>
      </c>
      <c r="E4566" t="s">
        <v>14</v>
      </c>
      <c r="F4566" t="s">
        <v>9666</v>
      </c>
      <c r="G4566" t="s">
        <v>16</v>
      </c>
      <c r="H4566">
        <f> 0.3
</f>
        <v>0</v>
      </c>
    </row>
    <row r="4567" spans="1:8">
      <c r="A4567" s="1">
        <v>4565</v>
      </c>
      <c r="B4567" t="s">
        <v>9600</v>
      </c>
      <c r="C4567" t="s">
        <v>12</v>
      </c>
      <c r="D4567" t="s">
        <v>9667</v>
      </c>
      <c r="E4567" t="s">
        <v>14</v>
      </c>
      <c r="F4567" t="s">
        <v>9647</v>
      </c>
      <c r="G4567" t="s">
        <v>16</v>
      </c>
      <c r="H4567" t="s">
        <v>9668</v>
      </c>
    </row>
    <row r="4568" spans="1:8">
      <c r="A4568" s="1">
        <v>4566</v>
      </c>
      <c r="B4568" t="s">
        <v>9600</v>
      </c>
      <c r="C4568" t="s">
        <v>12</v>
      </c>
      <c r="D4568" t="s">
        <v>9649</v>
      </c>
      <c r="E4568" t="s">
        <v>14</v>
      </c>
      <c r="F4568" t="s">
        <v>9650</v>
      </c>
      <c r="G4568" t="s">
        <v>16</v>
      </c>
      <c r="H4568">
        <f> 0.2
</f>
        <v>0</v>
      </c>
    </row>
    <row r="4569" spans="1:8">
      <c r="A4569" s="1">
        <v>4567</v>
      </c>
      <c r="B4569" t="s">
        <v>9600</v>
      </c>
      <c r="C4569" t="s">
        <v>12</v>
      </c>
      <c r="D4569" t="s">
        <v>9651</v>
      </c>
      <c r="E4569" t="s">
        <v>14</v>
      </c>
      <c r="F4569" t="s">
        <v>9652</v>
      </c>
      <c r="G4569" t="s">
        <v>16</v>
      </c>
      <c r="H4569">
        <f> 0.2
</f>
        <v>0</v>
      </c>
    </row>
    <row r="4570" spans="1:8">
      <c r="A4570" s="1">
        <v>4568</v>
      </c>
      <c r="B4570" t="s">
        <v>9600</v>
      </c>
      <c r="C4570" t="s">
        <v>12</v>
      </c>
      <c r="D4570" t="s">
        <v>9669</v>
      </c>
      <c r="E4570" t="s">
        <v>14</v>
      </c>
      <c r="F4570" t="s">
        <v>9670</v>
      </c>
      <c r="G4570" t="s">
        <v>16</v>
      </c>
      <c r="H4570">
        <f> 0.1
</f>
        <v>0</v>
      </c>
    </row>
    <row r="4571" spans="1:8">
      <c r="A4571" s="1">
        <v>4569</v>
      </c>
      <c r="B4571" t="s">
        <v>9600</v>
      </c>
      <c r="C4571" t="s">
        <v>12</v>
      </c>
      <c r="D4571" t="s">
        <v>9671</v>
      </c>
      <c r="E4571" t="s">
        <v>14</v>
      </c>
      <c r="F4571" t="s">
        <v>9672</v>
      </c>
      <c r="G4571" t="s">
        <v>16</v>
      </c>
      <c r="H4571">
        <f> 0.1
</f>
        <v>0</v>
      </c>
    </row>
    <row r="4572" spans="1:8">
      <c r="A4572" s="1">
        <v>4570</v>
      </c>
      <c r="B4572" t="s">
        <v>9600</v>
      </c>
      <c r="C4572" t="s">
        <v>12</v>
      </c>
      <c r="D4572" t="s">
        <v>9673</v>
      </c>
      <c r="E4572" t="s">
        <v>14</v>
      </c>
      <c r="F4572" t="s">
        <v>9674</v>
      </c>
      <c r="G4572" t="s">
        <v>16</v>
      </c>
      <c r="H4572">
        <f> 0.1
</f>
        <v>0</v>
      </c>
    </row>
    <row r="4573" spans="1:8">
      <c r="A4573" s="1">
        <v>4571</v>
      </c>
      <c r="B4573" t="s">
        <v>9600</v>
      </c>
      <c r="C4573" t="s">
        <v>12</v>
      </c>
      <c r="D4573" t="s">
        <v>9675</v>
      </c>
      <c r="E4573" t="s">
        <v>14</v>
      </c>
      <c r="F4573" t="s">
        <v>9676</v>
      </c>
      <c r="G4573" t="s">
        <v>16</v>
      </c>
      <c r="H4573">
        <f> 1.0528286
</f>
        <v>0</v>
      </c>
    </row>
    <row r="4574" spans="1:8">
      <c r="A4574" s="1">
        <v>4572</v>
      </c>
      <c r="B4574" t="s">
        <v>9600</v>
      </c>
      <c r="C4574" t="s">
        <v>12</v>
      </c>
      <c r="D4574" t="s">
        <v>63</v>
      </c>
      <c r="E4574" t="s">
        <v>14</v>
      </c>
      <c r="F4574" t="s">
        <v>63</v>
      </c>
      <c r="G4574" t="s">
        <v>16</v>
      </c>
    </row>
    <row r="4575" spans="1:8">
      <c r="A4575" s="1">
        <v>4573</v>
      </c>
      <c r="B4575" t="s">
        <v>9600</v>
      </c>
      <c r="C4575" t="s">
        <v>12</v>
      </c>
      <c r="D4575" t="s">
        <v>9677</v>
      </c>
      <c r="E4575" t="s">
        <v>14</v>
      </c>
      <c r="F4575" t="s">
        <v>1061</v>
      </c>
      <c r="G4575" t="s">
        <v>16</v>
      </c>
      <c r="H4575" t="s">
        <v>9678</v>
      </c>
    </row>
    <row r="4576" spans="1:8">
      <c r="A4576" s="1">
        <v>4574</v>
      </c>
      <c r="B4576" t="s">
        <v>9600</v>
      </c>
      <c r="C4576" t="s">
        <v>12</v>
      </c>
      <c r="D4576" t="s">
        <v>9679</v>
      </c>
      <c r="E4576" t="s">
        <v>14</v>
      </c>
      <c r="F4576" t="s">
        <v>1067</v>
      </c>
      <c r="G4576" t="s">
        <v>16</v>
      </c>
      <c r="H4576" t="s">
        <v>9680</v>
      </c>
    </row>
    <row r="4577" spans="1:8">
      <c r="A4577" s="1">
        <v>4575</v>
      </c>
      <c r="B4577" t="s">
        <v>9600</v>
      </c>
      <c r="C4577" t="s">
        <v>12</v>
      </c>
      <c r="D4577" t="s">
        <v>9681</v>
      </c>
      <c r="E4577" t="s">
        <v>14</v>
      </c>
      <c r="F4577" t="s">
        <v>5008</v>
      </c>
      <c r="G4577" t="s">
        <v>16</v>
      </c>
      <c r="H4577" t="s">
        <v>9682</v>
      </c>
    </row>
    <row r="4578" spans="1:8">
      <c r="A4578" s="1">
        <v>4576</v>
      </c>
      <c r="B4578" t="s">
        <v>9600</v>
      </c>
      <c r="C4578" t="s">
        <v>12</v>
      </c>
      <c r="D4578" t="s">
        <v>9683</v>
      </c>
      <c r="E4578" t="s">
        <v>14</v>
      </c>
      <c r="F4578" t="s">
        <v>5011</v>
      </c>
      <c r="G4578" t="s">
        <v>16</v>
      </c>
      <c r="H4578" t="s">
        <v>9684</v>
      </c>
    </row>
    <row r="4579" spans="1:8">
      <c r="A4579" s="1">
        <v>4577</v>
      </c>
      <c r="B4579" t="s">
        <v>9600</v>
      </c>
      <c r="C4579" t="s">
        <v>12</v>
      </c>
      <c r="D4579" t="s">
        <v>9685</v>
      </c>
      <c r="E4579" t="s">
        <v>14</v>
      </c>
      <c r="F4579" t="s">
        <v>5014</v>
      </c>
      <c r="G4579" t="s">
        <v>16</v>
      </c>
      <c r="H4579" t="s">
        <v>9686</v>
      </c>
    </row>
    <row r="4580" spans="1:8">
      <c r="A4580" s="1">
        <v>4578</v>
      </c>
      <c r="B4580" t="s">
        <v>9600</v>
      </c>
      <c r="C4580" t="s">
        <v>12</v>
      </c>
      <c r="D4580" t="s">
        <v>9687</v>
      </c>
      <c r="E4580" t="s">
        <v>14</v>
      </c>
      <c r="F4580" t="s">
        <v>2414</v>
      </c>
      <c r="G4580" t="s">
        <v>16</v>
      </c>
      <c r="H4580" t="s">
        <v>9688</v>
      </c>
    </row>
    <row r="4581" spans="1:8">
      <c r="A4581" s="1">
        <v>4579</v>
      </c>
      <c r="B4581" t="s">
        <v>9600</v>
      </c>
      <c r="C4581" t="s">
        <v>12</v>
      </c>
      <c r="D4581" t="s">
        <v>9689</v>
      </c>
      <c r="E4581" t="s">
        <v>14</v>
      </c>
      <c r="F4581" t="s">
        <v>2417</v>
      </c>
      <c r="G4581" t="s">
        <v>16</v>
      </c>
      <c r="H4581" t="s">
        <v>9690</v>
      </c>
    </row>
    <row r="4582" spans="1:8">
      <c r="A4582" s="1">
        <v>4580</v>
      </c>
      <c r="B4582" t="s">
        <v>9600</v>
      </c>
      <c r="C4582" t="s">
        <v>12</v>
      </c>
      <c r="D4582" t="s">
        <v>9691</v>
      </c>
      <c r="E4582" t="s">
        <v>14</v>
      </c>
      <c r="F4582" t="s">
        <v>2420</v>
      </c>
      <c r="G4582" t="s">
        <v>16</v>
      </c>
      <c r="H4582" t="s">
        <v>9692</v>
      </c>
    </row>
    <row r="4583" spans="1:8">
      <c r="A4583" s="1">
        <v>4581</v>
      </c>
      <c r="B4583" t="s">
        <v>9600</v>
      </c>
      <c r="C4583" t="s">
        <v>12</v>
      </c>
      <c r="D4583" t="s">
        <v>9693</v>
      </c>
      <c r="E4583" t="s">
        <v>14</v>
      </c>
      <c r="F4583" t="s">
        <v>2423</v>
      </c>
      <c r="G4583" t="s">
        <v>16</v>
      </c>
      <c r="H4583" t="s">
        <v>9694</v>
      </c>
    </row>
    <row r="4584" spans="1:8">
      <c r="A4584" s="1">
        <v>4582</v>
      </c>
      <c r="B4584" t="s">
        <v>9695</v>
      </c>
      <c r="C4584" t="s">
        <v>12</v>
      </c>
      <c r="D4584" t="s">
        <v>9696</v>
      </c>
      <c r="E4584" t="s">
        <v>14</v>
      </c>
      <c r="F4584" t="s">
        <v>93</v>
      </c>
      <c r="G4584" t="s">
        <v>16</v>
      </c>
      <c r="H4584" t="s">
        <v>9697</v>
      </c>
    </row>
    <row r="4585" spans="1:8">
      <c r="A4585" s="1">
        <v>4583</v>
      </c>
      <c r="B4585" t="s">
        <v>9695</v>
      </c>
      <c r="C4585" t="s">
        <v>12</v>
      </c>
      <c r="D4585" t="s">
        <v>9698</v>
      </c>
      <c r="E4585" t="s">
        <v>14</v>
      </c>
      <c r="F4585" t="s">
        <v>84</v>
      </c>
      <c r="G4585" t="s">
        <v>16</v>
      </c>
      <c r="H4585" t="s">
        <v>9699</v>
      </c>
    </row>
    <row r="4586" spans="1:8">
      <c r="A4586" s="1">
        <v>4584</v>
      </c>
      <c r="B4586" t="s">
        <v>9695</v>
      </c>
      <c r="C4586" t="s">
        <v>12</v>
      </c>
      <c r="D4586" t="s">
        <v>9700</v>
      </c>
      <c r="E4586" t="s">
        <v>14</v>
      </c>
      <c r="F4586" t="s">
        <v>87</v>
      </c>
      <c r="G4586" t="s">
        <v>16</v>
      </c>
      <c r="H4586" t="s">
        <v>9701</v>
      </c>
    </row>
    <row r="4587" spans="1:8">
      <c r="A4587" s="1">
        <v>4585</v>
      </c>
      <c r="B4587" t="s">
        <v>9695</v>
      </c>
      <c r="C4587" t="s">
        <v>12</v>
      </c>
      <c r="D4587" t="s">
        <v>9702</v>
      </c>
      <c r="E4587" t="s">
        <v>14</v>
      </c>
      <c r="F4587" t="s">
        <v>112</v>
      </c>
      <c r="G4587" t="s">
        <v>16</v>
      </c>
      <c r="H4587" t="s">
        <v>8962</v>
      </c>
    </row>
    <row r="4588" spans="1:8">
      <c r="A4588" s="1">
        <v>4586</v>
      </c>
      <c r="B4588" t="s">
        <v>9695</v>
      </c>
      <c r="C4588" t="s">
        <v>12</v>
      </c>
      <c r="D4588" t="s">
        <v>9703</v>
      </c>
      <c r="E4588" t="s">
        <v>14</v>
      </c>
      <c r="F4588" t="s">
        <v>115</v>
      </c>
      <c r="G4588" t="s">
        <v>16</v>
      </c>
      <c r="H4588" t="s">
        <v>9704</v>
      </c>
    </row>
    <row r="4589" spans="1:8">
      <c r="A4589" s="1">
        <v>4587</v>
      </c>
      <c r="B4589" t="s">
        <v>9695</v>
      </c>
      <c r="C4589" t="s">
        <v>12</v>
      </c>
      <c r="D4589" t="s">
        <v>9705</v>
      </c>
      <c r="E4589" t="s">
        <v>14</v>
      </c>
      <c r="F4589" t="s">
        <v>853</v>
      </c>
      <c r="G4589" t="s">
        <v>16</v>
      </c>
      <c r="H4589" t="s">
        <v>9706</v>
      </c>
    </row>
    <row r="4590" spans="1:8">
      <c r="A4590" s="1">
        <v>4588</v>
      </c>
      <c r="B4590" t="s">
        <v>9695</v>
      </c>
      <c r="C4590" t="s">
        <v>12</v>
      </c>
      <c r="D4590" t="s">
        <v>9707</v>
      </c>
      <c r="E4590" t="s">
        <v>14</v>
      </c>
      <c r="F4590" t="s">
        <v>609</v>
      </c>
      <c r="G4590" t="s">
        <v>16</v>
      </c>
      <c r="H4590" t="s">
        <v>9708</v>
      </c>
    </row>
    <row r="4591" spans="1:8">
      <c r="A4591" s="1">
        <v>4589</v>
      </c>
      <c r="B4591" t="s">
        <v>9695</v>
      </c>
      <c r="C4591" t="s">
        <v>12</v>
      </c>
      <c r="D4591" t="s">
        <v>9709</v>
      </c>
      <c r="E4591" t="s">
        <v>14</v>
      </c>
      <c r="F4591" t="s">
        <v>1502</v>
      </c>
      <c r="G4591" t="s">
        <v>16</v>
      </c>
      <c r="H4591" t="s">
        <v>9710</v>
      </c>
    </row>
    <row r="4592" spans="1:8">
      <c r="A4592" s="1">
        <v>4590</v>
      </c>
      <c r="B4592" t="s">
        <v>9695</v>
      </c>
      <c r="C4592" t="s">
        <v>12</v>
      </c>
      <c r="D4592" t="s">
        <v>9711</v>
      </c>
      <c r="E4592" t="s">
        <v>14</v>
      </c>
      <c r="F4592" t="s">
        <v>236</v>
      </c>
      <c r="G4592" t="s">
        <v>16</v>
      </c>
      <c r="H4592" t="s">
        <v>9712</v>
      </c>
    </row>
    <row r="4593" spans="1:8">
      <c r="A4593" s="1">
        <v>4591</v>
      </c>
      <c r="B4593" t="s">
        <v>9695</v>
      </c>
      <c r="C4593" t="s">
        <v>12</v>
      </c>
      <c r="D4593" t="s">
        <v>9713</v>
      </c>
      <c r="E4593" t="s">
        <v>14</v>
      </c>
      <c r="F4593" t="s">
        <v>43</v>
      </c>
      <c r="G4593" t="s">
        <v>16</v>
      </c>
      <c r="H4593" t="s">
        <v>9714</v>
      </c>
    </row>
    <row r="4594" spans="1:8">
      <c r="A4594" s="1">
        <v>4592</v>
      </c>
      <c r="B4594" t="s">
        <v>9695</v>
      </c>
      <c r="C4594" t="s">
        <v>12</v>
      </c>
      <c r="D4594" t="s">
        <v>9715</v>
      </c>
      <c r="E4594" t="s">
        <v>14</v>
      </c>
      <c r="F4594" t="s">
        <v>283</v>
      </c>
      <c r="G4594" t="s">
        <v>16</v>
      </c>
      <c r="H4594" t="s">
        <v>9716</v>
      </c>
    </row>
    <row r="4595" spans="1:8">
      <c r="A4595" s="1">
        <v>4593</v>
      </c>
      <c r="B4595" t="s">
        <v>9695</v>
      </c>
      <c r="C4595" t="s">
        <v>12</v>
      </c>
      <c r="D4595" t="s">
        <v>9717</v>
      </c>
      <c r="E4595" t="s">
        <v>14</v>
      </c>
      <c r="F4595" t="s">
        <v>286</v>
      </c>
      <c r="G4595" t="s">
        <v>16</v>
      </c>
      <c r="H4595" t="s">
        <v>2822</v>
      </c>
    </row>
    <row r="4596" spans="1:8">
      <c r="A4596" s="1">
        <v>4594</v>
      </c>
      <c r="B4596" t="s">
        <v>9695</v>
      </c>
      <c r="C4596" t="s">
        <v>12</v>
      </c>
      <c r="D4596" t="s">
        <v>9718</v>
      </c>
      <c r="E4596" t="s">
        <v>14</v>
      </c>
      <c r="F4596" t="s">
        <v>289</v>
      </c>
      <c r="G4596" t="s">
        <v>16</v>
      </c>
      <c r="H4596" t="s">
        <v>9719</v>
      </c>
    </row>
    <row r="4597" spans="1:8">
      <c r="A4597" s="1">
        <v>4595</v>
      </c>
      <c r="B4597" t="s">
        <v>9695</v>
      </c>
      <c r="C4597" t="s">
        <v>12</v>
      </c>
      <c r="D4597" t="s">
        <v>9720</v>
      </c>
      <c r="E4597" t="s">
        <v>14</v>
      </c>
      <c r="F4597" t="s">
        <v>291</v>
      </c>
      <c r="G4597" t="s">
        <v>16</v>
      </c>
      <c r="H4597" t="s">
        <v>9721</v>
      </c>
    </row>
    <row r="4598" spans="1:8">
      <c r="A4598" s="1">
        <v>4596</v>
      </c>
      <c r="B4598" t="s">
        <v>9695</v>
      </c>
      <c r="C4598" t="s">
        <v>12</v>
      </c>
      <c r="D4598" t="s">
        <v>9722</v>
      </c>
      <c r="E4598" t="s">
        <v>14</v>
      </c>
      <c r="F4598" t="s">
        <v>294</v>
      </c>
      <c r="G4598" t="s">
        <v>16</v>
      </c>
      <c r="H4598" t="s">
        <v>8604</v>
      </c>
    </row>
    <row r="4599" spans="1:8">
      <c r="A4599" s="1">
        <v>4597</v>
      </c>
      <c r="B4599" t="s">
        <v>9695</v>
      </c>
      <c r="C4599" t="s">
        <v>12</v>
      </c>
      <c r="D4599" t="s">
        <v>9723</v>
      </c>
      <c r="E4599" t="s">
        <v>14</v>
      </c>
      <c r="F4599" t="s">
        <v>297</v>
      </c>
      <c r="G4599" t="s">
        <v>16</v>
      </c>
      <c r="H4599" t="s">
        <v>9724</v>
      </c>
    </row>
    <row r="4600" spans="1:8">
      <c r="A4600" s="1">
        <v>4598</v>
      </c>
      <c r="B4600" t="s">
        <v>9695</v>
      </c>
      <c r="C4600" t="s">
        <v>12</v>
      </c>
      <c r="D4600" t="s">
        <v>9725</v>
      </c>
      <c r="E4600" t="s">
        <v>14</v>
      </c>
      <c r="F4600" t="s">
        <v>300</v>
      </c>
      <c r="G4600" t="s">
        <v>16</v>
      </c>
      <c r="H4600" t="s">
        <v>9726</v>
      </c>
    </row>
    <row r="4601" spans="1:8">
      <c r="A4601" s="1">
        <v>4599</v>
      </c>
      <c r="B4601" t="s">
        <v>9695</v>
      </c>
      <c r="C4601" t="s">
        <v>12</v>
      </c>
      <c r="D4601" t="s">
        <v>9727</v>
      </c>
      <c r="E4601" t="s">
        <v>14</v>
      </c>
      <c r="F4601" t="s">
        <v>956</v>
      </c>
      <c r="G4601" t="s">
        <v>16</v>
      </c>
      <c r="H4601" t="s">
        <v>9728</v>
      </c>
    </row>
    <row r="4602" spans="1:8">
      <c r="A4602" s="1">
        <v>4600</v>
      </c>
      <c r="B4602" t="s">
        <v>9695</v>
      </c>
      <c r="C4602" t="s">
        <v>12</v>
      </c>
      <c r="D4602" t="s">
        <v>9729</v>
      </c>
      <c r="E4602" t="s">
        <v>14</v>
      </c>
      <c r="F4602" t="s">
        <v>6424</v>
      </c>
      <c r="G4602" t="s">
        <v>16</v>
      </c>
      <c r="H4602" t="s">
        <v>9730</v>
      </c>
    </row>
    <row r="4603" spans="1:8">
      <c r="A4603" s="1">
        <v>4601</v>
      </c>
      <c r="B4603" t="s">
        <v>9695</v>
      </c>
      <c r="C4603" t="s">
        <v>12</v>
      </c>
      <c r="D4603" t="s">
        <v>9731</v>
      </c>
      <c r="E4603" t="s">
        <v>14</v>
      </c>
      <c r="F4603" t="s">
        <v>6409</v>
      </c>
      <c r="G4603" t="s">
        <v>16</v>
      </c>
      <c r="H4603" t="s">
        <v>9732</v>
      </c>
    </row>
    <row r="4604" spans="1:8">
      <c r="A4604" s="1">
        <v>4602</v>
      </c>
      <c r="B4604" t="s">
        <v>9695</v>
      </c>
      <c r="C4604" t="s">
        <v>12</v>
      </c>
      <c r="D4604" t="s">
        <v>9733</v>
      </c>
      <c r="E4604" t="s">
        <v>14</v>
      </c>
      <c r="F4604" t="s">
        <v>3095</v>
      </c>
      <c r="G4604" t="s">
        <v>16</v>
      </c>
      <c r="H4604" t="s">
        <v>9734</v>
      </c>
    </row>
    <row r="4605" spans="1:8">
      <c r="A4605" s="1">
        <v>4603</v>
      </c>
      <c r="B4605" t="s">
        <v>9695</v>
      </c>
      <c r="C4605" t="s">
        <v>12</v>
      </c>
      <c r="D4605" t="s">
        <v>9735</v>
      </c>
      <c r="E4605" t="s">
        <v>14</v>
      </c>
      <c r="F4605" t="s">
        <v>3097</v>
      </c>
      <c r="G4605" t="s">
        <v>16</v>
      </c>
      <c r="H4605" t="s">
        <v>9736</v>
      </c>
    </row>
    <row r="4606" spans="1:8">
      <c r="A4606" s="1">
        <v>4604</v>
      </c>
      <c r="B4606" t="s">
        <v>9695</v>
      </c>
      <c r="C4606" t="s">
        <v>12</v>
      </c>
      <c r="D4606" t="s">
        <v>9737</v>
      </c>
      <c r="E4606" t="s">
        <v>14</v>
      </c>
      <c r="F4606" t="s">
        <v>6440</v>
      </c>
      <c r="G4606" t="s">
        <v>16</v>
      </c>
      <c r="H4606" t="s">
        <v>9738</v>
      </c>
    </row>
    <row r="4607" spans="1:8">
      <c r="A4607" s="1">
        <v>4605</v>
      </c>
      <c r="B4607" t="s">
        <v>9695</v>
      </c>
      <c r="C4607" t="s">
        <v>12</v>
      </c>
      <c r="D4607" t="s">
        <v>9739</v>
      </c>
      <c r="E4607" t="s">
        <v>14</v>
      </c>
      <c r="F4607" t="s">
        <v>3529</v>
      </c>
      <c r="G4607" t="s">
        <v>16</v>
      </c>
      <c r="H4607" t="s">
        <v>9740</v>
      </c>
    </row>
    <row r="4608" spans="1:8">
      <c r="A4608" s="1">
        <v>4606</v>
      </c>
      <c r="B4608" t="s">
        <v>9695</v>
      </c>
      <c r="C4608" t="s">
        <v>12</v>
      </c>
      <c r="D4608" t="s">
        <v>9741</v>
      </c>
      <c r="E4608" t="s">
        <v>14</v>
      </c>
      <c r="F4608" t="s">
        <v>2563</v>
      </c>
      <c r="G4608" t="s">
        <v>16</v>
      </c>
      <c r="H4608" t="s">
        <v>9742</v>
      </c>
    </row>
    <row r="4609" spans="1:8">
      <c r="A4609" s="1">
        <v>4607</v>
      </c>
      <c r="B4609" t="s">
        <v>9695</v>
      </c>
      <c r="C4609" t="s">
        <v>12</v>
      </c>
      <c r="D4609" t="s">
        <v>9743</v>
      </c>
      <c r="E4609" t="s">
        <v>14</v>
      </c>
      <c r="F4609" t="s">
        <v>2955</v>
      </c>
      <c r="G4609" t="s">
        <v>16</v>
      </c>
      <c r="H4609" t="s">
        <v>9744</v>
      </c>
    </row>
    <row r="4610" spans="1:8">
      <c r="A4610" s="1">
        <v>4608</v>
      </c>
      <c r="B4610" t="s">
        <v>9695</v>
      </c>
      <c r="C4610" t="s">
        <v>12</v>
      </c>
      <c r="D4610" t="s">
        <v>9745</v>
      </c>
      <c r="E4610" t="s">
        <v>14</v>
      </c>
      <c r="F4610" t="s">
        <v>2958</v>
      </c>
      <c r="G4610" t="s">
        <v>16</v>
      </c>
      <c r="H4610" t="s">
        <v>9746</v>
      </c>
    </row>
    <row r="4611" spans="1:8">
      <c r="A4611" s="1">
        <v>4609</v>
      </c>
      <c r="B4611" t="s">
        <v>9695</v>
      </c>
      <c r="C4611" t="s">
        <v>12</v>
      </c>
      <c r="D4611" t="s">
        <v>9747</v>
      </c>
      <c r="E4611" t="s">
        <v>14</v>
      </c>
      <c r="F4611" t="s">
        <v>1124</v>
      </c>
      <c r="G4611" t="s">
        <v>16</v>
      </c>
      <c r="H4611" t="s">
        <v>9748</v>
      </c>
    </row>
    <row r="4612" spans="1:8">
      <c r="A4612" s="1">
        <v>4610</v>
      </c>
      <c r="B4612" t="s">
        <v>9695</v>
      </c>
      <c r="C4612" t="s">
        <v>12</v>
      </c>
      <c r="D4612" t="s">
        <v>9749</v>
      </c>
      <c r="E4612" t="s">
        <v>14</v>
      </c>
      <c r="F4612" t="s">
        <v>1015</v>
      </c>
      <c r="G4612" t="s">
        <v>16</v>
      </c>
      <c r="H4612" t="s">
        <v>9750</v>
      </c>
    </row>
    <row r="4613" spans="1:8">
      <c r="A4613" s="1">
        <v>4611</v>
      </c>
      <c r="B4613" t="s">
        <v>9695</v>
      </c>
      <c r="C4613" t="s">
        <v>12</v>
      </c>
      <c r="D4613" t="s">
        <v>9751</v>
      </c>
      <c r="E4613" t="s">
        <v>14</v>
      </c>
      <c r="F4613" t="s">
        <v>1129</v>
      </c>
      <c r="G4613" t="s">
        <v>16</v>
      </c>
      <c r="H4613" t="s">
        <v>9752</v>
      </c>
    </row>
    <row r="4614" spans="1:8">
      <c r="A4614" s="1">
        <v>4612</v>
      </c>
      <c r="B4614" t="s">
        <v>9695</v>
      </c>
      <c r="C4614" t="s">
        <v>12</v>
      </c>
      <c r="D4614" t="s">
        <v>9753</v>
      </c>
      <c r="E4614" t="s">
        <v>14</v>
      </c>
      <c r="F4614" t="s">
        <v>1132</v>
      </c>
      <c r="G4614" t="s">
        <v>16</v>
      </c>
      <c r="H4614" t="s">
        <v>9754</v>
      </c>
    </row>
    <row r="4615" spans="1:8">
      <c r="A4615" s="1">
        <v>4613</v>
      </c>
      <c r="B4615" t="s">
        <v>9695</v>
      </c>
      <c r="C4615" t="s">
        <v>12</v>
      </c>
      <c r="D4615" t="s">
        <v>9755</v>
      </c>
      <c r="E4615" t="s">
        <v>14</v>
      </c>
      <c r="F4615" t="s">
        <v>1135</v>
      </c>
      <c r="G4615" t="s">
        <v>16</v>
      </c>
      <c r="H4615" t="s">
        <v>9756</v>
      </c>
    </row>
    <row r="4616" spans="1:8">
      <c r="A4616" s="1">
        <v>4614</v>
      </c>
      <c r="B4616" t="s">
        <v>9695</v>
      </c>
      <c r="C4616" t="s">
        <v>12</v>
      </c>
      <c r="D4616" t="s">
        <v>9757</v>
      </c>
      <c r="E4616" t="s">
        <v>14</v>
      </c>
      <c r="F4616" t="s">
        <v>2690</v>
      </c>
      <c r="G4616" t="s">
        <v>16</v>
      </c>
      <c r="H4616" t="s">
        <v>9758</v>
      </c>
    </row>
    <row r="4617" spans="1:8">
      <c r="A4617" s="1">
        <v>4615</v>
      </c>
      <c r="B4617" t="s">
        <v>9695</v>
      </c>
      <c r="C4617" t="s">
        <v>12</v>
      </c>
      <c r="D4617" t="s">
        <v>9759</v>
      </c>
      <c r="E4617" t="s">
        <v>14</v>
      </c>
      <c r="F4617" t="s">
        <v>2973</v>
      </c>
      <c r="G4617" t="s">
        <v>16</v>
      </c>
      <c r="H4617" t="s">
        <v>9760</v>
      </c>
    </row>
    <row r="4618" spans="1:8">
      <c r="A4618" s="1">
        <v>4616</v>
      </c>
      <c r="B4618" t="s">
        <v>9695</v>
      </c>
      <c r="C4618" t="s">
        <v>12</v>
      </c>
      <c r="D4618" t="s">
        <v>9761</v>
      </c>
      <c r="E4618" t="s">
        <v>14</v>
      </c>
      <c r="F4618" t="s">
        <v>1858</v>
      </c>
      <c r="G4618" t="s">
        <v>16</v>
      </c>
      <c r="H4618" t="s">
        <v>9762</v>
      </c>
    </row>
    <row r="4619" spans="1:8">
      <c r="A4619" s="1">
        <v>4617</v>
      </c>
      <c r="B4619" t="s">
        <v>9695</v>
      </c>
      <c r="C4619" t="s">
        <v>12</v>
      </c>
      <c r="D4619" t="s">
        <v>9763</v>
      </c>
      <c r="E4619" t="s">
        <v>14</v>
      </c>
      <c r="F4619" t="s">
        <v>1207</v>
      </c>
      <c r="G4619" t="s">
        <v>16</v>
      </c>
      <c r="H4619" t="s">
        <v>9764</v>
      </c>
    </row>
    <row r="4620" spans="1:8">
      <c r="A4620" s="1">
        <v>4618</v>
      </c>
      <c r="B4620" t="s">
        <v>9695</v>
      </c>
      <c r="C4620" t="s">
        <v>12</v>
      </c>
      <c r="D4620" t="s">
        <v>9765</v>
      </c>
      <c r="E4620" t="s">
        <v>14</v>
      </c>
      <c r="F4620" t="s">
        <v>1863</v>
      </c>
      <c r="G4620" t="s">
        <v>16</v>
      </c>
      <c r="H4620" t="s">
        <v>9766</v>
      </c>
    </row>
    <row r="4621" spans="1:8">
      <c r="A4621" s="1">
        <v>4619</v>
      </c>
      <c r="B4621" t="s">
        <v>9695</v>
      </c>
      <c r="C4621" t="s">
        <v>12</v>
      </c>
      <c r="D4621" t="s">
        <v>9767</v>
      </c>
      <c r="E4621" t="s">
        <v>14</v>
      </c>
      <c r="F4621" t="s">
        <v>1866</v>
      </c>
      <c r="G4621" t="s">
        <v>16</v>
      </c>
      <c r="H4621" t="s">
        <v>9768</v>
      </c>
    </row>
    <row r="4622" spans="1:8">
      <c r="A4622" s="1">
        <v>4620</v>
      </c>
      <c r="B4622" t="s">
        <v>9695</v>
      </c>
      <c r="C4622" t="s">
        <v>12</v>
      </c>
      <c r="D4622" t="s">
        <v>9769</v>
      </c>
      <c r="E4622" t="s">
        <v>14</v>
      </c>
      <c r="F4622" t="s">
        <v>1869</v>
      </c>
      <c r="G4622" t="s">
        <v>16</v>
      </c>
      <c r="H4622" t="s">
        <v>9770</v>
      </c>
    </row>
    <row r="4623" spans="1:8">
      <c r="A4623" s="1">
        <v>4621</v>
      </c>
      <c r="B4623" t="s">
        <v>9695</v>
      </c>
      <c r="C4623" t="s">
        <v>12</v>
      </c>
      <c r="D4623" t="s">
        <v>9771</v>
      </c>
      <c r="E4623" t="s">
        <v>14</v>
      </c>
      <c r="F4623" t="s">
        <v>1872</v>
      </c>
      <c r="G4623" t="s">
        <v>16</v>
      </c>
      <c r="H4623" t="s">
        <v>9772</v>
      </c>
    </row>
    <row r="4624" spans="1:8">
      <c r="A4624" s="1">
        <v>4622</v>
      </c>
      <c r="B4624" t="s">
        <v>9695</v>
      </c>
      <c r="C4624" t="s">
        <v>12</v>
      </c>
      <c r="D4624" t="s">
        <v>9773</v>
      </c>
      <c r="E4624" t="s">
        <v>14</v>
      </c>
      <c r="F4624" t="s">
        <v>1875</v>
      </c>
      <c r="G4624" t="s">
        <v>16</v>
      </c>
      <c r="H4624" t="s">
        <v>9774</v>
      </c>
    </row>
    <row r="4625" spans="1:8">
      <c r="A4625" s="1">
        <v>4623</v>
      </c>
      <c r="B4625" t="s">
        <v>9695</v>
      </c>
      <c r="C4625" t="s">
        <v>12</v>
      </c>
      <c r="D4625" t="s">
        <v>9775</v>
      </c>
      <c r="E4625" t="s">
        <v>14</v>
      </c>
      <c r="F4625" t="s">
        <v>1878</v>
      </c>
      <c r="G4625" t="s">
        <v>16</v>
      </c>
      <c r="H4625" t="s">
        <v>9776</v>
      </c>
    </row>
    <row r="4626" spans="1:8">
      <c r="A4626" s="1">
        <v>4624</v>
      </c>
      <c r="B4626" t="s">
        <v>9695</v>
      </c>
      <c r="C4626" t="s">
        <v>12</v>
      </c>
      <c r="D4626" t="s">
        <v>9777</v>
      </c>
      <c r="E4626" t="s">
        <v>14</v>
      </c>
      <c r="F4626" t="s">
        <v>1880</v>
      </c>
      <c r="G4626" t="s">
        <v>16</v>
      </c>
      <c r="H4626" t="s">
        <v>9778</v>
      </c>
    </row>
    <row r="4627" spans="1:8">
      <c r="A4627" s="1">
        <v>4625</v>
      </c>
      <c r="B4627" t="s">
        <v>9695</v>
      </c>
      <c r="C4627" t="s">
        <v>12</v>
      </c>
      <c r="D4627" t="s">
        <v>9779</v>
      </c>
      <c r="E4627" t="s">
        <v>14</v>
      </c>
      <c r="F4627" t="s">
        <v>1882</v>
      </c>
      <c r="G4627" t="s">
        <v>16</v>
      </c>
      <c r="H4627" t="s">
        <v>9780</v>
      </c>
    </row>
    <row r="4628" spans="1:8">
      <c r="A4628" s="1">
        <v>4626</v>
      </c>
      <c r="B4628" t="s">
        <v>9695</v>
      </c>
      <c r="C4628" t="s">
        <v>12</v>
      </c>
      <c r="D4628" t="s">
        <v>9781</v>
      </c>
      <c r="E4628" t="s">
        <v>14</v>
      </c>
      <c r="F4628" t="s">
        <v>1885</v>
      </c>
      <c r="G4628" t="s">
        <v>16</v>
      </c>
      <c r="H4628" t="s">
        <v>9782</v>
      </c>
    </row>
    <row r="4629" spans="1:8">
      <c r="A4629" s="1">
        <v>4627</v>
      </c>
      <c r="B4629" t="s">
        <v>9695</v>
      </c>
      <c r="C4629" t="s">
        <v>12</v>
      </c>
      <c r="D4629" t="s">
        <v>9783</v>
      </c>
      <c r="E4629" t="s">
        <v>14</v>
      </c>
      <c r="F4629" t="s">
        <v>1888</v>
      </c>
      <c r="G4629" t="s">
        <v>16</v>
      </c>
      <c r="H4629" t="s">
        <v>9784</v>
      </c>
    </row>
    <row r="4630" spans="1:8">
      <c r="A4630" s="1">
        <v>4628</v>
      </c>
      <c r="B4630" t="s">
        <v>9695</v>
      </c>
      <c r="C4630" t="s">
        <v>12</v>
      </c>
      <c r="D4630" t="s">
        <v>9785</v>
      </c>
      <c r="E4630" t="s">
        <v>14</v>
      </c>
      <c r="F4630" t="s">
        <v>1916</v>
      </c>
      <c r="G4630" t="s">
        <v>16</v>
      </c>
      <c r="H4630" t="s">
        <v>9786</v>
      </c>
    </row>
    <row r="4631" spans="1:8">
      <c r="A4631" s="1">
        <v>4629</v>
      </c>
      <c r="B4631" t="s">
        <v>9695</v>
      </c>
      <c r="C4631" t="s">
        <v>12</v>
      </c>
      <c r="D4631" t="s">
        <v>9787</v>
      </c>
      <c r="E4631" t="s">
        <v>14</v>
      </c>
      <c r="F4631" t="s">
        <v>1919</v>
      </c>
      <c r="G4631" t="s">
        <v>16</v>
      </c>
      <c r="H4631" t="s">
        <v>9788</v>
      </c>
    </row>
    <row r="4632" spans="1:8">
      <c r="A4632" s="1">
        <v>4630</v>
      </c>
      <c r="B4632" t="s">
        <v>9695</v>
      </c>
      <c r="C4632" t="s">
        <v>12</v>
      </c>
      <c r="D4632" t="s">
        <v>9789</v>
      </c>
      <c r="E4632" t="s">
        <v>14</v>
      </c>
      <c r="F4632" t="s">
        <v>1922</v>
      </c>
      <c r="G4632" t="s">
        <v>16</v>
      </c>
      <c r="H4632" t="s">
        <v>9790</v>
      </c>
    </row>
    <row r="4633" spans="1:8">
      <c r="A4633" s="1">
        <v>4631</v>
      </c>
      <c r="B4633" t="s">
        <v>9695</v>
      </c>
      <c r="C4633" t="s">
        <v>12</v>
      </c>
      <c r="D4633" t="s">
        <v>9791</v>
      </c>
      <c r="E4633" t="s">
        <v>14</v>
      </c>
      <c r="F4633" t="s">
        <v>1925</v>
      </c>
      <c r="G4633" t="s">
        <v>16</v>
      </c>
      <c r="H4633" t="s">
        <v>9792</v>
      </c>
    </row>
    <row r="4634" spans="1:8">
      <c r="A4634" s="1">
        <v>4632</v>
      </c>
      <c r="B4634" t="s">
        <v>9695</v>
      </c>
      <c r="C4634" t="s">
        <v>12</v>
      </c>
      <c r="D4634" t="s">
        <v>9793</v>
      </c>
      <c r="E4634" t="s">
        <v>14</v>
      </c>
      <c r="F4634" t="s">
        <v>1939</v>
      </c>
      <c r="G4634" t="s">
        <v>16</v>
      </c>
      <c r="H4634" t="s">
        <v>9794</v>
      </c>
    </row>
    <row r="4635" spans="1:8">
      <c r="A4635" s="1">
        <v>4633</v>
      </c>
      <c r="B4635" t="s">
        <v>9695</v>
      </c>
      <c r="C4635" t="s">
        <v>12</v>
      </c>
      <c r="D4635" t="s">
        <v>9795</v>
      </c>
      <c r="E4635" t="s">
        <v>14</v>
      </c>
      <c r="F4635" t="s">
        <v>1942</v>
      </c>
      <c r="G4635" t="s">
        <v>16</v>
      </c>
      <c r="H4635" t="s">
        <v>9796</v>
      </c>
    </row>
    <row r="4636" spans="1:8">
      <c r="A4636" s="1">
        <v>4634</v>
      </c>
      <c r="B4636" t="s">
        <v>9695</v>
      </c>
      <c r="C4636" t="s">
        <v>12</v>
      </c>
      <c r="D4636" t="s">
        <v>9797</v>
      </c>
      <c r="E4636" t="s">
        <v>14</v>
      </c>
      <c r="F4636" t="s">
        <v>1161</v>
      </c>
      <c r="G4636" t="s">
        <v>16</v>
      </c>
      <c r="H4636" t="s">
        <v>9798</v>
      </c>
    </row>
    <row r="4637" spans="1:8">
      <c r="A4637" s="1">
        <v>4635</v>
      </c>
      <c r="B4637" t="s">
        <v>9695</v>
      </c>
      <c r="C4637" t="s">
        <v>12</v>
      </c>
      <c r="D4637" t="s">
        <v>9799</v>
      </c>
      <c r="E4637" t="s">
        <v>14</v>
      </c>
      <c r="F4637" t="s">
        <v>1955</v>
      </c>
      <c r="G4637" t="s">
        <v>16</v>
      </c>
      <c r="H4637" t="s">
        <v>9800</v>
      </c>
    </row>
    <row r="4638" spans="1:8">
      <c r="A4638" s="1">
        <v>4636</v>
      </c>
      <c r="B4638" t="s">
        <v>9695</v>
      </c>
      <c r="C4638" t="s">
        <v>12</v>
      </c>
      <c r="D4638" t="s">
        <v>9801</v>
      </c>
      <c r="E4638" t="s">
        <v>14</v>
      </c>
      <c r="F4638" t="s">
        <v>1958</v>
      </c>
      <c r="G4638" t="s">
        <v>16</v>
      </c>
      <c r="H4638" t="s">
        <v>9802</v>
      </c>
    </row>
    <row r="4639" spans="1:8">
      <c r="A4639" s="1">
        <v>4637</v>
      </c>
      <c r="B4639" t="s">
        <v>9695</v>
      </c>
      <c r="C4639" t="s">
        <v>12</v>
      </c>
      <c r="D4639" t="s">
        <v>9803</v>
      </c>
      <c r="E4639" t="s">
        <v>14</v>
      </c>
      <c r="F4639" t="s">
        <v>1961</v>
      </c>
      <c r="G4639" t="s">
        <v>16</v>
      </c>
      <c r="H4639" t="s">
        <v>9804</v>
      </c>
    </row>
    <row r="4640" spans="1:8">
      <c r="A4640" s="1">
        <v>4638</v>
      </c>
      <c r="B4640" t="s">
        <v>9695</v>
      </c>
      <c r="C4640" t="s">
        <v>12</v>
      </c>
      <c r="D4640" t="s">
        <v>9805</v>
      </c>
      <c r="E4640" t="s">
        <v>14</v>
      </c>
      <c r="F4640" t="s">
        <v>9806</v>
      </c>
      <c r="G4640" t="s">
        <v>16</v>
      </c>
      <c r="H4640" t="s">
        <v>9807</v>
      </c>
    </row>
    <row r="4641" spans="1:8">
      <c r="A4641" s="1">
        <v>4639</v>
      </c>
      <c r="B4641" t="s">
        <v>9695</v>
      </c>
      <c r="C4641" t="s">
        <v>12</v>
      </c>
      <c r="D4641" t="s">
        <v>9808</v>
      </c>
      <c r="E4641" t="s">
        <v>14</v>
      </c>
      <c r="F4641" t="s">
        <v>5566</v>
      </c>
      <c r="G4641" t="s">
        <v>16</v>
      </c>
      <c r="H4641" t="s">
        <v>9809</v>
      </c>
    </row>
    <row r="4642" spans="1:8">
      <c r="A4642" s="1">
        <v>4640</v>
      </c>
      <c r="B4642" t="s">
        <v>9695</v>
      </c>
      <c r="C4642" t="s">
        <v>12</v>
      </c>
      <c r="D4642" t="s">
        <v>9810</v>
      </c>
      <c r="E4642" t="s">
        <v>14</v>
      </c>
      <c r="F4642" t="s">
        <v>7494</v>
      </c>
      <c r="G4642" t="s">
        <v>16</v>
      </c>
      <c r="H4642" t="s">
        <v>9811</v>
      </c>
    </row>
    <row r="4643" spans="1:8">
      <c r="A4643" s="1">
        <v>4641</v>
      </c>
      <c r="B4643" t="s">
        <v>9695</v>
      </c>
      <c r="C4643" t="s">
        <v>12</v>
      </c>
      <c r="D4643" t="s">
        <v>9812</v>
      </c>
      <c r="E4643" t="s">
        <v>14</v>
      </c>
      <c r="F4643" t="s">
        <v>4173</v>
      </c>
      <c r="G4643" t="s">
        <v>16</v>
      </c>
      <c r="H4643" t="s">
        <v>9813</v>
      </c>
    </row>
    <row r="4644" spans="1:8">
      <c r="A4644" s="1">
        <v>4642</v>
      </c>
      <c r="B4644" t="s">
        <v>9695</v>
      </c>
      <c r="C4644" t="s">
        <v>12</v>
      </c>
      <c r="D4644" t="s">
        <v>9814</v>
      </c>
      <c r="E4644" t="s">
        <v>14</v>
      </c>
      <c r="F4644" t="s">
        <v>8749</v>
      </c>
      <c r="G4644" t="s">
        <v>16</v>
      </c>
      <c r="H4644" t="s">
        <v>9815</v>
      </c>
    </row>
    <row r="4645" spans="1:8">
      <c r="A4645" s="1">
        <v>4643</v>
      </c>
      <c r="B4645" t="s">
        <v>9695</v>
      </c>
      <c r="C4645" t="s">
        <v>12</v>
      </c>
      <c r="D4645" t="s">
        <v>9816</v>
      </c>
      <c r="E4645" t="s">
        <v>14</v>
      </c>
      <c r="F4645" t="s">
        <v>5569</v>
      </c>
      <c r="G4645" t="s">
        <v>16</v>
      </c>
      <c r="H4645" t="s">
        <v>9817</v>
      </c>
    </row>
    <row r="4646" spans="1:8">
      <c r="A4646" s="1">
        <v>4644</v>
      </c>
      <c r="B4646" t="s">
        <v>9695</v>
      </c>
      <c r="C4646" t="s">
        <v>12</v>
      </c>
      <c r="D4646" t="s">
        <v>9818</v>
      </c>
      <c r="E4646" t="s">
        <v>14</v>
      </c>
      <c r="F4646" t="s">
        <v>5461</v>
      </c>
      <c r="G4646" t="s">
        <v>16</v>
      </c>
      <c r="H4646" t="s">
        <v>9819</v>
      </c>
    </row>
    <row r="4647" spans="1:8">
      <c r="A4647" s="1">
        <v>4645</v>
      </c>
      <c r="B4647" t="s">
        <v>9695</v>
      </c>
      <c r="C4647" t="s">
        <v>12</v>
      </c>
      <c r="D4647" t="s">
        <v>9820</v>
      </c>
      <c r="E4647" t="s">
        <v>14</v>
      </c>
      <c r="F4647" t="s">
        <v>8753</v>
      </c>
      <c r="G4647" t="s">
        <v>16</v>
      </c>
      <c r="H4647" t="s">
        <v>9821</v>
      </c>
    </row>
    <row r="4648" spans="1:8">
      <c r="A4648" s="1">
        <v>4646</v>
      </c>
      <c r="B4648" t="s">
        <v>9695</v>
      </c>
      <c r="C4648" t="s">
        <v>12</v>
      </c>
      <c r="D4648" t="s">
        <v>9822</v>
      </c>
      <c r="E4648" t="s">
        <v>14</v>
      </c>
      <c r="F4648" t="s">
        <v>1983</v>
      </c>
      <c r="G4648" t="s">
        <v>16</v>
      </c>
      <c r="H4648" t="s">
        <v>9823</v>
      </c>
    </row>
    <row r="4649" spans="1:8">
      <c r="A4649" s="1">
        <v>4647</v>
      </c>
      <c r="B4649" t="s">
        <v>9695</v>
      </c>
      <c r="C4649" t="s">
        <v>12</v>
      </c>
      <c r="D4649" t="s">
        <v>9824</v>
      </c>
      <c r="E4649" t="s">
        <v>14</v>
      </c>
      <c r="F4649" t="s">
        <v>5585</v>
      </c>
      <c r="G4649" t="s">
        <v>16</v>
      </c>
      <c r="H4649" t="s">
        <v>9825</v>
      </c>
    </row>
    <row r="4650" spans="1:8">
      <c r="A4650" s="1">
        <v>4648</v>
      </c>
      <c r="B4650" t="s">
        <v>9695</v>
      </c>
      <c r="C4650" t="s">
        <v>12</v>
      </c>
      <c r="D4650" t="s">
        <v>9826</v>
      </c>
      <c r="E4650" t="s">
        <v>14</v>
      </c>
      <c r="F4650" t="s">
        <v>2582</v>
      </c>
      <c r="G4650" t="s">
        <v>16</v>
      </c>
      <c r="H4650" t="s">
        <v>9827</v>
      </c>
    </row>
    <row r="4651" spans="1:8">
      <c r="A4651" s="1">
        <v>4649</v>
      </c>
      <c r="B4651" t="s">
        <v>9695</v>
      </c>
      <c r="C4651" t="s">
        <v>12</v>
      </c>
      <c r="D4651" t="s">
        <v>9828</v>
      </c>
      <c r="E4651" t="s">
        <v>14</v>
      </c>
      <c r="F4651" t="s">
        <v>2585</v>
      </c>
      <c r="G4651" t="s">
        <v>16</v>
      </c>
      <c r="H4651" t="s">
        <v>9829</v>
      </c>
    </row>
    <row r="4652" spans="1:8">
      <c r="A4652" s="1">
        <v>4650</v>
      </c>
      <c r="B4652" t="s">
        <v>9695</v>
      </c>
      <c r="C4652" t="s">
        <v>12</v>
      </c>
      <c r="D4652" t="s">
        <v>9830</v>
      </c>
      <c r="E4652" t="s">
        <v>14</v>
      </c>
      <c r="F4652" t="s">
        <v>2588</v>
      </c>
      <c r="G4652" t="s">
        <v>16</v>
      </c>
      <c r="H4652" t="s">
        <v>9831</v>
      </c>
    </row>
    <row r="4653" spans="1:8">
      <c r="A4653" s="1">
        <v>4651</v>
      </c>
      <c r="B4653" t="s">
        <v>9695</v>
      </c>
      <c r="C4653" t="s">
        <v>12</v>
      </c>
      <c r="D4653" t="s">
        <v>9832</v>
      </c>
      <c r="E4653" t="s">
        <v>14</v>
      </c>
      <c r="F4653" t="s">
        <v>1992</v>
      </c>
      <c r="G4653" t="s">
        <v>16</v>
      </c>
      <c r="H4653" t="s">
        <v>9833</v>
      </c>
    </row>
    <row r="4654" spans="1:8">
      <c r="A4654" s="1">
        <v>4652</v>
      </c>
      <c r="B4654" t="s">
        <v>9695</v>
      </c>
      <c r="C4654" t="s">
        <v>12</v>
      </c>
      <c r="D4654" t="s">
        <v>9834</v>
      </c>
      <c r="E4654" t="s">
        <v>14</v>
      </c>
      <c r="F4654" t="s">
        <v>1998</v>
      </c>
      <c r="G4654" t="s">
        <v>16</v>
      </c>
      <c r="H4654" t="s">
        <v>9835</v>
      </c>
    </row>
    <row r="4655" spans="1:8">
      <c r="A4655" s="1">
        <v>4653</v>
      </c>
      <c r="B4655" t="s">
        <v>9695</v>
      </c>
      <c r="C4655" t="s">
        <v>12</v>
      </c>
      <c r="D4655" t="s">
        <v>9836</v>
      </c>
      <c r="E4655" t="s">
        <v>14</v>
      </c>
      <c r="F4655" t="s">
        <v>134</v>
      </c>
      <c r="G4655" t="s">
        <v>16</v>
      </c>
      <c r="H4655" t="s">
        <v>9837</v>
      </c>
    </row>
    <row r="4656" spans="1:8">
      <c r="A4656" s="1">
        <v>4654</v>
      </c>
      <c r="B4656" t="s">
        <v>9695</v>
      </c>
      <c r="C4656" t="s">
        <v>12</v>
      </c>
      <c r="D4656" t="s">
        <v>9838</v>
      </c>
      <c r="E4656" t="s">
        <v>14</v>
      </c>
      <c r="F4656" t="s">
        <v>128</v>
      </c>
      <c r="G4656" t="s">
        <v>16</v>
      </c>
      <c r="H4656" t="s">
        <v>9839</v>
      </c>
    </row>
    <row r="4657" spans="1:8">
      <c r="A4657" s="1">
        <v>4655</v>
      </c>
      <c r="B4657" t="s">
        <v>9695</v>
      </c>
      <c r="C4657" t="s">
        <v>12</v>
      </c>
      <c r="D4657" t="s">
        <v>9840</v>
      </c>
      <c r="E4657" t="s">
        <v>14</v>
      </c>
      <c r="F4657" t="s">
        <v>9841</v>
      </c>
      <c r="G4657" t="s">
        <v>16</v>
      </c>
      <c r="H4657" t="s">
        <v>9842</v>
      </c>
    </row>
    <row r="4658" spans="1:8">
      <c r="A4658" s="1">
        <v>4656</v>
      </c>
      <c r="B4658" t="s">
        <v>9695</v>
      </c>
      <c r="C4658" t="s">
        <v>12</v>
      </c>
      <c r="D4658" t="s">
        <v>9843</v>
      </c>
      <c r="E4658" t="s">
        <v>14</v>
      </c>
      <c r="F4658" t="s">
        <v>9844</v>
      </c>
      <c r="G4658" t="s">
        <v>16</v>
      </c>
      <c r="H4658" t="s">
        <v>9845</v>
      </c>
    </row>
    <row r="4659" spans="1:8">
      <c r="A4659" s="1">
        <v>4657</v>
      </c>
      <c r="B4659" t="s">
        <v>9695</v>
      </c>
      <c r="C4659" t="s">
        <v>12</v>
      </c>
      <c r="D4659" t="s">
        <v>9846</v>
      </c>
      <c r="E4659" t="s">
        <v>14</v>
      </c>
      <c r="F4659" t="s">
        <v>9847</v>
      </c>
      <c r="G4659" t="s">
        <v>16</v>
      </c>
      <c r="H4659" t="s">
        <v>9848</v>
      </c>
    </row>
    <row r="4660" spans="1:8">
      <c r="A4660" s="1">
        <v>4658</v>
      </c>
      <c r="B4660" t="s">
        <v>9695</v>
      </c>
      <c r="C4660" t="s">
        <v>12</v>
      </c>
      <c r="D4660" t="s">
        <v>9849</v>
      </c>
      <c r="E4660" t="s">
        <v>14</v>
      </c>
      <c r="F4660" t="s">
        <v>9850</v>
      </c>
      <c r="G4660" t="s">
        <v>16</v>
      </c>
      <c r="H4660" t="s">
        <v>9851</v>
      </c>
    </row>
    <row r="4661" spans="1:8">
      <c r="A4661" s="1">
        <v>4659</v>
      </c>
      <c r="B4661" t="s">
        <v>9695</v>
      </c>
      <c r="C4661" t="s">
        <v>12</v>
      </c>
      <c r="D4661" t="s">
        <v>9852</v>
      </c>
      <c r="E4661" t="s">
        <v>14</v>
      </c>
      <c r="F4661" t="s">
        <v>9853</v>
      </c>
      <c r="G4661" t="s">
        <v>16</v>
      </c>
      <c r="H4661" t="s">
        <v>9854</v>
      </c>
    </row>
    <row r="4662" spans="1:8">
      <c r="A4662" s="1">
        <v>4660</v>
      </c>
      <c r="B4662" t="s">
        <v>9695</v>
      </c>
      <c r="C4662" t="s">
        <v>12</v>
      </c>
      <c r="D4662" t="s">
        <v>9855</v>
      </c>
      <c r="E4662" t="s">
        <v>14</v>
      </c>
      <c r="F4662" t="s">
        <v>9856</v>
      </c>
      <c r="G4662" t="s">
        <v>16</v>
      </c>
      <c r="H4662" t="s">
        <v>9857</v>
      </c>
    </row>
    <row r="4663" spans="1:8">
      <c r="A4663" s="1">
        <v>4661</v>
      </c>
      <c r="B4663" t="s">
        <v>9695</v>
      </c>
      <c r="C4663" t="s">
        <v>12</v>
      </c>
      <c r="D4663" t="s">
        <v>9858</v>
      </c>
      <c r="E4663" t="s">
        <v>14</v>
      </c>
      <c r="F4663" t="s">
        <v>9859</v>
      </c>
      <c r="G4663" t="s">
        <v>16</v>
      </c>
      <c r="H4663" t="s">
        <v>9860</v>
      </c>
    </row>
    <row r="4664" spans="1:8">
      <c r="A4664" s="1">
        <v>4662</v>
      </c>
      <c r="B4664" t="s">
        <v>9695</v>
      </c>
      <c r="C4664" t="s">
        <v>12</v>
      </c>
      <c r="D4664" t="s">
        <v>9861</v>
      </c>
      <c r="E4664" t="s">
        <v>14</v>
      </c>
      <c r="F4664" t="s">
        <v>6789</v>
      </c>
      <c r="G4664" t="s">
        <v>16</v>
      </c>
      <c r="H4664" t="s">
        <v>9862</v>
      </c>
    </row>
    <row r="4665" spans="1:8">
      <c r="A4665" s="1">
        <v>4663</v>
      </c>
      <c r="B4665" t="s">
        <v>9695</v>
      </c>
      <c r="C4665" t="s">
        <v>12</v>
      </c>
      <c r="D4665" t="s">
        <v>9863</v>
      </c>
      <c r="E4665" t="s">
        <v>14</v>
      </c>
      <c r="F4665" t="s">
        <v>9864</v>
      </c>
      <c r="G4665" t="s">
        <v>16</v>
      </c>
      <c r="H4665" t="s">
        <v>9865</v>
      </c>
    </row>
    <row r="4666" spans="1:8">
      <c r="A4666" s="1">
        <v>4664</v>
      </c>
      <c r="B4666" t="s">
        <v>9695</v>
      </c>
      <c r="C4666" t="s">
        <v>12</v>
      </c>
      <c r="D4666" t="s">
        <v>9866</v>
      </c>
      <c r="E4666" t="s">
        <v>14</v>
      </c>
      <c r="F4666" t="s">
        <v>134</v>
      </c>
      <c r="G4666" t="s">
        <v>16</v>
      </c>
      <c r="H4666" t="s">
        <v>9867</v>
      </c>
    </row>
    <row r="4667" spans="1:8">
      <c r="A4667" s="1">
        <v>4665</v>
      </c>
      <c r="B4667" t="s">
        <v>9695</v>
      </c>
      <c r="C4667" t="s">
        <v>12</v>
      </c>
      <c r="D4667" t="s">
        <v>9868</v>
      </c>
      <c r="E4667" t="s">
        <v>14</v>
      </c>
      <c r="F4667" t="s">
        <v>9869</v>
      </c>
      <c r="G4667" t="s">
        <v>16</v>
      </c>
      <c r="H4667" t="s">
        <v>9870</v>
      </c>
    </row>
    <row r="4668" spans="1:8">
      <c r="A4668" s="1">
        <v>4666</v>
      </c>
      <c r="B4668" t="s">
        <v>9695</v>
      </c>
      <c r="C4668" t="s">
        <v>12</v>
      </c>
      <c r="D4668" t="s">
        <v>9871</v>
      </c>
      <c r="E4668" t="s">
        <v>14</v>
      </c>
      <c r="F4668" t="s">
        <v>9872</v>
      </c>
      <c r="G4668" t="s">
        <v>16</v>
      </c>
      <c r="H4668" t="s">
        <v>9873</v>
      </c>
    </row>
    <row r="4669" spans="1:8">
      <c r="A4669" s="1">
        <v>4667</v>
      </c>
      <c r="B4669" t="s">
        <v>9695</v>
      </c>
      <c r="C4669" t="s">
        <v>12</v>
      </c>
      <c r="D4669" t="s">
        <v>9874</v>
      </c>
      <c r="E4669" t="s">
        <v>14</v>
      </c>
      <c r="F4669" t="s">
        <v>9875</v>
      </c>
      <c r="G4669" t="s">
        <v>16</v>
      </c>
      <c r="H4669" t="s">
        <v>9876</v>
      </c>
    </row>
    <row r="4670" spans="1:8">
      <c r="A4670" s="1">
        <v>4668</v>
      </c>
      <c r="B4670" t="s">
        <v>9695</v>
      </c>
      <c r="C4670" t="s">
        <v>12</v>
      </c>
      <c r="D4670" t="s">
        <v>9877</v>
      </c>
      <c r="E4670" t="s">
        <v>14</v>
      </c>
      <c r="F4670" t="s">
        <v>9131</v>
      </c>
      <c r="G4670" t="s">
        <v>16</v>
      </c>
      <c r="H4670" t="s">
        <v>9878</v>
      </c>
    </row>
    <row r="4671" spans="1:8">
      <c r="A4671" s="1">
        <v>4669</v>
      </c>
      <c r="B4671" t="s">
        <v>9695</v>
      </c>
      <c r="C4671" t="s">
        <v>12</v>
      </c>
      <c r="D4671" t="s">
        <v>9879</v>
      </c>
      <c r="E4671" t="s">
        <v>14</v>
      </c>
      <c r="F4671" t="s">
        <v>9880</v>
      </c>
      <c r="G4671" t="s">
        <v>16</v>
      </c>
      <c r="H4671" t="s">
        <v>9881</v>
      </c>
    </row>
    <row r="4672" spans="1:8">
      <c r="A4672" s="1">
        <v>4670</v>
      </c>
      <c r="B4672" t="s">
        <v>9695</v>
      </c>
      <c r="C4672" t="s">
        <v>12</v>
      </c>
      <c r="D4672" t="s">
        <v>9882</v>
      </c>
      <c r="E4672" t="s">
        <v>14</v>
      </c>
      <c r="F4672" t="s">
        <v>9883</v>
      </c>
      <c r="G4672" t="s">
        <v>16</v>
      </c>
      <c r="H4672" t="s">
        <v>9884</v>
      </c>
    </row>
    <row r="4673" spans="1:8">
      <c r="A4673" s="1">
        <v>4671</v>
      </c>
      <c r="B4673" t="s">
        <v>9695</v>
      </c>
      <c r="C4673" t="s">
        <v>12</v>
      </c>
      <c r="D4673" t="s">
        <v>9885</v>
      </c>
      <c r="E4673" t="s">
        <v>14</v>
      </c>
      <c r="F4673" t="s">
        <v>1281</v>
      </c>
      <c r="G4673" t="s">
        <v>16</v>
      </c>
      <c r="H4673" t="s">
        <v>9886</v>
      </c>
    </row>
    <row r="4674" spans="1:8">
      <c r="A4674" s="1">
        <v>4672</v>
      </c>
      <c r="B4674" t="s">
        <v>9695</v>
      </c>
      <c r="C4674" t="s">
        <v>12</v>
      </c>
      <c r="D4674" t="s">
        <v>9887</v>
      </c>
      <c r="E4674" t="s">
        <v>14</v>
      </c>
      <c r="F4674" t="s">
        <v>1284</v>
      </c>
      <c r="G4674" t="s">
        <v>16</v>
      </c>
      <c r="H4674" t="s">
        <v>9888</v>
      </c>
    </row>
    <row r="4675" spans="1:8">
      <c r="A4675" s="1">
        <v>4673</v>
      </c>
      <c r="B4675" t="s">
        <v>9695</v>
      </c>
      <c r="C4675" t="s">
        <v>12</v>
      </c>
      <c r="D4675" t="s">
        <v>9889</v>
      </c>
      <c r="E4675" t="s">
        <v>14</v>
      </c>
      <c r="F4675" t="s">
        <v>2111</v>
      </c>
      <c r="G4675" t="s">
        <v>16</v>
      </c>
      <c r="H4675" t="s">
        <v>9890</v>
      </c>
    </row>
    <row r="4676" spans="1:8">
      <c r="A4676" s="1">
        <v>4674</v>
      </c>
      <c r="B4676" t="s">
        <v>9695</v>
      </c>
      <c r="C4676" t="s">
        <v>12</v>
      </c>
      <c r="D4676" t="s">
        <v>9891</v>
      </c>
      <c r="E4676" t="s">
        <v>14</v>
      </c>
      <c r="F4676" t="s">
        <v>1290</v>
      </c>
      <c r="G4676" t="s">
        <v>16</v>
      </c>
      <c r="H4676" t="s">
        <v>9892</v>
      </c>
    </row>
    <row r="4677" spans="1:8">
      <c r="A4677" s="1">
        <v>4675</v>
      </c>
      <c r="B4677" t="s">
        <v>9695</v>
      </c>
      <c r="C4677" t="s">
        <v>12</v>
      </c>
      <c r="D4677" t="s">
        <v>9893</v>
      </c>
      <c r="E4677" t="s">
        <v>14</v>
      </c>
      <c r="F4677" t="s">
        <v>2119</v>
      </c>
      <c r="G4677" t="s">
        <v>16</v>
      </c>
      <c r="H4677" t="s">
        <v>9894</v>
      </c>
    </row>
    <row r="4678" spans="1:8">
      <c r="A4678" s="1">
        <v>4676</v>
      </c>
      <c r="B4678" t="s">
        <v>9695</v>
      </c>
      <c r="C4678" t="s">
        <v>12</v>
      </c>
      <c r="D4678" t="s">
        <v>9895</v>
      </c>
      <c r="E4678" t="s">
        <v>14</v>
      </c>
      <c r="F4678" t="s">
        <v>1296</v>
      </c>
      <c r="G4678" t="s">
        <v>16</v>
      </c>
      <c r="H4678" t="s">
        <v>9896</v>
      </c>
    </row>
    <row r="4679" spans="1:8">
      <c r="A4679" s="1">
        <v>4677</v>
      </c>
      <c r="B4679" t="s">
        <v>9695</v>
      </c>
      <c r="C4679" t="s">
        <v>12</v>
      </c>
      <c r="D4679" t="s">
        <v>9897</v>
      </c>
      <c r="E4679" t="s">
        <v>14</v>
      </c>
      <c r="F4679" t="s">
        <v>1299</v>
      </c>
      <c r="G4679" t="s">
        <v>16</v>
      </c>
      <c r="H4679" t="s">
        <v>9898</v>
      </c>
    </row>
    <row r="4680" spans="1:8">
      <c r="A4680" s="1">
        <v>4678</v>
      </c>
      <c r="B4680" t="s">
        <v>9695</v>
      </c>
      <c r="C4680" t="s">
        <v>12</v>
      </c>
      <c r="D4680" t="s">
        <v>9899</v>
      </c>
      <c r="E4680" t="s">
        <v>14</v>
      </c>
      <c r="F4680" t="s">
        <v>1305</v>
      </c>
      <c r="G4680" t="s">
        <v>16</v>
      </c>
      <c r="H4680" t="s">
        <v>9900</v>
      </c>
    </row>
    <row r="4681" spans="1:8">
      <c r="A4681" s="1">
        <v>4679</v>
      </c>
      <c r="B4681" t="s">
        <v>9695</v>
      </c>
      <c r="C4681" t="s">
        <v>12</v>
      </c>
      <c r="D4681" t="s">
        <v>9901</v>
      </c>
      <c r="E4681" t="s">
        <v>14</v>
      </c>
      <c r="F4681" t="s">
        <v>1341</v>
      </c>
      <c r="G4681" t="s">
        <v>16</v>
      </c>
      <c r="H4681" t="s">
        <v>9902</v>
      </c>
    </row>
    <row r="4682" spans="1:8">
      <c r="A4682" s="1">
        <v>4680</v>
      </c>
      <c r="B4682" t="s">
        <v>9695</v>
      </c>
      <c r="C4682" t="s">
        <v>12</v>
      </c>
      <c r="D4682" t="s">
        <v>9903</v>
      </c>
      <c r="E4682" t="s">
        <v>14</v>
      </c>
      <c r="F4682" t="s">
        <v>1346</v>
      </c>
      <c r="G4682" t="s">
        <v>16</v>
      </c>
      <c r="H4682" t="s">
        <v>9904</v>
      </c>
    </row>
    <row r="4683" spans="1:8">
      <c r="A4683" s="1">
        <v>4681</v>
      </c>
      <c r="B4683" t="s">
        <v>9695</v>
      </c>
      <c r="C4683" t="s">
        <v>12</v>
      </c>
      <c r="D4683" t="s">
        <v>9905</v>
      </c>
      <c r="E4683" t="s">
        <v>14</v>
      </c>
      <c r="F4683" t="s">
        <v>1363</v>
      </c>
      <c r="G4683" t="s">
        <v>16</v>
      </c>
      <c r="H4683" t="s">
        <v>9906</v>
      </c>
    </row>
    <row r="4684" spans="1:8">
      <c r="A4684" s="1">
        <v>4682</v>
      </c>
      <c r="B4684" t="s">
        <v>9695</v>
      </c>
      <c r="C4684" t="s">
        <v>12</v>
      </c>
      <c r="D4684" t="s">
        <v>9907</v>
      </c>
      <c r="E4684" t="s">
        <v>14</v>
      </c>
      <c r="F4684" t="s">
        <v>1369</v>
      </c>
      <c r="G4684" t="s">
        <v>16</v>
      </c>
      <c r="H4684" t="s">
        <v>9908</v>
      </c>
    </row>
    <row r="4685" spans="1:8">
      <c r="A4685" s="1">
        <v>4683</v>
      </c>
      <c r="B4685" t="s">
        <v>9695</v>
      </c>
      <c r="C4685" t="s">
        <v>12</v>
      </c>
      <c r="D4685" t="s">
        <v>9909</v>
      </c>
      <c r="E4685" t="s">
        <v>14</v>
      </c>
      <c r="F4685" t="s">
        <v>1372</v>
      </c>
      <c r="G4685" t="s">
        <v>16</v>
      </c>
      <c r="H4685" t="s">
        <v>9910</v>
      </c>
    </row>
    <row r="4686" spans="1:8">
      <c r="A4686" s="1">
        <v>4684</v>
      </c>
      <c r="B4686" t="s">
        <v>9695</v>
      </c>
      <c r="C4686" t="s">
        <v>12</v>
      </c>
      <c r="D4686" t="s">
        <v>9911</v>
      </c>
      <c r="E4686" t="s">
        <v>14</v>
      </c>
      <c r="F4686" t="s">
        <v>1378</v>
      </c>
      <c r="G4686" t="s">
        <v>16</v>
      </c>
      <c r="H4686" t="s">
        <v>9912</v>
      </c>
    </row>
    <row r="4687" spans="1:8">
      <c r="A4687" s="1">
        <v>4685</v>
      </c>
      <c r="B4687" t="s">
        <v>9695</v>
      </c>
      <c r="C4687" t="s">
        <v>12</v>
      </c>
      <c r="D4687" t="s">
        <v>9913</v>
      </c>
      <c r="E4687" t="s">
        <v>14</v>
      </c>
      <c r="F4687" t="s">
        <v>1384</v>
      </c>
      <c r="G4687" t="s">
        <v>16</v>
      </c>
      <c r="H4687" t="s">
        <v>9914</v>
      </c>
    </row>
    <row r="4688" spans="1:8">
      <c r="A4688" s="1">
        <v>4686</v>
      </c>
      <c r="B4688" t="s">
        <v>9695</v>
      </c>
      <c r="C4688" t="s">
        <v>12</v>
      </c>
      <c r="D4688" t="s">
        <v>63</v>
      </c>
      <c r="E4688" t="s">
        <v>14</v>
      </c>
      <c r="F4688" t="s">
        <v>63</v>
      </c>
      <c r="G4688" t="s">
        <v>16</v>
      </c>
    </row>
    <row r="4689" spans="1:8">
      <c r="A4689" s="1">
        <v>4687</v>
      </c>
      <c r="B4689" t="s">
        <v>9695</v>
      </c>
      <c r="C4689" t="s">
        <v>12</v>
      </c>
      <c r="D4689" t="s">
        <v>9915</v>
      </c>
      <c r="E4689" t="s">
        <v>14</v>
      </c>
      <c r="F4689" t="s">
        <v>9916</v>
      </c>
      <c r="G4689" t="s">
        <v>16</v>
      </c>
      <c r="H4689" t="s">
        <v>9917</v>
      </c>
    </row>
    <row r="4690" spans="1:8">
      <c r="A4690" s="1">
        <v>4688</v>
      </c>
      <c r="B4690" t="s">
        <v>9695</v>
      </c>
      <c r="C4690" t="s">
        <v>12</v>
      </c>
      <c r="D4690" t="s">
        <v>9918</v>
      </c>
      <c r="E4690" t="s">
        <v>14</v>
      </c>
      <c r="F4690" t="s">
        <v>9919</v>
      </c>
      <c r="G4690" t="s">
        <v>16</v>
      </c>
      <c r="H4690" t="s">
        <v>9917</v>
      </c>
    </row>
    <row r="4691" spans="1:8">
      <c r="A4691" s="1">
        <v>4689</v>
      </c>
      <c r="B4691" t="s">
        <v>9695</v>
      </c>
      <c r="C4691" t="s">
        <v>12</v>
      </c>
      <c r="D4691" t="s">
        <v>9920</v>
      </c>
      <c r="E4691" t="s">
        <v>14</v>
      </c>
      <c r="F4691" t="s">
        <v>9921</v>
      </c>
      <c r="G4691" t="s">
        <v>16</v>
      </c>
      <c r="H4691" t="s">
        <v>9917</v>
      </c>
    </row>
    <row r="4692" spans="1:8">
      <c r="A4692" s="1">
        <v>4690</v>
      </c>
      <c r="B4692" t="s">
        <v>9695</v>
      </c>
      <c r="C4692" t="s">
        <v>12</v>
      </c>
      <c r="D4692" t="s">
        <v>9922</v>
      </c>
      <c r="E4692" t="s">
        <v>14</v>
      </c>
      <c r="F4692" t="s">
        <v>1124</v>
      </c>
      <c r="G4692" t="s">
        <v>16</v>
      </c>
      <c r="H4692" t="s">
        <v>9923</v>
      </c>
    </row>
    <row r="4693" spans="1:8">
      <c r="A4693" s="1">
        <v>4691</v>
      </c>
      <c r="B4693" t="s">
        <v>9695</v>
      </c>
      <c r="C4693" t="s">
        <v>12</v>
      </c>
      <c r="D4693" t="s">
        <v>9924</v>
      </c>
      <c r="E4693" t="s">
        <v>14</v>
      </c>
      <c r="F4693" t="s">
        <v>1015</v>
      </c>
      <c r="G4693" t="s">
        <v>16</v>
      </c>
      <c r="H4693" t="s">
        <v>9923</v>
      </c>
    </row>
    <row r="4694" spans="1:8">
      <c r="A4694" s="1">
        <v>4692</v>
      </c>
      <c r="B4694" t="s">
        <v>9695</v>
      </c>
      <c r="C4694" t="s">
        <v>12</v>
      </c>
      <c r="D4694" t="s">
        <v>9925</v>
      </c>
      <c r="E4694" t="s">
        <v>14</v>
      </c>
      <c r="F4694" t="s">
        <v>1129</v>
      </c>
      <c r="G4694" t="s">
        <v>16</v>
      </c>
      <c r="H4694" t="s">
        <v>9926</v>
      </c>
    </row>
    <row r="4695" spans="1:8">
      <c r="A4695" s="1">
        <v>4693</v>
      </c>
      <c r="B4695" t="s">
        <v>9695</v>
      </c>
      <c r="C4695" t="s">
        <v>12</v>
      </c>
      <c r="D4695" t="s">
        <v>9927</v>
      </c>
      <c r="E4695" t="s">
        <v>14</v>
      </c>
      <c r="F4695" t="s">
        <v>1132</v>
      </c>
      <c r="G4695" t="s">
        <v>16</v>
      </c>
      <c r="H4695" t="s">
        <v>9928</v>
      </c>
    </row>
    <row r="4696" spans="1:8">
      <c r="A4696" s="1">
        <v>4694</v>
      </c>
      <c r="B4696" t="s">
        <v>9695</v>
      </c>
      <c r="C4696" t="s">
        <v>12</v>
      </c>
      <c r="D4696" t="s">
        <v>9929</v>
      </c>
      <c r="E4696" t="s">
        <v>14</v>
      </c>
      <c r="F4696" t="s">
        <v>1135</v>
      </c>
      <c r="G4696" t="s">
        <v>16</v>
      </c>
      <c r="H4696" t="s">
        <v>9930</v>
      </c>
    </row>
    <row r="4697" spans="1:8">
      <c r="A4697" s="1">
        <v>4695</v>
      </c>
      <c r="B4697" t="s">
        <v>9695</v>
      </c>
      <c r="C4697" t="s">
        <v>12</v>
      </c>
      <c r="D4697" t="s">
        <v>9931</v>
      </c>
      <c r="E4697" t="s">
        <v>14</v>
      </c>
      <c r="F4697" t="s">
        <v>3529</v>
      </c>
      <c r="G4697" t="s">
        <v>16</v>
      </c>
      <c r="H4697" t="s">
        <v>8642</v>
      </c>
    </row>
    <row r="4698" spans="1:8">
      <c r="A4698" s="1">
        <v>4696</v>
      </c>
      <c r="B4698" t="s">
        <v>9695</v>
      </c>
      <c r="C4698" t="s">
        <v>12</v>
      </c>
      <c r="D4698" t="s">
        <v>9932</v>
      </c>
      <c r="E4698" t="s">
        <v>14</v>
      </c>
      <c r="F4698" t="s">
        <v>9933</v>
      </c>
      <c r="G4698" t="s">
        <v>16</v>
      </c>
      <c r="H4698" t="s">
        <v>8642</v>
      </c>
    </row>
    <row r="4699" spans="1:8">
      <c r="A4699" s="1">
        <v>4697</v>
      </c>
      <c r="B4699" t="s">
        <v>9695</v>
      </c>
      <c r="C4699" t="s">
        <v>12</v>
      </c>
      <c r="D4699" t="s">
        <v>9934</v>
      </c>
      <c r="E4699" t="s">
        <v>14</v>
      </c>
      <c r="F4699" t="s">
        <v>304</v>
      </c>
      <c r="G4699" t="s">
        <v>16</v>
      </c>
      <c r="H4699" t="s">
        <v>9935</v>
      </c>
    </row>
    <row r="4700" spans="1:8">
      <c r="A4700" s="1">
        <v>4698</v>
      </c>
      <c r="B4700" t="s">
        <v>9695</v>
      </c>
      <c r="C4700" t="s">
        <v>12</v>
      </c>
      <c r="D4700" t="s">
        <v>9936</v>
      </c>
      <c r="E4700" t="s">
        <v>14</v>
      </c>
      <c r="F4700" t="s">
        <v>7786</v>
      </c>
      <c r="G4700" t="s">
        <v>16</v>
      </c>
      <c r="H4700" t="s">
        <v>9937</v>
      </c>
    </row>
    <row r="4701" spans="1:8">
      <c r="A4701" s="1">
        <v>4699</v>
      </c>
      <c r="B4701" t="s">
        <v>9695</v>
      </c>
      <c r="C4701" t="s">
        <v>12</v>
      </c>
      <c r="D4701" t="s">
        <v>9938</v>
      </c>
      <c r="E4701" t="s">
        <v>14</v>
      </c>
      <c r="F4701" t="s">
        <v>55</v>
      </c>
      <c r="G4701" t="s">
        <v>16</v>
      </c>
      <c r="H4701" t="s">
        <v>9937</v>
      </c>
    </row>
    <row r="4702" spans="1:8">
      <c r="A4702" s="1">
        <v>4700</v>
      </c>
      <c r="B4702" t="s">
        <v>9695</v>
      </c>
      <c r="C4702" t="s">
        <v>12</v>
      </c>
      <c r="D4702" t="s">
        <v>9939</v>
      </c>
      <c r="E4702" t="s">
        <v>14</v>
      </c>
      <c r="F4702" t="s">
        <v>9940</v>
      </c>
      <c r="G4702" t="s">
        <v>16</v>
      </c>
      <c r="H4702" t="s">
        <v>9941</v>
      </c>
    </row>
    <row r="4703" spans="1:8">
      <c r="A4703" s="1">
        <v>4701</v>
      </c>
      <c r="B4703" t="s">
        <v>9695</v>
      </c>
      <c r="C4703" t="s">
        <v>12</v>
      </c>
      <c r="D4703" t="s">
        <v>9942</v>
      </c>
      <c r="E4703" t="s">
        <v>14</v>
      </c>
      <c r="F4703" t="s">
        <v>9943</v>
      </c>
      <c r="G4703" t="s">
        <v>16</v>
      </c>
      <c r="H4703" t="s">
        <v>9941</v>
      </c>
    </row>
    <row r="4704" spans="1:8">
      <c r="A4704" s="1">
        <v>4702</v>
      </c>
      <c r="B4704" t="s">
        <v>9695</v>
      </c>
      <c r="C4704" t="s">
        <v>12</v>
      </c>
      <c r="D4704" t="s">
        <v>9944</v>
      </c>
      <c r="E4704" t="s">
        <v>14</v>
      </c>
      <c r="F4704" t="s">
        <v>2296</v>
      </c>
      <c r="G4704" t="s">
        <v>16</v>
      </c>
      <c r="H4704" t="s">
        <v>9945</v>
      </c>
    </row>
    <row r="4705" spans="1:8">
      <c r="A4705" s="1">
        <v>4703</v>
      </c>
      <c r="B4705" t="s">
        <v>9695</v>
      </c>
      <c r="C4705" t="s">
        <v>12</v>
      </c>
      <c r="D4705" t="s">
        <v>9946</v>
      </c>
      <c r="E4705" t="s">
        <v>14</v>
      </c>
      <c r="F4705" t="s">
        <v>2299</v>
      </c>
      <c r="G4705" t="s">
        <v>16</v>
      </c>
      <c r="H4705" t="s">
        <v>9947</v>
      </c>
    </row>
    <row r="4706" spans="1:8">
      <c r="A4706" s="1">
        <v>4704</v>
      </c>
      <c r="B4706" t="s">
        <v>9695</v>
      </c>
      <c r="C4706" t="s">
        <v>12</v>
      </c>
      <c r="D4706" t="s">
        <v>9948</v>
      </c>
      <c r="E4706" t="s">
        <v>14</v>
      </c>
      <c r="F4706" t="s">
        <v>2302</v>
      </c>
      <c r="G4706" t="s">
        <v>16</v>
      </c>
      <c r="H4706" t="s">
        <v>9949</v>
      </c>
    </row>
    <row r="4707" spans="1:8">
      <c r="A4707" s="1">
        <v>4705</v>
      </c>
      <c r="B4707" t="s">
        <v>9695</v>
      </c>
      <c r="C4707" t="s">
        <v>12</v>
      </c>
      <c r="D4707" t="s">
        <v>9950</v>
      </c>
      <c r="E4707" t="s">
        <v>14</v>
      </c>
      <c r="F4707" t="s">
        <v>2305</v>
      </c>
      <c r="G4707" t="s">
        <v>16</v>
      </c>
      <c r="H4707" t="s">
        <v>9951</v>
      </c>
    </row>
    <row r="4708" spans="1:8">
      <c r="A4708" s="1">
        <v>4706</v>
      </c>
      <c r="B4708" t="s">
        <v>9695</v>
      </c>
      <c r="C4708" t="s">
        <v>12</v>
      </c>
      <c r="D4708" t="s">
        <v>9952</v>
      </c>
      <c r="E4708" t="s">
        <v>14</v>
      </c>
      <c r="F4708" t="s">
        <v>2308</v>
      </c>
      <c r="G4708" t="s">
        <v>16</v>
      </c>
      <c r="H4708" t="s">
        <v>9953</v>
      </c>
    </row>
    <row r="4709" spans="1:8">
      <c r="A4709" s="1">
        <v>4707</v>
      </c>
      <c r="B4709" t="s">
        <v>9695</v>
      </c>
      <c r="C4709" t="s">
        <v>12</v>
      </c>
      <c r="D4709" t="s">
        <v>9954</v>
      </c>
      <c r="E4709" t="s">
        <v>14</v>
      </c>
      <c r="F4709" t="s">
        <v>2311</v>
      </c>
      <c r="G4709" t="s">
        <v>16</v>
      </c>
      <c r="H4709" t="s">
        <v>9955</v>
      </c>
    </row>
    <row r="4710" spans="1:8">
      <c r="A4710" s="1">
        <v>4708</v>
      </c>
      <c r="B4710" t="s">
        <v>9695</v>
      </c>
      <c r="C4710" t="s">
        <v>12</v>
      </c>
      <c r="D4710" t="s">
        <v>9956</v>
      </c>
      <c r="E4710" t="s">
        <v>14</v>
      </c>
      <c r="F4710" t="s">
        <v>2314</v>
      </c>
      <c r="G4710" t="s">
        <v>16</v>
      </c>
      <c r="H4710" t="s">
        <v>9957</v>
      </c>
    </row>
    <row r="4711" spans="1:8">
      <c r="A4711" s="1">
        <v>4709</v>
      </c>
      <c r="B4711" t="s">
        <v>9695</v>
      </c>
      <c r="C4711" t="s">
        <v>12</v>
      </c>
      <c r="D4711" t="s">
        <v>9958</v>
      </c>
      <c r="E4711" t="s">
        <v>14</v>
      </c>
      <c r="F4711" t="s">
        <v>2317</v>
      </c>
      <c r="G4711" t="s">
        <v>16</v>
      </c>
      <c r="H4711" t="s">
        <v>9959</v>
      </c>
    </row>
    <row r="4712" spans="1:8">
      <c r="A4712" s="1">
        <v>4710</v>
      </c>
      <c r="B4712" t="s">
        <v>9695</v>
      </c>
      <c r="C4712" t="s">
        <v>12</v>
      </c>
      <c r="D4712" t="s">
        <v>9960</v>
      </c>
      <c r="E4712" t="s">
        <v>14</v>
      </c>
      <c r="F4712" t="s">
        <v>2320</v>
      </c>
      <c r="G4712" t="s">
        <v>16</v>
      </c>
      <c r="H4712" t="s">
        <v>9961</v>
      </c>
    </row>
    <row r="4713" spans="1:8">
      <c r="A4713" s="1">
        <v>4711</v>
      </c>
      <c r="B4713" t="s">
        <v>9695</v>
      </c>
      <c r="C4713" t="s">
        <v>12</v>
      </c>
      <c r="D4713" t="s">
        <v>9962</v>
      </c>
      <c r="E4713" t="s">
        <v>14</v>
      </c>
      <c r="F4713" t="s">
        <v>2323</v>
      </c>
      <c r="G4713" t="s">
        <v>16</v>
      </c>
      <c r="H4713" t="s">
        <v>9963</v>
      </c>
    </row>
    <row r="4714" spans="1:8">
      <c r="A4714" s="1">
        <v>4712</v>
      </c>
      <c r="B4714" t="s">
        <v>9695</v>
      </c>
      <c r="C4714" t="s">
        <v>12</v>
      </c>
      <c r="D4714" t="s">
        <v>9964</v>
      </c>
      <c r="E4714" t="s">
        <v>14</v>
      </c>
      <c r="F4714" t="s">
        <v>2362</v>
      </c>
      <c r="G4714" t="s">
        <v>16</v>
      </c>
      <c r="H4714" t="s">
        <v>9965</v>
      </c>
    </row>
    <row r="4715" spans="1:8">
      <c r="A4715" s="1">
        <v>4713</v>
      </c>
      <c r="B4715" t="s">
        <v>9695</v>
      </c>
      <c r="C4715" t="s">
        <v>12</v>
      </c>
      <c r="D4715" t="s">
        <v>9966</v>
      </c>
      <c r="E4715" t="s">
        <v>14</v>
      </c>
      <c r="F4715" t="s">
        <v>2830</v>
      </c>
      <c r="G4715" t="s">
        <v>16</v>
      </c>
      <c r="H4715" t="s">
        <v>9967</v>
      </c>
    </row>
    <row r="4716" spans="1:8">
      <c r="A4716" s="1">
        <v>4714</v>
      </c>
      <c r="B4716" t="s">
        <v>9695</v>
      </c>
      <c r="C4716" t="s">
        <v>12</v>
      </c>
      <c r="D4716" t="s">
        <v>9968</v>
      </c>
      <c r="E4716" t="s">
        <v>14</v>
      </c>
      <c r="F4716" t="s">
        <v>9969</v>
      </c>
      <c r="G4716" t="s">
        <v>16</v>
      </c>
      <c r="H4716" t="s">
        <v>9970</v>
      </c>
    </row>
    <row r="4717" spans="1:8">
      <c r="A4717" s="1">
        <v>4715</v>
      </c>
      <c r="B4717" t="s">
        <v>9695</v>
      </c>
      <c r="C4717" t="s">
        <v>12</v>
      </c>
      <c r="D4717" t="s">
        <v>9971</v>
      </c>
      <c r="E4717" t="s">
        <v>14</v>
      </c>
      <c r="F4717" t="s">
        <v>2833</v>
      </c>
      <c r="G4717" t="s">
        <v>16</v>
      </c>
      <c r="H4717" t="s">
        <v>9972</v>
      </c>
    </row>
    <row r="4718" spans="1:8">
      <c r="A4718" s="1">
        <v>4716</v>
      </c>
      <c r="B4718" t="s">
        <v>9695</v>
      </c>
      <c r="C4718" t="s">
        <v>12</v>
      </c>
      <c r="D4718" t="s">
        <v>9973</v>
      </c>
      <c r="E4718" t="s">
        <v>14</v>
      </c>
      <c r="F4718" t="s">
        <v>9974</v>
      </c>
      <c r="G4718" t="s">
        <v>16</v>
      </c>
      <c r="H4718" t="s">
        <v>9975</v>
      </c>
    </row>
    <row r="4719" spans="1:8">
      <c r="A4719" s="1">
        <v>4717</v>
      </c>
      <c r="B4719" t="s">
        <v>9695</v>
      </c>
      <c r="C4719" t="s">
        <v>12</v>
      </c>
      <c r="D4719" t="s">
        <v>9976</v>
      </c>
      <c r="E4719" t="s">
        <v>14</v>
      </c>
      <c r="F4719" t="s">
        <v>9977</v>
      </c>
      <c r="G4719" t="s">
        <v>16</v>
      </c>
      <c r="H4719" t="s">
        <v>9978</v>
      </c>
    </row>
    <row r="4720" spans="1:8">
      <c r="A4720" s="1">
        <v>4718</v>
      </c>
      <c r="B4720" t="s">
        <v>9695</v>
      </c>
      <c r="C4720" t="s">
        <v>12</v>
      </c>
      <c r="D4720" t="s">
        <v>9979</v>
      </c>
      <c r="E4720" t="s">
        <v>14</v>
      </c>
      <c r="F4720" t="s">
        <v>6795</v>
      </c>
      <c r="G4720" t="s">
        <v>16</v>
      </c>
      <c r="H4720" t="s">
        <v>9980</v>
      </c>
    </row>
    <row r="4721" spans="1:8">
      <c r="A4721" s="1">
        <v>4719</v>
      </c>
      <c r="B4721" t="s">
        <v>9695</v>
      </c>
      <c r="C4721" t="s">
        <v>12</v>
      </c>
      <c r="D4721" t="s">
        <v>9981</v>
      </c>
      <c r="E4721" t="s">
        <v>14</v>
      </c>
      <c r="F4721" t="s">
        <v>9982</v>
      </c>
      <c r="G4721" t="s">
        <v>16</v>
      </c>
      <c r="H4721" t="s">
        <v>9983</v>
      </c>
    </row>
    <row r="4722" spans="1:8">
      <c r="A4722" s="1">
        <v>4720</v>
      </c>
      <c r="B4722" t="s">
        <v>9695</v>
      </c>
      <c r="C4722" t="s">
        <v>12</v>
      </c>
      <c r="D4722" t="s">
        <v>9984</v>
      </c>
      <c r="E4722" t="s">
        <v>14</v>
      </c>
      <c r="F4722" t="s">
        <v>9985</v>
      </c>
      <c r="G4722" t="s">
        <v>16</v>
      </c>
      <c r="H4722" t="s">
        <v>9986</v>
      </c>
    </row>
    <row r="4723" spans="1:8">
      <c r="A4723" s="1">
        <v>4721</v>
      </c>
      <c r="B4723" t="s">
        <v>9695</v>
      </c>
      <c r="C4723" t="s">
        <v>12</v>
      </c>
      <c r="D4723" t="s">
        <v>9987</v>
      </c>
      <c r="E4723" t="s">
        <v>14</v>
      </c>
      <c r="F4723" t="s">
        <v>9988</v>
      </c>
      <c r="G4723" t="s">
        <v>16</v>
      </c>
      <c r="H4723" t="s">
        <v>9989</v>
      </c>
    </row>
    <row r="4724" spans="1:8">
      <c r="A4724" s="1">
        <v>4722</v>
      </c>
      <c r="B4724" t="s">
        <v>9695</v>
      </c>
      <c r="C4724" t="s">
        <v>12</v>
      </c>
      <c r="D4724" t="s">
        <v>9990</v>
      </c>
      <c r="E4724" t="s">
        <v>14</v>
      </c>
      <c r="F4724" t="s">
        <v>9991</v>
      </c>
      <c r="G4724" t="s">
        <v>16</v>
      </c>
      <c r="H4724" t="s">
        <v>9992</v>
      </c>
    </row>
    <row r="4725" spans="1:8">
      <c r="A4725" s="1">
        <v>4723</v>
      </c>
      <c r="B4725" t="s">
        <v>9695</v>
      </c>
      <c r="C4725" t="s">
        <v>12</v>
      </c>
      <c r="D4725" t="s">
        <v>9993</v>
      </c>
      <c r="E4725" t="s">
        <v>14</v>
      </c>
      <c r="F4725" t="s">
        <v>9994</v>
      </c>
      <c r="G4725" t="s">
        <v>16</v>
      </c>
      <c r="H4725" t="s">
        <v>9995</v>
      </c>
    </row>
    <row r="4726" spans="1:8">
      <c r="A4726" s="1">
        <v>4724</v>
      </c>
      <c r="B4726" t="s">
        <v>9695</v>
      </c>
      <c r="C4726" t="s">
        <v>12</v>
      </c>
      <c r="D4726" t="s">
        <v>9996</v>
      </c>
      <c r="E4726" t="s">
        <v>14</v>
      </c>
      <c r="F4726" t="s">
        <v>9997</v>
      </c>
      <c r="G4726" t="s">
        <v>16</v>
      </c>
      <c r="H4726" t="s">
        <v>9998</v>
      </c>
    </row>
    <row r="4727" spans="1:8">
      <c r="A4727" s="1">
        <v>4725</v>
      </c>
      <c r="B4727" t="s">
        <v>9695</v>
      </c>
      <c r="C4727" t="s">
        <v>12</v>
      </c>
      <c r="D4727" t="s">
        <v>9999</v>
      </c>
      <c r="E4727" t="s">
        <v>14</v>
      </c>
      <c r="F4727" t="s">
        <v>10000</v>
      </c>
      <c r="G4727" t="s">
        <v>16</v>
      </c>
      <c r="H4727" t="s">
        <v>10001</v>
      </c>
    </row>
    <row r="4728" spans="1:8">
      <c r="A4728" s="1">
        <v>4726</v>
      </c>
      <c r="B4728" t="s">
        <v>9695</v>
      </c>
      <c r="C4728" t="s">
        <v>12</v>
      </c>
      <c r="D4728" t="s">
        <v>10002</v>
      </c>
      <c r="E4728" t="s">
        <v>14</v>
      </c>
      <c r="F4728" t="s">
        <v>10003</v>
      </c>
      <c r="G4728" t="s">
        <v>16</v>
      </c>
      <c r="H4728" t="s">
        <v>10004</v>
      </c>
    </row>
    <row r="4729" spans="1:8">
      <c r="A4729" s="1">
        <v>4727</v>
      </c>
      <c r="B4729" t="s">
        <v>9695</v>
      </c>
      <c r="C4729" t="s">
        <v>12</v>
      </c>
      <c r="D4729" t="s">
        <v>10005</v>
      </c>
      <c r="E4729" t="s">
        <v>14</v>
      </c>
      <c r="F4729" t="s">
        <v>10006</v>
      </c>
      <c r="G4729" t="s">
        <v>16</v>
      </c>
      <c r="H4729" t="s">
        <v>9983</v>
      </c>
    </row>
    <row r="4730" spans="1:8">
      <c r="A4730" s="1">
        <v>4728</v>
      </c>
      <c r="B4730" t="s">
        <v>9695</v>
      </c>
      <c r="C4730" t="s">
        <v>12</v>
      </c>
      <c r="D4730" t="s">
        <v>10007</v>
      </c>
      <c r="E4730" t="s">
        <v>14</v>
      </c>
      <c r="F4730" t="s">
        <v>10008</v>
      </c>
      <c r="G4730" t="s">
        <v>16</v>
      </c>
      <c r="H4730" t="s">
        <v>10009</v>
      </c>
    </row>
    <row r="4731" spans="1:8">
      <c r="A4731" s="1">
        <v>4729</v>
      </c>
      <c r="B4731" t="s">
        <v>9695</v>
      </c>
      <c r="C4731" t="s">
        <v>12</v>
      </c>
      <c r="D4731" t="s">
        <v>10010</v>
      </c>
      <c r="E4731" t="s">
        <v>14</v>
      </c>
      <c r="F4731" t="s">
        <v>10011</v>
      </c>
      <c r="G4731" t="s">
        <v>16</v>
      </c>
      <c r="H4731" t="s">
        <v>10012</v>
      </c>
    </row>
    <row r="4732" spans="1:8">
      <c r="A4732" s="1">
        <v>4730</v>
      </c>
      <c r="B4732" t="s">
        <v>9695</v>
      </c>
      <c r="C4732" t="s">
        <v>12</v>
      </c>
      <c r="D4732" t="s">
        <v>10013</v>
      </c>
      <c r="E4732" t="s">
        <v>14</v>
      </c>
      <c r="F4732" t="s">
        <v>10014</v>
      </c>
      <c r="G4732" t="s">
        <v>16</v>
      </c>
      <c r="H4732" t="s">
        <v>10015</v>
      </c>
    </row>
    <row r="4733" spans="1:8">
      <c r="A4733" s="1">
        <v>4731</v>
      </c>
      <c r="B4733" t="s">
        <v>9695</v>
      </c>
      <c r="C4733" t="s">
        <v>12</v>
      </c>
      <c r="D4733" t="s">
        <v>10016</v>
      </c>
      <c r="E4733" t="s">
        <v>14</v>
      </c>
      <c r="F4733" t="s">
        <v>10017</v>
      </c>
      <c r="G4733" t="s">
        <v>16</v>
      </c>
      <c r="H4733" t="s">
        <v>10018</v>
      </c>
    </row>
    <row r="4734" spans="1:8">
      <c r="A4734" s="1">
        <v>4732</v>
      </c>
      <c r="B4734" t="s">
        <v>9695</v>
      </c>
      <c r="C4734" t="s">
        <v>12</v>
      </c>
      <c r="D4734" t="s">
        <v>10019</v>
      </c>
      <c r="E4734" t="s">
        <v>14</v>
      </c>
      <c r="F4734" t="s">
        <v>10003</v>
      </c>
      <c r="G4734" t="s">
        <v>16</v>
      </c>
      <c r="H4734" t="s">
        <v>10020</v>
      </c>
    </row>
    <row r="4735" spans="1:8">
      <c r="A4735" s="1">
        <v>4733</v>
      </c>
      <c r="B4735" t="s">
        <v>9695</v>
      </c>
      <c r="C4735" t="s">
        <v>12</v>
      </c>
      <c r="D4735" t="s">
        <v>10021</v>
      </c>
      <c r="E4735" t="s">
        <v>14</v>
      </c>
      <c r="F4735" t="s">
        <v>9131</v>
      </c>
      <c r="G4735" t="s">
        <v>16</v>
      </c>
      <c r="H4735" t="s">
        <v>10022</v>
      </c>
    </row>
    <row r="4736" spans="1:8">
      <c r="A4736" s="1">
        <v>4734</v>
      </c>
      <c r="B4736" t="s">
        <v>9695</v>
      </c>
      <c r="C4736" t="s">
        <v>12</v>
      </c>
      <c r="D4736" t="s">
        <v>10023</v>
      </c>
      <c r="E4736" t="s">
        <v>14</v>
      </c>
      <c r="F4736" t="s">
        <v>9131</v>
      </c>
      <c r="G4736" t="s">
        <v>16</v>
      </c>
      <c r="H4736" t="s">
        <v>10024</v>
      </c>
    </row>
    <row r="4737" spans="1:8">
      <c r="A4737" s="1">
        <v>4735</v>
      </c>
      <c r="B4737" t="s">
        <v>9695</v>
      </c>
      <c r="C4737" t="s">
        <v>12</v>
      </c>
      <c r="D4737" t="s">
        <v>10025</v>
      </c>
      <c r="E4737" t="s">
        <v>14</v>
      </c>
      <c r="F4737" t="s">
        <v>10026</v>
      </c>
      <c r="G4737" t="s">
        <v>16</v>
      </c>
      <c r="H4737" t="s">
        <v>10027</v>
      </c>
    </row>
    <row r="4738" spans="1:8">
      <c r="A4738" s="1">
        <v>4736</v>
      </c>
      <c r="B4738" t="s">
        <v>9695</v>
      </c>
      <c r="C4738" t="s">
        <v>12</v>
      </c>
      <c r="D4738" t="s">
        <v>10028</v>
      </c>
      <c r="E4738" t="s">
        <v>14</v>
      </c>
      <c r="F4738" t="s">
        <v>10029</v>
      </c>
      <c r="G4738" t="s">
        <v>16</v>
      </c>
      <c r="H4738" t="s">
        <v>10030</v>
      </c>
    </row>
    <row r="4739" spans="1:8">
      <c r="A4739" s="1">
        <v>4737</v>
      </c>
      <c r="B4739" t="s">
        <v>9695</v>
      </c>
      <c r="C4739" t="s">
        <v>12</v>
      </c>
      <c r="D4739" t="s">
        <v>10031</v>
      </c>
      <c r="E4739" t="s">
        <v>14</v>
      </c>
      <c r="F4739" t="s">
        <v>609</v>
      </c>
      <c r="G4739" t="s">
        <v>16</v>
      </c>
      <c r="H4739" t="s">
        <v>10032</v>
      </c>
    </row>
    <row r="4740" spans="1:8">
      <c r="A4740" s="1">
        <v>4738</v>
      </c>
      <c r="B4740" t="s">
        <v>9695</v>
      </c>
      <c r="C4740" t="s">
        <v>12</v>
      </c>
      <c r="D4740" t="s">
        <v>10033</v>
      </c>
      <c r="E4740" t="s">
        <v>14</v>
      </c>
      <c r="F4740" t="s">
        <v>8674</v>
      </c>
      <c r="G4740" t="s">
        <v>16</v>
      </c>
      <c r="H4740" t="s">
        <v>10034</v>
      </c>
    </row>
    <row r="4741" spans="1:8">
      <c r="A4741" s="1">
        <v>4739</v>
      </c>
      <c r="B4741" t="s">
        <v>9695</v>
      </c>
      <c r="C4741" t="s">
        <v>12</v>
      </c>
      <c r="D4741" t="s">
        <v>10035</v>
      </c>
      <c r="E4741" t="s">
        <v>14</v>
      </c>
      <c r="F4741" t="s">
        <v>10036</v>
      </c>
      <c r="G4741" t="s">
        <v>16</v>
      </c>
      <c r="H4741" t="s">
        <v>10037</v>
      </c>
    </row>
  </sheetData>
  <hyperlinks>
    <hyperlink ref="H808" r:id="rId1"/>
    <hyperlink ref="H809" r:id="rId2"/>
    <hyperlink ref="H810" r:id="rId3"/>
    <hyperlink ref="H811" r:id="rId4"/>
    <hyperlink ref="H2475" r:id="rId5"/>
    <hyperlink ref="H2481" r:id="rId6"/>
    <hyperlink ref="H2485"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2023-01-30T21:21:57Z</dcterms:created>
  <dcterms:modified xsi:type="dcterms:W3CDTF">2023-01-30T21:21:57Z</dcterms:modified>
</cp:coreProperties>
</file>