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155508f68d4596/MMUI/ai test/Nauka obliczenia/"/>
    </mc:Choice>
  </mc:AlternateContent>
  <xr:revisionPtr revIDLastSave="2675" documentId="14_{8097EB43-BF8E-42BC-83A3-B8ABF468FBFB}" xr6:coauthVersionLast="47" xr6:coauthVersionMax="47" xr10:uidLastSave="{8F72FE55-F18B-4D1B-8C0E-04B132F49A3C}"/>
  <bookViews>
    <workbookView xWindow="-120" yWindow="-120" windowWidth="29040" windowHeight="15720" tabRatio="886" firstSheet="1" activeTab="1" xr2:uid="{00000000-000D-0000-FFFF-FFFF00000000}"/>
  </bookViews>
  <sheets>
    <sheet name="Przelotowe wiatry" sheetId="10" state="hidden" r:id="rId1"/>
    <sheet name="741" sheetId="774" r:id="rId2"/>
    <sheet name="811" sheetId="775" r:id="rId3"/>
    <sheet name="170" sheetId="776" r:id="rId4"/>
    <sheet name="770" sheetId="777" r:id="rId5"/>
    <sheet name="743" sheetId="778" r:id="rId6"/>
    <sheet name="1179" sheetId="779" r:id="rId7"/>
    <sheet name="792" sheetId="780" r:id="rId8"/>
    <sheet name="szab" sheetId="513" r:id="rId9"/>
    <sheet name="podzial" sheetId="559" r:id="rId10"/>
    <sheet name="suma" sheetId="558" r:id="rId11"/>
    <sheet name="Arkusz8" sheetId="557" r:id="rId12"/>
    <sheet name="WZORY" sheetId="13" r:id="rId13"/>
  </sheets>
  <definedNames>
    <definedName name="_xlnm._FilterDatabase" localSheetId="6" hidden="1">'1179'!$A$3:$AA$530</definedName>
    <definedName name="_xlnm._FilterDatabase" localSheetId="3" hidden="1">'170'!$A$3:$AA$526</definedName>
    <definedName name="_xlnm._FilterDatabase" localSheetId="1" hidden="1">'741'!$A$3:$AA$530</definedName>
    <definedName name="_xlnm._FilterDatabase" localSheetId="5" hidden="1">'743'!$A$3:$AA$530</definedName>
    <definedName name="_xlnm._FilterDatabase" localSheetId="4" hidden="1">'770'!$A$3:$AA$526</definedName>
    <definedName name="_xlnm._FilterDatabase" localSheetId="7" hidden="1">'792'!$A$3:$AA$530</definedName>
    <definedName name="_xlnm._FilterDatabase" localSheetId="2" hidden="1">'811'!$A$3:$AA$530</definedName>
    <definedName name="_xlnm._FilterDatabase" localSheetId="9" hidden="1">podzial!$A$3:$AA$520</definedName>
    <definedName name="_xlnm._FilterDatabase" localSheetId="10" hidden="1">suma!$A$3:$AA$522</definedName>
    <definedName name="_xlnm._FilterDatabase" localSheetId="8" hidden="1">szab!$A$3:$AA$516</definedName>
    <definedName name="_xlnm.Print_Area" localSheetId="6">'1179'!$C$3:$K$525</definedName>
    <definedName name="_xlnm.Print_Area" localSheetId="3">'170'!$C$3:$K$521</definedName>
    <definedName name="_xlnm.Print_Area" localSheetId="1">'741'!$C$3:$K$525</definedName>
    <definedName name="_xlnm.Print_Area" localSheetId="5">'743'!$C$3:$K$525</definedName>
    <definedName name="_xlnm.Print_Area" localSheetId="4">'770'!$C$3:$K$521</definedName>
    <definedName name="_xlnm.Print_Area" localSheetId="7">'792'!$C$3:$K$525</definedName>
    <definedName name="_xlnm.Print_Area" localSheetId="2">'811'!$C$3:$K$525</definedName>
    <definedName name="_xlnm.Print_Area" localSheetId="9">podzial!$C$3:$K$515</definedName>
    <definedName name="_xlnm.Print_Area" localSheetId="10">suma!$C$3:$K$517</definedName>
    <definedName name="_xlnm.Print_Area" localSheetId="8">szab!$C$3:$K$511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780" l="1"/>
  <c r="Z40" i="780"/>
  <c r="Y40" i="780"/>
  <c r="X40" i="780"/>
  <c r="V40" i="780"/>
  <c r="W40" i="780" s="1"/>
  <c r="T40" i="780"/>
  <c r="Z39" i="780"/>
  <c r="Y39" i="780"/>
  <c r="X39" i="780"/>
  <c r="V39" i="780"/>
  <c r="W39" i="780" s="1"/>
  <c r="T39" i="780"/>
  <c r="Y37" i="780"/>
  <c r="X37" i="780"/>
  <c r="W37" i="780"/>
  <c r="U37" i="780"/>
  <c r="V37" i="780" s="1"/>
  <c r="C37" i="780"/>
  <c r="X36" i="780"/>
  <c r="W36" i="780"/>
  <c r="U36" i="780"/>
  <c r="V36" i="780" s="1"/>
  <c r="N36" i="780"/>
  <c r="Y36" i="780" s="1"/>
  <c r="S33" i="780"/>
  <c r="S34" i="780" s="1"/>
  <c r="K33" i="780"/>
  <c r="P20" i="780"/>
  <c r="N35" i="780" s="1"/>
  <c r="S20" i="780"/>
  <c r="Y531" i="780"/>
  <c r="M527" i="780"/>
  <c r="M526" i="780"/>
  <c r="T525" i="780"/>
  <c r="M525" i="780"/>
  <c r="T524" i="780"/>
  <c r="M524" i="780"/>
  <c r="L524" i="780" s="1"/>
  <c r="Y523" i="780"/>
  <c r="X523" i="780"/>
  <c r="T523" i="780"/>
  <c r="M523" i="780"/>
  <c r="Y522" i="780"/>
  <c r="X522" i="780"/>
  <c r="T522" i="780"/>
  <c r="M522" i="780"/>
  <c r="Y521" i="780"/>
  <c r="X521" i="780"/>
  <c r="T521" i="780"/>
  <c r="M521" i="780"/>
  <c r="Y520" i="780"/>
  <c r="X520" i="780"/>
  <c r="T520" i="780"/>
  <c r="M520" i="780"/>
  <c r="Y519" i="780"/>
  <c r="X519" i="780"/>
  <c r="T519" i="780"/>
  <c r="M519" i="780"/>
  <c r="Y518" i="780"/>
  <c r="X518" i="780"/>
  <c r="T518" i="780"/>
  <c r="M518" i="780"/>
  <c r="Y517" i="780"/>
  <c r="X517" i="780"/>
  <c r="T517" i="780"/>
  <c r="M517" i="780"/>
  <c r="Y516" i="780"/>
  <c r="X516" i="780"/>
  <c r="T516" i="780"/>
  <c r="M516" i="780"/>
  <c r="Y515" i="780"/>
  <c r="X515" i="780"/>
  <c r="T515" i="780"/>
  <c r="M515" i="780"/>
  <c r="Y514" i="780"/>
  <c r="X514" i="780"/>
  <c r="T514" i="780"/>
  <c r="M514" i="780"/>
  <c r="Y513" i="780"/>
  <c r="X513" i="780"/>
  <c r="T513" i="780"/>
  <c r="M513" i="780"/>
  <c r="Y512" i="780"/>
  <c r="X512" i="780"/>
  <c r="T512" i="780"/>
  <c r="M512" i="780"/>
  <c r="Y511" i="780"/>
  <c r="X511" i="780"/>
  <c r="T511" i="780"/>
  <c r="M511" i="780"/>
  <c r="K511" i="780"/>
  <c r="Y510" i="780"/>
  <c r="T510" i="780"/>
  <c r="M510" i="780"/>
  <c r="K510" i="780"/>
  <c r="Y509" i="780"/>
  <c r="T509" i="780"/>
  <c r="M509" i="780"/>
  <c r="K509" i="780"/>
  <c r="Y508" i="780"/>
  <c r="T508" i="780"/>
  <c r="M508" i="780"/>
  <c r="K508" i="780"/>
  <c r="Y507" i="780"/>
  <c r="T507" i="780"/>
  <c r="M507" i="780"/>
  <c r="K507" i="780"/>
  <c r="Y506" i="780"/>
  <c r="T506" i="780"/>
  <c r="M506" i="780"/>
  <c r="K506" i="780"/>
  <c r="Y505" i="780"/>
  <c r="T505" i="780"/>
  <c r="M505" i="780"/>
  <c r="K505" i="780"/>
  <c r="Y504" i="780"/>
  <c r="T504" i="780"/>
  <c r="M504" i="780"/>
  <c r="K504" i="780"/>
  <c r="Y503" i="780"/>
  <c r="T503" i="780"/>
  <c r="M503" i="780"/>
  <c r="K503" i="780"/>
  <c r="Y502" i="780"/>
  <c r="T502" i="780"/>
  <c r="M502" i="780"/>
  <c r="K502" i="780"/>
  <c r="Y501" i="780"/>
  <c r="T501" i="780"/>
  <c r="M501" i="780"/>
  <c r="K501" i="780"/>
  <c r="Y500" i="780"/>
  <c r="T500" i="780"/>
  <c r="M500" i="780"/>
  <c r="K500" i="780"/>
  <c r="Y499" i="780"/>
  <c r="T499" i="780"/>
  <c r="M499" i="780"/>
  <c r="K499" i="780"/>
  <c r="Y498" i="780"/>
  <c r="T498" i="780"/>
  <c r="M498" i="780"/>
  <c r="K498" i="780"/>
  <c r="Y497" i="780"/>
  <c r="T497" i="780"/>
  <c r="M497" i="780"/>
  <c r="K497" i="780"/>
  <c r="Y496" i="780"/>
  <c r="T496" i="780"/>
  <c r="M496" i="780"/>
  <c r="K496" i="780"/>
  <c r="Y495" i="780"/>
  <c r="T495" i="780"/>
  <c r="M495" i="780"/>
  <c r="K495" i="780"/>
  <c r="Y494" i="780"/>
  <c r="T494" i="780"/>
  <c r="M494" i="780"/>
  <c r="K494" i="780"/>
  <c r="Y493" i="780"/>
  <c r="T493" i="780"/>
  <c r="M493" i="780"/>
  <c r="K493" i="780"/>
  <c r="Y492" i="780"/>
  <c r="T492" i="780"/>
  <c r="M492" i="780"/>
  <c r="K492" i="780"/>
  <c r="Y491" i="780"/>
  <c r="T491" i="780"/>
  <c r="M491" i="780"/>
  <c r="K491" i="780"/>
  <c r="Y490" i="780"/>
  <c r="T490" i="780"/>
  <c r="M490" i="780"/>
  <c r="K490" i="780"/>
  <c r="Y489" i="780"/>
  <c r="T489" i="780"/>
  <c r="M489" i="780"/>
  <c r="K489" i="780"/>
  <c r="Y488" i="780"/>
  <c r="T488" i="780"/>
  <c r="M488" i="780"/>
  <c r="K488" i="780"/>
  <c r="Y487" i="780"/>
  <c r="T487" i="780"/>
  <c r="M487" i="780"/>
  <c r="K487" i="780"/>
  <c r="Y486" i="780"/>
  <c r="T486" i="780"/>
  <c r="M486" i="780"/>
  <c r="K486" i="780"/>
  <c r="Y485" i="780"/>
  <c r="T485" i="780"/>
  <c r="M485" i="780"/>
  <c r="K485" i="780"/>
  <c r="Y484" i="780"/>
  <c r="T484" i="780"/>
  <c r="M484" i="780"/>
  <c r="K484" i="780"/>
  <c r="Y483" i="780"/>
  <c r="T483" i="780"/>
  <c r="M483" i="780"/>
  <c r="K483" i="780"/>
  <c r="Y482" i="780"/>
  <c r="T482" i="780"/>
  <c r="M482" i="780"/>
  <c r="K482" i="780"/>
  <c r="Y481" i="780"/>
  <c r="T481" i="780"/>
  <c r="M481" i="780"/>
  <c r="K481" i="780"/>
  <c r="Y480" i="780"/>
  <c r="T480" i="780"/>
  <c r="M480" i="780"/>
  <c r="K480" i="780"/>
  <c r="Y479" i="780"/>
  <c r="T479" i="780"/>
  <c r="M479" i="780"/>
  <c r="K479" i="780"/>
  <c r="Y478" i="780"/>
  <c r="T478" i="780"/>
  <c r="M478" i="780"/>
  <c r="K478" i="780"/>
  <c r="Y477" i="780"/>
  <c r="T477" i="780"/>
  <c r="M477" i="780"/>
  <c r="K477" i="780"/>
  <c r="Y476" i="780"/>
  <c r="T476" i="780"/>
  <c r="M476" i="780"/>
  <c r="K476" i="780"/>
  <c r="Y475" i="780"/>
  <c r="T475" i="780"/>
  <c r="M475" i="780"/>
  <c r="K475" i="780"/>
  <c r="Y474" i="780"/>
  <c r="T474" i="780"/>
  <c r="M474" i="780"/>
  <c r="K474" i="780"/>
  <c r="Y473" i="780"/>
  <c r="T473" i="780"/>
  <c r="M473" i="780"/>
  <c r="K473" i="780"/>
  <c r="Y472" i="780"/>
  <c r="T472" i="780"/>
  <c r="M472" i="780"/>
  <c r="K472" i="780"/>
  <c r="Y471" i="780"/>
  <c r="T471" i="780"/>
  <c r="M471" i="780"/>
  <c r="K471" i="780"/>
  <c r="Y470" i="780"/>
  <c r="T470" i="780"/>
  <c r="M470" i="780"/>
  <c r="K470" i="780"/>
  <c r="Y469" i="780"/>
  <c r="T469" i="780"/>
  <c r="M469" i="780"/>
  <c r="K469" i="780"/>
  <c r="Y468" i="780"/>
  <c r="T468" i="780"/>
  <c r="K468" i="780"/>
  <c r="Y467" i="780"/>
  <c r="T467" i="780"/>
  <c r="L467" i="780"/>
  <c r="K467" i="780"/>
  <c r="Y466" i="780"/>
  <c r="T466" i="780"/>
  <c r="M466" i="780"/>
  <c r="K466" i="780"/>
  <c r="Y465" i="780"/>
  <c r="T465" i="780"/>
  <c r="M465" i="780"/>
  <c r="K465" i="780"/>
  <c r="Y464" i="780"/>
  <c r="T464" i="780"/>
  <c r="K464" i="780"/>
  <c r="Y463" i="780"/>
  <c r="T463" i="780"/>
  <c r="K463" i="780"/>
  <c r="Y462" i="780"/>
  <c r="T462" i="780"/>
  <c r="K462" i="780"/>
  <c r="Y461" i="780"/>
  <c r="T461" i="780"/>
  <c r="M461" i="780"/>
  <c r="K461" i="780"/>
  <c r="Y460" i="780"/>
  <c r="T460" i="780"/>
  <c r="M460" i="780"/>
  <c r="K460" i="780"/>
  <c r="Y459" i="780"/>
  <c r="T459" i="780"/>
  <c r="M459" i="780"/>
  <c r="K459" i="780"/>
  <c r="Y458" i="780"/>
  <c r="T458" i="780"/>
  <c r="M458" i="780"/>
  <c r="K458" i="780"/>
  <c r="Y457" i="780"/>
  <c r="T457" i="780"/>
  <c r="K457" i="780"/>
  <c r="Y456" i="780"/>
  <c r="T456" i="780"/>
  <c r="K456" i="780"/>
  <c r="Y455" i="780"/>
  <c r="X455" i="780"/>
  <c r="T455" i="780"/>
  <c r="K455" i="780"/>
  <c r="Y454" i="780"/>
  <c r="X454" i="780"/>
  <c r="T454" i="780"/>
  <c r="K454" i="780"/>
  <c r="Y453" i="780"/>
  <c r="X453" i="780"/>
  <c r="Y452" i="780"/>
  <c r="X452" i="780"/>
  <c r="Y451" i="780"/>
  <c r="X451" i="780"/>
  <c r="Y450" i="780"/>
  <c r="X450" i="780"/>
  <c r="M450" i="780"/>
  <c r="Y449" i="780"/>
  <c r="X449" i="780"/>
  <c r="M449" i="780"/>
  <c r="Y448" i="780"/>
  <c r="X448" i="780"/>
  <c r="Y447" i="780"/>
  <c r="X447" i="780"/>
  <c r="Y446" i="780"/>
  <c r="X446" i="780"/>
  <c r="Y445" i="780"/>
  <c r="X445" i="780"/>
  <c r="M445" i="780"/>
  <c r="Y444" i="780"/>
  <c r="X444" i="780"/>
  <c r="M444" i="780"/>
  <c r="Y443" i="780"/>
  <c r="X443" i="780"/>
  <c r="M443" i="780"/>
  <c r="Y442" i="780"/>
  <c r="X442" i="780"/>
  <c r="Y441" i="780"/>
  <c r="X441" i="780"/>
  <c r="Y440" i="780"/>
  <c r="X440" i="780"/>
  <c r="Y439" i="780"/>
  <c r="X439" i="780"/>
  <c r="M439" i="780"/>
  <c r="Y438" i="780"/>
  <c r="X438" i="780"/>
  <c r="Y437" i="780"/>
  <c r="X437" i="780"/>
  <c r="Y433" i="780"/>
  <c r="X433" i="780"/>
  <c r="Y432" i="780"/>
  <c r="X432" i="780"/>
  <c r="Y431" i="780"/>
  <c r="X431" i="780"/>
  <c r="Y430" i="780"/>
  <c r="X430" i="780"/>
  <c r="Y429" i="780"/>
  <c r="X429" i="780"/>
  <c r="Y428" i="780"/>
  <c r="X428" i="780"/>
  <c r="Y427" i="780"/>
  <c r="X427" i="780"/>
  <c r="Y426" i="780"/>
  <c r="X426" i="780"/>
  <c r="Y425" i="780"/>
  <c r="X425" i="780"/>
  <c r="Y424" i="780"/>
  <c r="X424" i="780"/>
  <c r="Y423" i="780"/>
  <c r="X423" i="780"/>
  <c r="Y422" i="780"/>
  <c r="X422" i="780"/>
  <c r="Y421" i="780"/>
  <c r="X421" i="780"/>
  <c r="Y420" i="780"/>
  <c r="X420" i="780"/>
  <c r="Y419" i="780"/>
  <c r="X419" i="780"/>
  <c r="Y418" i="780"/>
  <c r="X418" i="780"/>
  <c r="M418" i="780"/>
  <c r="Y417" i="780"/>
  <c r="X417" i="780"/>
  <c r="M417" i="780"/>
  <c r="Y416" i="780"/>
  <c r="X416" i="780"/>
  <c r="M416" i="780"/>
  <c r="Y415" i="780"/>
  <c r="X415" i="780"/>
  <c r="M415" i="780"/>
  <c r="Y414" i="780"/>
  <c r="X414" i="780"/>
  <c r="Y411" i="780"/>
  <c r="Y410" i="780"/>
  <c r="X410" i="780"/>
  <c r="Y409" i="780"/>
  <c r="X409" i="780"/>
  <c r="Y408" i="780"/>
  <c r="X408" i="780"/>
  <c r="Y407" i="780"/>
  <c r="X407" i="780"/>
  <c r="Y406" i="780"/>
  <c r="X406" i="780"/>
  <c r="Y405" i="780"/>
  <c r="X405" i="780"/>
  <c r="Y404" i="780"/>
  <c r="X404" i="780"/>
  <c r="Y403" i="780"/>
  <c r="X403" i="780"/>
  <c r="Y402" i="780"/>
  <c r="X402" i="780"/>
  <c r="Y401" i="780"/>
  <c r="X401" i="780"/>
  <c r="U401" i="780"/>
  <c r="Y400" i="780"/>
  <c r="X400" i="780"/>
  <c r="U400" i="780"/>
  <c r="Y399" i="780"/>
  <c r="X399" i="780"/>
  <c r="U399" i="780"/>
  <c r="Y398" i="780"/>
  <c r="X398" i="780"/>
  <c r="U398" i="780"/>
  <c r="Y397" i="780"/>
  <c r="X397" i="780"/>
  <c r="U397" i="780"/>
  <c r="Y396" i="780"/>
  <c r="X396" i="780"/>
  <c r="U396" i="780"/>
  <c r="Y395" i="780"/>
  <c r="U395" i="780"/>
  <c r="Y394" i="780"/>
  <c r="U394" i="780"/>
  <c r="Y393" i="780"/>
  <c r="X393" i="780"/>
  <c r="U393" i="780"/>
  <c r="Y392" i="780"/>
  <c r="X392" i="780"/>
  <c r="U392" i="780"/>
  <c r="Y391" i="780"/>
  <c r="X391" i="780"/>
  <c r="U391" i="780"/>
  <c r="Y390" i="780"/>
  <c r="X390" i="780"/>
  <c r="U390" i="780"/>
  <c r="Y389" i="780"/>
  <c r="X389" i="780"/>
  <c r="U389" i="780"/>
  <c r="Y388" i="780"/>
  <c r="X388" i="780"/>
  <c r="U388" i="780"/>
  <c r="Y387" i="780"/>
  <c r="X387" i="780"/>
  <c r="U387" i="780"/>
  <c r="Y386" i="780"/>
  <c r="X386" i="780"/>
  <c r="U386" i="780"/>
  <c r="Y385" i="780"/>
  <c r="X385" i="780"/>
  <c r="U385" i="780"/>
  <c r="Y384" i="780"/>
  <c r="X384" i="780"/>
  <c r="U384" i="780"/>
  <c r="Y383" i="780"/>
  <c r="X383" i="780"/>
  <c r="U383" i="780"/>
  <c r="Y382" i="780"/>
  <c r="X382" i="780"/>
  <c r="U382" i="780"/>
  <c r="Y381" i="780"/>
  <c r="X381" i="780"/>
  <c r="U381" i="780"/>
  <c r="M381" i="780"/>
  <c r="Y380" i="780"/>
  <c r="X380" i="780"/>
  <c r="U380" i="780"/>
  <c r="Y379" i="780"/>
  <c r="X379" i="780"/>
  <c r="U379" i="780"/>
  <c r="Z378" i="780"/>
  <c r="Y378" i="780"/>
  <c r="X378" i="780"/>
  <c r="U378" i="780"/>
  <c r="Z377" i="780"/>
  <c r="Y377" i="780"/>
  <c r="X377" i="780"/>
  <c r="U377" i="780"/>
  <c r="Z376" i="780"/>
  <c r="Y376" i="780"/>
  <c r="X376" i="780"/>
  <c r="U376" i="780"/>
  <c r="Z375" i="780"/>
  <c r="Y375" i="780"/>
  <c r="X375" i="780"/>
  <c r="U375" i="780"/>
  <c r="Z374" i="780"/>
  <c r="Y374" i="780"/>
  <c r="X374" i="780"/>
  <c r="U374" i="780"/>
  <c r="Z373" i="780"/>
  <c r="Y373" i="780"/>
  <c r="X373" i="780"/>
  <c r="U373" i="780"/>
  <c r="Z372" i="780"/>
  <c r="Y372" i="780"/>
  <c r="X372" i="780"/>
  <c r="U372" i="780"/>
  <c r="Z371" i="780"/>
  <c r="Y371" i="780"/>
  <c r="X371" i="780"/>
  <c r="U371" i="780"/>
  <c r="Z370" i="780"/>
  <c r="Y370" i="780"/>
  <c r="X370" i="780"/>
  <c r="U370" i="780"/>
  <c r="Z369" i="780"/>
  <c r="Y369" i="780"/>
  <c r="X369" i="780"/>
  <c r="U369" i="780"/>
  <c r="Z368" i="780"/>
  <c r="Y368" i="780"/>
  <c r="X368" i="780"/>
  <c r="U368" i="780"/>
  <c r="Z367" i="780"/>
  <c r="Y367" i="780"/>
  <c r="X367" i="780"/>
  <c r="U367" i="780"/>
  <c r="Z366" i="780"/>
  <c r="Y366" i="780"/>
  <c r="X366" i="780"/>
  <c r="U366" i="780"/>
  <c r="Z365" i="780"/>
  <c r="Y365" i="780"/>
  <c r="X365" i="780"/>
  <c r="U365" i="780"/>
  <c r="Z364" i="780"/>
  <c r="Y364" i="780"/>
  <c r="X364" i="780"/>
  <c r="U364" i="780"/>
  <c r="Z363" i="780"/>
  <c r="Y363" i="780"/>
  <c r="X363" i="780"/>
  <c r="U363" i="780"/>
  <c r="Z362" i="780"/>
  <c r="Y362" i="780"/>
  <c r="X362" i="780"/>
  <c r="U362" i="780"/>
  <c r="Z361" i="780"/>
  <c r="Y361" i="780"/>
  <c r="X361" i="780"/>
  <c r="U361" i="780"/>
  <c r="Z360" i="780"/>
  <c r="Y360" i="780"/>
  <c r="X360" i="780"/>
  <c r="U360" i="780"/>
  <c r="Z359" i="780"/>
  <c r="Y359" i="780"/>
  <c r="X359" i="780"/>
  <c r="U359" i="780"/>
  <c r="Z358" i="780"/>
  <c r="Y358" i="780"/>
  <c r="X358" i="780"/>
  <c r="U358" i="780"/>
  <c r="Z357" i="780"/>
  <c r="Y357" i="780"/>
  <c r="X357" i="780"/>
  <c r="U357" i="780"/>
  <c r="Z356" i="780"/>
  <c r="Y356" i="780"/>
  <c r="X356" i="780"/>
  <c r="U356" i="780"/>
  <c r="Z355" i="780"/>
  <c r="Y355" i="780"/>
  <c r="X355" i="780"/>
  <c r="U355" i="780"/>
  <c r="Z354" i="780"/>
  <c r="Y354" i="780"/>
  <c r="X354" i="780"/>
  <c r="U354" i="780"/>
  <c r="Z353" i="780"/>
  <c r="Y353" i="780"/>
  <c r="X353" i="780"/>
  <c r="U353" i="780"/>
  <c r="Z352" i="780"/>
  <c r="Y352" i="780"/>
  <c r="X352" i="780"/>
  <c r="U352" i="780"/>
  <c r="Z351" i="780"/>
  <c r="Y351" i="780"/>
  <c r="X351" i="780"/>
  <c r="U351" i="780"/>
  <c r="Z350" i="780"/>
  <c r="Y350" i="780"/>
  <c r="X350" i="780"/>
  <c r="U350" i="780"/>
  <c r="Z349" i="780"/>
  <c r="Y349" i="780"/>
  <c r="X349" i="780"/>
  <c r="U349" i="780"/>
  <c r="Z348" i="780"/>
  <c r="Y348" i="780"/>
  <c r="X348" i="780"/>
  <c r="U348" i="780"/>
  <c r="Z347" i="780"/>
  <c r="Y347" i="780"/>
  <c r="X347" i="780"/>
  <c r="U347" i="780"/>
  <c r="Z346" i="780"/>
  <c r="Y346" i="780"/>
  <c r="X346" i="780"/>
  <c r="U346" i="780"/>
  <c r="Z345" i="780"/>
  <c r="Y345" i="780"/>
  <c r="X345" i="780"/>
  <c r="U345" i="780"/>
  <c r="Z344" i="780"/>
  <c r="Y344" i="780"/>
  <c r="X344" i="780"/>
  <c r="U344" i="780"/>
  <c r="Z343" i="780"/>
  <c r="Y343" i="780"/>
  <c r="X343" i="780"/>
  <c r="U343" i="780"/>
  <c r="Z342" i="780"/>
  <c r="Y342" i="780"/>
  <c r="X342" i="780"/>
  <c r="U342" i="780"/>
  <c r="Z341" i="780"/>
  <c r="Y341" i="780"/>
  <c r="X341" i="780"/>
  <c r="U341" i="780"/>
  <c r="Z340" i="780"/>
  <c r="Y340" i="780"/>
  <c r="X340" i="780"/>
  <c r="U340" i="780"/>
  <c r="M340" i="780"/>
  <c r="Z339" i="780"/>
  <c r="Y339" i="780"/>
  <c r="X339" i="780"/>
  <c r="U339" i="780"/>
  <c r="M339" i="780"/>
  <c r="Z338" i="780"/>
  <c r="Y338" i="780"/>
  <c r="X338" i="780"/>
  <c r="U338" i="780"/>
  <c r="Z337" i="780"/>
  <c r="Y337" i="780"/>
  <c r="X337" i="780"/>
  <c r="U337" i="780"/>
  <c r="Z336" i="780"/>
  <c r="Y336" i="780"/>
  <c r="X336" i="780"/>
  <c r="U336" i="780"/>
  <c r="Z335" i="780"/>
  <c r="Y335" i="780"/>
  <c r="X335" i="780"/>
  <c r="U335" i="780"/>
  <c r="Z334" i="780"/>
  <c r="Y334" i="780"/>
  <c r="X334" i="780"/>
  <c r="U334" i="780"/>
  <c r="Z333" i="780"/>
  <c r="Y333" i="780"/>
  <c r="X333" i="780"/>
  <c r="U333" i="780"/>
  <c r="Z332" i="780"/>
  <c r="Y332" i="780"/>
  <c r="X332" i="780"/>
  <c r="U332" i="780"/>
  <c r="Z331" i="780"/>
  <c r="Y331" i="780"/>
  <c r="X331" i="780"/>
  <c r="U331" i="780"/>
  <c r="Z330" i="780"/>
  <c r="Y330" i="780"/>
  <c r="X330" i="780"/>
  <c r="U330" i="780"/>
  <c r="Z329" i="780"/>
  <c r="Y329" i="780"/>
  <c r="X329" i="780"/>
  <c r="U329" i="780"/>
  <c r="Z328" i="780"/>
  <c r="Y328" i="780"/>
  <c r="X328" i="780"/>
  <c r="U328" i="780"/>
  <c r="Z327" i="780"/>
  <c r="Y327" i="780"/>
  <c r="X327" i="780"/>
  <c r="U327" i="780"/>
  <c r="Z326" i="780"/>
  <c r="Y326" i="780"/>
  <c r="X326" i="780"/>
  <c r="U326" i="780"/>
  <c r="Z325" i="780"/>
  <c r="Y325" i="780"/>
  <c r="X325" i="780"/>
  <c r="U325" i="780"/>
  <c r="Z324" i="780"/>
  <c r="Y324" i="780"/>
  <c r="X324" i="780"/>
  <c r="U324" i="780"/>
  <c r="Z323" i="780"/>
  <c r="Y323" i="780"/>
  <c r="X323" i="780"/>
  <c r="U323" i="780"/>
  <c r="Z322" i="780"/>
  <c r="Y322" i="780"/>
  <c r="X322" i="780"/>
  <c r="U322" i="780"/>
  <c r="Z321" i="780"/>
  <c r="Y321" i="780"/>
  <c r="X321" i="780"/>
  <c r="U321" i="780"/>
  <c r="Z320" i="780"/>
  <c r="Y320" i="780"/>
  <c r="X320" i="780"/>
  <c r="U320" i="780"/>
  <c r="Z319" i="780"/>
  <c r="Y319" i="780"/>
  <c r="X319" i="780"/>
  <c r="U319" i="780"/>
  <c r="Z318" i="780"/>
  <c r="Y318" i="780"/>
  <c r="X318" i="780"/>
  <c r="U318" i="780"/>
  <c r="Z317" i="780"/>
  <c r="Y317" i="780"/>
  <c r="X317" i="780"/>
  <c r="U317" i="780"/>
  <c r="Z316" i="780"/>
  <c r="Y316" i="780"/>
  <c r="X316" i="780"/>
  <c r="U316" i="780"/>
  <c r="Z315" i="780"/>
  <c r="Y315" i="780"/>
  <c r="X315" i="780"/>
  <c r="U315" i="780"/>
  <c r="Z314" i="780"/>
  <c r="Y314" i="780"/>
  <c r="X314" i="780"/>
  <c r="U314" i="780"/>
  <c r="Z313" i="780"/>
  <c r="Y313" i="780"/>
  <c r="X313" i="780"/>
  <c r="U313" i="780"/>
  <c r="Z312" i="780"/>
  <c r="Y312" i="780"/>
  <c r="X312" i="780"/>
  <c r="U312" i="780"/>
  <c r="T312" i="780"/>
  <c r="Z311" i="780"/>
  <c r="Y311" i="780"/>
  <c r="X311" i="780"/>
  <c r="U311" i="780"/>
  <c r="Z310" i="780"/>
  <c r="Y310" i="780"/>
  <c r="X310" i="780"/>
  <c r="U310" i="780"/>
  <c r="Z309" i="780"/>
  <c r="Y309" i="780"/>
  <c r="X309" i="780"/>
  <c r="U309" i="780"/>
  <c r="Z308" i="780"/>
  <c r="Y308" i="780"/>
  <c r="X308" i="780"/>
  <c r="U308" i="780"/>
  <c r="Z307" i="780"/>
  <c r="Y307" i="780"/>
  <c r="X307" i="780"/>
  <c r="U307" i="780"/>
  <c r="Z306" i="780"/>
  <c r="Y306" i="780"/>
  <c r="X306" i="780"/>
  <c r="U306" i="780"/>
  <c r="Z305" i="780"/>
  <c r="Y305" i="780"/>
  <c r="X305" i="780"/>
  <c r="U305" i="780"/>
  <c r="Z304" i="780"/>
  <c r="Y304" i="780"/>
  <c r="X304" i="780"/>
  <c r="U304" i="780"/>
  <c r="Z303" i="780"/>
  <c r="Y303" i="780"/>
  <c r="X303" i="780"/>
  <c r="U303" i="780"/>
  <c r="Z302" i="780"/>
  <c r="Y302" i="780"/>
  <c r="X302" i="780"/>
  <c r="U302" i="780"/>
  <c r="Z301" i="780"/>
  <c r="Y301" i="780"/>
  <c r="X301" i="780"/>
  <c r="U301" i="780"/>
  <c r="Z300" i="780"/>
  <c r="Y300" i="780"/>
  <c r="X300" i="780"/>
  <c r="U300" i="780"/>
  <c r="Z299" i="780"/>
  <c r="Y299" i="780"/>
  <c r="X299" i="780"/>
  <c r="U299" i="780"/>
  <c r="Z298" i="780"/>
  <c r="Y298" i="780"/>
  <c r="X298" i="780"/>
  <c r="U298" i="780"/>
  <c r="Z297" i="780"/>
  <c r="Y297" i="780"/>
  <c r="X297" i="780"/>
  <c r="U297" i="780"/>
  <c r="Z296" i="780"/>
  <c r="Y296" i="780"/>
  <c r="X296" i="780"/>
  <c r="U296" i="780"/>
  <c r="Z295" i="780"/>
  <c r="Y295" i="780"/>
  <c r="X295" i="780"/>
  <c r="U295" i="780"/>
  <c r="Z294" i="780"/>
  <c r="Y294" i="780"/>
  <c r="X294" i="780"/>
  <c r="U294" i="780"/>
  <c r="Z293" i="780"/>
  <c r="Y293" i="780"/>
  <c r="X293" i="780"/>
  <c r="U293" i="780"/>
  <c r="Z292" i="780"/>
  <c r="J292" i="780" s="1"/>
  <c r="Y292" i="780"/>
  <c r="X292" i="780"/>
  <c r="U292" i="780"/>
  <c r="Z291" i="780"/>
  <c r="J291" i="780" s="1"/>
  <c r="Y291" i="780"/>
  <c r="X291" i="780"/>
  <c r="U291" i="780"/>
  <c r="Z290" i="780"/>
  <c r="J290" i="780" s="1"/>
  <c r="Y290" i="780"/>
  <c r="X290" i="780"/>
  <c r="U290" i="780"/>
  <c r="Z289" i="780"/>
  <c r="J289" i="780" s="1"/>
  <c r="Y289" i="780"/>
  <c r="X289" i="780"/>
  <c r="U289" i="780"/>
  <c r="Z288" i="780"/>
  <c r="J288" i="780" s="1"/>
  <c r="Y288" i="780"/>
  <c r="X288" i="780"/>
  <c r="U288" i="780"/>
  <c r="Z287" i="780"/>
  <c r="J287" i="780" s="1"/>
  <c r="Y287" i="780"/>
  <c r="X287" i="780"/>
  <c r="U287" i="780"/>
  <c r="Z286" i="780"/>
  <c r="J286" i="780" s="1"/>
  <c r="Y286" i="780"/>
  <c r="X286" i="780"/>
  <c r="U286" i="780"/>
  <c r="Z285" i="780"/>
  <c r="J285" i="780" s="1"/>
  <c r="Y285" i="780"/>
  <c r="X285" i="780"/>
  <c r="U285" i="780"/>
  <c r="Z284" i="780"/>
  <c r="J284" i="780" s="1"/>
  <c r="Y284" i="780"/>
  <c r="X284" i="780"/>
  <c r="U284" i="780"/>
  <c r="Z283" i="780"/>
  <c r="J283" i="780" s="1"/>
  <c r="Y283" i="780"/>
  <c r="X283" i="780"/>
  <c r="U283" i="780"/>
  <c r="Z282" i="780"/>
  <c r="J282" i="780" s="1"/>
  <c r="Y282" i="780"/>
  <c r="X282" i="780"/>
  <c r="U282" i="780"/>
  <c r="Z281" i="780"/>
  <c r="J281" i="780" s="1"/>
  <c r="Y281" i="780"/>
  <c r="X281" i="780"/>
  <c r="U281" i="780"/>
  <c r="Z280" i="780"/>
  <c r="J280" i="780" s="1"/>
  <c r="Y280" i="780"/>
  <c r="X280" i="780"/>
  <c r="U280" i="780"/>
  <c r="Z279" i="780"/>
  <c r="J279" i="780" s="1"/>
  <c r="Y279" i="780"/>
  <c r="X279" i="780"/>
  <c r="U279" i="780"/>
  <c r="Z278" i="780"/>
  <c r="Y278" i="780"/>
  <c r="X278" i="780"/>
  <c r="U278" i="780"/>
  <c r="J278" i="780"/>
  <c r="Z277" i="780"/>
  <c r="J277" i="780" s="1"/>
  <c r="Y277" i="780"/>
  <c r="X277" i="780"/>
  <c r="U277" i="780"/>
  <c r="Z276" i="780"/>
  <c r="J276" i="780" s="1"/>
  <c r="Y276" i="780"/>
  <c r="X276" i="780"/>
  <c r="U276" i="780"/>
  <c r="Z275" i="780"/>
  <c r="J275" i="780" s="1"/>
  <c r="Y275" i="780"/>
  <c r="X275" i="780"/>
  <c r="U275" i="780"/>
  <c r="Z274" i="780"/>
  <c r="J274" i="780" s="1"/>
  <c r="Y274" i="780"/>
  <c r="X274" i="780"/>
  <c r="U274" i="780"/>
  <c r="Z273" i="780"/>
  <c r="J273" i="780" s="1"/>
  <c r="Y273" i="780"/>
  <c r="X273" i="780"/>
  <c r="U273" i="780"/>
  <c r="Z272" i="780"/>
  <c r="J272" i="780" s="1"/>
  <c r="Y272" i="780"/>
  <c r="X272" i="780"/>
  <c r="U272" i="780"/>
  <c r="Z271" i="780"/>
  <c r="J271" i="780" s="1"/>
  <c r="Y271" i="780"/>
  <c r="X271" i="780"/>
  <c r="U271" i="780"/>
  <c r="Z270" i="780"/>
  <c r="J270" i="780" s="1"/>
  <c r="Y270" i="780"/>
  <c r="X270" i="780"/>
  <c r="U270" i="780"/>
  <c r="Z269" i="780"/>
  <c r="J269" i="780" s="1"/>
  <c r="Y269" i="780"/>
  <c r="X269" i="780"/>
  <c r="U269" i="780"/>
  <c r="Z268" i="780"/>
  <c r="J268" i="780" s="1"/>
  <c r="Y268" i="780"/>
  <c r="X268" i="780"/>
  <c r="U268" i="780"/>
  <c r="Z267" i="780"/>
  <c r="J267" i="780" s="1"/>
  <c r="Y267" i="780"/>
  <c r="X267" i="780"/>
  <c r="U267" i="780"/>
  <c r="Z266" i="780"/>
  <c r="J266" i="780" s="1"/>
  <c r="Y266" i="780"/>
  <c r="X266" i="780"/>
  <c r="U266" i="780"/>
  <c r="Z265" i="780"/>
  <c r="J265" i="780" s="1"/>
  <c r="Y265" i="780"/>
  <c r="X265" i="780"/>
  <c r="U265" i="780"/>
  <c r="Z264" i="780"/>
  <c r="J264" i="780" s="1"/>
  <c r="Y264" i="780"/>
  <c r="X264" i="780"/>
  <c r="U264" i="780"/>
  <c r="Z263" i="780"/>
  <c r="J263" i="780" s="1"/>
  <c r="Y263" i="780"/>
  <c r="X263" i="780"/>
  <c r="U263" i="780"/>
  <c r="Z262" i="780"/>
  <c r="J262" i="780" s="1"/>
  <c r="Y262" i="780"/>
  <c r="X262" i="780"/>
  <c r="U262" i="780"/>
  <c r="Z261" i="780"/>
  <c r="Y261" i="780"/>
  <c r="X261" i="780"/>
  <c r="U261" i="780"/>
  <c r="J261" i="780"/>
  <c r="Z260" i="780"/>
  <c r="J260" i="780" s="1"/>
  <c r="Y260" i="780"/>
  <c r="X260" i="780"/>
  <c r="U260" i="780"/>
  <c r="Z259" i="780"/>
  <c r="J259" i="780" s="1"/>
  <c r="Y259" i="780"/>
  <c r="X259" i="780"/>
  <c r="U259" i="780"/>
  <c r="Z258" i="780"/>
  <c r="J258" i="780" s="1"/>
  <c r="Y258" i="780"/>
  <c r="X258" i="780"/>
  <c r="U258" i="780"/>
  <c r="Z257" i="780"/>
  <c r="J257" i="780" s="1"/>
  <c r="Y257" i="780"/>
  <c r="X257" i="780"/>
  <c r="U257" i="780"/>
  <c r="F257" i="780"/>
  <c r="Z256" i="780"/>
  <c r="Y256" i="780"/>
  <c r="X256" i="780"/>
  <c r="U256" i="780"/>
  <c r="J256" i="780"/>
  <c r="F256" i="780"/>
  <c r="Z255" i="780"/>
  <c r="J255" i="780" s="1"/>
  <c r="Y255" i="780"/>
  <c r="X255" i="780"/>
  <c r="U255" i="780"/>
  <c r="F255" i="780"/>
  <c r="Z254" i="780"/>
  <c r="J254" i="780" s="1"/>
  <c r="Y254" i="780"/>
  <c r="X254" i="780"/>
  <c r="U254" i="780"/>
  <c r="F254" i="780"/>
  <c r="Z253" i="780"/>
  <c r="J253" i="780" s="1"/>
  <c r="Y253" i="780"/>
  <c r="X253" i="780"/>
  <c r="U253" i="780"/>
  <c r="F253" i="780"/>
  <c r="Z252" i="780"/>
  <c r="J252" i="780" s="1"/>
  <c r="Y252" i="780"/>
  <c r="X252" i="780"/>
  <c r="U252" i="780"/>
  <c r="F252" i="780"/>
  <c r="Z251" i="780"/>
  <c r="J251" i="780" s="1"/>
  <c r="Y251" i="780"/>
  <c r="X251" i="780"/>
  <c r="U251" i="780"/>
  <c r="H251" i="780"/>
  <c r="F251" i="780"/>
  <c r="Z250" i="780"/>
  <c r="J250" i="780" s="1"/>
  <c r="Y250" i="780"/>
  <c r="X250" i="780"/>
  <c r="U250" i="780"/>
  <c r="H250" i="780"/>
  <c r="F250" i="780"/>
  <c r="Z249" i="780"/>
  <c r="J249" i="780" s="1"/>
  <c r="Y249" i="780"/>
  <c r="X249" i="780"/>
  <c r="U249" i="780"/>
  <c r="H249" i="780"/>
  <c r="F249" i="780"/>
  <c r="Z248" i="780"/>
  <c r="J248" i="780" s="1"/>
  <c r="Y248" i="780"/>
  <c r="X248" i="780"/>
  <c r="U248" i="780"/>
  <c r="H248" i="780"/>
  <c r="F248" i="780"/>
  <c r="Z247" i="780"/>
  <c r="J247" i="780" s="1"/>
  <c r="Y247" i="780"/>
  <c r="X247" i="780"/>
  <c r="U247" i="780"/>
  <c r="H247" i="780"/>
  <c r="F247" i="780"/>
  <c r="Z246" i="780"/>
  <c r="J246" i="780" s="1"/>
  <c r="Y246" i="780"/>
  <c r="X246" i="780"/>
  <c r="U246" i="780"/>
  <c r="H246" i="780"/>
  <c r="F246" i="780"/>
  <c r="Z245" i="780"/>
  <c r="J245" i="780" s="1"/>
  <c r="Y245" i="780"/>
  <c r="X245" i="780"/>
  <c r="U245" i="780"/>
  <c r="K245" i="780" s="1"/>
  <c r="H245" i="780"/>
  <c r="F245" i="780"/>
  <c r="Z244" i="780"/>
  <c r="J244" i="780" s="1"/>
  <c r="Y244" i="780"/>
  <c r="X244" i="780"/>
  <c r="U244" i="780"/>
  <c r="K244" i="780" s="1"/>
  <c r="H244" i="780"/>
  <c r="F244" i="780"/>
  <c r="Z243" i="780"/>
  <c r="J243" i="780" s="1"/>
  <c r="Y243" i="780"/>
  <c r="X243" i="780"/>
  <c r="U243" i="780"/>
  <c r="K243" i="780" s="1"/>
  <c r="H243" i="780"/>
  <c r="F243" i="780"/>
  <c r="Z242" i="780"/>
  <c r="J242" i="780" s="1"/>
  <c r="Y242" i="780"/>
  <c r="X242" i="780"/>
  <c r="U242" i="780"/>
  <c r="K242" i="780" s="1"/>
  <c r="H242" i="780"/>
  <c r="F242" i="780"/>
  <c r="Z241" i="780"/>
  <c r="J241" i="780" s="1"/>
  <c r="Y241" i="780"/>
  <c r="X241" i="780"/>
  <c r="U241" i="780"/>
  <c r="K241" i="780" s="1"/>
  <c r="H241" i="780"/>
  <c r="F241" i="780"/>
  <c r="Z240" i="780"/>
  <c r="J240" i="780" s="1"/>
  <c r="Y240" i="780"/>
  <c r="I240" i="780" s="1"/>
  <c r="X240" i="780"/>
  <c r="U240" i="780"/>
  <c r="K240" i="780" s="1"/>
  <c r="H240" i="780"/>
  <c r="F240" i="780"/>
  <c r="Z239" i="780"/>
  <c r="J239" i="780" s="1"/>
  <c r="Y239" i="780"/>
  <c r="X239" i="780"/>
  <c r="U239" i="780"/>
  <c r="K239" i="780" s="1"/>
  <c r="H239" i="780"/>
  <c r="F239" i="780"/>
  <c r="Z238" i="780"/>
  <c r="J238" i="780" s="1"/>
  <c r="Y238" i="780"/>
  <c r="X238" i="780"/>
  <c r="U238" i="780"/>
  <c r="K238" i="780" s="1"/>
  <c r="H238" i="780"/>
  <c r="F238" i="780"/>
  <c r="Z237" i="780"/>
  <c r="J237" i="780" s="1"/>
  <c r="Y237" i="780"/>
  <c r="X237" i="780"/>
  <c r="U237" i="780"/>
  <c r="K237" i="780" s="1"/>
  <c r="H237" i="780"/>
  <c r="F237" i="780"/>
  <c r="Z236" i="780"/>
  <c r="Y236" i="780"/>
  <c r="X236" i="780"/>
  <c r="U236" i="780"/>
  <c r="K236" i="780" s="1"/>
  <c r="J236" i="780"/>
  <c r="I236" i="780"/>
  <c r="H236" i="780"/>
  <c r="F236" i="780"/>
  <c r="Z235" i="780"/>
  <c r="J235" i="780" s="1"/>
  <c r="Y235" i="780"/>
  <c r="X235" i="780"/>
  <c r="U235" i="780"/>
  <c r="Z234" i="780"/>
  <c r="Y234" i="780"/>
  <c r="X234" i="780"/>
  <c r="U234" i="780"/>
  <c r="J234" i="780"/>
  <c r="Z233" i="780"/>
  <c r="J233" i="780" s="1"/>
  <c r="Y233" i="780"/>
  <c r="X233" i="780"/>
  <c r="U233" i="780"/>
  <c r="Z232" i="780"/>
  <c r="J232" i="780" s="1"/>
  <c r="Y232" i="780"/>
  <c r="X232" i="780"/>
  <c r="Z231" i="780"/>
  <c r="J231" i="780" s="1"/>
  <c r="Y231" i="780"/>
  <c r="X231" i="780"/>
  <c r="Z230" i="780"/>
  <c r="J230" i="780" s="1"/>
  <c r="Y230" i="780"/>
  <c r="X230" i="780"/>
  <c r="U230" i="780"/>
  <c r="Z229" i="780"/>
  <c r="J229" i="780" s="1"/>
  <c r="Y229" i="780"/>
  <c r="X229" i="780"/>
  <c r="U229" i="780"/>
  <c r="Z228" i="780"/>
  <c r="J228" i="780" s="1"/>
  <c r="Y228" i="780"/>
  <c r="X228" i="780"/>
  <c r="U228" i="780"/>
  <c r="Z227" i="780"/>
  <c r="J227" i="780" s="1"/>
  <c r="Y227" i="780"/>
  <c r="X227" i="780"/>
  <c r="U227" i="780"/>
  <c r="Z226" i="780"/>
  <c r="J226" i="780" s="1"/>
  <c r="Y226" i="780"/>
  <c r="X226" i="780"/>
  <c r="U226" i="780"/>
  <c r="Z225" i="780"/>
  <c r="J225" i="780" s="1"/>
  <c r="Y225" i="780"/>
  <c r="X225" i="780"/>
  <c r="U225" i="780"/>
  <c r="Z224" i="780"/>
  <c r="J224" i="780" s="1"/>
  <c r="Y224" i="780"/>
  <c r="X224" i="780"/>
  <c r="U224" i="780"/>
  <c r="Z223" i="780"/>
  <c r="J223" i="780" s="1"/>
  <c r="Y223" i="780"/>
  <c r="X223" i="780"/>
  <c r="U223" i="780"/>
  <c r="Z222" i="780"/>
  <c r="J222" i="780" s="1"/>
  <c r="Y222" i="780"/>
  <c r="X222" i="780"/>
  <c r="U222" i="780"/>
  <c r="Z221" i="780"/>
  <c r="J221" i="780" s="1"/>
  <c r="Y221" i="780"/>
  <c r="X221" i="780"/>
  <c r="U221" i="780"/>
  <c r="Z220" i="780"/>
  <c r="J220" i="780" s="1"/>
  <c r="Y220" i="780"/>
  <c r="X220" i="780"/>
  <c r="U220" i="780"/>
  <c r="Z219" i="780"/>
  <c r="J219" i="780" s="1"/>
  <c r="Y219" i="780"/>
  <c r="X219" i="780"/>
  <c r="U219" i="780"/>
  <c r="Z218" i="780"/>
  <c r="J218" i="780" s="1"/>
  <c r="Y218" i="780"/>
  <c r="X218" i="780"/>
  <c r="U218" i="780"/>
  <c r="Z217" i="780"/>
  <c r="J217" i="780" s="1"/>
  <c r="Y217" i="780"/>
  <c r="X217" i="780"/>
  <c r="U217" i="780"/>
  <c r="Z216" i="780"/>
  <c r="J216" i="780" s="1"/>
  <c r="Y216" i="780"/>
  <c r="X216" i="780"/>
  <c r="U216" i="780"/>
  <c r="Z215" i="780"/>
  <c r="J215" i="780" s="1"/>
  <c r="Y215" i="780"/>
  <c r="X215" i="780"/>
  <c r="U215" i="780"/>
  <c r="Z214" i="780"/>
  <c r="J214" i="780" s="1"/>
  <c r="Y214" i="780"/>
  <c r="X214" i="780"/>
  <c r="U214" i="780"/>
  <c r="Z213" i="780"/>
  <c r="J213" i="780" s="1"/>
  <c r="Y213" i="780"/>
  <c r="X213" i="780"/>
  <c r="U213" i="780"/>
  <c r="Z212" i="780"/>
  <c r="J212" i="780" s="1"/>
  <c r="Y212" i="780"/>
  <c r="X212" i="780"/>
  <c r="U212" i="780"/>
  <c r="Z211" i="780"/>
  <c r="J211" i="780" s="1"/>
  <c r="Y211" i="780"/>
  <c r="X211" i="780"/>
  <c r="U211" i="780"/>
  <c r="Z210" i="780"/>
  <c r="J210" i="780" s="1"/>
  <c r="Y210" i="780"/>
  <c r="X210" i="780"/>
  <c r="U210" i="780"/>
  <c r="Z209" i="780"/>
  <c r="J209" i="780" s="1"/>
  <c r="Y209" i="780"/>
  <c r="X209" i="780"/>
  <c r="U209" i="780"/>
  <c r="Z208" i="780"/>
  <c r="J208" i="780" s="1"/>
  <c r="Y208" i="780"/>
  <c r="X208" i="780"/>
  <c r="U208" i="780"/>
  <c r="Z207" i="780"/>
  <c r="J207" i="780" s="1"/>
  <c r="Y207" i="780"/>
  <c r="X207" i="780"/>
  <c r="U207" i="780"/>
  <c r="Z206" i="780"/>
  <c r="J206" i="780" s="1"/>
  <c r="Y206" i="780"/>
  <c r="X206" i="780"/>
  <c r="U206" i="780"/>
  <c r="Z205" i="780"/>
  <c r="J205" i="780" s="1"/>
  <c r="Y205" i="780"/>
  <c r="X205" i="780"/>
  <c r="U205" i="780"/>
  <c r="F205" i="780"/>
  <c r="Z204" i="780"/>
  <c r="J204" i="780" s="1"/>
  <c r="Y204" i="780"/>
  <c r="X204" i="780"/>
  <c r="U204" i="780"/>
  <c r="F204" i="780"/>
  <c r="Z203" i="780"/>
  <c r="J203" i="780" s="1"/>
  <c r="Y203" i="780"/>
  <c r="X203" i="780"/>
  <c r="U203" i="780"/>
  <c r="F203" i="780"/>
  <c r="Z202" i="780"/>
  <c r="J202" i="780" s="1"/>
  <c r="Y202" i="780"/>
  <c r="X202" i="780"/>
  <c r="U202" i="780"/>
  <c r="F202" i="780"/>
  <c r="Z201" i="780"/>
  <c r="J201" i="780" s="1"/>
  <c r="Y201" i="780"/>
  <c r="X201" i="780"/>
  <c r="U201" i="780"/>
  <c r="F201" i="780"/>
  <c r="Z200" i="780"/>
  <c r="J200" i="780" s="1"/>
  <c r="Y200" i="780"/>
  <c r="X200" i="780"/>
  <c r="U200" i="780"/>
  <c r="F200" i="780"/>
  <c r="Z199" i="780"/>
  <c r="J199" i="780" s="1"/>
  <c r="Y199" i="780"/>
  <c r="X199" i="780"/>
  <c r="U199" i="780"/>
  <c r="F199" i="780"/>
  <c r="Z198" i="780"/>
  <c r="J198" i="780" s="1"/>
  <c r="Y198" i="780"/>
  <c r="X198" i="780"/>
  <c r="U198" i="780"/>
  <c r="F198" i="780"/>
  <c r="Z197" i="780"/>
  <c r="J197" i="780" s="1"/>
  <c r="Y197" i="780"/>
  <c r="X197" i="780"/>
  <c r="U197" i="780"/>
  <c r="F197" i="780"/>
  <c r="Z196" i="780"/>
  <c r="J196" i="780" s="1"/>
  <c r="Y196" i="780"/>
  <c r="X196" i="780"/>
  <c r="U196" i="780"/>
  <c r="F196" i="780"/>
  <c r="Z195" i="780"/>
  <c r="J195" i="780" s="1"/>
  <c r="Y195" i="780"/>
  <c r="X195" i="780"/>
  <c r="U195" i="780"/>
  <c r="F195" i="780"/>
  <c r="Z194" i="780"/>
  <c r="Y194" i="780"/>
  <c r="X194" i="780"/>
  <c r="U194" i="780"/>
  <c r="J194" i="780"/>
  <c r="F194" i="780"/>
  <c r="Z193" i="780"/>
  <c r="J193" i="780" s="1"/>
  <c r="Y193" i="780"/>
  <c r="X193" i="780"/>
  <c r="U193" i="780"/>
  <c r="F193" i="780"/>
  <c r="Z192" i="780"/>
  <c r="J192" i="780" s="1"/>
  <c r="Y192" i="780"/>
  <c r="X192" i="780"/>
  <c r="U192" i="780"/>
  <c r="F192" i="780"/>
  <c r="Z191" i="780"/>
  <c r="J191" i="780" s="1"/>
  <c r="Y191" i="780"/>
  <c r="X191" i="780"/>
  <c r="U191" i="780"/>
  <c r="F191" i="780"/>
  <c r="Z190" i="780"/>
  <c r="J190" i="780" s="1"/>
  <c r="Y190" i="780"/>
  <c r="X190" i="780"/>
  <c r="U190" i="780"/>
  <c r="F190" i="780"/>
  <c r="Z189" i="780"/>
  <c r="J189" i="780" s="1"/>
  <c r="Y189" i="780"/>
  <c r="X189" i="780"/>
  <c r="U189" i="780"/>
  <c r="F189" i="780"/>
  <c r="Z188" i="780"/>
  <c r="J188" i="780" s="1"/>
  <c r="Y188" i="780"/>
  <c r="X188" i="780"/>
  <c r="U188" i="780"/>
  <c r="F188" i="780"/>
  <c r="Z187" i="780"/>
  <c r="J187" i="780" s="1"/>
  <c r="Y187" i="780"/>
  <c r="X187" i="780"/>
  <c r="U187" i="780"/>
  <c r="F187" i="780"/>
  <c r="Z186" i="780"/>
  <c r="J186" i="780" s="1"/>
  <c r="Y186" i="780"/>
  <c r="X186" i="780"/>
  <c r="U186" i="780"/>
  <c r="F186" i="780"/>
  <c r="Z185" i="780"/>
  <c r="Y185" i="780"/>
  <c r="X185" i="780"/>
  <c r="U185" i="780"/>
  <c r="J185" i="780"/>
  <c r="F185" i="780"/>
  <c r="Z184" i="780"/>
  <c r="J184" i="780" s="1"/>
  <c r="Y184" i="780"/>
  <c r="X184" i="780"/>
  <c r="U184" i="780"/>
  <c r="F184" i="780"/>
  <c r="Z183" i="780"/>
  <c r="J183" i="780" s="1"/>
  <c r="Y183" i="780"/>
  <c r="X183" i="780"/>
  <c r="U183" i="780"/>
  <c r="F183" i="780"/>
  <c r="Z182" i="780"/>
  <c r="J182" i="780" s="1"/>
  <c r="Y182" i="780"/>
  <c r="X182" i="780"/>
  <c r="U182" i="780"/>
  <c r="F182" i="780"/>
  <c r="Z181" i="780"/>
  <c r="J181" i="780" s="1"/>
  <c r="Y181" i="780"/>
  <c r="X181" i="780"/>
  <c r="U181" i="780"/>
  <c r="F181" i="780"/>
  <c r="Z180" i="780"/>
  <c r="J180" i="780" s="1"/>
  <c r="Y180" i="780"/>
  <c r="X180" i="780"/>
  <c r="U180" i="780"/>
  <c r="F180" i="780"/>
  <c r="Z179" i="780"/>
  <c r="J179" i="780" s="1"/>
  <c r="Y179" i="780"/>
  <c r="X179" i="780"/>
  <c r="U179" i="780"/>
  <c r="F179" i="780"/>
  <c r="Z178" i="780"/>
  <c r="J178" i="780" s="1"/>
  <c r="Y178" i="780"/>
  <c r="X178" i="780"/>
  <c r="U178" i="780"/>
  <c r="F178" i="780"/>
  <c r="Z177" i="780"/>
  <c r="J177" i="780" s="1"/>
  <c r="Y177" i="780"/>
  <c r="X177" i="780"/>
  <c r="U177" i="780"/>
  <c r="F177" i="780"/>
  <c r="Z176" i="780"/>
  <c r="J176" i="780" s="1"/>
  <c r="Y176" i="780"/>
  <c r="X176" i="780"/>
  <c r="U176" i="780"/>
  <c r="F176" i="780"/>
  <c r="Z175" i="780"/>
  <c r="J175" i="780" s="1"/>
  <c r="Y175" i="780"/>
  <c r="X175" i="780"/>
  <c r="U175" i="780"/>
  <c r="F175" i="780"/>
  <c r="Z174" i="780"/>
  <c r="J174" i="780" s="1"/>
  <c r="Y174" i="780"/>
  <c r="X174" i="780"/>
  <c r="F174" i="780"/>
  <c r="Z173" i="780"/>
  <c r="J173" i="780" s="1"/>
  <c r="Y173" i="780"/>
  <c r="X173" i="780"/>
  <c r="F173" i="780"/>
  <c r="Z172" i="780"/>
  <c r="J172" i="780" s="1"/>
  <c r="Y172" i="780"/>
  <c r="X172" i="780"/>
  <c r="U172" i="780"/>
  <c r="F172" i="780"/>
  <c r="Z171" i="780"/>
  <c r="J171" i="780" s="1"/>
  <c r="Y171" i="780"/>
  <c r="X171" i="780"/>
  <c r="U171" i="780"/>
  <c r="F171" i="780"/>
  <c r="E171" i="780"/>
  <c r="Z170" i="780"/>
  <c r="J170" i="780" s="1"/>
  <c r="Y170" i="780"/>
  <c r="X170" i="780"/>
  <c r="U170" i="780"/>
  <c r="F170" i="780"/>
  <c r="E170" i="780"/>
  <c r="Y169" i="780"/>
  <c r="X169" i="780"/>
  <c r="J169" i="780"/>
  <c r="F169" i="780"/>
  <c r="E169" i="780"/>
  <c r="Y168" i="780"/>
  <c r="X168" i="780"/>
  <c r="J168" i="780"/>
  <c r="F168" i="780"/>
  <c r="E168" i="780"/>
  <c r="Y167" i="780"/>
  <c r="X167" i="780"/>
  <c r="J167" i="780"/>
  <c r="F167" i="780"/>
  <c r="E167" i="780"/>
  <c r="Y166" i="780"/>
  <c r="X166" i="780"/>
  <c r="J166" i="780"/>
  <c r="F166" i="780"/>
  <c r="E166" i="780"/>
  <c r="Z165" i="780"/>
  <c r="J165" i="780" s="1"/>
  <c r="Y165" i="780"/>
  <c r="X165" i="780"/>
  <c r="U165" i="780"/>
  <c r="F165" i="780"/>
  <c r="E165" i="780"/>
  <c r="Z164" i="780"/>
  <c r="J164" i="780" s="1"/>
  <c r="Y164" i="780"/>
  <c r="X164" i="780"/>
  <c r="U164" i="780"/>
  <c r="F164" i="780"/>
  <c r="E164" i="780"/>
  <c r="Z163" i="780"/>
  <c r="J163" i="780" s="1"/>
  <c r="Y163" i="780"/>
  <c r="X163" i="780"/>
  <c r="U163" i="780"/>
  <c r="F163" i="780"/>
  <c r="E163" i="780"/>
  <c r="Z162" i="780"/>
  <c r="J162" i="780" s="1"/>
  <c r="Y162" i="780"/>
  <c r="X162" i="780"/>
  <c r="U162" i="780"/>
  <c r="F162" i="780"/>
  <c r="E162" i="780"/>
  <c r="Z161" i="780"/>
  <c r="J161" i="780" s="1"/>
  <c r="Y161" i="780"/>
  <c r="X161" i="780"/>
  <c r="U161" i="780"/>
  <c r="F161" i="780"/>
  <c r="E161" i="780"/>
  <c r="Z160" i="780"/>
  <c r="J160" i="780" s="1"/>
  <c r="Y160" i="780"/>
  <c r="X160" i="780"/>
  <c r="U160" i="780"/>
  <c r="F160" i="780"/>
  <c r="E160" i="780"/>
  <c r="Z159" i="780"/>
  <c r="J159" i="780" s="1"/>
  <c r="Y159" i="780"/>
  <c r="X159" i="780"/>
  <c r="U159" i="780"/>
  <c r="G159" i="780" a="1"/>
  <c r="G159" i="780" s="1"/>
  <c r="F159" i="780"/>
  <c r="E159" i="780"/>
  <c r="Z158" i="780"/>
  <c r="J158" i="780" s="1"/>
  <c r="Y158" i="780"/>
  <c r="X158" i="780"/>
  <c r="U158" i="780"/>
  <c r="G158" i="780"/>
  <c r="F158" i="780"/>
  <c r="E158" i="780"/>
  <c r="Z157" i="780"/>
  <c r="J157" i="780" s="1"/>
  <c r="Y157" i="780"/>
  <c r="X157" i="780"/>
  <c r="U157" i="780"/>
  <c r="G157" i="780"/>
  <c r="F157" i="780"/>
  <c r="E157" i="780"/>
  <c r="Z156" i="780"/>
  <c r="J156" i="780" s="1"/>
  <c r="Y156" i="780"/>
  <c r="X156" i="780"/>
  <c r="G156" i="780"/>
  <c r="F156" i="780"/>
  <c r="E156" i="780"/>
  <c r="Z155" i="780"/>
  <c r="J155" i="780" s="1"/>
  <c r="Y155" i="780"/>
  <c r="X155" i="780"/>
  <c r="G155" i="780"/>
  <c r="F155" i="780"/>
  <c r="E155" i="780"/>
  <c r="Z154" i="780"/>
  <c r="J154" i="780" s="1"/>
  <c r="Y154" i="780"/>
  <c r="X154" i="780"/>
  <c r="G154" i="780"/>
  <c r="F154" i="780"/>
  <c r="E154" i="780"/>
  <c r="Z153" i="780"/>
  <c r="J153" i="780" s="1"/>
  <c r="Y153" i="780"/>
  <c r="X153" i="780"/>
  <c r="G153" i="780"/>
  <c r="F153" i="780"/>
  <c r="E153" i="780"/>
  <c r="Z152" i="780"/>
  <c r="J152" i="780" s="1"/>
  <c r="Y152" i="780"/>
  <c r="X152" i="780"/>
  <c r="U152" i="780"/>
  <c r="G152" i="780"/>
  <c r="F152" i="780"/>
  <c r="E152" i="780"/>
  <c r="Z151" i="780"/>
  <c r="J151" i="780" s="1"/>
  <c r="Y151" i="780"/>
  <c r="X151" i="780"/>
  <c r="U151" i="780"/>
  <c r="G151" i="780"/>
  <c r="F151" i="780"/>
  <c r="E151" i="780"/>
  <c r="Z150" i="780"/>
  <c r="J150" i="780" s="1"/>
  <c r="Y150" i="780"/>
  <c r="X150" i="780"/>
  <c r="U150" i="780"/>
  <c r="G150" i="780"/>
  <c r="F150" i="780"/>
  <c r="E150" i="780"/>
  <c r="Z149" i="780"/>
  <c r="J149" i="780" s="1"/>
  <c r="Y149" i="780"/>
  <c r="X149" i="780"/>
  <c r="U149" i="780"/>
  <c r="G149" i="780"/>
  <c r="F149" i="780"/>
  <c r="E149" i="780"/>
  <c r="Z148" i="780"/>
  <c r="J148" i="780" s="1"/>
  <c r="Y148" i="780"/>
  <c r="X148" i="780"/>
  <c r="U148" i="780"/>
  <c r="G148" i="780"/>
  <c r="F148" i="780"/>
  <c r="E148" i="780"/>
  <c r="Z147" i="780"/>
  <c r="J147" i="780" s="1"/>
  <c r="Y147" i="780"/>
  <c r="X147" i="780"/>
  <c r="U147" i="780"/>
  <c r="G147" i="780"/>
  <c r="F147" i="780"/>
  <c r="E147" i="780"/>
  <c r="Z146" i="780"/>
  <c r="J146" i="780" s="1"/>
  <c r="Y146" i="780"/>
  <c r="X146" i="780"/>
  <c r="U146" i="780"/>
  <c r="G146" i="780"/>
  <c r="F146" i="780"/>
  <c r="E146" i="780"/>
  <c r="Z145" i="780"/>
  <c r="J145" i="780" s="1"/>
  <c r="Y145" i="780"/>
  <c r="X145" i="780"/>
  <c r="W145" i="780"/>
  <c r="U145" i="780"/>
  <c r="G145" i="780"/>
  <c r="F145" i="780"/>
  <c r="E145" i="780"/>
  <c r="Z144" i="780"/>
  <c r="J144" i="780" s="1"/>
  <c r="Y144" i="780"/>
  <c r="X144" i="780"/>
  <c r="U144" i="780"/>
  <c r="G144" i="780"/>
  <c r="F144" i="780"/>
  <c r="E144" i="780"/>
  <c r="Z143" i="780"/>
  <c r="J143" i="780" s="1"/>
  <c r="Y143" i="780"/>
  <c r="X143" i="780"/>
  <c r="U143" i="780"/>
  <c r="H143" i="780"/>
  <c r="G143" i="780"/>
  <c r="F143" i="780"/>
  <c r="E143" i="780"/>
  <c r="Z142" i="780"/>
  <c r="J142" i="780" s="1"/>
  <c r="Y142" i="780"/>
  <c r="X142" i="780"/>
  <c r="U142" i="780"/>
  <c r="H142" i="780"/>
  <c r="G142" i="780"/>
  <c r="F142" i="780"/>
  <c r="E142" i="780"/>
  <c r="Z141" i="780"/>
  <c r="J141" i="780" s="1"/>
  <c r="Y141" i="780"/>
  <c r="X141" i="780"/>
  <c r="U141" i="780"/>
  <c r="H141" i="780"/>
  <c r="G141" i="780"/>
  <c r="F141" i="780"/>
  <c r="E141" i="780"/>
  <c r="Z140" i="780"/>
  <c r="J140" i="780" s="1"/>
  <c r="Y140" i="780"/>
  <c r="X140" i="780"/>
  <c r="U140" i="780"/>
  <c r="H140" i="780"/>
  <c r="G140" i="780"/>
  <c r="F140" i="780"/>
  <c r="E140" i="780"/>
  <c r="Z139" i="780"/>
  <c r="J139" i="780" s="1"/>
  <c r="Y139" i="780"/>
  <c r="X139" i="780"/>
  <c r="U139" i="780"/>
  <c r="H139" i="780"/>
  <c r="G139" i="780"/>
  <c r="F139" i="780"/>
  <c r="E139" i="780"/>
  <c r="Z138" i="780"/>
  <c r="J138" i="780" s="1"/>
  <c r="Y138" i="780"/>
  <c r="X138" i="780"/>
  <c r="U138" i="780"/>
  <c r="H138" i="780"/>
  <c r="G138" i="780"/>
  <c r="F138" i="780"/>
  <c r="E138" i="780"/>
  <c r="Z137" i="780"/>
  <c r="J137" i="780" s="1"/>
  <c r="Y137" i="780"/>
  <c r="X137" i="780"/>
  <c r="W137" i="780"/>
  <c r="U137" i="780"/>
  <c r="H137" i="780"/>
  <c r="G137" i="780"/>
  <c r="F137" i="780"/>
  <c r="E137" i="780"/>
  <c r="Z136" i="780"/>
  <c r="J136" i="780" s="1"/>
  <c r="Y136" i="780"/>
  <c r="X136" i="780"/>
  <c r="U136" i="780"/>
  <c r="H136" i="780"/>
  <c r="G136" i="780"/>
  <c r="F136" i="780"/>
  <c r="E136" i="780"/>
  <c r="Z135" i="780"/>
  <c r="J135" i="780" s="1"/>
  <c r="Y135" i="780"/>
  <c r="X135" i="780"/>
  <c r="U135" i="780"/>
  <c r="H135" i="780"/>
  <c r="G135" i="780"/>
  <c r="F135" i="780"/>
  <c r="E135" i="780"/>
  <c r="Z134" i="780"/>
  <c r="Y134" i="780"/>
  <c r="X134" i="780"/>
  <c r="U134" i="780"/>
  <c r="J134" i="780"/>
  <c r="H134" i="780"/>
  <c r="G134" i="780"/>
  <c r="F134" i="780"/>
  <c r="E134" i="780"/>
  <c r="Z133" i="780"/>
  <c r="J133" i="780" s="1"/>
  <c r="Y133" i="780"/>
  <c r="X133" i="780"/>
  <c r="U133" i="780"/>
  <c r="H133" i="780"/>
  <c r="G133" i="780"/>
  <c r="F133" i="780"/>
  <c r="E133" i="780"/>
  <c r="Z132" i="780"/>
  <c r="J132" i="780" s="1"/>
  <c r="Y132" i="780"/>
  <c r="X132" i="780"/>
  <c r="U132" i="780"/>
  <c r="H132" i="780"/>
  <c r="G132" i="780"/>
  <c r="F132" i="780"/>
  <c r="E132" i="780"/>
  <c r="Z131" i="780"/>
  <c r="J131" i="780" s="1"/>
  <c r="Y131" i="780"/>
  <c r="X131" i="780"/>
  <c r="U131" i="780"/>
  <c r="H131" i="780"/>
  <c r="G131" i="780"/>
  <c r="F131" i="780"/>
  <c r="E131" i="780"/>
  <c r="Z130" i="780"/>
  <c r="J130" i="780" s="1"/>
  <c r="Y130" i="780"/>
  <c r="X130" i="780"/>
  <c r="U130" i="780"/>
  <c r="H130" i="780"/>
  <c r="G130" i="780"/>
  <c r="F130" i="780"/>
  <c r="E130" i="780"/>
  <c r="Z129" i="780"/>
  <c r="J129" i="780" s="1"/>
  <c r="Y129" i="780"/>
  <c r="X129" i="780"/>
  <c r="U129" i="780"/>
  <c r="H129" i="780"/>
  <c r="G129" i="780"/>
  <c r="F129" i="780"/>
  <c r="E129" i="780"/>
  <c r="Z128" i="780"/>
  <c r="J128" i="780" s="1"/>
  <c r="Y128" i="780"/>
  <c r="X128" i="780"/>
  <c r="U128" i="780"/>
  <c r="H128" i="780"/>
  <c r="G128" i="780"/>
  <c r="F128" i="780"/>
  <c r="E128" i="780"/>
  <c r="Z127" i="780"/>
  <c r="J127" i="780" s="1"/>
  <c r="Y127" i="780"/>
  <c r="X127" i="780"/>
  <c r="U127" i="780"/>
  <c r="H127" i="780"/>
  <c r="G127" i="780"/>
  <c r="F127" i="780"/>
  <c r="E127" i="780"/>
  <c r="Z126" i="780"/>
  <c r="J126" i="780" s="1"/>
  <c r="Y126" i="780"/>
  <c r="X126" i="780"/>
  <c r="U126" i="780"/>
  <c r="H126" i="780"/>
  <c r="G126" i="780"/>
  <c r="F126" i="780"/>
  <c r="E126" i="780"/>
  <c r="Z125" i="780"/>
  <c r="J125" i="780" s="1"/>
  <c r="Y125" i="780"/>
  <c r="X125" i="780"/>
  <c r="U125" i="780"/>
  <c r="H125" i="780"/>
  <c r="G125" i="780"/>
  <c r="F125" i="780"/>
  <c r="E125" i="780"/>
  <c r="Z124" i="780"/>
  <c r="J124" i="780" s="1"/>
  <c r="Y124" i="780"/>
  <c r="X124" i="780"/>
  <c r="U124" i="780"/>
  <c r="H124" i="780"/>
  <c r="G124" i="780"/>
  <c r="F124" i="780"/>
  <c r="E124" i="780"/>
  <c r="Z123" i="780"/>
  <c r="J123" i="780" s="1"/>
  <c r="Y123" i="780"/>
  <c r="X123" i="780"/>
  <c r="H123" i="780"/>
  <c r="G123" i="780"/>
  <c r="F123" i="780"/>
  <c r="E123" i="780"/>
  <c r="Z122" i="780"/>
  <c r="J122" i="780" s="1"/>
  <c r="Y122" i="780"/>
  <c r="X122" i="780"/>
  <c r="H122" i="780"/>
  <c r="G122" i="780"/>
  <c r="F122" i="780"/>
  <c r="E122" i="780"/>
  <c r="Z121" i="780"/>
  <c r="J121" i="780" s="1"/>
  <c r="Y121" i="780"/>
  <c r="X121" i="780"/>
  <c r="U121" i="780"/>
  <c r="H121" i="780"/>
  <c r="G121" i="780"/>
  <c r="F121" i="780"/>
  <c r="E121" i="780"/>
  <c r="Z120" i="780"/>
  <c r="J120" i="780" s="1"/>
  <c r="Y120" i="780"/>
  <c r="X120" i="780"/>
  <c r="V120" i="780"/>
  <c r="U120" i="780"/>
  <c r="H120" i="780"/>
  <c r="G120" i="780"/>
  <c r="F120" i="780"/>
  <c r="E120" i="780"/>
  <c r="Z119" i="780"/>
  <c r="J119" i="780" s="1"/>
  <c r="Y119" i="780"/>
  <c r="X119" i="780"/>
  <c r="I119" i="780" s="1"/>
  <c r="V119" i="780"/>
  <c r="U119" i="780"/>
  <c r="H119" i="780"/>
  <c r="G119" i="780"/>
  <c r="F119" i="780"/>
  <c r="E119" i="780"/>
  <c r="Z118" i="780"/>
  <c r="J118" i="780" s="1"/>
  <c r="Y118" i="780"/>
  <c r="X118" i="780"/>
  <c r="I118" i="780" s="1"/>
  <c r="V118" i="780"/>
  <c r="U118" i="780"/>
  <c r="H118" i="780"/>
  <c r="G118" i="780"/>
  <c r="F118" i="780"/>
  <c r="E118" i="780"/>
  <c r="Z117" i="780"/>
  <c r="Y117" i="780"/>
  <c r="X117" i="780"/>
  <c r="I117" i="780" s="1"/>
  <c r="V117" i="780"/>
  <c r="U117" i="780"/>
  <c r="J117" i="780"/>
  <c r="H117" i="780"/>
  <c r="G117" i="780"/>
  <c r="F117" i="780"/>
  <c r="E117" i="780"/>
  <c r="Z116" i="780"/>
  <c r="J116" i="780" s="1"/>
  <c r="Y116" i="780"/>
  <c r="X116" i="780"/>
  <c r="I116" i="780" s="1"/>
  <c r="V116" i="780"/>
  <c r="U116" i="780"/>
  <c r="H116" i="780"/>
  <c r="G116" i="780"/>
  <c r="F116" i="780"/>
  <c r="E116" i="780"/>
  <c r="Z115" i="780"/>
  <c r="J115" i="780" s="1"/>
  <c r="Y115" i="780"/>
  <c r="I115" i="780" s="1"/>
  <c r="X115" i="780"/>
  <c r="V115" i="780"/>
  <c r="W115" i="780" s="1"/>
  <c r="U115" i="780"/>
  <c r="H115" i="780"/>
  <c r="G115" i="780"/>
  <c r="F115" i="780"/>
  <c r="E115" i="780"/>
  <c r="Z114" i="780"/>
  <c r="J114" i="780" s="1"/>
  <c r="Y114" i="780"/>
  <c r="X114" i="780"/>
  <c r="V114" i="780"/>
  <c r="U114" i="780"/>
  <c r="H114" i="780"/>
  <c r="G114" i="780"/>
  <c r="F114" i="780"/>
  <c r="E114" i="780"/>
  <c r="Z113" i="780"/>
  <c r="J113" i="780" s="1"/>
  <c r="Y113" i="780"/>
  <c r="X113" i="780"/>
  <c r="V113" i="780"/>
  <c r="U113" i="780"/>
  <c r="H113" i="780"/>
  <c r="G113" i="780"/>
  <c r="F113" i="780"/>
  <c r="E113" i="780"/>
  <c r="Z112" i="780"/>
  <c r="J112" i="780" s="1"/>
  <c r="Y112" i="780"/>
  <c r="X112" i="780"/>
  <c r="I112" i="780" s="1"/>
  <c r="V112" i="780"/>
  <c r="W112" i="780" s="1"/>
  <c r="U112" i="780"/>
  <c r="H112" i="780"/>
  <c r="G112" i="780"/>
  <c r="F112" i="780"/>
  <c r="E112" i="780"/>
  <c r="Z111" i="780"/>
  <c r="J111" i="780" s="1"/>
  <c r="Y111" i="780"/>
  <c r="X111" i="780"/>
  <c r="V111" i="780"/>
  <c r="U111" i="780"/>
  <c r="H111" i="780"/>
  <c r="G111" i="780"/>
  <c r="F111" i="780"/>
  <c r="E111" i="780"/>
  <c r="Z110" i="780"/>
  <c r="J110" i="780" s="1"/>
  <c r="Y110" i="780"/>
  <c r="X110" i="780"/>
  <c r="V110" i="780"/>
  <c r="W110" i="780" s="1"/>
  <c r="U110" i="780"/>
  <c r="H110" i="780"/>
  <c r="G110" i="780"/>
  <c r="F110" i="780"/>
  <c r="E110" i="780"/>
  <c r="Z109" i="780"/>
  <c r="J109" i="780" s="1"/>
  <c r="Y109" i="780"/>
  <c r="X109" i="780"/>
  <c r="V109" i="780"/>
  <c r="W109" i="780" s="1"/>
  <c r="H109" i="780"/>
  <c r="G109" i="780"/>
  <c r="F109" i="780"/>
  <c r="E109" i="780"/>
  <c r="Z108" i="780"/>
  <c r="J108" i="780" s="1"/>
  <c r="Y108" i="780"/>
  <c r="X108" i="780"/>
  <c r="I108" i="780" s="1"/>
  <c r="V108" i="780"/>
  <c r="W108" i="780" s="1"/>
  <c r="H108" i="780"/>
  <c r="G108" i="780"/>
  <c r="F108" i="780"/>
  <c r="E108" i="780"/>
  <c r="Z107" i="780"/>
  <c r="Y107" i="780"/>
  <c r="X107" i="780"/>
  <c r="I107" i="780" s="1"/>
  <c r="V107" i="780"/>
  <c r="U107" i="780"/>
  <c r="T107" i="780"/>
  <c r="J107" i="780"/>
  <c r="H107" i="780"/>
  <c r="G107" i="780"/>
  <c r="F107" i="780"/>
  <c r="E107" i="780"/>
  <c r="Z106" i="780"/>
  <c r="J106" i="780" s="1"/>
  <c r="Y106" i="780"/>
  <c r="X106" i="780"/>
  <c r="V106" i="780"/>
  <c r="U106" i="780"/>
  <c r="T106" i="780"/>
  <c r="H106" i="780"/>
  <c r="G106" i="780"/>
  <c r="F106" i="780"/>
  <c r="E106" i="780"/>
  <c r="Z105" i="780"/>
  <c r="J105" i="780" s="1"/>
  <c r="Y105" i="780"/>
  <c r="X105" i="780"/>
  <c r="V105" i="780"/>
  <c r="U105" i="780"/>
  <c r="T105" i="780"/>
  <c r="H105" i="780"/>
  <c r="G105" i="780"/>
  <c r="F105" i="780"/>
  <c r="E105" i="780"/>
  <c r="Z104" i="780"/>
  <c r="J104" i="780" s="1"/>
  <c r="Y104" i="780"/>
  <c r="X104" i="780"/>
  <c r="I104" i="780" s="1"/>
  <c r="V104" i="780"/>
  <c r="W104" i="780" s="1"/>
  <c r="U104" i="780"/>
  <c r="T104" i="780"/>
  <c r="H104" i="780"/>
  <c r="G104" i="780"/>
  <c r="F104" i="780"/>
  <c r="E104" i="780"/>
  <c r="Z103" i="780"/>
  <c r="J103" i="780" s="1"/>
  <c r="Y103" i="780"/>
  <c r="X103" i="780"/>
  <c r="V103" i="780"/>
  <c r="W103" i="780" s="1"/>
  <c r="U103" i="780"/>
  <c r="T103" i="780"/>
  <c r="H103" i="780"/>
  <c r="G103" i="780"/>
  <c r="F103" i="780"/>
  <c r="E103" i="780"/>
  <c r="Z102" i="780"/>
  <c r="J102" i="780" s="1"/>
  <c r="Y102" i="780"/>
  <c r="X102" i="780"/>
  <c r="V102" i="780"/>
  <c r="W102" i="780" s="1"/>
  <c r="U102" i="780"/>
  <c r="T102" i="780"/>
  <c r="H102" i="780"/>
  <c r="G102" i="780"/>
  <c r="F102" i="780"/>
  <c r="E102" i="780"/>
  <c r="Z101" i="780"/>
  <c r="J101" i="780" s="1"/>
  <c r="Y101" i="780"/>
  <c r="X101" i="780"/>
  <c r="V101" i="780"/>
  <c r="U101" i="780"/>
  <c r="T101" i="780"/>
  <c r="H101" i="780"/>
  <c r="G101" i="780"/>
  <c r="F101" i="780"/>
  <c r="E101" i="780"/>
  <c r="Z100" i="780"/>
  <c r="J100" i="780" s="1"/>
  <c r="Y100" i="780"/>
  <c r="X100" i="780"/>
  <c r="V100" i="780"/>
  <c r="U100" i="780"/>
  <c r="T100" i="780"/>
  <c r="H100" i="780"/>
  <c r="G100" i="780"/>
  <c r="F100" i="780"/>
  <c r="E100" i="780"/>
  <c r="Z99" i="780"/>
  <c r="J99" i="780" s="1"/>
  <c r="Y99" i="780"/>
  <c r="X99" i="780"/>
  <c r="V99" i="780"/>
  <c r="W99" i="780" s="1"/>
  <c r="U99" i="780"/>
  <c r="T99" i="780"/>
  <c r="H99" i="780"/>
  <c r="G99" i="780"/>
  <c r="F99" i="780"/>
  <c r="E99" i="780"/>
  <c r="Z98" i="780"/>
  <c r="J98" i="780" s="1"/>
  <c r="Y98" i="780"/>
  <c r="I98" i="780" s="1"/>
  <c r="X98" i="780"/>
  <c r="V98" i="780"/>
  <c r="W98" i="780" s="1"/>
  <c r="T98" i="780"/>
  <c r="H98" i="780"/>
  <c r="G98" i="780"/>
  <c r="F98" i="780"/>
  <c r="E98" i="780"/>
  <c r="Z97" i="780"/>
  <c r="J97" i="780" s="1"/>
  <c r="Y97" i="780"/>
  <c r="X97" i="780"/>
  <c r="V97" i="780"/>
  <c r="W97" i="780" s="1"/>
  <c r="T97" i="780"/>
  <c r="H97" i="780"/>
  <c r="G97" i="780"/>
  <c r="F97" i="780"/>
  <c r="E97" i="780"/>
  <c r="Z96" i="780"/>
  <c r="J96" i="780" s="1"/>
  <c r="Y96" i="780"/>
  <c r="X96" i="780"/>
  <c r="V96" i="780"/>
  <c r="W96" i="780" s="1"/>
  <c r="T96" i="780"/>
  <c r="H96" i="780"/>
  <c r="G96" i="780"/>
  <c r="F96" i="780"/>
  <c r="E96" i="780"/>
  <c r="Z95" i="780"/>
  <c r="J95" i="780" s="1"/>
  <c r="Y95" i="780"/>
  <c r="X95" i="780"/>
  <c r="V95" i="780"/>
  <c r="W95" i="780" s="1"/>
  <c r="T95" i="780"/>
  <c r="H95" i="780"/>
  <c r="G95" i="780"/>
  <c r="F95" i="780"/>
  <c r="E95" i="780"/>
  <c r="Z94" i="780"/>
  <c r="J94" i="780" s="1"/>
  <c r="Y94" i="780"/>
  <c r="X94" i="780"/>
  <c r="V94" i="780"/>
  <c r="W94" i="780" s="1"/>
  <c r="U94" i="780"/>
  <c r="T94" i="780"/>
  <c r="H94" i="780"/>
  <c r="G94" i="780"/>
  <c r="F94" i="780"/>
  <c r="E94" i="780"/>
  <c r="Z93" i="780"/>
  <c r="J93" i="780" s="1"/>
  <c r="Y93" i="780"/>
  <c r="X93" i="780"/>
  <c r="V93" i="780"/>
  <c r="W93" i="780" s="1"/>
  <c r="U93" i="780"/>
  <c r="T93" i="780"/>
  <c r="H93" i="780"/>
  <c r="G93" i="780"/>
  <c r="F93" i="780"/>
  <c r="E93" i="780"/>
  <c r="Z92" i="780"/>
  <c r="Y92" i="780"/>
  <c r="X92" i="780"/>
  <c r="I92" i="780" s="1"/>
  <c r="V92" i="780"/>
  <c r="W92" i="780" s="1"/>
  <c r="U92" i="780"/>
  <c r="T92" i="780"/>
  <c r="J92" i="780"/>
  <c r="H92" i="780"/>
  <c r="G92" i="780"/>
  <c r="F92" i="780"/>
  <c r="E92" i="780"/>
  <c r="Z91" i="780"/>
  <c r="Y91" i="780"/>
  <c r="X91" i="780"/>
  <c r="I91" i="780" s="1"/>
  <c r="V91" i="780"/>
  <c r="W91" i="780" s="1"/>
  <c r="U91" i="780"/>
  <c r="T91" i="780"/>
  <c r="J91" i="780"/>
  <c r="H91" i="780"/>
  <c r="G91" i="780"/>
  <c r="F91" i="780"/>
  <c r="E91" i="780"/>
  <c r="Z90" i="780"/>
  <c r="Y90" i="780"/>
  <c r="X90" i="780"/>
  <c r="V90" i="780"/>
  <c r="W90" i="780" s="1"/>
  <c r="U90" i="780"/>
  <c r="T90" i="780"/>
  <c r="J90" i="780"/>
  <c r="H90" i="780"/>
  <c r="G90" i="780"/>
  <c r="F90" i="780"/>
  <c r="E90" i="780"/>
  <c r="Z89" i="780"/>
  <c r="J89" i="780" s="1"/>
  <c r="Y89" i="780"/>
  <c r="X89" i="780"/>
  <c r="V89" i="780"/>
  <c r="W89" i="780" s="1"/>
  <c r="U89" i="780"/>
  <c r="T89" i="780"/>
  <c r="K89" i="780"/>
  <c r="H89" i="780"/>
  <c r="G89" i="780"/>
  <c r="F89" i="780"/>
  <c r="E89" i="780"/>
  <c r="Z88" i="780"/>
  <c r="J88" i="780" s="1"/>
  <c r="Y88" i="780"/>
  <c r="X88" i="780"/>
  <c r="V88" i="780"/>
  <c r="W88" i="780" s="1"/>
  <c r="U88" i="780"/>
  <c r="T88" i="780"/>
  <c r="K88" i="780"/>
  <c r="H88" i="780"/>
  <c r="G88" i="780"/>
  <c r="F88" i="780"/>
  <c r="E88" i="780"/>
  <c r="Z87" i="780"/>
  <c r="J87" i="780" s="1"/>
  <c r="Y87" i="780"/>
  <c r="X87" i="780"/>
  <c r="V87" i="780"/>
  <c r="W87" i="780" s="1"/>
  <c r="U87" i="780"/>
  <c r="T87" i="780"/>
  <c r="K87" i="780"/>
  <c r="H87" i="780"/>
  <c r="G87" i="780"/>
  <c r="F87" i="780"/>
  <c r="E87" i="780"/>
  <c r="Z86" i="780"/>
  <c r="J86" i="780" s="1"/>
  <c r="Y86" i="780"/>
  <c r="X86" i="780"/>
  <c r="V86" i="780"/>
  <c r="W86" i="780" s="1"/>
  <c r="U86" i="780"/>
  <c r="T86" i="780"/>
  <c r="K86" i="780"/>
  <c r="H86" i="780"/>
  <c r="G86" i="780"/>
  <c r="F86" i="780"/>
  <c r="E86" i="780"/>
  <c r="Z85" i="780"/>
  <c r="J85" i="780" s="1"/>
  <c r="Y85" i="780"/>
  <c r="X85" i="780"/>
  <c r="V85" i="780"/>
  <c r="W85" i="780" s="1"/>
  <c r="U85" i="780"/>
  <c r="T85" i="780"/>
  <c r="K85" i="780"/>
  <c r="H85" i="780"/>
  <c r="G85" i="780"/>
  <c r="F85" i="780"/>
  <c r="E85" i="780"/>
  <c r="Z84" i="780"/>
  <c r="J84" i="780" s="1"/>
  <c r="Y84" i="780"/>
  <c r="X84" i="780"/>
  <c r="V84" i="780"/>
  <c r="W84" i="780" s="1"/>
  <c r="T84" i="780"/>
  <c r="K84" i="780"/>
  <c r="H84" i="780"/>
  <c r="G84" i="780"/>
  <c r="F84" i="780"/>
  <c r="E84" i="780"/>
  <c r="Z83" i="780"/>
  <c r="J83" i="780" s="1"/>
  <c r="Y83" i="780"/>
  <c r="X83" i="780"/>
  <c r="V83" i="780"/>
  <c r="W83" i="780" s="1"/>
  <c r="U83" i="780"/>
  <c r="T83" i="780"/>
  <c r="K83" i="780"/>
  <c r="H83" i="780"/>
  <c r="G83" i="780"/>
  <c r="F83" i="780"/>
  <c r="E83" i="780"/>
  <c r="Z82" i="780"/>
  <c r="J82" i="780" s="1"/>
  <c r="Y82" i="780"/>
  <c r="X82" i="780"/>
  <c r="V82" i="780"/>
  <c r="W82" i="780" s="1"/>
  <c r="U82" i="780"/>
  <c r="T82" i="780"/>
  <c r="K82" i="780"/>
  <c r="H82" i="780"/>
  <c r="G82" i="780"/>
  <c r="F82" i="780"/>
  <c r="E82" i="780"/>
  <c r="Z81" i="780"/>
  <c r="J81" i="780" s="1"/>
  <c r="Y81" i="780"/>
  <c r="X81" i="780"/>
  <c r="V81" i="780"/>
  <c r="W81" i="780" s="1"/>
  <c r="U81" i="780"/>
  <c r="T81" i="780"/>
  <c r="K81" i="780"/>
  <c r="H81" i="780"/>
  <c r="G81" i="780"/>
  <c r="F81" i="780"/>
  <c r="E81" i="780"/>
  <c r="Z80" i="780"/>
  <c r="J80" i="780" s="1"/>
  <c r="Y80" i="780"/>
  <c r="X80" i="780"/>
  <c r="V80" i="780"/>
  <c r="W80" i="780" s="1"/>
  <c r="T80" i="780"/>
  <c r="K80" i="780"/>
  <c r="H80" i="780"/>
  <c r="G80" i="780"/>
  <c r="F80" i="780"/>
  <c r="E80" i="780"/>
  <c r="Z79" i="780"/>
  <c r="J79" i="780" s="1"/>
  <c r="Y79" i="780"/>
  <c r="X79" i="780"/>
  <c r="V79" i="780"/>
  <c r="W79" i="780" s="1"/>
  <c r="T79" i="780"/>
  <c r="K79" i="780"/>
  <c r="H79" i="780"/>
  <c r="G79" i="780"/>
  <c r="F79" i="780"/>
  <c r="E79" i="780"/>
  <c r="Z78" i="780"/>
  <c r="J78" i="780" s="1"/>
  <c r="Y78" i="780"/>
  <c r="X78" i="780"/>
  <c r="I78" i="780" s="1"/>
  <c r="V78" i="780"/>
  <c r="W78" i="780" s="1"/>
  <c r="T78" i="780"/>
  <c r="K78" i="780"/>
  <c r="H78" i="780"/>
  <c r="G78" i="780"/>
  <c r="F78" i="780"/>
  <c r="E78" i="780"/>
  <c r="Z77" i="780"/>
  <c r="J77" i="780" s="1"/>
  <c r="Y77" i="780"/>
  <c r="X77" i="780"/>
  <c r="V77" i="780"/>
  <c r="W77" i="780" s="1"/>
  <c r="T77" i="780"/>
  <c r="K77" i="780"/>
  <c r="H77" i="780"/>
  <c r="G77" i="780"/>
  <c r="F77" i="780"/>
  <c r="E77" i="780"/>
  <c r="Z76" i="780"/>
  <c r="J76" i="780" s="1"/>
  <c r="Y76" i="780"/>
  <c r="X76" i="780"/>
  <c r="V76" i="780"/>
  <c r="W76" i="780" s="1"/>
  <c r="T76" i="780"/>
  <c r="K76" i="780"/>
  <c r="H76" i="780"/>
  <c r="G76" i="780"/>
  <c r="F76" i="780"/>
  <c r="E76" i="780"/>
  <c r="Z75" i="780"/>
  <c r="J75" i="780" s="1"/>
  <c r="Y75" i="780"/>
  <c r="X75" i="780"/>
  <c r="V75" i="780"/>
  <c r="W75" i="780" s="1"/>
  <c r="U75" i="780"/>
  <c r="T75" i="780"/>
  <c r="K75" i="780"/>
  <c r="H75" i="780"/>
  <c r="G75" i="780"/>
  <c r="F75" i="780"/>
  <c r="E75" i="780"/>
  <c r="Z74" i="780"/>
  <c r="J74" i="780" s="1"/>
  <c r="Y74" i="780"/>
  <c r="X74" i="780"/>
  <c r="V74" i="780"/>
  <c r="W74" i="780" s="1"/>
  <c r="U74" i="780"/>
  <c r="T74" i="780"/>
  <c r="K74" i="780"/>
  <c r="H74" i="780"/>
  <c r="G74" i="780"/>
  <c r="F74" i="780"/>
  <c r="E74" i="780"/>
  <c r="Z73" i="780"/>
  <c r="J73" i="780" s="1"/>
  <c r="Y73" i="780"/>
  <c r="X73" i="780"/>
  <c r="V73" i="780"/>
  <c r="W73" i="780" s="1"/>
  <c r="T73" i="780"/>
  <c r="K73" i="780"/>
  <c r="H73" i="780"/>
  <c r="G73" i="780"/>
  <c r="F73" i="780"/>
  <c r="E73" i="780"/>
  <c r="Z72" i="780"/>
  <c r="J72" i="780" s="1"/>
  <c r="Y72" i="780"/>
  <c r="X72" i="780"/>
  <c r="V72" i="780"/>
  <c r="W72" i="780" s="1"/>
  <c r="T72" i="780"/>
  <c r="K72" i="780"/>
  <c r="H72" i="780"/>
  <c r="G72" i="780"/>
  <c r="F72" i="780"/>
  <c r="E72" i="780"/>
  <c r="Z71" i="780"/>
  <c r="J71" i="780" s="1"/>
  <c r="Y71" i="780"/>
  <c r="X71" i="780"/>
  <c r="V71" i="780"/>
  <c r="W71" i="780" s="1"/>
  <c r="T71" i="780"/>
  <c r="K71" i="780"/>
  <c r="H71" i="780"/>
  <c r="G71" i="780"/>
  <c r="F71" i="780"/>
  <c r="E71" i="780"/>
  <c r="Z70" i="780"/>
  <c r="J70" i="780" s="1"/>
  <c r="Y70" i="780"/>
  <c r="X70" i="780"/>
  <c r="V70" i="780"/>
  <c r="W70" i="780" s="1"/>
  <c r="T70" i="780"/>
  <c r="K70" i="780"/>
  <c r="H70" i="780"/>
  <c r="G70" i="780"/>
  <c r="F70" i="780"/>
  <c r="E70" i="780"/>
  <c r="Z69" i="780"/>
  <c r="J69" i="780" s="1"/>
  <c r="Y69" i="780"/>
  <c r="X69" i="780"/>
  <c r="V69" i="780"/>
  <c r="W69" i="780" s="1"/>
  <c r="U69" i="780"/>
  <c r="T69" i="780"/>
  <c r="K69" i="780"/>
  <c r="H69" i="780"/>
  <c r="G69" i="780"/>
  <c r="F69" i="780"/>
  <c r="E69" i="780"/>
  <c r="Z68" i="780"/>
  <c r="J68" i="780" s="1"/>
  <c r="Y68" i="780"/>
  <c r="X68" i="780"/>
  <c r="V68" i="780"/>
  <c r="W68" i="780" s="1"/>
  <c r="U68" i="780"/>
  <c r="T68" i="780"/>
  <c r="K68" i="780"/>
  <c r="H68" i="780"/>
  <c r="G68" i="780"/>
  <c r="F68" i="780"/>
  <c r="E68" i="780"/>
  <c r="Z67" i="780"/>
  <c r="J67" i="780" s="1"/>
  <c r="Y67" i="780"/>
  <c r="X67" i="780"/>
  <c r="V67" i="780"/>
  <c r="W67" i="780" s="1"/>
  <c r="U67" i="780"/>
  <c r="T67" i="780"/>
  <c r="K67" i="780"/>
  <c r="H67" i="780"/>
  <c r="G67" i="780"/>
  <c r="F67" i="780"/>
  <c r="E67" i="780"/>
  <c r="Z66" i="780"/>
  <c r="J66" i="780" s="1"/>
  <c r="Y66" i="780"/>
  <c r="X66" i="780"/>
  <c r="V66" i="780"/>
  <c r="W66" i="780" s="1"/>
  <c r="U66" i="780"/>
  <c r="T66" i="780"/>
  <c r="K66" i="780"/>
  <c r="H66" i="780"/>
  <c r="G66" i="780"/>
  <c r="F66" i="780"/>
  <c r="E66" i="780"/>
  <c r="Z65" i="780"/>
  <c r="J65" i="780" s="1"/>
  <c r="Y65" i="780"/>
  <c r="X65" i="780"/>
  <c r="V65" i="780"/>
  <c r="W65" i="780" s="1"/>
  <c r="U65" i="780"/>
  <c r="T65" i="780"/>
  <c r="K65" i="780"/>
  <c r="H65" i="780"/>
  <c r="G65" i="780"/>
  <c r="F65" i="780"/>
  <c r="E65" i="780"/>
  <c r="Z64" i="780"/>
  <c r="J64" i="780" s="1"/>
  <c r="Y64" i="780"/>
  <c r="X64" i="780"/>
  <c r="V64" i="780"/>
  <c r="W64" i="780" s="1"/>
  <c r="U64" i="780"/>
  <c r="T64" i="780"/>
  <c r="K64" i="780"/>
  <c r="H64" i="780"/>
  <c r="G64" i="780"/>
  <c r="F64" i="780"/>
  <c r="E64" i="780"/>
  <c r="Z63" i="780"/>
  <c r="J63" i="780" s="1"/>
  <c r="Y63" i="780"/>
  <c r="X63" i="780"/>
  <c r="V63" i="780"/>
  <c r="W63" i="780" s="1"/>
  <c r="U63" i="780"/>
  <c r="T63" i="780"/>
  <c r="K63" i="780"/>
  <c r="H63" i="780"/>
  <c r="G63" i="780"/>
  <c r="F63" i="780"/>
  <c r="E63" i="780"/>
  <c r="Z62" i="780"/>
  <c r="J62" i="780" s="1"/>
  <c r="Y62" i="780"/>
  <c r="X62" i="780"/>
  <c r="V62" i="780"/>
  <c r="W62" i="780" s="1"/>
  <c r="U62" i="780"/>
  <c r="T62" i="780"/>
  <c r="K62" i="780"/>
  <c r="H62" i="780"/>
  <c r="G62" i="780"/>
  <c r="F62" i="780"/>
  <c r="E62" i="780"/>
  <c r="Z61" i="780"/>
  <c r="J61" i="780" s="1"/>
  <c r="Y61" i="780"/>
  <c r="X61" i="780"/>
  <c r="V61" i="780"/>
  <c r="W61" i="780" s="1"/>
  <c r="U61" i="780"/>
  <c r="T61" i="780"/>
  <c r="K61" i="780"/>
  <c r="H61" i="780"/>
  <c r="G61" i="780"/>
  <c r="F61" i="780"/>
  <c r="E61" i="780"/>
  <c r="Z60" i="780"/>
  <c r="J60" i="780" s="1"/>
  <c r="Y60" i="780"/>
  <c r="X60" i="780"/>
  <c r="V60" i="780"/>
  <c r="W60" i="780" s="1"/>
  <c r="U60" i="780"/>
  <c r="T60" i="780"/>
  <c r="K60" i="780"/>
  <c r="H60" i="780"/>
  <c r="G60" i="780"/>
  <c r="F60" i="780"/>
  <c r="E60" i="780"/>
  <c r="Z59" i="780"/>
  <c r="J59" i="780" s="1"/>
  <c r="Y59" i="780"/>
  <c r="X59" i="780"/>
  <c r="V59" i="780"/>
  <c r="W59" i="780" s="1"/>
  <c r="U59" i="780"/>
  <c r="T59" i="780"/>
  <c r="K59" i="780"/>
  <c r="H59" i="780"/>
  <c r="G59" i="780"/>
  <c r="F59" i="780"/>
  <c r="E59" i="780"/>
  <c r="Z58" i="780"/>
  <c r="J58" i="780" s="1"/>
  <c r="Y58" i="780"/>
  <c r="X58" i="780"/>
  <c r="V58" i="780"/>
  <c r="W58" i="780" s="1"/>
  <c r="U58" i="780"/>
  <c r="T58" i="780"/>
  <c r="K58" i="780"/>
  <c r="H58" i="780"/>
  <c r="G58" i="780"/>
  <c r="F58" i="780"/>
  <c r="E58" i="780"/>
  <c r="Z57" i="780"/>
  <c r="J57" i="780" s="1"/>
  <c r="Y57" i="780"/>
  <c r="X57" i="780"/>
  <c r="V57" i="780"/>
  <c r="W57" i="780" s="1"/>
  <c r="U57" i="780"/>
  <c r="T57" i="780"/>
  <c r="K57" i="780"/>
  <c r="H57" i="780"/>
  <c r="G57" i="780"/>
  <c r="F57" i="780"/>
  <c r="E57" i="780"/>
  <c r="Z56" i="780"/>
  <c r="J56" i="780" s="1"/>
  <c r="Y56" i="780"/>
  <c r="X56" i="780"/>
  <c r="V56" i="780"/>
  <c r="W56" i="780" s="1"/>
  <c r="U56" i="780"/>
  <c r="T56" i="780"/>
  <c r="K56" i="780"/>
  <c r="H56" i="780"/>
  <c r="G56" i="780"/>
  <c r="F56" i="780"/>
  <c r="E56" i="780"/>
  <c r="Z55" i="780"/>
  <c r="J55" i="780" s="1"/>
  <c r="Y55" i="780"/>
  <c r="X55" i="780"/>
  <c r="V55" i="780"/>
  <c r="W55" i="780" s="1"/>
  <c r="U55" i="780"/>
  <c r="T55" i="780"/>
  <c r="K55" i="780"/>
  <c r="H55" i="780"/>
  <c r="G55" i="780"/>
  <c r="F55" i="780"/>
  <c r="E55" i="780"/>
  <c r="Z54" i="780"/>
  <c r="J54" i="780" s="1"/>
  <c r="Y54" i="780"/>
  <c r="X54" i="780"/>
  <c r="V54" i="780"/>
  <c r="W54" i="780" s="1"/>
  <c r="U54" i="780"/>
  <c r="T54" i="780"/>
  <c r="K54" i="780"/>
  <c r="H54" i="780"/>
  <c r="G54" i="780"/>
  <c r="F54" i="780"/>
  <c r="E54" i="780"/>
  <c r="Z53" i="780"/>
  <c r="J53" i="780" s="1"/>
  <c r="Y53" i="780"/>
  <c r="X53" i="780"/>
  <c r="V53" i="780"/>
  <c r="W53" i="780" s="1"/>
  <c r="U53" i="780"/>
  <c r="T53" i="780"/>
  <c r="K53" i="780"/>
  <c r="H53" i="780"/>
  <c r="G53" i="780"/>
  <c r="F53" i="780"/>
  <c r="E53" i="780"/>
  <c r="Z52" i="780"/>
  <c r="J52" i="780" s="1"/>
  <c r="Y52" i="780"/>
  <c r="X52" i="780"/>
  <c r="V52" i="780"/>
  <c r="W52" i="780" s="1"/>
  <c r="U52" i="780"/>
  <c r="T52" i="780"/>
  <c r="K52" i="780"/>
  <c r="H52" i="780"/>
  <c r="G52" i="780"/>
  <c r="F52" i="780"/>
  <c r="E52" i="780"/>
  <c r="Z51" i="780"/>
  <c r="J51" i="780" s="1"/>
  <c r="Y51" i="780"/>
  <c r="X51" i="780"/>
  <c r="V51" i="780"/>
  <c r="W51" i="780" s="1"/>
  <c r="U51" i="780"/>
  <c r="T51" i="780"/>
  <c r="K51" i="780"/>
  <c r="H51" i="780"/>
  <c r="G51" i="780"/>
  <c r="F51" i="780"/>
  <c r="E51" i="780"/>
  <c r="Z50" i="780"/>
  <c r="J50" i="780" s="1"/>
  <c r="Y50" i="780"/>
  <c r="X50" i="780"/>
  <c r="V50" i="780"/>
  <c r="W50" i="780" s="1"/>
  <c r="U50" i="780"/>
  <c r="T50" i="780"/>
  <c r="K50" i="780"/>
  <c r="H50" i="780"/>
  <c r="G50" i="780"/>
  <c r="F50" i="780"/>
  <c r="E50" i="780"/>
  <c r="Z49" i="780"/>
  <c r="J49" i="780" s="1"/>
  <c r="Y49" i="780"/>
  <c r="X49" i="780"/>
  <c r="V49" i="780"/>
  <c r="W49" i="780" s="1"/>
  <c r="T49" i="780"/>
  <c r="K49" i="780"/>
  <c r="H49" i="780"/>
  <c r="G49" i="780"/>
  <c r="F49" i="780"/>
  <c r="E49" i="780"/>
  <c r="Z48" i="780"/>
  <c r="J48" i="780" s="1"/>
  <c r="Y48" i="780"/>
  <c r="X48" i="780"/>
  <c r="I48" i="780" s="1"/>
  <c r="V48" i="780"/>
  <c r="W48" i="780" s="1"/>
  <c r="T48" i="780"/>
  <c r="K48" i="780"/>
  <c r="H48" i="780"/>
  <c r="G48" i="780"/>
  <c r="F48" i="780"/>
  <c r="E48" i="780"/>
  <c r="Z47" i="780"/>
  <c r="J47" i="780" s="1"/>
  <c r="Y47" i="780"/>
  <c r="X47" i="780"/>
  <c r="V47" i="780"/>
  <c r="W47" i="780" s="1"/>
  <c r="T47" i="780"/>
  <c r="K47" i="780"/>
  <c r="H47" i="780"/>
  <c r="G47" i="780"/>
  <c r="F47" i="780"/>
  <c r="E47" i="780"/>
  <c r="Z46" i="780"/>
  <c r="J46" i="780" s="1"/>
  <c r="Y46" i="780"/>
  <c r="X46" i="780"/>
  <c r="V46" i="780"/>
  <c r="W46" i="780" s="1"/>
  <c r="T46" i="780"/>
  <c r="K46" i="780"/>
  <c r="H46" i="780"/>
  <c r="G46" i="780"/>
  <c r="F46" i="780"/>
  <c r="E46" i="780"/>
  <c r="Z45" i="780"/>
  <c r="J45" i="780" s="1"/>
  <c r="Y45" i="780"/>
  <c r="X45" i="780"/>
  <c r="V45" i="780"/>
  <c r="W45" i="780" s="1"/>
  <c r="U45" i="780"/>
  <c r="T45" i="780"/>
  <c r="K45" i="780"/>
  <c r="H45" i="780"/>
  <c r="G45" i="780"/>
  <c r="F45" i="780"/>
  <c r="E45" i="780"/>
  <c r="Z44" i="780"/>
  <c r="J44" i="780" s="1"/>
  <c r="Y44" i="780"/>
  <c r="X44" i="780"/>
  <c r="V44" i="780"/>
  <c r="W44" i="780" s="1"/>
  <c r="U44" i="780"/>
  <c r="T44" i="780"/>
  <c r="K44" i="780"/>
  <c r="H44" i="780"/>
  <c r="G44" i="780"/>
  <c r="F44" i="780"/>
  <c r="E44" i="780"/>
  <c r="Z43" i="780"/>
  <c r="J43" i="780" s="1"/>
  <c r="Y43" i="780"/>
  <c r="X43" i="780"/>
  <c r="V43" i="780"/>
  <c r="W43" i="780" s="1"/>
  <c r="T43" i="780"/>
  <c r="K43" i="780"/>
  <c r="I43" i="780"/>
  <c r="H43" i="780"/>
  <c r="G43" i="780"/>
  <c r="F43" i="780"/>
  <c r="E43" i="780"/>
  <c r="Z42" i="780"/>
  <c r="Y42" i="780"/>
  <c r="X42" i="780"/>
  <c r="V42" i="780"/>
  <c r="W42" i="780" s="1"/>
  <c r="T42" i="780"/>
  <c r="K42" i="780"/>
  <c r="J42" i="780"/>
  <c r="H42" i="780"/>
  <c r="G42" i="780"/>
  <c r="F42" i="780"/>
  <c r="E42" i="780"/>
  <c r="Z41" i="780"/>
  <c r="J41" i="780" s="1"/>
  <c r="Y41" i="780"/>
  <c r="X41" i="780"/>
  <c r="V41" i="780"/>
  <c r="W41" i="780" s="1"/>
  <c r="T41" i="780"/>
  <c r="K41" i="780"/>
  <c r="H41" i="780"/>
  <c r="G41" i="780"/>
  <c r="F41" i="780"/>
  <c r="E41" i="780"/>
  <c r="Z32" i="780"/>
  <c r="J32" i="780" s="1"/>
  <c r="Y32" i="780"/>
  <c r="X32" i="780"/>
  <c r="V32" i="780"/>
  <c r="W32" i="780" s="1"/>
  <c r="T32" i="780"/>
  <c r="K32" i="780"/>
  <c r="H32" i="780"/>
  <c r="G32" i="780"/>
  <c r="F32" i="780"/>
  <c r="E32" i="780"/>
  <c r="Z31" i="780"/>
  <c r="J31" i="780" s="1"/>
  <c r="Y31" i="780"/>
  <c r="X31" i="780"/>
  <c r="V31" i="780"/>
  <c r="W31" i="780" s="1"/>
  <c r="G31" i="780" s="1"/>
  <c r="T31" i="780"/>
  <c r="K31" i="780"/>
  <c r="H31" i="780"/>
  <c r="F31" i="780"/>
  <c r="E31" i="780"/>
  <c r="Z30" i="780"/>
  <c r="J30" i="780" s="1"/>
  <c r="Y30" i="780"/>
  <c r="X30" i="780"/>
  <c r="V30" i="780"/>
  <c r="W30" i="780" s="1"/>
  <c r="T30" i="780"/>
  <c r="K30" i="780"/>
  <c r="H30" i="780"/>
  <c r="G30" i="780"/>
  <c r="F30" i="780"/>
  <c r="E30" i="780"/>
  <c r="Z29" i="780"/>
  <c r="J29" i="780" s="1"/>
  <c r="Y29" i="780"/>
  <c r="X29" i="780"/>
  <c r="I29" i="780" s="1"/>
  <c r="V29" i="780"/>
  <c r="W29" i="780" s="1"/>
  <c r="T29" i="780"/>
  <c r="K29" i="780"/>
  <c r="H29" i="780"/>
  <c r="G29" i="780"/>
  <c r="F29" i="780"/>
  <c r="E29" i="780"/>
  <c r="Z28" i="780"/>
  <c r="J28" i="780" s="1"/>
  <c r="Y28" i="780"/>
  <c r="X28" i="780"/>
  <c r="V28" i="780"/>
  <c r="W28" i="780" s="1"/>
  <c r="T28" i="780"/>
  <c r="G28" i="780" s="1"/>
  <c r="K28" i="780"/>
  <c r="H28" i="780"/>
  <c r="F28" i="780"/>
  <c r="E28" i="780"/>
  <c r="Z27" i="780"/>
  <c r="J27" i="780" s="1"/>
  <c r="Y27" i="780"/>
  <c r="X27" i="780"/>
  <c r="V27" i="780"/>
  <c r="W27" i="780" s="1"/>
  <c r="T27" i="780"/>
  <c r="G27" i="780" s="1"/>
  <c r="K27" i="780"/>
  <c r="H27" i="780"/>
  <c r="F27" i="780"/>
  <c r="E27" i="780"/>
  <c r="Z26" i="780"/>
  <c r="J26" i="780" s="1"/>
  <c r="Y26" i="780"/>
  <c r="X26" i="780"/>
  <c r="V26" i="780"/>
  <c r="W26" i="780" s="1"/>
  <c r="T26" i="780"/>
  <c r="K26" i="780"/>
  <c r="H26" i="780"/>
  <c r="G26" i="780"/>
  <c r="F26" i="780"/>
  <c r="E26" i="780"/>
  <c r="Z25" i="780"/>
  <c r="J25" i="780" s="1"/>
  <c r="Y25" i="780"/>
  <c r="X25" i="780"/>
  <c r="V25" i="780"/>
  <c r="W25" i="780" s="1"/>
  <c r="T25" i="780"/>
  <c r="K25" i="780"/>
  <c r="H25" i="780"/>
  <c r="G25" i="780"/>
  <c r="F25" i="780"/>
  <c r="E25" i="780"/>
  <c r="Z24" i="780"/>
  <c r="J24" i="780" s="1"/>
  <c r="Y24" i="780"/>
  <c r="X24" i="780"/>
  <c r="V24" i="780"/>
  <c r="W24" i="780" s="1"/>
  <c r="G24" i="780" s="1"/>
  <c r="T24" i="780"/>
  <c r="K24" i="780"/>
  <c r="H24" i="780"/>
  <c r="F24" i="780"/>
  <c r="E24" i="780"/>
  <c r="Z19" i="780"/>
  <c r="J19" i="780" s="1"/>
  <c r="Y19" i="780"/>
  <c r="X19" i="780"/>
  <c r="V19" i="780"/>
  <c r="W19" i="780" s="1"/>
  <c r="T19" i="780"/>
  <c r="K19" i="780"/>
  <c r="H19" i="780"/>
  <c r="G19" i="780"/>
  <c r="F19" i="780"/>
  <c r="E19" i="780"/>
  <c r="Z18" i="780"/>
  <c r="J18" i="780" s="1"/>
  <c r="Y18" i="780"/>
  <c r="X18" i="780"/>
  <c r="V18" i="780"/>
  <c r="W18" i="780" s="1"/>
  <c r="T18" i="780"/>
  <c r="K18" i="780"/>
  <c r="H18" i="780"/>
  <c r="G18" i="780"/>
  <c r="F18" i="780"/>
  <c r="E18" i="780"/>
  <c r="Z17" i="780"/>
  <c r="J17" i="780" s="1"/>
  <c r="Y17" i="780"/>
  <c r="X17" i="780"/>
  <c r="V17" i="780"/>
  <c r="W17" i="780" s="1"/>
  <c r="T17" i="780"/>
  <c r="G17" i="780" s="1"/>
  <c r="K17" i="780"/>
  <c r="H17" i="780"/>
  <c r="F17" i="780"/>
  <c r="E17" i="780"/>
  <c r="Z16" i="780"/>
  <c r="J16" i="780" s="1"/>
  <c r="Y16" i="780"/>
  <c r="X16" i="780"/>
  <c r="V16" i="780"/>
  <c r="W16" i="780" s="1"/>
  <c r="T16" i="780"/>
  <c r="K16" i="780"/>
  <c r="H16" i="780"/>
  <c r="G16" i="780"/>
  <c r="F16" i="780"/>
  <c r="E16" i="780"/>
  <c r="Z15" i="780"/>
  <c r="J15" i="780" s="1"/>
  <c r="Y15" i="780"/>
  <c r="I15" i="780" s="1"/>
  <c r="X15" i="780"/>
  <c r="V15" i="780"/>
  <c r="W15" i="780" s="1"/>
  <c r="T15" i="780"/>
  <c r="G15" i="780" s="1"/>
  <c r="K15" i="780"/>
  <c r="H15" i="780"/>
  <c r="F15" i="780"/>
  <c r="E15" i="780"/>
  <c r="Z14" i="780"/>
  <c r="J14" i="780" s="1"/>
  <c r="Y14" i="780"/>
  <c r="X14" i="780"/>
  <c r="V14" i="780"/>
  <c r="W14" i="780" s="1"/>
  <c r="T14" i="780"/>
  <c r="G14" i="780" s="1"/>
  <c r="K14" i="780"/>
  <c r="H14" i="780"/>
  <c r="F14" i="780"/>
  <c r="E14" i="780"/>
  <c r="Z13" i="780"/>
  <c r="J13" i="780" s="1"/>
  <c r="Y13" i="780"/>
  <c r="X13" i="780"/>
  <c r="V13" i="780"/>
  <c r="W13" i="780" s="1"/>
  <c r="T13" i="780"/>
  <c r="K13" i="780"/>
  <c r="H13" i="780"/>
  <c r="G13" i="780"/>
  <c r="F13" i="780"/>
  <c r="E13" i="780"/>
  <c r="Z12" i="780"/>
  <c r="J12" i="780" s="1"/>
  <c r="Y12" i="780"/>
  <c r="X12" i="780"/>
  <c r="V12" i="780"/>
  <c r="W12" i="780" s="1"/>
  <c r="T12" i="780"/>
  <c r="G12" i="780" s="1"/>
  <c r="K12" i="780"/>
  <c r="H12" i="780"/>
  <c r="F12" i="780"/>
  <c r="E12" i="780"/>
  <c r="Z11" i="780"/>
  <c r="J11" i="780" s="1"/>
  <c r="Y11" i="780"/>
  <c r="X11" i="780"/>
  <c r="V11" i="780"/>
  <c r="W11" i="780" s="1"/>
  <c r="T11" i="780"/>
  <c r="K11" i="780"/>
  <c r="H11" i="780"/>
  <c r="G11" i="780"/>
  <c r="F11" i="780"/>
  <c r="E11" i="780"/>
  <c r="Z10" i="780"/>
  <c r="J10" i="780" s="1"/>
  <c r="Y10" i="780"/>
  <c r="X10" i="780"/>
  <c r="V10" i="780"/>
  <c r="W10" i="780" s="1"/>
  <c r="T10" i="780"/>
  <c r="G10" i="780" s="1"/>
  <c r="K10" i="780"/>
  <c r="H10" i="780"/>
  <c r="F10" i="780"/>
  <c r="E10" i="780"/>
  <c r="Z9" i="780"/>
  <c r="J9" i="780" s="1"/>
  <c r="Y9" i="780"/>
  <c r="X9" i="780"/>
  <c r="V9" i="780"/>
  <c r="W9" i="780" s="1"/>
  <c r="T9" i="780"/>
  <c r="G9" i="780" s="1"/>
  <c r="K9" i="780"/>
  <c r="H9" i="780"/>
  <c r="F9" i="780"/>
  <c r="E9" i="780"/>
  <c r="Z8" i="780"/>
  <c r="J8" i="780" s="1"/>
  <c r="Y8" i="780"/>
  <c r="X8" i="780"/>
  <c r="V8" i="780"/>
  <c r="W8" i="780" s="1"/>
  <c r="T8" i="780"/>
  <c r="G8" i="780" s="1"/>
  <c r="K8" i="780"/>
  <c r="H8" i="780"/>
  <c r="F8" i="780"/>
  <c r="E8" i="780"/>
  <c r="Z7" i="780"/>
  <c r="J7" i="780" s="1"/>
  <c r="Y7" i="780"/>
  <c r="I7" i="780" s="1"/>
  <c r="X7" i="780"/>
  <c r="V7" i="780"/>
  <c r="W7" i="780" s="1"/>
  <c r="T7" i="780"/>
  <c r="G7" i="780" s="1"/>
  <c r="K7" i="780"/>
  <c r="H7" i="780"/>
  <c r="F7" i="780"/>
  <c r="E7" i="780"/>
  <c r="D7" i="780" s="1"/>
  <c r="Z6" i="780"/>
  <c r="J6" i="780" s="1"/>
  <c r="Y6" i="780"/>
  <c r="X6" i="780"/>
  <c r="V6" i="780"/>
  <c r="W6" i="780" s="1"/>
  <c r="T6" i="780"/>
  <c r="K6" i="780"/>
  <c r="H6" i="780"/>
  <c r="G6" i="780"/>
  <c r="F6" i="780"/>
  <c r="E6" i="780"/>
  <c r="Z3" i="780"/>
  <c r="J3" i="780" s="1"/>
  <c r="Y3" i="780"/>
  <c r="X3" i="780"/>
  <c r="V3" i="780"/>
  <c r="W3" i="780" s="1"/>
  <c r="T3" i="780"/>
  <c r="K3" i="780"/>
  <c r="H3" i="780"/>
  <c r="G3" i="780"/>
  <c r="F3" i="780"/>
  <c r="P23" i="779"/>
  <c r="Z30" i="779"/>
  <c r="Y30" i="779"/>
  <c r="X30" i="779"/>
  <c r="V30" i="779"/>
  <c r="W30" i="779" s="1"/>
  <c r="T30" i="779"/>
  <c r="Z29" i="779"/>
  <c r="Y29" i="779"/>
  <c r="X29" i="779"/>
  <c r="V29" i="779"/>
  <c r="W29" i="779" s="1"/>
  <c r="T29" i="779"/>
  <c r="Y27" i="779"/>
  <c r="X27" i="779"/>
  <c r="W27" i="779"/>
  <c r="U27" i="779"/>
  <c r="V27" i="779" s="1"/>
  <c r="C27" i="779"/>
  <c r="X26" i="779"/>
  <c r="W26" i="779"/>
  <c r="U26" i="779"/>
  <c r="V26" i="779" s="1"/>
  <c r="N26" i="779"/>
  <c r="Y26" i="779" s="1"/>
  <c r="S23" i="779"/>
  <c r="S24" i="779" s="1"/>
  <c r="K23" i="779"/>
  <c r="P16" i="779"/>
  <c r="K16" i="779" s="1"/>
  <c r="S16" i="779"/>
  <c r="Y531" i="779"/>
  <c r="M527" i="779"/>
  <c r="M526" i="779"/>
  <c r="T525" i="779"/>
  <c r="M525" i="779"/>
  <c r="T524" i="779"/>
  <c r="M524" i="779"/>
  <c r="L524" i="779" s="1"/>
  <c r="Y523" i="779"/>
  <c r="X523" i="779"/>
  <c r="T523" i="779"/>
  <c r="M523" i="779"/>
  <c r="Y522" i="779"/>
  <c r="X522" i="779"/>
  <c r="T522" i="779"/>
  <c r="M522" i="779"/>
  <c r="Y521" i="779"/>
  <c r="X521" i="779"/>
  <c r="T521" i="779"/>
  <c r="M521" i="779"/>
  <c r="Y520" i="779"/>
  <c r="X520" i="779"/>
  <c r="T520" i="779"/>
  <c r="M520" i="779"/>
  <c r="Y519" i="779"/>
  <c r="X519" i="779"/>
  <c r="T519" i="779"/>
  <c r="M519" i="779"/>
  <c r="Y518" i="779"/>
  <c r="X518" i="779"/>
  <c r="T518" i="779"/>
  <c r="M518" i="779"/>
  <c r="Y517" i="779"/>
  <c r="X517" i="779"/>
  <c r="T517" i="779"/>
  <c r="M517" i="779"/>
  <c r="Y516" i="779"/>
  <c r="X516" i="779"/>
  <c r="T516" i="779"/>
  <c r="M516" i="779"/>
  <c r="Y515" i="779"/>
  <c r="X515" i="779"/>
  <c r="T515" i="779"/>
  <c r="M515" i="779"/>
  <c r="Y514" i="779"/>
  <c r="X514" i="779"/>
  <c r="T514" i="779"/>
  <c r="M514" i="779"/>
  <c r="Y513" i="779"/>
  <c r="X513" i="779"/>
  <c r="T513" i="779"/>
  <c r="M513" i="779"/>
  <c r="Y512" i="779"/>
  <c r="X512" i="779"/>
  <c r="T512" i="779"/>
  <c r="M512" i="779"/>
  <c r="Y511" i="779"/>
  <c r="X511" i="779"/>
  <c r="T511" i="779"/>
  <c r="M511" i="779"/>
  <c r="K511" i="779"/>
  <c r="Y510" i="779"/>
  <c r="T510" i="779"/>
  <c r="M510" i="779"/>
  <c r="K510" i="779"/>
  <c r="Y509" i="779"/>
  <c r="T509" i="779"/>
  <c r="M509" i="779"/>
  <c r="K509" i="779"/>
  <c r="Y508" i="779"/>
  <c r="T508" i="779"/>
  <c r="M508" i="779"/>
  <c r="K508" i="779"/>
  <c r="Y507" i="779"/>
  <c r="T507" i="779"/>
  <c r="M507" i="779"/>
  <c r="K507" i="779"/>
  <c r="Y506" i="779"/>
  <c r="T506" i="779"/>
  <c r="M506" i="779"/>
  <c r="K506" i="779"/>
  <c r="Y505" i="779"/>
  <c r="T505" i="779"/>
  <c r="M505" i="779"/>
  <c r="K505" i="779"/>
  <c r="Y504" i="779"/>
  <c r="T504" i="779"/>
  <c r="M504" i="779"/>
  <c r="K504" i="779"/>
  <c r="Y503" i="779"/>
  <c r="T503" i="779"/>
  <c r="M503" i="779"/>
  <c r="K503" i="779"/>
  <c r="Y502" i="779"/>
  <c r="T502" i="779"/>
  <c r="M502" i="779"/>
  <c r="K502" i="779"/>
  <c r="Y501" i="779"/>
  <c r="T501" i="779"/>
  <c r="M501" i="779"/>
  <c r="K501" i="779"/>
  <c r="Y500" i="779"/>
  <c r="T500" i="779"/>
  <c r="M500" i="779"/>
  <c r="K500" i="779"/>
  <c r="Y499" i="779"/>
  <c r="T499" i="779"/>
  <c r="M499" i="779"/>
  <c r="K499" i="779"/>
  <c r="Y498" i="779"/>
  <c r="T498" i="779"/>
  <c r="M498" i="779"/>
  <c r="K498" i="779"/>
  <c r="Y497" i="779"/>
  <c r="T497" i="779"/>
  <c r="M497" i="779"/>
  <c r="K497" i="779"/>
  <c r="Y496" i="779"/>
  <c r="T496" i="779"/>
  <c r="M496" i="779"/>
  <c r="K496" i="779"/>
  <c r="Y495" i="779"/>
  <c r="T495" i="779"/>
  <c r="M495" i="779"/>
  <c r="K495" i="779"/>
  <c r="Y494" i="779"/>
  <c r="T494" i="779"/>
  <c r="M494" i="779"/>
  <c r="K494" i="779"/>
  <c r="Y493" i="779"/>
  <c r="T493" i="779"/>
  <c r="M493" i="779"/>
  <c r="K493" i="779"/>
  <c r="Y492" i="779"/>
  <c r="T492" i="779"/>
  <c r="M492" i="779"/>
  <c r="K492" i="779"/>
  <c r="Y491" i="779"/>
  <c r="T491" i="779"/>
  <c r="M491" i="779"/>
  <c r="K491" i="779"/>
  <c r="Y490" i="779"/>
  <c r="T490" i="779"/>
  <c r="M490" i="779"/>
  <c r="K490" i="779"/>
  <c r="Y489" i="779"/>
  <c r="T489" i="779"/>
  <c r="M489" i="779"/>
  <c r="K489" i="779"/>
  <c r="Y488" i="779"/>
  <c r="T488" i="779"/>
  <c r="M488" i="779"/>
  <c r="K488" i="779"/>
  <c r="Y487" i="779"/>
  <c r="T487" i="779"/>
  <c r="M487" i="779"/>
  <c r="K487" i="779"/>
  <c r="Y486" i="779"/>
  <c r="T486" i="779"/>
  <c r="M486" i="779"/>
  <c r="K486" i="779"/>
  <c r="Y485" i="779"/>
  <c r="T485" i="779"/>
  <c r="M485" i="779"/>
  <c r="K485" i="779"/>
  <c r="Y484" i="779"/>
  <c r="T484" i="779"/>
  <c r="M484" i="779"/>
  <c r="K484" i="779"/>
  <c r="Y483" i="779"/>
  <c r="T483" i="779"/>
  <c r="M483" i="779"/>
  <c r="K483" i="779"/>
  <c r="Y482" i="779"/>
  <c r="T482" i="779"/>
  <c r="M482" i="779"/>
  <c r="K482" i="779"/>
  <c r="Y481" i="779"/>
  <c r="T481" i="779"/>
  <c r="M481" i="779"/>
  <c r="K481" i="779"/>
  <c r="Y480" i="779"/>
  <c r="T480" i="779"/>
  <c r="M480" i="779"/>
  <c r="K480" i="779"/>
  <c r="Y479" i="779"/>
  <c r="T479" i="779"/>
  <c r="M479" i="779"/>
  <c r="K479" i="779"/>
  <c r="Y478" i="779"/>
  <c r="T478" i="779"/>
  <c r="M478" i="779"/>
  <c r="K478" i="779"/>
  <c r="Y477" i="779"/>
  <c r="T477" i="779"/>
  <c r="M477" i="779"/>
  <c r="K477" i="779"/>
  <c r="Y476" i="779"/>
  <c r="T476" i="779"/>
  <c r="M476" i="779"/>
  <c r="K476" i="779"/>
  <c r="Y475" i="779"/>
  <c r="T475" i="779"/>
  <c r="M475" i="779"/>
  <c r="K475" i="779"/>
  <c r="Y474" i="779"/>
  <c r="T474" i="779"/>
  <c r="M474" i="779"/>
  <c r="K474" i="779"/>
  <c r="Y473" i="779"/>
  <c r="T473" i="779"/>
  <c r="M473" i="779"/>
  <c r="K473" i="779"/>
  <c r="Y472" i="779"/>
  <c r="T472" i="779"/>
  <c r="M472" i="779"/>
  <c r="K472" i="779"/>
  <c r="Y471" i="779"/>
  <c r="T471" i="779"/>
  <c r="M471" i="779"/>
  <c r="K471" i="779"/>
  <c r="Y470" i="779"/>
  <c r="T470" i="779"/>
  <c r="M470" i="779"/>
  <c r="K470" i="779"/>
  <c r="Y469" i="779"/>
  <c r="T469" i="779"/>
  <c r="M469" i="779"/>
  <c r="K469" i="779"/>
  <c r="Y468" i="779"/>
  <c r="T468" i="779"/>
  <c r="K468" i="779"/>
  <c r="Y467" i="779"/>
  <c r="T467" i="779"/>
  <c r="L467" i="779"/>
  <c r="K467" i="779"/>
  <c r="Y466" i="779"/>
  <c r="T466" i="779"/>
  <c r="M466" i="779"/>
  <c r="K466" i="779"/>
  <c r="Y465" i="779"/>
  <c r="T465" i="779"/>
  <c r="M465" i="779"/>
  <c r="K465" i="779"/>
  <c r="Y464" i="779"/>
  <c r="T464" i="779"/>
  <c r="K464" i="779"/>
  <c r="Y463" i="779"/>
  <c r="T463" i="779"/>
  <c r="K463" i="779"/>
  <c r="Y462" i="779"/>
  <c r="T462" i="779"/>
  <c r="K462" i="779"/>
  <c r="Y461" i="779"/>
  <c r="T461" i="779"/>
  <c r="M461" i="779"/>
  <c r="K461" i="779"/>
  <c r="Y460" i="779"/>
  <c r="T460" i="779"/>
  <c r="M460" i="779"/>
  <c r="K460" i="779"/>
  <c r="Y459" i="779"/>
  <c r="T459" i="779"/>
  <c r="M459" i="779"/>
  <c r="K459" i="779"/>
  <c r="Y458" i="779"/>
  <c r="T458" i="779"/>
  <c r="M458" i="779"/>
  <c r="K458" i="779"/>
  <c r="Y457" i="779"/>
  <c r="T457" i="779"/>
  <c r="K457" i="779"/>
  <c r="Y456" i="779"/>
  <c r="T456" i="779"/>
  <c r="K456" i="779"/>
  <c r="Y455" i="779"/>
  <c r="X455" i="779"/>
  <c r="T455" i="779"/>
  <c r="K455" i="779"/>
  <c r="Y454" i="779"/>
  <c r="X454" i="779"/>
  <c r="T454" i="779"/>
  <c r="K454" i="779"/>
  <c r="Y453" i="779"/>
  <c r="X453" i="779"/>
  <c r="Y452" i="779"/>
  <c r="X452" i="779"/>
  <c r="Y451" i="779"/>
  <c r="X451" i="779"/>
  <c r="Y450" i="779"/>
  <c r="X450" i="779"/>
  <c r="M450" i="779"/>
  <c r="Y449" i="779"/>
  <c r="X449" i="779"/>
  <c r="M449" i="779"/>
  <c r="Y448" i="779"/>
  <c r="X448" i="779"/>
  <c r="Y447" i="779"/>
  <c r="X447" i="779"/>
  <c r="Y446" i="779"/>
  <c r="X446" i="779"/>
  <c r="Y445" i="779"/>
  <c r="X445" i="779"/>
  <c r="M445" i="779"/>
  <c r="Y444" i="779"/>
  <c r="X444" i="779"/>
  <c r="M444" i="779"/>
  <c r="Y443" i="779"/>
  <c r="X443" i="779"/>
  <c r="M443" i="779"/>
  <c r="Y442" i="779"/>
  <c r="X442" i="779"/>
  <c r="Y441" i="779"/>
  <c r="X441" i="779"/>
  <c r="Y440" i="779"/>
  <c r="X440" i="779"/>
  <c r="Y439" i="779"/>
  <c r="X439" i="779"/>
  <c r="M439" i="779"/>
  <c r="Y438" i="779"/>
  <c r="X438" i="779"/>
  <c r="Y437" i="779"/>
  <c r="X437" i="779"/>
  <c r="Y433" i="779"/>
  <c r="X433" i="779"/>
  <c r="Y432" i="779"/>
  <c r="X432" i="779"/>
  <c r="Y431" i="779"/>
  <c r="X431" i="779"/>
  <c r="Y430" i="779"/>
  <c r="X430" i="779"/>
  <c r="Y429" i="779"/>
  <c r="X429" i="779"/>
  <c r="Y428" i="779"/>
  <c r="X428" i="779"/>
  <c r="Y427" i="779"/>
  <c r="X427" i="779"/>
  <c r="Y426" i="779"/>
  <c r="X426" i="779"/>
  <c r="Y425" i="779"/>
  <c r="X425" i="779"/>
  <c r="Y424" i="779"/>
  <c r="X424" i="779"/>
  <c r="Y423" i="779"/>
  <c r="X423" i="779"/>
  <c r="Y422" i="779"/>
  <c r="X422" i="779"/>
  <c r="Y421" i="779"/>
  <c r="X421" i="779"/>
  <c r="Y420" i="779"/>
  <c r="X420" i="779"/>
  <c r="Y419" i="779"/>
  <c r="X419" i="779"/>
  <c r="Y418" i="779"/>
  <c r="X418" i="779"/>
  <c r="M418" i="779"/>
  <c r="Y417" i="779"/>
  <c r="X417" i="779"/>
  <c r="M417" i="779"/>
  <c r="Y416" i="779"/>
  <c r="X416" i="779"/>
  <c r="M416" i="779"/>
  <c r="Y415" i="779"/>
  <c r="X415" i="779"/>
  <c r="M415" i="779"/>
  <c r="Y414" i="779"/>
  <c r="X414" i="779"/>
  <c r="Y411" i="779"/>
  <c r="Y410" i="779"/>
  <c r="X410" i="779"/>
  <c r="Y409" i="779"/>
  <c r="X409" i="779"/>
  <c r="Y408" i="779"/>
  <c r="X408" i="779"/>
  <c r="Y407" i="779"/>
  <c r="X407" i="779"/>
  <c r="Y406" i="779"/>
  <c r="X406" i="779"/>
  <c r="Y405" i="779"/>
  <c r="X405" i="779"/>
  <c r="Y404" i="779"/>
  <c r="X404" i="779"/>
  <c r="Y403" i="779"/>
  <c r="X403" i="779"/>
  <c r="Y402" i="779"/>
  <c r="X402" i="779"/>
  <c r="Y401" i="779"/>
  <c r="X401" i="779"/>
  <c r="U401" i="779"/>
  <c r="Y400" i="779"/>
  <c r="X400" i="779"/>
  <c r="U400" i="779"/>
  <c r="Y399" i="779"/>
  <c r="X399" i="779"/>
  <c r="U399" i="779"/>
  <c r="Y398" i="779"/>
  <c r="X398" i="779"/>
  <c r="U398" i="779"/>
  <c r="Y397" i="779"/>
  <c r="X397" i="779"/>
  <c r="U397" i="779"/>
  <c r="Y396" i="779"/>
  <c r="X396" i="779"/>
  <c r="U396" i="779"/>
  <c r="Y395" i="779"/>
  <c r="U395" i="779"/>
  <c r="Y394" i="779"/>
  <c r="U394" i="779"/>
  <c r="Y393" i="779"/>
  <c r="X393" i="779"/>
  <c r="U393" i="779"/>
  <c r="Y392" i="779"/>
  <c r="X392" i="779"/>
  <c r="U392" i="779"/>
  <c r="Y391" i="779"/>
  <c r="X391" i="779"/>
  <c r="U391" i="779"/>
  <c r="Y390" i="779"/>
  <c r="X390" i="779"/>
  <c r="U390" i="779"/>
  <c r="Y389" i="779"/>
  <c r="X389" i="779"/>
  <c r="U389" i="779"/>
  <c r="Y388" i="779"/>
  <c r="X388" i="779"/>
  <c r="U388" i="779"/>
  <c r="Y387" i="779"/>
  <c r="X387" i="779"/>
  <c r="U387" i="779"/>
  <c r="Y386" i="779"/>
  <c r="X386" i="779"/>
  <c r="U386" i="779"/>
  <c r="Y385" i="779"/>
  <c r="X385" i="779"/>
  <c r="U385" i="779"/>
  <c r="Y384" i="779"/>
  <c r="X384" i="779"/>
  <c r="U384" i="779"/>
  <c r="Y383" i="779"/>
  <c r="X383" i="779"/>
  <c r="U383" i="779"/>
  <c r="Y382" i="779"/>
  <c r="X382" i="779"/>
  <c r="U382" i="779"/>
  <c r="Y381" i="779"/>
  <c r="X381" i="779"/>
  <c r="U381" i="779"/>
  <c r="M381" i="779"/>
  <c r="Y380" i="779"/>
  <c r="X380" i="779"/>
  <c r="U380" i="779"/>
  <c r="Y379" i="779"/>
  <c r="X379" i="779"/>
  <c r="U379" i="779"/>
  <c r="Z378" i="779"/>
  <c r="Y378" i="779"/>
  <c r="X378" i="779"/>
  <c r="U378" i="779"/>
  <c r="Z377" i="779"/>
  <c r="Y377" i="779"/>
  <c r="X377" i="779"/>
  <c r="U377" i="779"/>
  <c r="Z376" i="779"/>
  <c r="Y376" i="779"/>
  <c r="X376" i="779"/>
  <c r="U376" i="779"/>
  <c r="Z375" i="779"/>
  <c r="Y375" i="779"/>
  <c r="X375" i="779"/>
  <c r="U375" i="779"/>
  <c r="Z374" i="779"/>
  <c r="Y374" i="779"/>
  <c r="X374" i="779"/>
  <c r="U374" i="779"/>
  <c r="Z373" i="779"/>
  <c r="Y373" i="779"/>
  <c r="X373" i="779"/>
  <c r="U373" i="779"/>
  <c r="Z372" i="779"/>
  <c r="Y372" i="779"/>
  <c r="X372" i="779"/>
  <c r="U372" i="779"/>
  <c r="Z371" i="779"/>
  <c r="Y371" i="779"/>
  <c r="X371" i="779"/>
  <c r="U371" i="779"/>
  <c r="Z370" i="779"/>
  <c r="Y370" i="779"/>
  <c r="X370" i="779"/>
  <c r="U370" i="779"/>
  <c r="Z369" i="779"/>
  <c r="Y369" i="779"/>
  <c r="X369" i="779"/>
  <c r="U369" i="779"/>
  <c r="Z368" i="779"/>
  <c r="Y368" i="779"/>
  <c r="X368" i="779"/>
  <c r="U368" i="779"/>
  <c r="Z367" i="779"/>
  <c r="Y367" i="779"/>
  <c r="X367" i="779"/>
  <c r="U367" i="779"/>
  <c r="Z366" i="779"/>
  <c r="Y366" i="779"/>
  <c r="X366" i="779"/>
  <c r="U366" i="779"/>
  <c r="Z365" i="779"/>
  <c r="Y365" i="779"/>
  <c r="X365" i="779"/>
  <c r="U365" i="779"/>
  <c r="Z364" i="779"/>
  <c r="Y364" i="779"/>
  <c r="X364" i="779"/>
  <c r="U364" i="779"/>
  <c r="Z363" i="779"/>
  <c r="Y363" i="779"/>
  <c r="X363" i="779"/>
  <c r="U363" i="779"/>
  <c r="Z362" i="779"/>
  <c r="Y362" i="779"/>
  <c r="X362" i="779"/>
  <c r="U362" i="779"/>
  <c r="Z361" i="779"/>
  <c r="Y361" i="779"/>
  <c r="X361" i="779"/>
  <c r="U361" i="779"/>
  <c r="Z360" i="779"/>
  <c r="Y360" i="779"/>
  <c r="X360" i="779"/>
  <c r="U360" i="779"/>
  <c r="Z359" i="779"/>
  <c r="Y359" i="779"/>
  <c r="X359" i="779"/>
  <c r="U359" i="779"/>
  <c r="Z358" i="779"/>
  <c r="Y358" i="779"/>
  <c r="X358" i="779"/>
  <c r="U358" i="779"/>
  <c r="Z357" i="779"/>
  <c r="Y357" i="779"/>
  <c r="X357" i="779"/>
  <c r="U357" i="779"/>
  <c r="Z356" i="779"/>
  <c r="Y356" i="779"/>
  <c r="X356" i="779"/>
  <c r="U356" i="779"/>
  <c r="Z355" i="779"/>
  <c r="Y355" i="779"/>
  <c r="X355" i="779"/>
  <c r="U355" i="779"/>
  <c r="Z354" i="779"/>
  <c r="Y354" i="779"/>
  <c r="X354" i="779"/>
  <c r="U354" i="779"/>
  <c r="Z353" i="779"/>
  <c r="Y353" i="779"/>
  <c r="X353" i="779"/>
  <c r="U353" i="779"/>
  <c r="Z352" i="779"/>
  <c r="Y352" i="779"/>
  <c r="X352" i="779"/>
  <c r="U352" i="779"/>
  <c r="Z351" i="779"/>
  <c r="Y351" i="779"/>
  <c r="X351" i="779"/>
  <c r="U351" i="779"/>
  <c r="Z350" i="779"/>
  <c r="Y350" i="779"/>
  <c r="X350" i="779"/>
  <c r="U350" i="779"/>
  <c r="Z349" i="779"/>
  <c r="Y349" i="779"/>
  <c r="X349" i="779"/>
  <c r="U349" i="779"/>
  <c r="Z348" i="779"/>
  <c r="Y348" i="779"/>
  <c r="X348" i="779"/>
  <c r="U348" i="779"/>
  <c r="Z347" i="779"/>
  <c r="Y347" i="779"/>
  <c r="X347" i="779"/>
  <c r="U347" i="779"/>
  <c r="Z346" i="779"/>
  <c r="Y346" i="779"/>
  <c r="X346" i="779"/>
  <c r="U346" i="779"/>
  <c r="Z345" i="779"/>
  <c r="Y345" i="779"/>
  <c r="X345" i="779"/>
  <c r="U345" i="779"/>
  <c r="Z344" i="779"/>
  <c r="Y344" i="779"/>
  <c r="X344" i="779"/>
  <c r="U344" i="779"/>
  <c r="Z343" i="779"/>
  <c r="Y343" i="779"/>
  <c r="X343" i="779"/>
  <c r="U343" i="779"/>
  <c r="Z342" i="779"/>
  <c r="Y342" i="779"/>
  <c r="X342" i="779"/>
  <c r="U342" i="779"/>
  <c r="Z341" i="779"/>
  <c r="Y341" i="779"/>
  <c r="X341" i="779"/>
  <c r="U341" i="779"/>
  <c r="Z340" i="779"/>
  <c r="Y340" i="779"/>
  <c r="X340" i="779"/>
  <c r="U340" i="779"/>
  <c r="M340" i="779"/>
  <c r="Z339" i="779"/>
  <c r="Y339" i="779"/>
  <c r="X339" i="779"/>
  <c r="U339" i="779"/>
  <c r="M339" i="779"/>
  <c r="Z338" i="779"/>
  <c r="Y338" i="779"/>
  <c r="X338" i="779"/>
  <c r="U338" i="779"/>
  <c r="Z337" i="779"/>
  <c r="Y337" i="779"/>
  <c r="X337" i="779"/>
  <c r="U337" i="779"/>
  <c r="Z336" i="779"/>
  <c r="Y336" i="779"/>
  <c r="X336" i="779"/>
  <c r="U336" i="779"/>
  <c r="Z335" i="779"/>
  <c r="Y335" i="779"/>
  <c r="X335" i="779"/>
  <c r="U335" i="779"/>
  <c r="Z334" i="779"/>
  <c r="Y334" i="779"/>
  <c r="X334" i="779"/>
  <c r="U334" i="779"/>
  <c r="Z333" i="779"/>
  <c r="Y333" i="779"/>
  <c r="X333" i="779"/>
  <c r="U333" i="779"/>
  <c r="Z332" i="779"/>
  <c r="Y332" i="779"/>
  <c r="X332" i="779"/>
  <c r="U332" i="779"/>
  <c r="Z331" i="779"/>
  <c r="Y331" i="779"/>
  <c r="X331" i="779"/>
  <c r="U331" i="779"/>
  <c r="Z330" i="779"/>
  <c r="Y330" i="779"/>
  <c r="X330" i="779"/>
  <c r="U330" i="779"/>
  <c r="Z329" i="779"/>
  <c r="Y329" i="779"/>
  <c r="X329" i="779"/>
  <c r="U329" i="779"/>
  <c r="Z328" i="779"/>
  <c r="Y328" i="779"/>
  <c r="X328" i="779"/>
  <c r="U328" i="779"/>
  <c r="Z327" i="779"/>
  <c r="Y327" i="779"/>
  <c r="X327" i="779"/>
  <c r="U327" i="779"/>
  <c r="Z326" i="779"/>
  <c r="Y326" i="779"/>
  <c r="X326" i="779"/>
  <c r="U326" i="779"/>
  <c r="Z325" i="779"/>
  <c r="Y325" i="779"/>
  <c r="X325" i="779"/>
  <c r="U325" i="779"/>
  <c r="Z324" i="779"/>
  <c r="Y324" i="779"/>
  <c r="X324" i="779"/>
  <c r="U324" i="779"/>
  <c r="Z323" i="779"/>
  <c r="Y323" i="779"/>
  <c r="X323" i="779"/>
  <c r="U323" i="779"/>
  <c r="Z322" i="779"/>
  <c r="Y322" i="779"/>
  <c r="X322" i="779"/>
  <c r="U322" i="779"/>
  <c r="Z321" i="779"/>
  <c r="Y321" i="779"/>
  <c r="X321" i="779"/>
  <c r="U321" i="779"/>
  <c r="Z320" i="779"/>
  <c r="Y320" i="779"/>
  <c r="X320" i="779"/>
  <c r="U320" i="779"/>
  <c r="Z319" i="779"/>
  <c r="Y319" i="779"/>
  <c r="X319" i="779"/>
  <c r="U319" i="779"/>
  <c r="Z318" i="779"/>
  <c r="Y318" i="779"/>
  <c r="X318" i="779"/>
  <c r="U318" i="779"/>
  <c r="Z317" i="779"/>
  <c r="Y317" i="779"/>
  <c r="X317" i="779"/>
  <c r="U317" i="779"/>
  <c r="Z316" i="779"/>
  <c r="Y316" i="779"/>
  <c r="X316" i="779"/>
  <c r="U316" i="779"/>
  <c r="Z315" i="779"/>
  <c r="Y315" i="779"/>
  <c r="X315" i="779"/>
  <c r="U315" i="779"/>
  <c r="Z314" i="779"/>
  <c r="Y314" i="779"/>
  <c r="X314" i="779"/>
  <c r="U314" i="779"/>
  <c r="Z313" i="779"/>
  <c r="Y313" i="779"/>
  <c r="X313" i="779"/>
  <c r="U313" i="779"/>
  <c r="Z312" i="779"/>
  <c r="Y312" i="779"/>
  <c r="X312" i="779"/>
  <c r="U312" i="779"/>
  <c r="T312" i="779"/>
  <c r="Z311" i="779"/>
  <c r="Y311" i="779"/>
  <c r="X311" i="779"/>
  <c r="U311" i="779"/>
  <c r="Z310" i="779"/>
  <c r="Y310" i="779"/>
  <c r="X310" i="779"/>
  <c r="U310" i="779"/>
  <c r="Z309" i="779"/>
  <c r="Y309" i="779"/>
  <c r="X309" i="779"/>
  <c r="U309" i="779"/>
  <c r="Z308" i="779"/>
  <c r="Y308" i="779"/>
  <c r="X308" i="779"/>
  <c r="U308" i="779"/>
  <c r="Z307" i="779"/>
  <c r="Y307" i="779"/>
  <c r="X307" i="779"/>
  <c r="U307" i="779"/>
  <c r="Z306" i="779"/>
  <c r="Y306" i="779"/>
  <c r="X306" i="779"/>
  <c r="U306" i="779"/>
  <c r="Z305" i="779"/>
  <c r="Y305" i="779"/>
  <c r="X305" i="779"/>
  <c r="U305" i="779"/>
  <c r="Z304" i="779"/>
  <c r="Y304" i="779"/>
  <c r="X304" i="779"/>
  <c r="U304" i="779"/>
  <c r="Z303" i="779"/>
  <c r="Y303" i="779"/>
  <c r="X303" i="779"/>
  <c r="U303" i="779"/>
  <c r="Z302" i="779"/>
  <c r="Y302" i="779"/>
  <c r="X302" i="779"/>
  <c r="U302" i="779"/>
  <c r="Z301" i="779"/>
  <c r="Y301" i="779"/>
  <c r="X301" i="779"/>
  <c r="U301" i="779"/>
  <c r="Z300" i="779"/>
  <c r="Y300" i="779"/>
  <c r="X300" i="779"/>
  <c r="U300" i="779"/>
  <c r="Z299" i="779"/>
  <c r="Y299" i="779"/>
  <c r="X299" i="779"/>
  <c r="U299" i="779"/>
  <c r="Z298" i="779"/>
  <c r="Y298" i="779"/>
  <c r="X298" i="779"/>
  <c r="U298" i="779"/>
  <c r="Z297" i="779"/>
  <c r="Y297" i="779"/>
  <c r="X297" i="779"/>
  <c r="U297" i="779"/>
  <c r="Z296" i="779"/>
  <c r="Y296" i="779"/>
  <c r="X296" i="779"/>
  <c r="U296" i="779"/>
  <c r="Z295" i="779"/>
  <c r="Y295" i="779"/>
  <c r="X295" i="779"/>
  <c r="U295" i="779"/>
  <c r="Z294" i="779"/>
  <c r="Y294" i="779"/>
  <c r="X294" i="779"/>
  <c r="U294" i="779"/>
  <c r="Z293" i="779"/>
  <c r="Y293" i="779"/>
  <c r="X293" i="779"/>
  <c r="U293" i="779"/>
  <c r="Z292" i="779"/>
  <c r="J292" i="779" s="1"/>
  <c r="Y292" i="779"/>
  <c r="X292" i="779"/>
  <c r="U292" i="779"/>
  <c r="Z291" i="779"/>
  <c r="J291" i="779" s="1"/>
  <c r="Y291" i="779"/>
  <c r="X291" i="779"/>
  <c r="U291" i="779"/>
  <c r="Z290" i="779"/>
  <c r="J290" i="779" s="1"/>
  <c r="Y290" i="779"/>
  <c r="X290" i="779"/>
  <c r="U290" i="779"/>
  <c r="Z289" i="779"/>
  <c r="J289" i="779" s="1"/>
  <c r="Y289" i="779"/>
  <c r="X289" i="779"/>
  <c r="U289" i="779"/>
  <c r="Z288" i="779"/>
  <c r="J288" i="779" s="1"/>
  <c r="Y288" i="779"/>
  <c r="X288" i="779"/>
  <c r="U288" i="779"/>
  <c r="Z287" i="779"/>
  <c r="J287" i="779" s="1"/>
  <c r="Y287" i="779"/>
  <c r="X287" i="779"/>
  <c r="U287" i="779"/>
  <c r="Z286" i="779"/>
  <c r="J286" i="779" s="1"/>
  <c r="Y286" i="779"/>
  <c r="X286" i="779"/>
  <c r="U286" i="779"/>
  <c r="Z285" i="779"/>
  <c r="J285" i="779" s="1"/>
  <c r="Y285" i="779"/>
  <c r="X285" i="779"/>
  <c r="U285" i="779"/>
  <c r="Z284" i="779"/>
  <c r="J284" i="779" s="1"/>
  <c r="Y284" i="779"/>
  <c r="X284" i="779"/>
  <c r="U284" i="779"/>
  <c r="Z283" i="779"/>
  <c r="J283" i="779" s="1"/>
  <c r="Y283" i="779"/>
  <c r="X283" i="779"/>
  <c r="U283" i="779"/>
  <c r="Z282" i="779"/>
  <c r="J282" i="779" s="1"/>
  <c r="Y282" i="779"/>
  <c r="X282" i="779"/>
  <c r="U282" i="779"/>
  <c r="Z281" i="779"/>
  <c r="J281" i="779" s="1"/>
  <c r="Y281" i="779"/>
  <c r="X281" i="779"/>
  <c r="U281" i="779"/>
  <c r="Z280" i="779"/>
  <c r="J280" i="779" s="1"/>
  <c r="Y280" i="779"/>
  <c r="X280" i="779"/>
  <c r="U280" i="779"/>
  <c r="Z279" i="779"/>
  <c r="J279" i="779" s="1"/>
  <c r="Y279" i="779"/>
  <c r="X279" i="779"/>
  <c r="U279" i="779"/>
  <c r="Z278" i="779"/>
  <c r="J278" i="779" s="1"/>
  <c r="Y278" i="779"/>
  <c r="X278" i="779"/>
  <c r="U278" i="779"/>
  <c r="Z277" i="779"/>
  <c r="J277" i="779" s="1"/>
  <c r="Y277" i="779"/>
  <c r="X277" i="779"/>
  <c r="U277" i="779"/>
  <c r="Z276" i="779"/>
  <c r="J276" i="779" s="1"/>
  <c r="Y276" i="779"/>
  <c r="X276" i="779"/>
  <c r="U276" i="779"/>
  <c r="Z275" i="779"/>
  <c r="J275" i="779" s="1"/>
  <c r="Y275" i="779"/>
  <c r="X275" i="779"/>
  <c r="U275" i="779"/>
  <c r="Z274" i="779"/>
  <c r="J274" i="779" s="1"/>
  <c r="Y274" i="779"/>
  <c r="X274" i="779"/>
  <c r="U274" i="779"/>
  <c r="Z273" i="779"/>
  <c r="J273" i="779" s="1"/>
  <c r="Y273" i="779"/>
  <c r="X273" i="779"/>
  <c r="U273" i="779"/>
  <c r="Z272" i="779"/>
  <c r="J272" i="779" s="1"/>
  <c r="Y272" i="779"/>
  <c r="X272" i="779"/>
  <c r="U272" i="779"/>
  <c r="Z271" i="779"/>
  <c r="J271" i="779" s="1"/>
  <c r="Y271" i="779"/>
  <c r="X271" i="779"/>
  <c r="U271" i="779"/>
  <c r="Z270" i="779"/>
  <c r="J270" i="779" s="1"/>
  <c r="Y270" i="779"/>
  <c r="X270" i="779"/>
  <c r="U270" i="779"/>
  <c r="Z269" i="779"/>
  <c r="J269" i="779" s="1"/>
  <c r="Y269" i="779"/>
  <c r="X269" i="779"/>
  <c r="U269" i="779"/>
  <c r="Z268" i="779"/>
  <c r="J268" i="779" s="1"/>
  <c r="Y268" i="779"/>
  <c r="X268" i="779"/>
  <c r="U268" i="779"/>
  <c r="Z267" i="779"/>
  <c r="J267" i="779" s="1"/>
  <c r="Y267" i="779"/>
  <c r="X267" i="779"/>
  <c r="U267" i="779"/>
  <c r="Z266" i="779"/>
  <c r="J266" i="779" s="1"/>
  <c r="Y266" i="779"/>
  <c r="X266" i="779"/>
  <c r="U266" i="779"/>
  <c r="Z265" i="779"/>
  <c r="Y265" i="779"/>
  <c r="X265" i="779"/>
  <c r="U265" i="779"/>
  <c r="J265" i="779"/>
  <c r="Z264" i="779"/>
  <c r="J264" i="779" s="1"/>
  <c r="Y264" i="779"/>
  <c r="X264" i="779"/>
  <c r="U264" i="779"/>
  <c r="Z263" i="779"/>
  <c r="J263" i="779" s="1"/>
  <c r="Y263" i="779"/>
  <c r="X263" i="779"/>
  <c r="U263" i="779"/>
  <c r="Z262" i="779"/>
  <c r="J262" i="779" s="1"/>
  <c r="Y262" i="779"/>
  <c r="X262" i="779"/>
  <c r="U262" i="779"/>
  <c r="Z261" i="779"/>
  <c r="J261" i="779" s="1"/>
  <c r="Y261" i="779"/>
  <c r="X261" i="779"/>
  <c r="U261" i="779"/>
  <c r="Z260" i="779"/>
  <c r="J260" i="779" s="1"/>
  <c r="Y260" i="779"/>
  <c r="X260" i="779"/>
  <c r="U260" i="779"/>
  <c r="Z259" i="779"/>
  <c r="J259" i="779" s="1"/>
  <c r="Y259" i="779"/>
  <c r="X259" i="779"/>
  <c r="U259" i="779"/>
  <c r="Z258" i="779"/>
  <c r="J258" i="779" s="1"/>
  <c r="Y258" i="779"/>
  <c r="X258" i="779"/>
  <c r="U258" i="779"/>
  <c r="Z257" i="779"/>
  <c r="J257" i="779" s="1"/>
  <c r="Y257" i="779"/>
  <c r="X257" i="779"/>
  <c r="U257" i="779"/>
  <c r="F257" i="779"/>
  <c r="Z256" i="779"/>
  <c r="J256" i="779" s="1"/>
  <c r="Y256" i="779"/>
  <c r="X256" i="779"/>
  <c r="U256" i="779"/>
  <c r="F256" i="779"/>
  <c r="Z255" i="779"/>
  <c r="J255" i="779" s="1"/>
  <c r="Y255" i="779"/>
  <c r="X255" i="779"/>
  <c r="U255" i="779"/>
  <c r="F255" i="779"/>
  <c r="Z254" i="779"/>
  <c r="J254" i="779" s="1"/>
  <c r="Y254" i="779"/>
  <c r="X254" i="779"/>
  <c r="U254" i="779"/>
  <c r="F254" i="779"/>
  <c r="Z253" i="779"/>
  <c r="J253" i="779" s="1"/>
  <c r="Y253" i="779"/>
  <c r="X253" i="779"/>
  <c r="U253" i="779"/>
  <c r="F253" i="779"/>
  <c r="Z252" i="779"/>
  <c r="J252" i="779" s="1"/>
  <c r="Y252" i="779"/>
  <c r="X252" i="779"/>
  <c r="U252" i="779"/>
  <c r="F252" i="779"/>
  <c r="Z251" i="779"/>
  <c r="J251" i="779" s="1"/>
  <c r="Y251" i="779"/>
  <c r="X251" i="779"/>
  <c r="U251" i="779"/>
  <c r="H251" i="779"/>
  <c r="F251" i="779"/>
  <c r="Z250" i="779"/>
  <c r="J250" i="779" s="1"/>
  <c r="Y250" i="779"/>
  <c r="X250" i="779"/>
  <c r="U250" i="779"/>
  <c r="H250" i="779"/>
  <c r="F250" i="779"/>
  <c r="Z249" i="779"/>
  <c r="J249" i="779" s="1"/>
  <c r="Y249" i="779"/>
  <c r="X249" i="779"/>
  <c r="U249" i="779"/>
  <c r="H249" i="779"/>
  <c r="F249" i="779"/>
  <c r="Z248" i="779"/>
  <c r="J248" i="779" s="1"/>
  <c r="Y248" i="779"/>
  <c r="X248" i="779"/>
  <c r="U248" i="779"/>
  <c r="H248" i="779"/>
  <c r="F248" i="779"/>
  <c r="Z247" i="779"/>
  <c r="J247" i="779" s="1"/>
  <c r="Y247" i="779"/>
  <c r="X247" i="779"/>
  <c r="U247" i="779"/>
  <c r="H247" i="779"/>
  <c r="F247" i="779"/>
  <c r="Z246" i="779"/>
  <c r="J246" i="779" s="1"/>
  <c r="Y246" i="779"/>
  <c r="X246" i="779"/>
  <c r="U246" i="779"/>
  <c r="H246" i="779"/>
  <c r="F246" i="779"/>
  <c r="Z245" i="779"/>
  <c r="J245" i="779" s="1"/>
  <c r="Y245" i="779"/>
  <c r="X245" i="779"/>
  <c r="U245" i="779"/>
  <c r="K245" i="779" s="1"/>
  <c r="H245" i="779"/>
  <c r="F245" i="779"/>
  <c r="Z244" i="779"/>
  <c r="J244" i="779" s="1"/>
  <c r="Y244" i="779"/>
  <c r="X244" i="779"/>
  <c r="U244" i="779"/>
  <c r="K244" i="779" s="1"/>
  <c r="H244" i="779"/>
  <c r="F244" i="779"/>
  <c r="Z243" i="779"/>
  <c r="J243" i="779" s="1"/>
  <c r="Y243" i="779"/>
  <c r="X243" i="779"/>
  <c r="U243" i="779"/>
  <c r="K243" i="779" s="1"/>
  <c r="H243" i="779"/>
  <c r="F243" i="779"/>
  <c r="Z242" i="779"/>
  <c r="J242" i="779" s="1"/>
  <c r="Y242" i="779"/>
  <c r="X242" i="779"/>
  <c r="U242" i="779"/>
  <c r="K242" i="779"/>
  <c r="H242" i="779"/>
  <c r="F242" i="779"/>
  <c r="Z241" i="779"/>
  <c r="J241" i="779" s="1"/>
  <c r="Y241" i="779"/>
  <c r="X241" i="779"/>
  <c r="U241" i="779"/>
  <c r="K241" i="779" s="1"/>
  <c r="H241" i="779"/>
  <c r="F241" i="779"/>
  <c r="Z240" i="779"/>
  <c r="J240" i="779" s="1"/>
  <c r="Y240" i="779"/>
  <c r="X240" i="779"/>
  <c r="U240" i="779"/>
  <c r="K240" i="779" s="1"/>
  <c r="H240" i="779"/>
  <c r="F240" i="779"/>
  <c r="Z239" i="779"/>
  <c r="Y239" i="779"/>
  <c r="X239" i="779"/>
  <c r="U239" i="779"/>
  <c r="K239" i="779" s="1"/>
  <c r="J239" i="779"/>
  <c r="H239" i="779"/>
  <c r="F239" i="779"/>
  <c r="Z238" i="779"/>
  <c r="J238" i="779" s="1"/>
  <c r="Y238" i="779"/>
  <c r="X238" i="779"/>
  <c r="I238" i="779" s="1"/>
  <c r="U238" i="779"/>
  <c r="K238" i="779" s="1"/>
  <c r="H238" i="779"/>
  <c r="F238" i="779"/>
  <c r="Z237" i="779"/>
  <c r="J237" i="779" s="1"/>
  <c r="Y237" i="779"/>
  <c r="X237" i="779"/>
  <c r="I237" i="779" s="1"/>
  <c r="U237" i="779"/>
  <c r="K237" i="779" s="1"/>
  <c r="H237" i="779"/>
  <c r="F237" i="779"/>
  <c r="Z236" i="779"/>
  <c r="J236" i="779" s="1"/>
  <c r="Y236" i="779"/>
  <c r="X236" i="779"/>
  <c r="U236" i="779"/>
  <c r="K236" i="779" s="1"/>
  <c r="H236" i="779"/>
  <c r="F236" i="779"/>
  <c r="Z235" i="779"/>
  <c r="J235" i="779" s="1"/>
  <c r="Y235" i="779"/>
  <c r="X235" i="779"/>
  <c r="U235" i="779"/>
  <c r="Z234" i="779"/>
  <c r="J234" i="779" s="1"/>
  <c r="Y234" i="779"/>
  <c r="X234" i="779"/>
  <c r="U234" i="779"/>
  <c r="Z233" i="779"/>
  <c r="J233" i="779" s="1"/>
  <c r="Y233" i="779"/>
  <c r="X233" i="779"/>
  <c r="U233" i="779"/>
  <c r="Z232" i="779"/>
  <c r="J232" i="779" s="1"/>
  <c r="Y232" i="779"/>
  <c r="X232" i="779"/>
  <c r="Z231" i="779"/>
  <c r="J231" i="779" s="1"/>
  <c r="Y231" i="779"/>
  <c r="X231" i="779"/>
  <c r="Z230" i="779"/>
  <c r="J230" i="779" s="1"/>
  <c r="Y230" i="779"/>
  <c r="X230" i="779"/>
  <c r="U230" i="779"/>
  <c r="Z229" i="779"/>
  <c r="J229" i="779" s="1"/>
  <c r="Y229" i="779"/>
  <c r="X229" i="779"/>
  <c r="U229" i="779"/>
  <c r="Z228" i="779"/>
  <c r="J228" i="779" s="1"/>
  <c r="Y228" i="779"/>
  <c r="X228" i="779"/>
  <c r="U228" i="779"/>
  <c r="Z227" i="779"/>
  <c r="J227" i="779" s="1"/>
  <c r="Y227" i="779"/>
  <c r="X227" i="779"/>
  <c r="U227" i="779"/>
  <c r="Z226" i="779"/>
  <c r="J226" i="779" s="1"/>
  <c r="Y226" i="779"/>
  <c r="X226" i="779"/>
  <c r="U226" i="779"/>
  <c r="Z225" i="779"/>
  <c r="J225" i="779" s="1"/>
  <c r="Y225" i="779"/>
  <c r="X225" i="779"/>
  <c r="U225" i="779"/>
  <c r="Z224" i="779"/>
  <c r="J224" i="779" s="1"/>
  <c r="Y224" i="779"/>
  <c r="X224" i="779"/>
  <c r="U224" i="779"/>
  <c r="Z223" i="779"/>
  <c r="J223" i="779" s="1"/>
  <c r="Y223" i="779"/>
  <c r="X223" i="779"/>
  <c r="U223" i="779"/>
  <c r="Z222" i="779"/>
  <c r="J222" i="779" s="1"/>
  <c r="Y222" i="779"/>
  <c r="X222" i="779"/>
  <c r="U222" i="779"/>
  <c r="Z221" i="779"/>
  <c r="J221" i="779" s="1"/>
  <c r="Y221" i="779"/>
  <c r="X221" i="779"/>
  <c r="U221" i="779"/>
  <c r="Z220" i="779"/>
  <c r="J220" i="779" s="1"/>
  <c r="Y220" i="779"/>
  <c r="X220" i="779"/>
  <c r="U220" i="779"/>
  <c r="Z219" i="779"/>
  <c r="J219" i="779" s="1"/>
  <c r="Y219" i="779"/>
  <c r="X219" i="779"/>
  <c r="U219" i="779"/>
  <c r="Z218" i="779"/>
  <c r="J218" i="779" s="1"/>
  <c r="Y218" i="779"/>
  <c r="X218" i="779"/>
  <c r="U218" i="779"/>
  <c r="Z217" i="779"/>
  <c r="J217" i="779" s="1"/>
  <c r="Y217" i="779"/>
  <c r="X217" i="779"/>
  <c r="U217" i="779"/>
  <c r="Z216" i="779"/>
  <c r="J216" i="779" s="1"/>
  <c r="Y216" i="779"/>
  <c r="X216" i="779"/>
  <c r="U216" i="779"/>
  <c r="Z215" i="779"/>
  <c r="J215" i="779" s="1"/>
  <c r="Y215" i="779"/>
  <c r="X215" i="779"/>
  <c r="U215" i="779"/>
  <c r="Z214" i="779"/>
  <c r="J214" i="779" s="1"/>
  <c r="Y214" i="779"/>
  <c r="X214" i="779"/>
  <c r="U214" i="779"/>
  <c r="Z213" i="779"/>
  <c r="J213" i="779" s="1"/>
  <c r="Y213" i="779"/>
  <c r="X213" i="779"/>
  <c r="U213" i="779"/>
  <c r="Z212" i="779"/>
  <c r="J212" i="779" s="1"/>
  <c r="Y212" i="779"/>
  <c r="X212" i="779"/>
  <c r="U212" i="779"/>
  <c r="Z211" i="779"/>
  <c r="J211" i="779" s="1"/>
  <c r="Y211" i="779"/>
  <c r="X211" i="779"/>
  <c r="U211" i="779"/>
  <c r="Z210" i="779"/>
  <c r="Y210" i="779"/>
  <c r="X210" i="779"/>
  <c r="U210" i="779"/>
  <c r="J210" i="779"/>
  <c r="Z209" i="779"/>
  <c r="J209" i="779" s="1"/>
  <c r="Y209" i="779"/>
  <c r="X209" i="779"/>
  <c r="U209" i="779"/>
  <c r="Z208" i="779"/>
  <c r="J208" i="779" s="1"/>
  <c r="Y208" i="779"/>
  <c r="X208" i="779"/>
  <c r="U208" i="779"/>
  <c r="Z207" i="779"/>
  <c r="J207" i="779" s="1"/>
  <c r="Y207" i="779"/>
  <c r="X207" i="779"/>
  <c r="U207" i="779"/>
  <c r="Z206" i="779"/>
  <c r="J206" i="779" s="1"/>
  <c r="Y206" i="779"/>
  <c r="X206" i="779"/>
  <c r="U206" i="779"/>
  <c r="Z205" i="779"/>
  <c r="J205" i="779" s="1"/>
  <c r="Y205" i="779"/>
  <c r="X205" i="779"/>
  <c r="U205" i="779"/>
  <c r="F205" i="779"/>
  <c r="Z204" i="779"/>
  <c r="J204" i="779" s="1"/>
  <c r="Y204" i="779"/>
  <c r="X204" i="779"/>
  <c r="U204" i="779"/>
  <c r="F204" i="779"/>
  <c r="Z203" i="779"/>
  <c r="J203" i="779" s="1"/>
  <c r="Y203" i="779"/>
  <c r="X203" i="779"/>
  <c r="U203" i="779"/>
  <c r="F203" i="779"/>
  <c r="Z202" i="779"/>
  <c r="J202" i="779" s="1"/>
  <c r="Y202" i="779"/>
  <c r="X202" i="779"/>
  <c r="U202" i="779"/>
  <c r="F202" i="779"/>
  <c r="Z201" i="779"/>
  <c r="J201" i="779" s="1"/>
  <c r="Y201" i="779"/>
  <c r="X201" i="779"/>
  <c r="U201" i="779"/>
  <c r="F201" i="779"/>
  <c r="Z200" i="779"/>
  <c r="J200" i="779" s="1"/>
  <c r="Y200" i="779"/>
  <c r="X200" i="779"/>
  <c r="U200" i="779"/>
  <c r="F200" i="779"/>
  <c r="Z199" i="779"/>
  <c r="J199" i="779" s="1"/>
  <c r="Y199" i="779"/>
  <c r="X199" i="779"/>
  <c r="U199" i="779"/>
  <c r="F199" i="779"/>
  <c r="Z198" i="779"/>
  <c r="J198" i="779" s="1"/>
  <c r="Y198" i="779"/>
  <c r="X198" i="779"/>
  <c r="U198" i="779"/>
  <c r="F198" i="779"/>
  <c r="Z197" i="779"/>
  <c r="J197" i="779" s="1"/>
  <c r="Y197" i="779"/>
  <c r="X197" i="779"/>
  <c r="U197" i="779"/>
  <c r="F197" i="779"/>
  <c r="Z196" i="779"/>
  <c r="J196" i="779" s="1"/>
  <c r="Y196" i="779"/>
  <c r="X196" i="779"/>
  <c r="U196" i="779"/>
  <c r="F196" i="779"/>
  <c r="Z195" i="779"/>
  <c r="J195" i="779" s="1"/>
  <c r="Y195" i="779"/>
  <c r="X195" i="779"/>
  <c r="U195" i="779"/>
  <c r="F195" i="779"/>
  <c r="Z194" i="779"/>
  <c r="J194" i="779" s="1"/>
  <c r="Y194" i="779"/>
  <c r="X194" i="779"/>
  <c r="U194" i="779"/>
  <c r="F194" i="779"/>
  <c r="Z193" i="779"/>
  <c r="J193" i="779" s="1"/>
  <c r="Y193" i="779"/>
  <c r="X193" i="779"/>
  <c r="U193" i="779"/>
  <c r="F193" i="779"/>
  <c r="Z192" i="779"/>
  <c r="J192" i="779" s="1"/>
  <c r="Y192" i="779"/>
  <c r="X192" i="779"/>
  <c r="U192" i="779"/>
  <c r="F192" i="779"/>
  <c r="Z191" i="779"/>
  <c r="J191" i="779" s="1"/>
  <c r="Y191" i="779"/>
  <c r="X191" i="779"/>
  <c r="U191" i="779"/>
  <c r="F191" i="779"/>
  <c r="Z190" i="779"/>
  <c r="J190" i="779" s="1"/>
  <c r="Y190" i="779"/>
  <c r="X190" i="779"/>
  <c r="U190" i="779"/>
  <c r="F190" i="779"/>
  <c r="Z189" i="779"/>
  <c r="J189" i="779" s="1"/>
  <c r="Y189" i="779"/>
  <c r="X189" i="779"/>
  <c r="U189" i="779"/>
  <c r="F189" i="779"/>
  <c r="Z188" i="779"/>
  <c r="J188" i="779" s="1"/>
  <c r="Y188" i="779"/>
  <c r="X188" i="779"/>
  <c r="U188" i="779"/>
  <c r="F188" i="779"/>
  <c r="Z187" i="779"/>
  <c r="J187" i="779" s="1"/>
  <c r="Y187" i="779"/>
  <c r="X187" i="779"/>
  <c r="U187" i="779"/>
  <c r="F187" i="779"/>
  <c r="Z186" i="779"/>
  <c r="J186" i="779" s="1"/>
  <c r="Y186" i="779"/>
  <c r="X186" i="779"/>
  <c r="U186" i="779"/>
  <c r="F186" i="779"/>
  <c r="Z185" i="779"/>
  <c r="J185" i="779" s="1"/>
  <c r="Y185" i="779"/>
  <c r="X185" i="779"/>
  <c r="U185" i="779"/>
  <c r="F185" i="779"/>
  <c r="Z184" i="779"/>
  <c r="J184" i="779" s="1"/>
  <c r="Y184" i="779"/>
  <c r="X184" i="779"/>
  <c r="U184" i="779"/>
  <c r="F184" i="779"/>
  <c r="Z183" i="779"/>
  <c r="J183" i="779" s="1"/>
  <c r="Y183" i="779"/>
  <c r="X183" i="779"/>
  <c r="U183" i="779"/>
  <c r="F183" i="779"/>
  <c r="Z182" i="779"/>
  <c r="J182" i="779" s="1"/>
  <c r="Y182" i="779"/>
  <c r="X182" i="779"/>
  <c r="U182" i="779"/>
  <c r="F182" i="779"/>
  <c r="Z181" i="779"/>
  <c r="J181" i="779" s="1"/>
  <c r="Y181" i="779"/>
  <c r="X181" i="779"/>
  <c r="U181" i="779"/>
  <c r="F181" i="779"/>
  <c r="Z180" i="779"/>
  <c r="J180" i="779" s="1"/>
  <c r="Y180" i="779"/>
  <c r="X180" i="779"/>
  <c r="U180" i="779"/>
  <c r="F180" i="779"/>
  <c r="Z179" i="779"/>
  <c r="J179" i="779" s="1"/>
  <c r="Y179" i="779"/>
  <c r="X179" i="779"/>
  <c r="U179" i="779"/>
  <c r="F179" i="779"/>
  <c r="Z178" i="779"/>
  <c r="J178" i="779" s="1"/>
  <c r="Y178" i="779"/>
  <c r="X178" i="779"/>
  <c r="U178" i="779"/>
  <c r="F178" i="779"/>
  <c r="Z177" i="779"/>
  <c r="J177" i="779" s="1"/>
  <c r="Y177" i="779"/>
  <c r="X177" i="779"/>
  <c r="U177" i="779"/>
  <c r="F177" i="779"/>
  <c r="Z176" i="779"/>
  <c r="J176" i="779" s="1"/>
  <c r="Y176" i="779"/>
  <c r="X176" i="779"/>
  <c r="U176" i="779"/>
  <c r="F176" i="779"/>
  <c r="Z175" i="779"/>
  <c r="J175" i="779" s="1"/>
  <c r="Y175" i="779"/>
  <c r="X175" i="779"/>
  <c r="U175" i="779"/>
  <c r="F175" i="779"/>
  <c r="Z174" i="779"/>
  <c r="J174" i="779" s="1"/>
  <c r="Y174" i="779"/>
  <c r="X174" i="779"/>
  <c r="F174" i="779"/>
  <c r="Z173" i="779"/>
  <c r="J173" i="779" s="1"/>
  <c r="Y173" i="779"/>
  <c r="X173" i="779"/>
  <c r="F173" i="779"/>
  <c r="Z172" i="779"/>
  <c r="J172" i="779" s="1"/>
  <c r="Y172" i="779"/>
  <c r="X172" i="779"/>
  <c r="U172" i="779"/>
  <c r="F172" i="779"/>
  <c r="Z171" i="779"/>
  <c r="J171" i="779" s="1"/>
  <c r="Y171" i="779"/>
  <c r="X171" i="779"/>
  <c r="U171" i="779"/>
  <c r="F171" i="779"/>
  <c r="E171" i="779"/>
  <c r="Z170" i="779"/>
  <c r="J170" i="779" s="1"/>
  <c r="Y170" i="779"/>
  <c r="X170" i="779"/>
  <c r="U170" i="779"/>
  <c r="F170" i="779"/>
  <c r="E170" i="779"/>
  <c r="Y169" i="779"/>
  <c r="X169" i="779"/>
  <c r="J169" i="779"/>
  <c r="F169" i="779"/>
  <c r="E169" i="779"/>
  <c r="Y168" i="779"/>
  <c r="X168" i="779"/>
  <c r="J168" i="779"/>
  <c r="F168" i="779"/>
  <c r="E168" i="779"/>
  <c r="Y167" i="779"/>
  <c r="X167" i="779"/>
  <c r="J167" i="779"/>
  <c r="F167" i="779"/>
  <c r="E167" i="779"/>
  <c r="Y166" i="779"/>
  <c r="X166" i="779"/>
  <c r="J166" i="779"/>
  <c r="F166" i="779"/>
  <c r="E166" i="779"/>
  <c r="Z165" i="779"/>
  <c r="J165" i="779" s="1"/>
  <c r="Y165" i="779"/>
  <c r="X165" i="779"/>
  <c r="U165" i="779"/>
  <c r="F165" i="779"/>
  <c r="E165" i="779"/>
  <c r="Z164" i="779"/>
  <c r="J164" i="779" s="1"/>
  <c r="Y164" i="779"/>
  <c r="X164" i="779"/>
  <c r="U164" i="779"/>
  <c r="F164" i="779"/>
  <c r="E164" i="779"/>
  <c r="Z163" i="779"/>
  <c r="J163" i="779" s="1"/>
  <c r="Y163" i="779"/>
  <c r="X163" i="779"/>
  <c r="U163" i="779"/>
  <c r="F163" i="779"/>
  <c r="E163" i="779"/>
  <c r="Z162" i="779"/>
  <c r="J162" i="779" s="1"/>
  <c r="Y162" i="779"/>
  <c r="X162" i="779"/>
  <c r="U162" i="779"/>
  <c r="F162" i="779"/>
  <c r="E162" i="779"/>
  <c r="Z161" i="779"/>
  <c r="J161" i="779" s="1"/>
  <c r="Y161" i="779"/>
  <c r="X161" i="779"/>
  <c r="U161" i="779"/>
  <c r="F161" i="779"/>
  <c r="E161" i="779"/>
  <c r="Z160" i="779"/>
  <c r="J160" i="779" s="1"/>
  <c r="Y160" i="779"/>
  <c r="X160" i="779"/>
  <c r="U160" i="779"/>
  <c r="F160" i="779"/>
  <c r="E160" i="779"/>
  <c r="Z159" i="779"/>
  <c r="J159" i="779" s="1"/>
  <c r="Y159" i="779"/>
  <c r="X159" i="779"/>
  <c r="U159" i="779"/>
  <c r="G159" i="779" a="1"/>
  <c r="G159" i="779" s="1"/>
  <c r="F159" i="779"/>
  <c r="E159" i="779"/>
  <c r="Z158" i="779"/>
  <c r="J158" i="779" s="1"/>
  <c r="Y158" i="779"/>
  <c r="X158" i="779"/>
  <c r="U158" i="779"/>
  <c r="G158" i="779"/>
  <c r="F158" i="779"/>
  <c r="E158" i="779"/>
  <c r="Z157" i="779"/>
  <c r="J157" i="779" s="1"/>
  <c r="Y157" i="779"/>
  <c r="X157" i="779"/>
  <c r="U157" i="779"/>
  <c r="G157" i="779"/>
  <c r="F157" i="779"/>
  <c r="E157" i="779"/>
  <c r="Z156" i="779"/>
  <c r="Y156" i="779"/>
  <c r="X156" i="779"/>
  <c r="J156" i="779"/>
  <c r="G156" i="779"/>
  <c r="F156" i="779"/>
  <c r="E156" i="779"/>
  <c r="Z155" i="779"/>
  <c r="J155" i="779" s="1"/>
  <c r="Y155" i="779"/>
  <c r="X155" i="779"/>
  <c r="G155" i="779"/>
  <c r="F155" i="779"/>
  <c r="E155" i="779"/>
  <c r="Z154" i="779"/>
  <c r="J154" i="779" s="1"/>
  <c r="Y154" i="779"/>
  <c r="X154" i="779"/>
  <c r="G154" i="779"/>
  <c r="F154" i="779"/>
  <c r="E154" i="779"/>
  <c r="Z153" i="779"/>
  <c r="J153" i="779" s="1"/>
  <c r="Y153" i="779"/>
  <c r="X153" i="779"/>
  <c r="G153" i="779"/>
  <c r="F153" i="779"/>
  <c r="E153" i="779"/>
  <c r="Z152" i="779"/>
  <c r="J152" i="779" s="1"/>
  <c r="Y152" i="779"/>
  <c r="X152" i="779"/>
  <c r="U152" i="779"/>
  <c r="G152" i="779"/>
  <c r="F152" i="779"/>
  <c r="E152" i="779"/>
  <c r="Z151" i="779"/>
  <c r="J151" i="779" s="1"/>
  <c r="Y151" i="779"/>
  <c r="X151" i="779"/>
  <c r="U151" i="779"/>
  <c r="G151" i="779"/>
  <c r="F151" i="779"/>
  <c r="E151" i="779"/>
  <c r="Z150" i="779"/>
  <c r="J150" i="779" s="1"/>
  <c r="Y150" i="779"/>
  <c r="X150" i="779"/>
  <c r="U150" i="779"/>
  <c r="G150" i="779"/>
  <c r="F150" i="779"/>
  <c r="E150" i="779"/>
  <c r="Z149" i="779"/>
  <c r="J149" i="779" s="1"/>
  <c r="Y149" i="779"/>
  <c r="X149" i="779"/>
  <c r="U149" i="779"/>
  <c r="G149" i="779"/>
  <c r="F149" i="779"/>
  <c r="E149" i="779"/>
  <c r="Z148" i="779"/>
  <c r="J148" i="779" s="1"/>
  <c r="Y148" i="779"/>
  <c r="X148" i="779"/>
  <c r="U148" i="779"/>
  <c r="G148" i="779"/>
  <c r="F148" i="779"/>
  <c r="E148" i="779"/>
  <c r="Z147" i="779"/>
  <c r="J147" i="779" s="1"/>
  <c r="Y147" i="779"/>
  <c r="X147" i="779"/>
  <c r="U147" i="779"/>
  <c r="G147" i="779"/>
  <c r="F147" i="779"/>
  <c r="E147" i="779"/>
  <c r="Z146" i="779"/>
  <c r="J146" i="779" s="1"/>
  <c r="Y146" i="779"/>
  <c r="X146" i="779"/>
  <c r="U146" i="779"/>
  <c r="G146" i="779"/>
  <c r="F146" i="779"/>
  <c r="E146" i="779"/>
  <c r="Z145" i="779"/>
  <c r="J145" i="779" s="1"/>
  <c r="Y145" i="779"/>
  <c r="X145" i="779"/>
  <c r="W145" i="779"/>
  <c r="U145" i="779"/>
  <c r="G145" i="779"/>
  <c r="F145" i="779"/>
  <c r="E145" i="779"/>
  <c r="Z144" i="779"/>
  <c r="Y144" i="779"/>
  <c r="X144" i="779"/>
  <c r="U144" i="779"/>
  <c r="J144" i="779"/>
  <c r="G144" i="779"/>
  <c r="F144" i="779"/>
  <c r="E144" i="779"/>
  <c r="Z143" i="779"/>
  <c r="J143" i="779" s="1"/>
  <c r="Y143" i="779"/>
  <c r="X143" i="779"/>
  <c r="U143" i="779"/>
  <c r="H143" i="779"/>
  <c r="G143" i="779"/>
  <c r="F143" i="779"/>
  <c r="E143" i="779"/>
  <c r="Z142" i="779"/>
  <c r="J142" i="779" s="1"/>
  <c r="Y142" i="779"/>
  <c r="X142" i="779"/>
  <c r="U142" i="779"/>
  <c r="H142" i="779"/>
  <c r="G142" i="779"/>
  <c r="F142" i="779"/>
  <c r="E142" i="779"/>
  <c r="Z141" i="779"/>
  <c r="J141" i="779" s="1"/>
  <c r="Y141" i="779"/>
  <c r="X141" i="779"/>
  <c r="U141" i="779"/>
  <c r="H141" i="779"/>
  <c r="G141" i="779"/>
  <c r="F141" i="779"/>
  <c r="E141" i="779"/>
  <c r="Z140" i="779"/>
  <c r="J140" i="779" s="1"/>
  <c r="Y140" i="779"/>
  <c r="X140" i="779"/>
  <c r="U140" i="779"/>
  <c r="H140" i="779"/>
  <c r="G140" i="779"/>
  <c r="F140" i="779"/>
  <c r="E140" i="779"/>
  <c r="Z139" i="779"/>
  <c r="J139" i="779" s="1"/>
  <c r="Y139" i="779"/>
  <c r="X139" i="779"/>
  <c r="U139" i="779"/>
  <c r="H139" i="779"/>
  <c r="G139" i="779"/>
  <c r="F139" i="779"/>
  <c r="E139" i="779"/>
  <c r="Z138" i="779"/>
  <c r="J138" i="779" s="1"/>
  <c r="Y138" i="779"/>
  <c r="X138" i="779"/>
  <c r="U138" i="779"/>
  <c r="H138" i="779"/>
  <c r="G138" i="779"/>
  <c r="F138" i="779"/>
  <c r="E138" i="779"/>
  <c r="Z137" i="779"/>
  <c r="J137" i="779" s="1"/>
  <c r="Y137" i="779"/>
  <c r="X137" i="779"/>
  <c r="W137" i="779"/>
  <c r="U137" i="779"/>
  <c r="H137" i="779"/>
  <c r="G137" i="779"/>
  <c r="F137" i="779"/>
  <c r="E137" i="779"/>
  <c r="Z136" i="779"/>
  <c r="J136" i="779" s="1"/>
  <c r="Y136" i="779"/>
  <c r="X136" i="779"/>
  <c r="U136" i="779"/>
  <c r="H136" i="779"/>
  <c r="G136" i="779"/>
  <c r="F136" i="779"/>
  <c r="E136" i="779"/>
  <c r="Z135" i="779"/>
  <c r="J135" i="779" s="1"/>
  <c r="Y135" i="779"/>
  <c r="X135" i="779"/>
  <c r="U135" i="779"/>
  <c r="H135" i="779"/>
  <c r="G135" i="779"/>
  <c r="F135" i="779"/>
  <c r="E135" i="779"/>
  <c r="Z134" i="779"/>
  <c r="J134" i="779" s="1"/>
  <c r="Y134" i="779"/>
  <c r="X134" i="779"/>
  <c r="U134" i="779"/>
  <c r="H134" i="779"/>
  <c r="G134" i="779"/>
  <c r="F134" i="779"/>
  <c r="E134" i="779"/>
  <c r="Z133" i="779"/>
  <c r="J133" i="779" s="1"/>
  <c r="Y133" i="779"/>
  <c r="X133" i="779"/>
  <c r="U133" i="779"/>
  <c r="H133" i="779"/>
  <c r="G133" i="779"/>
  <c r="F133" i="779"/>
  <c r="E133" i="779"/>
  <c r="Z132" i="779"/>
  <c r="J132" i="779" s="1"/>
  <c r="Y132" i="779"/>
  <c r="X132" i="779"/>
  <c r="U132" i="779"/>
  <c r="H132" i="779"/>
  <c r="G132" i="779"/>
  <c r="F132" i="779"/>
  <c r="E132" i="779"/>
  <c r="Z131" i="779"/>
  <c r="J131" i="779" s="1"/>
  <c r="Y131" i="779"/>
  <c r="X131" i="779"/>
  <c r="U131" i="779"/>
  <c r="H131" i="779"/>
  <c r="G131" i="779"/>
  <c r="F131" i="779"/>
  <c r="E131" i="779"/>
  <c r="Z130" i="779"/>
  <c r="J130" i="779" s="1"/>
  <c r="Y130" i="779"/>
  <c r="X130" i="779"/>
  <c r="U130" i="779"/>
  <c r="H130" i="779"/>
  <c r="G130" i="779"/>
  <c r="F130" i="779"/>
  <c r="E130" i="779"/>
  <c r="Z129" i="779"/>
  <c r="J129" i="779" s="1"/>
  <c r="Y129" i="779"/>
  <c r="X129" i="779"/>
  <c r="U129" i="779"/>
  <c r="H129" i="779"/>
  <c r="G129" i="779"/>
  <c r="F129" i="779"/>
  <c r="E129" i="779"/>
  <c r="Z128" i="779"/>
  <c r="J128" i="779" s="1"/>
  <c r="Y128" i="779"/>
  <c r="X128" i="779"/>
  <c r="U128" i="779"/>
  <c r="H128" i="779"/>
  <c r="G128" i="779"/>
  <c r="F128" i="779"/>
  <c r="E128" i="779"/>
  <c r="Z127" i="779"/>
  <c r="J127" i="779" s="1"/>
  <c r="Y127" i="779"/>
  <c r="X127" i="779"/>
  <c r="U127" i="779"/>
  <c r="H127" i="779"/>
  <c r="G127" i="779"/>
  <c r="F127" i="779"/>
  <c r="E127" i="779"/>
  <c r="Z126" i="779"/>
  <c r="J126" i="779" s="1"/>
  <c r="Y126" i="779"/>
  <c r="X126" i="779"/>
  <c r="U126" i="779"/>
  <c r="H126" i="779"/>
  <c r="G126" i="779"/>
  <c r="F126" i="779"/>
  <c r="E126" i="779"/>
  <c r="Z125" i="779"/>
  <c r="J125" i="779" s="1"/>
  <c r="Y125" i="779"/>
  <c r="X125" i="779"/>
  <c r="U125" i="779"/>
  <c r="H125" i="779"/>
  <c r="G125" i="779"/>
  <c r="F125" i="779"/>
  <c r="E125" i="779"/>
  <c r="Z124" i="779"/>
  <c r="J124" i="779" s="1"/>
  <c r="Y124" i="779"/>
  <c r="X124" i="779"/>
  <c r="U124" i="779"/>
  <c r="H124" i="779"/>
  <c r="G124" i="779"/>
  <c r="F124" i="779"/>
  <c r="E124" i="779"/>
  <c r="Z123" i="779"/>
  <c r="J123" i="779" s="1"/>
  <c r="Y123" i="779"/>
  <c r="X123" i="779"/>
  <c r="H123" i="779"/>
  <c r="G123" i="779"/>
  <c r="F123" i="779"/>
  <c r="E123" i="779"/>
  <c r="Z122" i="779"/>
  <c r="J122" i="779" s="1"/>
  <c r="Y122" i="779"/>
  <c r="X122" i="779"/>
  <c r="H122" i="779"/>
  <c r="G122" i="779"/>
  <c r="F122" i="779"/>
  <c r="E122" i="779"/>
  <c r="Z121" i="779"/>
  <c r="J121" i="779" s="1"/>
  <c r="Y121" i="779"/>
  <c r="X121" i="779"/>
  <c r="U121" i="779"/>
  <c r="H121" i="779"/>
  <c r="G121" i="779"/>
  <c r="F121" i="779"/>
  <c r="E121" i="779"/>
  <c r="Z120" i="779"/>
  <c r="J120" i="779" s="1"/>
  <c r="Y120" i="779"/>
  <c r="X120" i="779"/>
  <c r="V120" i="779"/>
  <c r="U120" i="779"/>
  <c r="H120" i="779"/>
  <c r="G120" i="779"/>
  <c r="F120" i="779"/>
  <c r="E120" i="779"/>
  <c r="Z119" i="779"/>
  <c r="J119" i="779" s="1"/>
  <c r="Y119" i="779"/>
  <c r="X119" i="779"/>
  <c r="V119" i="779"/>
  <c r="U119" i="779"/>
  <c r="H119" i="779"/>
  <c r="G119" i="779"/>
  <c r="F119" i="779"/>
  <c r="E119" i="779"/>
  <c r="Z118" i="779"/>
  <c r="J118" i="779" s="1"/>
  <c r="Y118" i="779"/>
  <c r="X118" i="779"/>
  <c r="V118" i="779"/>
  <c r="U118" i="779"/>
  <c r="H118" i="779"/>
  <c r="G118" i="779"/>
  <c r="F118" i="779"/>
  <c r="E118" i="779"/>
  <c r="Z117" i="779"/>
  <c r="J117" i="779" s="1"/>
  <c r="Y117" i="779"/>
  <c r="X117" i="779"/>
  <c r="V117" i="779"/>
  <c r="U117" i="779"/>
  <c r="H117" i="779"/>
  <c r="G117" i="779"/>
  <c r="F117" i="779"/>
  <c r="E117" i="779"/>
  <c r="Z116" i="779"/>
  <c r="J116" i="779" s="1"/>
  <c r="Y116" i="779"/>
  <c r="X116" i="779"/>
  <c r="V116" i="779"/>
  <c r="U116" i="779"/>
  <c r="H116" i="779"/>
  <c r="G116" i="779"/>
  <c r="F116" i="779"/>
  <c r="E116" i="779"/>
  <c r="Z115" i="779"/>
  <c r="J115" i="779" s="1"/>
  <c r="Y115" i="779"/>
  <c r="X115" i="779"/>
  <c r="V115" i="779"/>
  <c r="W115" i="779" s="1"/>
  <c r="U115" i="779"/>
  <c r="H115" i="779"/>
  <c r="G115" i="779"/>
  <c r="F115" i="779"/>
  <c r="E115" i="779"/>
  <c r="Z114" i="779"/>
  <c r="J114" i="779" s="1"/>
  <c r="Y114" i="779"/>
  <c r="X114" i="779"/>
  <c r="I114" i="779" s="1"/>
  <c r="V114" i="779"/>
  <c r="U114" i="779"/>
  <c r="H114" i="779"/>
  <c r="G114" i="779"/>
  <c r="F114" i="779"/>
  <c r="E114" i="779"/>
  <c r="Z113" i="779"/>
  <c r="J113" i="779" s="1"/>
  <c r="Y113" i="779"/>
  <c r="X113" i="779"/>
  <c r="V113" i="779"/>
  <c r="U113" i="779"/>
  <c r="H113" i="779"/>
  <c r="G113" i="779"/>
  <c r="F113" i="779"/>
  <c r="E113" i="779"/>
  <c r="Z112" i="779"/>
  <c r="J112" i="779" s="1"/>
  <c r="Y112" i="779"/>
  <c r="X112" i="779"/>
  <c r="V112" i="779"/>
  <c r="W112" i="779" s="1"/>
  <c r="U112" i="779"/>
  <c r="H112" i="779"/>
  <c r="G112" i="779"/>
  <c r="F112" i="779"/>
  <c r="E112" i="779"/>
  <c r="Z111" i="779"/>
  <c r="J111" i="779" s="1"/>
  <c r="Y111" i="779"/>
  <c r="X111" i="779"/>
  <c r="V111" i="779"/>
  <c r="U111" i="779"/>
  <c r="H111" i="779"/>
  <c r="G111" i="779"/>
  <c r="F111" i="779"/>
  <c r="E111" i="779"/>
  <c r="Z110" i="779"/>
  <c r="J110" i="779" s="1"/>
  <c r="Y110" i="779"/>
  <c r="X110" i="779"/>
  <c r="I110" i="779" s="1"/>
  <c r="V110" i="779"/>
  <c r="W110" i="779" s="1"/>
  <c r="U110" i="779"/>
  <c r="H110" i="779"/>
  <c r="G110" i="779"/>
  <c r="F110" i="779"/>
  <c r="E110" i="779"/>
  <c r="Z109" i="779"/>
  <c r="J109" i="779" s="1"/>
  <c r="Y109" i="779"/>
  <c r="X109" i="779"/>
  <c r="V109" i="779"/>
  <c r="W109" i="779" s="1"/>
  <c r="H109" i="779"/>
  <c r="G109" i="779"/>
  <c r="F109" i="779"/>
  <c r="E109" i="779"/>
  <c r="Z108" i="779"/>
  <c r="J108" i="779" s="1"/>
  <c r="Y108" i="779"/>
  <c r="X108" i="779"/>
  <c r="V108" i="779"/>
  <c r="W108" i="779" s="1"/>
  <c r="H108" i="779"/>
  <c r="G108" i="779"/>
  <c r="F108" i="779"/>
  <c r="E108" i="779"/>
  <c r="Z107" i="779"/>
  <c r="J107" i="779" s="1"/>
  <c r="Y107" i="779"/>
  <c r="X107" i="779"/>
  <c r="V107" i="779"/>
  <c r="U107" i="779"/>
  <c r="T107" i="779"/>
  <c r="H107" i="779"/>
  <c r="G107" i="779"/>
  <c r="F107" i="779"/>
  <c r="E107" i="779"/>
  <c r="Z106" i="779"/>
  <c r="J106" i="779" s="1"/>
  <c r="Y106" i="779"/>
  <c r="X106" i="779"/>
  <c r="V106" i="779"/>
  <c r="U106" i="779"/>
  <c r="T106" i="779"/>
  <c r="H106" i="779"/>
  <c r="G106" i="779"/>
  <c r="F106" i="779"/>
  <c r="E106" i="779"/>
  <c r="Z105" i="779"/>
  <c r="J105" i="779" s="1"/>
  <c r="Y105" i="779"/>
  <c r="X105" i="779"/>
  <c r="V105" i="779"/>
  <c r="U105" i="779"/>
  <c r="T105" i="779"/>
  <c r="H105" i="779"/>
  <c r="G105" i="779"/>
  <c r="F105" i="779"/>
  <c r="E105" i="779"/>
  <c r="Z104" i="779"/>
  <c r="J104" i="779" s="1"/>
  <c r="Y104" i="779"/>
  <c r="X104" i="779"/>
  <c r="I104" i="779" s="1"/>
  <c r="V104" i="779"/>
  <c r="W104" i="779" s="1"/>
  <c r="U104" i="779"/>
  <c r="T104" i="779"/>
  <c r="H104" i="779"/>
  <c r="G104" i="779"/>
  <c r="F104" i="779"/>
  <c r="E104" i="779"/>
  <c r="Z103" i="779"/>
  <c r="J103" i="779" s="1"/>
  <c r="Y103" i="779"/>
  <c r="X103" i="779"/>
  <c r="V103" i="779"/>
  <c r="W103" i="779" s="1"/>
  <c r="U103" i="779"/>
  <c r="T103" i="779"/>
  <c r="H103" i="779"/>
  <c r="G103" i="779"/>
  <c r="F103" i="779"/>
  <c r="E103" i="779"/>
  <c r="Z102" i="779"/>
  <c r="J102" i="779" s="1"/>
  <c r="Y102" i="779"/>
  <c r="X102" i="779"/>
  <c r="V102" i="779"/>
  <c r="W102" i="779" s="1"/>
  <c r="U102" i="779"/>
  <c r="T102" i="779"/>
  <c r="H102" i="779"/>
  <c r="G102" i="779"/>
  <c r="F102" i="779"/>
  <c r="E102" i="779"/>
  <c r="Z101" i="779"/>
  <c r="J101" i="779" s="1"/>
  <c r="Y101" i="779"/>
  <c r="X101" i="779"/>
  <c r="V101" i="779"/>
  <c r="U101" i="779"/>
  <c r="T101" i="779"/>
  <c r="H101" i="779"/>
  <c r="G101" i="779"/>
  <c r="F101" i="779"/>
  <c r="E101" i="779"/>
  <c r="Z100" i="779"/>
  <c r="J100" i="779" s="1"/>
  <c r="Y100" i="779"/>
  <c r="X100" i="779"/>
  <c r="V100" i="779"/>
  <c r="U100" i="779"/>
  <c r="T100" i="779"/>
  <c r="H100" i="779"/>
  <c r="G100" i="779"/>
  <c r="F100" i="779"/>
  <c r="E100" i="779"/>
  <c r="Z99" i="779"/>
  <c r="J99" i="779" s="1"/>
  <c r="Y99" i="779"/>
  <c r="X99" i="779"/>
  <c r="V99" i="779"/>
  <c r="W99" i="779" s="1"/>
  <c r="U99" i="779"/>
  <c r="T99" i="779"/>
  <c r="H99" i="779"/>
  <c r="G99" i="779"/>
  <c r="F99" i="779"/>
  <c r="E99" i="779"/>
  <c r="Z98" i="779"/>
  <c r="J98" i="779" s="1"/>
  <c r="Y98" i="779"/>
  <c r="X98" i="779"/>
  <c r="V98" i="779"/>
  <c r="W98" i="779" s="1"/>
  <c r="T98" i="779"/>
  <c r="H98" i="779"/>
  <c r="G98" i="779"/>
  <c r="F98" i="779"/>
  <c r="E98" i="779"/>
  <c r="Z97" i="779"/>
  <c r="J97" i="779" s="1"/>
  <c r="Y97" i="779"/>
  <c r="X97" i="779"/>
  <c r="V97" i="779"/>
  <c r="W97" i="779" s="1"/>
  <c r="T97" i="779"/>
  <c r="H97" i="779"/>
  <c r="G97" i="779"/>
  <c r="F97" i="779"/>
  <c r="E97" i="779"/>
  <c r="Z96" i="779"/>
  <c r="J96" i="779" s="1"/>
  <c r="Y96" i="779"/>
  <c r="X96" i="779"/>
  <c r="V96" i="779"/>
  <c r="W96" i="779" s="1"/>
  <c r="T96" i="779"/>
  <c r="H96" i="779"/>
  <c r="G96" i="779"/>
  <c r="F96" i="779"/>
  <c r="E96" i="779"/>
  <c r="Z95" i="779"/>
  <c r="J95" i="779" s="1"/>
  <c r="Y95" i="779"/>
  <c r="X95" i="779"/>
  <c r="V95" i="779"/>
  <c r="W95" i="779" s="1"/>
  <c r="T95" i="779"/>
  <c r="H95" i="779"/>
  <c r="G95" i="779"/>
  <c r="F95" i="779"/>
  <c r="E95" i="779"/>
  <c r="Z94" i="779"/>
  <c r="J94" i="779" s="1"/>
  <c r="Y94" i="779"/>
  <c r="X94" i="779"/>
  <c r="V94" i="779"/>
  <c r="W94" i="779" s="1"/>
  <c r="U94" i="779"/>
  <c r="T94" i="779"/>
  <c r="H94" i="779"/>
  <c r="G94" i="779"/>
  <c r="F94" i="779"/>
  <c r="E94" i="779"/>
  <c r="Z93" i="779"/>
  <c r="J93" i="779" s="1"/>
  <c r="Y93" i="779"/>
  <c r="X93" i="779"/>
  <c r="V93" i="779"/>
  <c r="W93" i="779" s="1"/>
  <c r="U93" i="779"/>
  <c r="T93" i="779"/>
  <c r="H93" i="779"/>
  <c r="G93" i="779"/>
  <c r="F93" i="779"/>
  <c r="E93" i="779"/>
  <c r="Z92" i="779"/>
  <c r="J92" i="779" s="1"/>
  <c r="Y92" i="779"/>
  <c r="X92" i="779"/>
  <c r="V92" i="779"/>
  <c r="W92" i="779" s="1"/>
  <c r="U92" i="779"/>
  <c r="T92" i="779"/>
  <c r="H92" i="779"/>
  <c r="G92" i="779"/>
  <c r="F92" i="779"/>
  <c r="E92" i="779"/>
  <c r="Z91" i="779"/>
  <c r="J91" i="779" s="1"/>
  <c r="Y91" i="779"/>
  <c r="X91" i="779"/>
  <c r="V91" i="779"/>
  <c r="W91" i="779" s="1"/>
  <c r="U91" i="779"/>
  <c r="T91" i="779"/>
  <c r="H91" i="779"/>
  <c r="G91" i="779"/>
  <c r="F91" i="779"/>
  <c r="E91" i="779"/>
  <c r="Z90" i="779"/>
  <c r="J90" i="779" s="1"/>
  <c r="Y90" i="779"/>
  <c r="X90" i="779"/>
  <c r="V90" i="779"/>
  <c r="W90" i="779" s="1"/>
  <c r="U90" i="779"/>
  <c r="T90" i="779"/>
  <c r="H90" i="779"/>
  <c r="G90" i="779"/>
  <c r="F90" i="779"/>
  <c r="E90" i="779"/>
  <c r="Z89" i="779"/>
  <c r="J89" i="779" s="1"/>
  <c r="Y89" i="779"/>
  <c r="X89" i="779"/>
  <c r="V89" i="779"/>
  <c r="W89" i="779" s="1"/>
  <c r="U89" i="779"/>
  <c r="T89" i="779"/>
  <c r="K89" i="779"/>
  <c r="H89" i="779"/>
  <c r="G89" i="779"/>
  <c r="F89" i="779"/>
  <c r="E89" i="779"/>
  <c r="Z88" i="779"/>
  <c r="J88" i="779" s="1"/>
  <c r="Y88" i="779"/>
  <c r="X88" i="779"/>
  <c r="V88" i="779"/>
  <c r="W88" i="779" s="1"/>
  <c r="U88" i="779"/>
  <c r="T88" i="779"/>
  <c r="K88" i="779"/>
  <c r="H88" i="779"/>
  <c r="G88" i="779"/>
  <c r="F88" i="779"/>
  <c r="E88" i="779"/>
  <c r="Z87" i="779"/>
  <c r="J87" i="779" s="1"/>
  <c r="Y87" i="779"/>
  <c r="I87" i="779" s="1"/>
  <c r="X87" i="779"/>
  <c r="V87" i="779"/>
  <c r="W87" i="779" s="1"/>
  <c r="U87" i="779"/>
  <c r="T87" i="779"/>
  <c r="K87" i="779"/>
  <c r="H87" i="779"/>
  <c r="G87" i="779"/>
  <c r="F87" i="779"/>
  <c r="E87" i="779"/>
  <c r="Z86" i="779"/>
  <c r="J86" i="779" s="1"/>
  <c r="Y86" i="779"/>
  <c r="X86" i="779"/>
  <c r="I86" i="779" s="1"/>
  <c r="V86" i="779"/>
  <c r="W86" i="779" s="1"/>
  <c r="U86" i="779"/>
  <c r="T86" i="779"/>
  <c r="K86" i="779"/>
  <c r="H86" i="779"/>
  <c r="G86" i="779"/>
  <c r="F86" i="779"/>
  <c r="E86" i="779"/>
  <c r="Z85" i="779"/>
  <c r="J85" i="779" s="1"/>
  <c r="Y85" i="779"/>
  <c r="X85" i="779"/>
  <c r="V85" i="779"/>
  <c r="W85" i="779" s="1"/>
  <c r="U85" i="779"/>
  <c r="T85" i="779"/>
  <c r="K85" i="779"/>
  <c r="H85" i="779"/>
  <c r="G85" i="779"/>
  <c r="F85" i="779"/>
  <c r="E85" i="779"/>
  <c r="Z84" i="779"/>
  <c r="J84" i="779" s="1"/>
  <c r="Y84" i="779"/>
  <c r="X84" i="779"/>
  <c r="I84" i="779" s="1"/>
  <c r="V84" i="779"/>
  <c r="W84" i="779" s="1"/>
  <c r="T84" i="779"/>
  <c r="K84" i="779"/>
  <c r="H84" i="779"/>
  <c r="G84" i="779"/>
  <c r="F84" i="779"/>
  <c r="E84" i="779"/>
  <c r="Z83" i="779"/>
  <c r="Y83" i="779"/>
  <c r="X83" i="779"/>
  <c r="V83" i="779"/>
  <c r="W83" i="779" s="1"/>
  <c r="U83" i="779"/>
  <c r="T83" i="779"/>
  <c r="K83" i="779"/>
  <c r="J83" i="779"/>
  <c r="H83" i="779"/>
  <c r="G83" i="779"/>
  <c r="F83" i="779"/>
  <c r="E83" i="779"/>
  <c r="Z82" i="779"/>
  <c r="J82" i="779" s="1"/>
  <c r="Y82" i="779"/>
  <c r="X82" i="779"/>
  <c r="V82" i="779"/>
  <c r="W82" i="779" s="1"/>
  <c r="U82" i="779"/>
  <c r="T82" i="779"/>
  <c r="K82" i="779"/>
  <c r="H82" i="779"/>
  <c r="G82" i="779"/>
  <c r="F82" i="779"/>
  <c r="E82" i="779"/>
  <c r="Z81" i="779"/>
  <c r="J81" i="779" s="1"/>
  <c r="Y81" i="779"/>
  <c r="X81" i="779"/>
  <c r="I81" i="779" s="1"/>
  <c r="V81" i="779"/>
  <c r="W81" i="779" s="1"/>
  <c r="U81" i="779"/>
  <c r="T81" i="779"/>
  <c r="K81" i="779"/>
  <c r="H81" i="779"/>
  <c r="G81" i="779"/>
  <c r="F81" i="779"/>
  <c r="E81" i="779"/>
  <c r="Z80" i="779"/>
  <c r="J80" i="779" s="1"/>
  <c r="Y80" i="779"/>
  <c r="X80" i="779"/>
  <c r="V80" i="779"/>
  <c r="W80" i="779" s="1"/>
  <c r="T80" i="779"/>
  <c r="K80" i="779"/>
  <c r="H80" i="779"/>
  <c r="G80" i="779"/>
  <c r="F80" i="779"/>
  <c r="E80" i="779"/>
  <c r="Z79" i="779"/>
  <c r="J79" i="779" s="1"/>
  <c r="Y79" i="779"/>
  <c r="I79" i="779" s="1"/>
  <c r="X79" i="779"/>
  <c r="V79" i="779"/>
  <c r="W79" i="779" s="1"/>
  <c r="T79" i="779"/>
  <c r="K79" i="779"/>
  <c r="H79" i="779"/>
  <c r="G79" i="779"/>
  <c r="F79" i="779"/>
  <c r="E79" i="779"/>
  <c r="Z78" i="779"/>
  <c r="J78" i="779" s="1"/>
  <c r="Y78" i="779"/>
  <c r="X78" i="779"/>
  <c r="V78" i="779"/>
  <c r="W78" i="779" s="1"/>
  <c r="T78" i="779"/>
  <c r="K78" i="779"/>
  <c r="H78" i="779"/>
  <c r="G78" i="779"/>
  <c r="F78" i="779"/>
  <c r="E78" i="779"/>
  <c r="Z77" i="779"/>
  <c r="J77" i="779" s="1"/>
  <c r="Y77" i="779"/>
  <c r="X77" i="779"/>
  <c r="V77" i="779"/>
  <c r="W77" i="779" s="1"/>
  <c r="T77" i="779"/>
  <c r="K77" i="779"/>
  <c r="H77" i="779"/>
  <c r="G77" i="779"/>
  <c r="F77" i="779"/>
  <c r="E77" i="779"/>
  <c r="Z76" i="779"/>
  <c r="J76" i="779" s="1"/>
  <c r="Y76" i="779"/>
  <c r="X76" i="779"/>
  <c r="V76" i="779"/>
  <c r="W76" i="779" s="1"/>
  <c r="T76" i="779"/>
  <c r="K76" i="779"/>
  <c r="H76" i="779"/>
  <c r="G76" i="779"/>
  <c r="F76" i="779"/>
  <c r="E76" i="779"/>
  <c r="Z75" i="779"/>
  <c r="J75" i="779" s="1"/>
  <c r="Y75" i="779"/>
  <c r="X75" i="779"/>
  <c r="V75" i="779"/>
  <c r="W75" i="779" s="1"/>
  <c r="U75" i="779"/>
  <c r="T75" i="779"/>
  <c r="K75" i="779"/>
  <c r="H75" i="779"/>
  <c r="G75" i="779"/>
  <c r="F75" i="779"/>
  <c r="E75" i="779"/>
  <c r="Z74" i="779"/>
  <c r="J74" i="779" s="1"/>
  <c r="Y74" i="779"/>
  <c r="X74" i="779"/>
  <c r="I74" i="779" s="1"/>
  <c r="V74" i="779"/>
  <c r="W74" i="779" s="1"/>
  <c r="U74" i="779"/>
  <c r="T74" i="779"/>
  <c r="K74" i="779"/>
  <c r="H74" i="779"/>
  <c r="G74" i="779"/>
  <c r="F74" i="779"/>
  <c r="E74" i="779"/>
  <c r="Z73" i="779"/>
  <c r="J73" i="779" s="1"/>
  <c r="Y73" i="779"/>
  <c r="X73" i="779"/>
  <c r="V73" i="779"/>
  <c r="W73" i="779" s="1"/>
  <c r="T73" i="779"/>
  <c r="K73" i="779"/>
  <c r="H73" i="779"/>
  <c r="G73" i="779"/>
  <c r="F73" i="779"/>
  <c r="E73" i="779"/>
  <c r="Z72" i="779"/>
  <c r="Y72" i="779"/>
  <c r="X72" i="779"/>
  <c r="V72" i="779"/>
  <c r="W72" i="779" s="1"/>
  <c r="T72" i="779"/>
  <c r="K72" i="779"/>
  <c r="J72" i="779"/>
  <c r="H72" i="779"/>
  <c r="G72" i="779"/>
  <c r="F72" i="779"/>
  <c r="E72" i="779"/>
  <c r="Z71" i="779"/>
  <c r="J71" i="779" s="1"/>
  <c r="Y71" i="779"/>
  <c r="X71" i="779"/>
  <c r="I71" i="779" s="1"/>
  <c r="V71" i="779"/>
  <c r="W71" i="779" s="1"/>
  <c r="T71" i="779"/>
  <c r="K71" i="779"/>
  <c r="H71" i="779"/>
  <c r="G71" i="779"/>
  <c r="F71" i="779"/>
  <c r="E71" i="779"/>
  <c r="Z70" i="779"/>
  <c r="J70" i="779" s="1"/>
  <c r="Y70" i="779"/>
  <c r="X70" i="779"/>
  <c r="V70" i="779"/>
  <c r="W70" i="779" s="1"/>
  <c r="T70" i="779"/>
  <c r="K70" i="779"/>
  <c r="H70" i="779"/>
  <c r="G70" i="779"/>
  <c r="F70" i="779"/>
  <c r="E70" i="779"/>
  <c r="Z69" i="779"/>
  <c r="J69" i="779" s="1"/>
  <c r="Y69" i="779"/>
  <c r="X69" i="779"/>
  <c r="I69" i="779" s="1"/>
  <c r="V69" i="779"/>
  <c r="W69" i="779" s="1"/>
  <c r="U69" i="779"/>
  <c r="T69" i="779"/>
  <c r="K69" i="779"/>
  <c r="H69" i="779"/>
  <c r="G69" i="779"/>
  <c r="F69" i="779"/>
  <c r="E69" i="779"/>
  <c r="Z68" i="779"/>
  <c r="J68" i="779" s="1"/>
  <c r="Y68" i="779"/>
  <c r="I68" i="779" s="1"/>
  <c r="X68" i="779"/>
  <c r="V68" i="779"/>
  <c r="W68" i="779" s="1"/>
  <c r="U68" i="779"/>
  <c r="T68" i="779"/>
  <c r="K68" i="779"/>
  <c r="H68" i="779"/>
  <c r="G68" i="779"/>
  <c r="F68" i="779"/>
  <c r="E68" i="779"/>
  <c r="Z67" i="779"/>
  <c r="J67" i="779" s="1"/>
  <c r="Y67" i="779"/>
  <c r="X67" i="779"/>
  <c r="I67" i="779" s="1"/>
  <c r="V67" i="779"/>
  <c r="W67" i="779" s="1"/>
  <c r="U67" i="779"/>
  <c r="T67" i="779"/>
  <c r="K67" i="779"/>
  <c r="H67" i="779"/>
  <c r="G67" i="779"/>
  <c r="F67" i="779"/>
  <c r="E67" i="779"/>
  <c r="Z66" i="779"/>
  <c r="J66" i="779" s="1"/>
  <c r="Y66" i="779"/>
  <c r="I66" i="779" s="1"/>
  <c r="X66" i="779"/>
  <c r="V66" i="779"/>
  <c r="W66" i="779" s="1"/>
  <c r="U66" i="779"/>
  <c r="T66" i="779"/>
  <c r="K66" i="779"/>
  <c r="H66" i="779"/>
  <c r="G66" i="779"/>
  <c r="F66" i="779"/>
  <c r="E66" i="779"/>
  <c r="Z65" i="779"/>
  <c r="J65" i="779" s="1"/>
  <c r="Y65" i="779"/>
  <c r="X65" i="779"/>
  <c r="V65" i="779"/>
  <c r="W65" i="779" s="1"/>
  <c r="U65" i="779"/>
  <c r="T65" i="779"/>
  <c r="K65" i="779"/>
  <c r="H65" i="779"/>
  <c r="G65" i="779"/>
  <c r="F65" i="779"/>
  <c r="E65" i="779"/>
  <c r="Z64" i="779"/>
  <c r="J64" i="779" s="1"/>
  <c r="Y64" i="779"/>
  <c r="X64" i="779"/>
  <c r="V64" i="779"/>
  <c r="W64" i="779" s="1"/>
  <c r="U64" i="779"/>
  <c r="T64" i="779"/>
  <c r="K64" i="779"/>
  <c r="H64" i="779"/>
  <c r="G64" i="779"/>
  <c r="F64" i="779"/>
  <c r="E64" i="779"/>
  <c r="Z63" i="779"/>
  <c r="J63" i="779" s="1"/>
  <c r="Y63" i="779"/>
  <c r="X63" i="779"/>
  <c r="V63" i="779"/>
  <c r="W63" i="779" s="1"/>
  <c r="U63" i="779"/>
  <c r="T63" i="779"/>
  <c r="K63" i="779"/>
  <c r="H63" i="779"/>
  <c r="G63" i="779"/>
  <c r="F63" i="779"/>
  <c r="E63" i="779"/>
  <c r="Z62" i="779"/>
  <c r="J62" i="779" s="1"/>
  <c r="Y62" i="779"/>
  <c r="X62" i="779"/>
  <c r="V62" i="779"/>
  <c r="W62" i="779" s="1"/>
  <c r="U62" i="779"/>
  <c r="T62" i="779"/>
  <c r="K62" i="779"/>
  <c r="H62" i="779"/>
  <c r="G62" i="779"/>
  <c r="F62" i="779"/>
  <c r="E62" i="779"/>
  <c r="Z61" i="779"/>
  <c r="J61" i="779" s="1"/>
  <c r="Y61" i="779"/>
  <c r="X61" i="779"/>
  <c r="I61" i="779" s="1"/>
  <c r="V61" i="779"/>
  <c r="W61" i="779" s="1"/>
  <c r="U61" i="779"/>
  <c r="T61" i="779"/>
  <c r="K61" i="779"/>
  <c r="H61" i="779"/>
  <c r="G61" i="779"/>
  <c r="F61" i="779"/>
  <c r="E61" i="779"/>
  <c r="Z60" i="779"/>
  <c r="J60" i="779" s="1"/>
  <c r="Y60" i="779"/>
  <c r="X60" i="779"/>
  <c r="V60" i="779"/>
  <c r="W60" i="779" s="1"/>
  <c r="U60" i="779"/>
  <c r="T60" i="779"/>
  <c r="K60" i="779"/>
  <c r="H60" i="779"/>
  <c r="G60" i="779"/>
  <c r="F60" i="779"/>
  <c r="E60" i="779"/>
  <c r="Z59" i="779"/>
  <c r="J59" i="779" s="1"/>
  <c r="Y59" i="779"/>
  <c r="X59" i="779"/>
  <c r="V59" i="779"/>
  <c r="W59" i="779" s="1"/>
  <c r="U59" i="779"/>
  <c r="T59" i="779"/>
  <c r="K59" i="779"/>
  <c r="H59" i="779"/>
  <c r="G59" i="779"/>
  <c r="F59" i="779"/>
  <c r="E59" i="779"/>
  <c r="Z58" i="779"/>
  <c r="J58" i="779" s="1"/>
  <c r="Y58" i="779"/>
  <c r="I58" i="779" s="1"/>
  <c r="X58" i="779"/>
  <c r="V58" i="779"/>
  <c r="W58" i="779" s="1"/>
  <c r="U58" i="779"/>
  <c r="T58" i="779"/>
  <c r="K58" i="779"/>
  <c r="H58" i="779"/>
  <c r="G58" i="779"/>
  <c r="F58" i="779"/>
  <c r="E58" i="779"/>
  <c r="Z57" i="779"/>
  <c r="J57" i="779" s="1"/>
  <c r="Y57" i="779"/>
  <c r="X57" i="779"/>
  <c r="I57" i="779" s="1"/>
  <c r="V57" i="779"/>
  <c r="W57" i="779" s="1"/>
  <c r="U57" i="779"/>
  <c r="T57" i="779"/>
  <c r="K57" i="779"/>
  <c r="H57" i="779"/>
  <c r="G57" i="779"/>
  <c r="F57" i="779"/>
  <c r="E57" i="779"/>
  <c r="Z56" i="779"/>
  <c r="J56" i="779" s="1"/>
  <c r="Y56" i="779"/>
  <c r="I56" i="779" s="1"/>
  <c r="X56" i="779"/>
  <c r="V56" i="779"/>
  <c r="W56" i="779" s="1"/>
  <c r="U56" i="779"/>
  <c r="T56" i="779"/>
  <c r="K56" i="779"/>
  <c r="H56" i="779"/>
  <c r="G56" i="779"/>
  <c r="F56" i="779"/>
  <c r="E56" i="779"/>
  <c r="Z55" i="779"/>
  <c r="J55" i="779" s="1"/>
  <c r="Y55" i="779"/>
  <c r="X55" i="779"/>
  <c r="I55" i="779" s="1"/>
  <c r="V55" i="779"/>
  <c r="W55" i="779" s="1"/>
  <c r="U55" i="779"/>
  <c r="T55" i="779"/>
  <c r="K55" i="779"/>
  <c r="H55" i="779"/>
  <c r="G55" i="779"/>
  <c r="F55" i="779"/>
  <c r="E55" i="779"/>
  <c r="Z54" i="779"/>
  <c r="J54" i="779" s="1"/>
  <c r="Y54" i="779"/>
  <c r="X54" i="779"/>
  <c r="V54" i="779"/>
  <c r="W54" i="779" s="1"/>
  <c r="U54" i="779"/>
  <c r="T54" i="779"/>
  <c r="K54" i="779"/>
  <c r="H54" i="779"/>
  <c r="G54" i="779"/>
  <c r="F54" i="779"/>
  <c r="E54" i="779"/>
  <c r="Z53" i="779"/>
  <c r="J53" i="779" s="1"/>
  <c r="Y53" i="779"/>
  <c r="X53" i="779"/>
  <c r="V53" i="779"/>
  <c r="W53" i="779" s="1"/>
  <c r="U53" i="779"/>
  <c r="T53" i="779"/>
  <c r="K53" i="779"/>
  <c r="H53" i="779"/>
  <c r="G53" i="779"/>
  <c r="F53" i="779"/>
  <c r="E53" i="779"/>
  <c r="Z52" i="779"/>
  <c r="J52" i="779" s="1"/>
  <c r="Y52" i="779"/>
  <c r="X52" i="779"/>
  <c r="V52" i="779"/>
  <c r="W52" i="779" s="1"/>
  <c r="U52" i="779"/>
  <c r="T52" i="779"/>
  <c r="K52" i="779"/>
  <c r="H52" i="779"/>
  <c r="G52" i="779"/>
  <c r="F52" i="779"/>
  <c r="E52" i="779"/>
  <c r="Z51" i="779"/>
  <c r="J51" i="779" s="1"/>
  <c r="Y51" i="779"/>
  <c r="X51" i="779"/>
  <c r="V51" i="779"/>
  <c r="W51" i="779" s="1"/>
  <c r="U51" i="779"/>
  <c r="T51" i="779"/>
  <c r="K51" i="779"/>
  <c r="H51" i="779"/>
  <c r="G51" i="779"/>
  <c r="F51" i="779"/>
  <c r="E51" i="779"/>
  <c r="Z50" i="779"/>
  <c r="J50" i="779" s="1"/>
  <c r="Y50" i="779"/>
  <c r="X50" i="779"/>
  <c r="V50" i="779"/>
  <c r="W50" i="779" s="1"/>
  <c r="U50" i="779"/>
  <c r="T50" i="779"/>
  <c r="K50" i="779"/>
  <c r="H50" i="779"/>
  <c r="G50" i="779"/>
  <c r="F50" i="779"/>
  <c r="E50" i="779"/>
  <c r="Z49" i="779"/>
  <c r="J49" i="779" s="1"/>
  <c r="Y49" i="779"/>
  <c r="X49" i="779"/>
  <c r="V49" i="779"/>
  <c r="W49" i="779" s="1"/>
  <c r="T49" i="779"/>
  <c r="K49" i="779"/>
  <c r="I49" i="779"/>
  <c r="H49" i="779"/>
  <c r="G49" i="779"/>
  <c r="F49" i="779"/>
  <c r="E49" i="779"/>
  <c r="Z48" i="779"/>
  <c r="Y48" i="779"/>
  <c r="X48" i="779"/>
  <c r="V48" i="779"/>
  <c r="W48" i="779" s="1"/>
  <c r="T48" i="779"/>
  <c r="K48" i="779"/>
  <c r="J48" i="779"/>
  <c r="I48" i="779"/>
  <c r="H48" i="779"/>
  <c r="G48" i="779"/>
  <c r="F48" i="779"/>
  <c r="E48" i="779"/>
  <c r="Z47" i="779"/>
  <c r="J47" i="779" s="1"/>
  <c r="Y47" i="779"/>
  <c r="X47" i="779"/>
  <c r="V47" i="779"/>
  <c r="W47" i="779" s="1"/>
  <c r="T47" i="779"/>
  <c r="K47" i="779"/>
  <c r="H47" i="779"/>
  <c r="G47" i="779"/>
  <c r="F47" i="779"/>
  <c r="E47" i="779"/>
  <c r="Z46" i="779"/>
  <c r="J46" i="779" s="1"/>
  <c r="Y46" i="779"/>
  <c r="X46" i="779"/>
  <c r="V46" i="779"/>
  <c r="W46" i="779" s="1"/>
  <c r="T46" i="779"/>
  <c r="K46" i="779"/>
  <c r="H46" i="779"/>
  <c r="G46" i="779"/>
  <c r="F46" i="779"/>
  <c r="E46" i="779"/>
  <c r="Z45" i="779"/>
  <c r="J45" i="779" s="1"/>
  <c r="Y45" i="779"/>
  <c r="X45" i="779"/>
  <c r="V45" i="779"/>
  <c r="W45" i="779" s="1"/>
  <c r="U45" i="779"/>
  <c r="T45" i="779"/>
  <c r="K45" i="779"/>
  <c r="H45" i="779"/>
  <c r="G45" i="779"/>
  <c r="F45" i="779"/>
  <c r="E45" i="779"/>
  <c r="Z44" i="779"/>
  <c r="J44" i="779" s="1"/>
  <c r="Y44" i="779"/>
  <c r="X44" i="779"/>
  <c r="V44" i="779"/>
  <c r="W44" i="779" s="1"/>
  <c r="U44" i="779"/>
  <c r="T44" i="779"/>
  <c r="K44" i="779"/>
  <c r="H44" i="779"/>
  <c r="G44" i="779"/>
  <c r="F44" i="779"/>
  <c r="E44" i="779"/>
  <c r="Z43" i="779"/>
  <c r="J43" i="779" s="1"/>
  <c r="Y43" i="779"/>
  <c r="I43" i="779" s="1"/>
  <c r="X43" i="779"/>
  <c r="V43" i="779"/>
  <c r="W43" i="779" s="1"/>
  <c r="T43" i="779"/>
  <c r="K43" i="779"/>
  <c r="H43" i="779"/>
  <c r="G43" i="779"/>
  <c r="F43" i="779"/>
  <c r="E43" i="779"/>
  <c r="Z42" i="779"/>
  <c r="J42" i="779" s="1"/>
  <c r="Y42" i="779"/>
  <c r="X42" i="779"/>
  <c r="V42" i="779"/>
  <c r="W42" i="779" s="1"/>
  <c r="T42" i="779"/>
  <c r="K42" i="779"/>
  <c r="H42" i="779"/>
  <c r="G42" i="779"/>
  <c r="F42" i="779"/>
  <c r="E42" i="779"/>
  <c r="Z41" i="779"/>
  <c r="J41" i="779" s="1"/>
  <c r="Y41" i="779"/>
  <c r="X41" i="779"/>
  <c r="V41" i="779"/>
  <c r="W41" i="779" s="1"/>
  <c r="T41" i="779"/>
  <c r="K41" i="779"/>
  <c r="H41" i="779"/>
  <c r="G41" i="779"/>
  <c r="F41" i="779"/>
  <c r="E41" i="779"/>
  <c r="Z40" i="779"/>
  <c r="J40" i="779" s="1"/>
  <c r="Y40" i="779"/>
  <c r="X40" i="779"/>
  <c r="V40" i="779"/>
  <c r="W40" i="779" s="1"/>
  <c r="T40" i="779"/>
  <c r="K40" i="779"/>
  <c r="H40" i="779"/>
  <c r="G40" i="779"/>
  <c r="F40" i="779"/>
  <c r="E40" i="779"/>
  <c r="Z39" i="779"/>
  <c r="J39" i="779" s="1"/>
  <c r="Y39" i="779"/>
  <c r="X39" i="779"/>
  <c r="V39" i="779"/>
  <c r="W39" i="779" s="1"/>
  <c r="T39" i="779"/>
  <c r="K39" i="779"/>
  <c r="H39" i="779"/>
  <c r="G39" i="779"/>
  <c r="F39" i="779"/>
  <c r="E39" i="779"/>
  <c r="Z38" i="779"/>
  <c r="J38" i="779" s="1"/>
  <c r="Y38" i="779"/>
  <c r="X38" i="779"/>
  <c r="I38" i="779" s="1"/>
  <c r="V38" i="779"/>
  <c r="W38" i="779" s="1"/>
  <c r="T38" i="779"/>
  <c r="K38" i="779"/>
  <c r="H38" i="779"/>
  <c r="G38" i="779"/>
  <c r="F38" i="779"/>
  <c r="E38" i="779"/>
  <c r="Z37" i="779"/>
  <c r="J37" i="779" s="1"/>
  <c r="Y37" i="779"/>
  <c r="X37" i="779"/>
  <c r="I37" i="779" s="1"/>
  <c r="V37" i="779"/>
  <c r="W37" i="779" s="1"/>
  <c r="T37" i="779"/>
  <c r="K37" i="779"/>
  <c r="H37" i="779"/>
  <c r="G37" i="779"/>
  <c r="F37" i="779"/>
  <c r="E37" i="779"/>
  <c r="Z36" i="779"/>
  <c r="J36" i="779" s="1"/>
  <c r="Y36" i="779"/>
  <c r="I36" i="779" s="1"/>
  <c r="X36" i="779"/>
  <c r="V36" i="779"/>
  <c r="W36" i="779" s="1"/>
  <c r="T36" i="779"/>
  <c r="K36" i="779"/>
  <c r="H36" i="779"/>
  <c r="G36" i="779"/>
  <c r="F36" i="779"/>
  <c r="E36" i="779"/>
  <c r="Z35" i="779"/>
  <c r="J35" i="779" s="1"/>
  <c r="Y35" i="779"/>
  <c r="X35" i="779"/>
  <c r="V35" i="779"/>
  <c r="W35" i="779" s="1"/>
  <c r="T35" i="779"/>
  <c r="K35" i="779"/>
  <c r="H35" i="779"/>
  <c r="G35" i="779"/>
  <c r="F35" i="779"/>
  <c r="E35" i="779"/>
  <c r="Z34" i="779"/>
  <c r="J34" i="779" s="1"/>
  <c r="Y34" i="779"/>
  <c r="X34" i="779"/>
  <c r="V34" i="779"/>
  <c r="W34" i="779" s="1"/>
  <c r="T34" i="779"/>
  <c r="K34" i="779"/>
  <c r="H34" i="779"/>
  <c r="G34" i="779"/>
  <c r="F34" i="779"/>
  <c r="E34" i="779"/>
  <c r="Z33" i="779"/>
  <c r="J33" i="779" s="1"/>
  <c r="Y33" i="779"/>
  <c r="X33" i="779"/>
  <c r="V33" i="779"/>
  <c r="W33" i="779" s="1"/>
  <c r="T33" i="779"/>
  <c r="K33" i="779"/>
  <c r="H33" i="779"/>
  <c r="G33" i="779"/>
  <c r="F33" i="779"/>
  <c r="E33" i="779"/>
  <c r="Z32" i="779"/>
  <c r="J32" i="779" s="1"/>
  <c r="Y32" i="779"/>
  <c r="X32" i="779"/>
  <c r="V32" i="779"/>
  <c r="W32" i="779" s="1"/>
  <c r="T32" i="779"/>
  <c r="K32" i="779"/>
  <c r="H32" i="779"/>
  <c r="G32" i="779"/>
  <c r="F32" i="779"/>
  <c r="E32" i="779"/>
  <c r="Z31" i="779"/>
  <c r="J31" i="779" s="1"/>
  <c r="Y31" i="779"/>
  <c r="X31" i="779"/>
  <c r="V31" i="779"/>
  <c r="W31" i="779" s="1"/>
  <c r="T31" i="779"/>
  <c r="K31" i="779"/>
  <c r="H31" i="779"/>
  <c r="G31" i="779"/>
  <c r="F31" i="779"/>
  <c r="E31" i="779"/>
  <c r="Z22" i="779"/>
  <c r="J22" i="779" s="1"/>
  <c r="Y22" i="779"/>
  <c r="X22" i="779"/>
  <c r="V22" i="779"/>
  <c r="W22" i="779" s="1"/>
  <c r="T22" i="779"/>
  <c r="G22" i="779" s="1"/>
  <c r="K22" i="779"/>
  <c r="H22" i="779"/>
  <c r="F22" i="779"/>
  <c r="E22" i="779"/>
  <c r="Z21" i="779"/>
  <c r="J21" i="779" s="1"/>
  <c r="Y21" i="779"/>
  <c r="X21" i="779"/>
  <c r="V21" i="779"/>
  <c r="W21" i="779" s="1"/>
  <c r="G21" i="779" s="1"/>
  <c r="T21" i="779"/>
  <c r="K21" i="779"/>
  <c r="H21" i="779"/>
  <c r="F21" i="779"/>
  <c r="E21" i="779"/>
  <c r="Z20" i="779"/>
  <c r="J20" i="779" s="1"/>
  <c r="Y20" i="779"/>
  <c r="X20" i="779"/>
  <c r="V20" i="779"/>
  <c r="W20" i="779" s="1"/>
  <c r="T20" i="779"/>
  <c r="K20" i="779"/>
  <c r="H20" i="779"/>
  <c r="G20" i="779"/>
  <c r="F20" i="779"/>
  <c r="E20" i="779"/>
  <c r="Z15" i="779"/>
  <c r="J15" i="779" s="1"/>
  <c r="Y15" i="779"/>
  <c r="X15" i="779"/>
  <c r="V15" i="779"/>
  <c r="W15" i="779" s="1"/>
  <c r="T15" i="779"/>
  <c r="K15" i="779"/>
  <c r="H15" i="779"/>
  <c r="G15" i="779"/>
  <c r="F15" i="779"/>
  <c r="E15" i="779"/>
  <c r="Z14" i="779"/>
  <c r="J14" i="779" s="1"/>
  <c r="Y14" i="779"/>
  <c r="X14" i="779"/>
  <c r="V14" i="779"/>
  <c r="W14" i="779" s="1"/>
  <c r="T14" i="779"/>
  <c r="G14" i="779" s="1"/>
  <c r="K14" i="779"/>
  <c r="H14" i="779"/>
  <c r="F14" i="779"/>
  <c r="E14" i="779"/>
  <c r="Z13" i="779"/>
  <c r="J13" i="779" s="1"/>
  <c r="Y13" i="779"/>
  <c r="X13" i="779"/>
  <c r="V13" i="779"/>
  <c r="W13" i="779" s="1"/>
  <c r="T13" i="779"/>
  <c r="G13" i="779" s="1"/>
  <c r="K13" i="779"/>
  <c r="H13" i="779"/>
  <c r="F13" i="779"/>
  <c r="E13" i="779"/>
  <c r="Z12" i="779"/>
  <c r="J12" i="779" s="1"/>
  <c r="Y12" i="779"/>
  <c r="X12" i="779"/>
  <c r="V12" i="779"/>
  <c r="W12" i="779" s="1"/>
  <c r="T12" i="779"/>
  <c r="G12" i="779" s="1"/>
  <c r="K12" i="779"/>
  <c r="H12" i="779"/>
  <c r="F12" i="779"/>
  <c r="E12" i="779"/>
  <c r="Z11" i="779"/>
  <c r="J11" i="779" s="1"/>
  <c r="Y11" i="779"/>
  <c r="X11" i="779"/>
  <c r="V11" i="779"/>
  <c r="W11" i="779" s="1"/>
  <c r="T11" i="779"/>
  <c r="G11" i="779" s="1"/>
  <c r="K11" i="779"/>
  <c r="H11" i="779"/>
  <c r="F11" i="779"/>
  <c r="E11" i="779"/>
  <c r="Z10" i="779"/>
  <c r="J10" i="779" s="1"/>
  <c r="Y10" i="779"/>
  <c r="X10" i="779"/>
  <c r="V10" i="779"/>
  <c r="W10" i="779" s="1"/>
  <c r="T10" i="779"/>
  <c r="G10" i="779" s="1"/>
  <c r="K10" i="779"/>
  <c r="H10" i="779"/>
  <c r="F10" i="779"/>
  <c r="E10" i="779"/>
  <c r="Z9" i="779"/>
  <c r="J9" i="779" s="1"/>
  <c r="Y9" i="779"/>
  <c r="X9" i="779"/>
  <c r="V9" i="779"/>
  <c r="W9" i="779" s="1"/>
  <c r="T9" i="779"/>
  <c r="K9" i="779"/>
  <c r="H9" i="779"/>
  <c r="G9" i="779"/>
  <c r="F9" i="779"/>
  <c r="E9" i="779"/>
  <c r="Z8" i="779"/>
  <c r="J8" i="779" s="1"/>
  <c r="Y8" i="779"/>
  <c r="X8" i="779"/>
  <c r="V8" i="779"/>
  <c r="W8" i="779" s="1"/>
  <c r="T8" i="779"/>
  <c r="K8" i="779"/>
  <c r="H8" i="779"/>
  <c r="G8" i="779"/>
  <c r="F8" i="779"/>
  <c r="E8" i="779"/>
  <c r="Z7" i="779"/>
  <c r="J7" i="779" s="1"/>
  <c r="Y7" i="779"/>
  <c r="X7" i="779"/>
  <c r="I7" i="779" s="1"/>
  <c r="V7" i="779"/>
  <c r="W7" i="779" s="1"/>
  <c r="T7" i="779"/>
  <c r="K7" i="779"/>
  <c r="H7" i="779"/>
  <c r="G7" i="779"/>
  <c r="F7" i="779"/>
  <c r="E7" i="779"/>
  <c r="D7" i="779" s="1"/>
  <c r="Z6" i="779"/>
  <c r="J6" i="779" s="1"/>
  <c r="Y6" i="779"/>
  <c r="X6" i="779"/>
  <c r="I6" i="779" s="1"/>
  <c r="V6" i="779"/>
  <c r="W6" i="779" s="1"/>
  <c r="T6" i="779"/>
  <c r="K6" i="779"/>
  <c r="H6" i="779"/>
  <c r="G6" i="779"/>
  <c r="F6" i="779"/>
  <c r="E6" i="779"/>
  <c r="Z3" i="779"/>
  <c r="J3" i="779" s="1"/>
  <c r="Y3" i="779"/>
  <c r="X3" i="779"/>
  <c r="V3" i="779"/>
  <c r="W3" i="779" s="1"/>
  <c r="T3" i="779"/>
  <c r="K3" i="779"/>
  <c r="H3" i="779"/>
  <c r="G3" i="779"/>
  <c r="F3" i="779"/>
  <c r="P56" i="778"/>
  <c r="Z63" i="778"/>
  <c r="Y63" i="778"/>
  <c r="X63" i="778"/>
  <c r="V63" i="778"/>
  <c r="W63" i="778" s="1"/>
  <c r="T63" i="778"/>
  <c r="Z62" i="778"/>
  <c r="Y62" i="778"/>
  <c r="X62" i="778"/>
  <c r="V62" i="778"/>
  <c r="W62" i="778" s="1"/>
  <c r="T62" i="778"/>
  <c r="Y60" i="778"/>
  <c r="X60" i="778"/>
  <c r="W60" i="778"/>
  <c r="U60" i="778"/>
  <c r="V60" i="778" s="1"/>
  <c r="C60" i="778"/>
  <c r="X59" i="778"/>
  <c r="W59" i="778"/>
  <c r="U59" i="778"/>
  <c r="V59" i="778" s="1"/>
  <c r="N59" i="778"/>
  <c r="Y59" i="778" s="1"/>
  <c r="S56" i="778"/>
  <c r="S57" i="778" s="1"/>
  <c r="K56" i="778"/>
  <c r="P29" i="778"/>
  <c r="N58" i="778" s="1"/>
  <c r="S29" i="778"/>
  <c r="Y531" i="778"/>
  <c r="M527" i="778"/>
  <c r="M526" i="778"/>
  <c r="T525" i="778"/>
  <c r="M525" i="778"/>
  <c r="T524" i="778"/>
  <c r="M524" i="778"/>
  <c r="L524" i="778" s="1"/>
  <c r="Y523" i="778"/>
  <c r="X523" i="778"/>
  <c r="T523" i="778"/>
  <c r="M523" i="778"/>
  <c r="Y522" i="778"/>
  <c r="X522" i="778"/>
  <c r="T522" i="778"/>
  <c r="M522" i="778"/>
  <c r="Y521" i="778"/>
  <c r="X521" i="778"/>
  <c r="T521" i="778"/>
  <c r="M521" i="778"/>
  <c r="Y520" i="778"/>
  <c r="X520" i="778"/>
  <c r="T520" i="778"/>
  <c r="M520" i="778"/>
  <c r="Y519" i="778"/>
  <c r="X519" i="778"/>
  <c r="T519" i="778"/>
  <c r="M519" i="778"/>
  <c r="Y518" i="778"/>
  <c r="X518" i="778"/>
  <c r="T518" i="778"/>
  <c r="M518" i="778"/>
  <c r="Y517" i="778"/>
  <c r="X517" i="778"/>
  <c r="T517" i="778"/>
  <c r="M517" i="778"/>
  <c r="Y516" i="778"/>
  <c r="X516" i="778"/>
  <c r="T516" i="778"/>
  <c r="M516" i="778"/>
  <c r="Y515" i="778"/>
  <c r="X515" i="778"/>
  <c r="T515" i="778"/>
  <c r="M515" i="778"/>
  <c r="Y514" i="778"/>
  <c r="X514" i="778"/>
  <c r="T514" i="778"/>
  <c r="M514" i="778"/>
  <c r="Y513" i="778"/>
  <c r="X513" i="778"/>
  <c r="T513" i="778"/>
  <c r="M513" i="778"/>
  <c r="Y512" i="778"/>
  <c r="X512" i="778"/>
  <c r="T512" i="778"/>
  <c r="M512" i="778"/>
  <c r="Y511" i="778"/>
  <c r="X511" i="778"/>
  <c r="T511" i="778"/>
  <c r="M511" i="778"/>
  <c r="K511" i="778"/>
  <c r="Y510" i="778"/>
  <c r="T510" i="778"/>
  <c r="M510" i="778"/>
  <c r="K510" i="778"/>
  <c r="Y509" i="778"/>
  <c r="T509" i="778"/>
  <c r="M509" i="778"/>
  <c r="K509" i="778"/>
  <c r="Y508" i="778"/>
  <c r="T508" i="778"/>
  <c r="M508" i="778"/>
  <c r="K508" i="778"/>
  <c r="Y507" i="778"/>
  <c r="T507" i="778"/>
  <c r="M507" i="778"/>
  <c r="K507" i="778"/>
  <c r="Y506" i="778"/>
  <c r="T506" i="778"/>
  <c r="M506" i="778"/>
  <c r="K506" i="778"/>
  <c r="Y505" i="778"/>
  <c r="T505" i="778"/>
  <c r="M505" i="778"/>
  <c r="K505" i="778"/>
  <c r="Y504" i="778"/>
  <c r="T504" i="778"/>
  <c r="M504" i="778"/>
  <c r="K504" i="778"/>
  <c r="Y503" i="778"/>
  <c r="T503" i="778"/>
  <c r="M503" i="778"/>
  <c r="K503" i="778"/>
  <c r="Y502" i="778"/>
  <c r="T502" i="778"/>
  <c r="M502" i="778"/>
  <c r="K502" i="778"/>
  <c r="Y501" i="778"/>
  <c r="T501" i="778"/>
  <c r="M501" i="778"/>
  <c r="K501" i="778"/>
  <c r="Y500" i="778"/>
  <c r="T500" i="778"/>
  <c r="M500" i="778"/>
  <c r="K500" i="778"/>
  <c r="Y499" i="778"/>
  <c r="T499" i="778"/>
  <c r="M499" i="778"/>
  <c r="K499" i="778"/>
  <c r="Y498" i="778"/>
  <c r="T498" i="778"/>
  <c r="M498" i="778"/>
  <c r="K498" i="778"/>
  <c r="Y497" i="778"/>
  <c r="T497" i="778"/>
  <c r="M497" i="778"/>
  <c r="K497" i="778"/>
  <c r="Y496" i="778"/>
  <c r="T496" i="778"/>
  <c r="M496" i="778"/>
  <c r="K496" i="778"/>
  <c r="Y495" i="778"/>
  <c r="T495" i="778"/>
  <c r="M495" i="778"/>
  <c r="K495" i="778"/>
  <c r="Y494" i="778"/>
  <c r="T494" i="778"/>
  <c r="M494" i="778"/>
  <c r="K494" i="778"/>
  <c r="Y493" i="778"/>
  <c r="T493" i="778"/>
  <c r="M493" i="778"/>
  <c r="K493" i="778"/>
  <c r="Y492" i="778"/>
  <c r="T492" i="778"/>
  <c r="M492" i="778"/>
  <c r="K492" i="778"/>
  <c r="Y491" i="778"/>
  <c r="T491" i="778"/>
  <c r="M491" i="778"/>
  <c r="K491" i="778"/>
  <c r="Y490" i="778"/>
  <c r="T490" i="778"/>
  <c r="M490" i="778"/>
  <c r="K490" i="778"/>
  <c r="Y489" i="778"/>
  <c r="T489" i="778"/>
  <c r="M489" i="778"/>
  <c r="K489" i="778"/>
  <c r="Y488" i="778"/>
  <c r="T488" i="778"/>
  <c r="M488" i="778"/>
  <c r="K488" i="778"/>
  <c r="Y487" i="778"/>
  <c r="T487" i="778"/>
  <c r="M487" i="778"/>
  <c r="K487" i="778"/>
  <c r="Y486" i="778"/>
  <c r="T486" i="778"/>
  <c r="M486" i="778"/>
  <c r="K486" i="778"/>
  <c r="Y485" i="778"/>
  <c r="T485" i="778"/>
  <c r="M485" i="778"/>
  <c r="K485" i="778"/>
  <c r="Y484" i="778"/>
  <c r="T484" i="778"/>
  <c r="M484" i="778"/>
  <c r="K484" i="778"/>
  <c r="Y483" i="778"/>
  <c r="T483" i="778"/>
  <c r="M483" i="778"/>
  <c r="K483" i="778"/>
  <c r="Y482" i="778"/>
  <c r="T482" i="778"/>
  <c r="M482" i="778"/>
  <c r="K482" i="778"/>
  <c r="Y481" i="778"/>
  <c r="T481" i="778"/>
  <c r="M481" i="778"/>
  <c r="K481" i="778"/>
  <c r="Y480" i="778"/>
  <c r="T480" i="778"/>
  <c r="M480" i="778"/>
  <c r="K480" i="778"/>
  <c r="Y479" i="778"/>
  <c r="T479" i="778"/>
  <c r="M479" i="778"/>
  <c r="K479" i="778"/>
  <c r="Y478" i="778"/>
  <c r="T478" i="778"/>
  <c r="M478" i="778"/>
  <c r="K478" i="778"/>
  <c r="Y477" i="778"/>
  <c r="T477" i="778"/>
  <c r="M477" i="778"/>
  <c r="K477" i="778"/>
  <c r="Y476" i="778"/>
  <c r="T476" i="778"/>
  <c r="M476" i="778"/>
  <c r="K476" i="778"/>
  <c r="Y475" i="778"/>
  <c r="T475" i="778"/>
  <c r="M475" i="778"/>
  <c r="K475" i="778"/>
  <c r="Y474" i="778"/>
  <c r="T474" i="778"/>
  <c r="M474" i="778"/>
  <c r="K474" i="778"/>
  <c r="Y473" i="778"/>
  <c r="T473" i="778"/>
  <c r="M473" i="778"/>
  <c r="K473" i="778"/>
  <c r="Y472" i="778"/>
  <c r="T472" i="778"/>
  <c r="M472" i="778"/>
  <c r="K472" i="778"/>
  <c r="Y471" i="778"/>
  <c r="T471" i="778"/>
  <c r="M471" i="778"/>
  <c r="K471" i="778"/>
  <c r="Y470" i="778"/>
  <c r="T470" i="778"/>
  <c r="M470" i="778"/>
  <c r="K470" i="778"/>
  <c r="Y469" i="778"/>
  <c r="T469" i="778"/>
  <c r="M469" i="778"/>
  <c r="K469" i="778"/>
  <c r="Y468" i="778"/>
  <c r="T468" i="778"/>
  <c r="K468" i="778"/>
  <c r="Y467" i="778"/>
  <c r="T467" i="778"/>
  <c r="L467" i="778"/>
  <c r="K467" i="778"/>
  <c r="Y466" i="778"/>
  <c r="T466" i="778"/>
  <c r="M466" i="778"/>
  <c r="K466" i="778"/>
  <c r="Y465" i="778"/>
  <c r="T465" i="778"/>
  <c r="M465" i="778"/>
  <c r="K465" i="778"/>
  <c r="Y464" i="778"/>
  <c r="T464" i="778"/>
  <c r="K464" i="778"/>
  <c r="Y463" i="778"/>
  <c r="T463" i="778"/>
  <c r="K463" i="778"/>
  <c r="Y462" i="778"/>
  <c r="T462" i="778"/>
  <c r="K462" i="778"/>
  <c r="Y461" i="778"/>
  <c r="T461" i="778"/>
  <c r="M461" i="778"/>
  <c r="K461" i="778"/>
  <c r="Y460" i="778"/>
  <c r="T460" i="778"/>
  <c r="M460" i="778"/>
  <c r="K460" i="778"/>
  <c r="Y459" i="778"/>
  <c r="T459" i="778"/>
  <c r="M459" i="778"/>
  <c r="K459" i="778"/>
  <c r="Y458" i="778"/>
  <c r="T458" i="778"/>
  <c r="M458" i="778"/>
  <c r="K458" i="778"/>
  <c r="Y457" i="778"/>
  <c r="T457" i="778"/>
  <c r="K457" i="778"/>
  <c r="Y456" i="778"/>
  <c r="T456" i="778"/>
  <c r="K456" i="778"/>
  <c r="Y455" i="778"/>
  <c r="X455" i="778"/>
  <c r="T455" i="778"/>
  <c r="K455" i="778"/>
  <c r="Y454" i="778"/>
  <c r="X454" i="778"/>
  <c r="T454" i="778"/>
  <c r="K454" i="778"/>
  <c r="Y453" i="778"/>
  <c r="X453" i="778"/>
  <c r="Y452" i="778"/>
  <c r="X452" i="778"/>
  <c r="Y451" i="778"/>
  <c r="X451" i="778"/>
  <c r="Y450" i="778"/>
  <c r="X450" i="778"/>
  <c r="M450" i="778"/>
  <c r="Y449" i="778"/>
  <c r="X449" i="778"/>
  <c r="M449" i="778"/>
  <c r="Y448" i="778"/>
  <c r="X448" i="778"/>
  <c r="Y447" i="778"/>
  <c r="X447" i="778"/>
  <c r="Y446" i="778"/>
  <c r="X446" i="778"/>
  <c r="Y445" i="778"/>
  <c r="X445" i="778"/>
  <c r="M445" i="778"/>
  <c r="Y444" i="778"/>
  <c r="X444" i="778"/>
  <c r="M444" i="778"/>
  <c r="Y443" i="778"/>
  <c r="X443" i="778"/>
  <c r="M443" i="778"/>
  <c r="Y442" i="778"/>
  <c r="X442" i="778"/>
  <c r="Y441" i="778"/>
  <c r="X441" i="778"/>
  <c r="Y440" i="778"/>
  <c r="X440" i="778"/>
  <c r="Y439" i="778"/>
  <c r="X439" i="778"/>
  <c r="M439" i="778"/>
  <c r="Y438" i="778"/>
  <c r="X438" i="778"/>
  <c r="Y437" i="778"/>
  <c r="X437" i="778"/>
  <c r="Y433" i="778"/>
  <c r="X433" i="778"/>
  <c r="Y432" i="778"/>
  <c r="X432" i="778"/>
  <c r="Y431" i="778"/>
  <c r="X431" i="778"/>
  <c r="Y430" i="778"/>
  <c r="X430" i="778"/>
  <c r="Y429" i="778"/>
  <c r="X429" i="778"/>
  <c r="Y428" i="778"/>
  <c r="X428" i="778"/>
  <c r="Y427" i="778"/>
  <c r="X427" i="778"/>
  <c r="Y426" i="778"/>
  <c r="X426" i="778"/>
  <c r="Y425" i="778"/>
  <c r="X425" i="778"/>
  <c r="Y424" i="778"/>
  <c r="X424" i="778"/>
  <c r="Y423" i="778"/>
  <c r="X423" i="778"/>
  <c r="Y422" i="778"/>
  <c r="X422" i="778"/>
  <c r="Y421" i="778"/>
  <c r="X421" i="778"/>
  <c r="Y420" i="778"/>
  <c r="X420" i="778"/>
  <c r="Y419" i="778"/>
  <c r="X419" i="778"/>
  <c r="Y418" i="778"/>
  <c r="X418" i="778"/>
  <c r="M418" i="778"/>
  <c r="Y417" i="778"/>
  <c r="X417" i="778"/>
  <c r="M417" i="778"/>
  <c r="Y416" i="778"/>
  <c r="X416" i="778"/>
  <c r="M416" i="778"/>
  <c r="Y415" i="778"/>
  <c r="X415" i="778"/>
  <c r="M415" i="778"/>
  <c r="Y414" i="778"/>
  <c r="X414" i="778"/>
  <c r="Y411" i="778"/>
  <c r="Y410" i="778"/>
  <c r="X410" i="778"/>
  <c r="Y409" i="778"/>
  <c r="X409" i="778"/>
  <c r="Y408" i="778"/>
  <c r="X408" i="778"/>
  <c r="Y407" i="778"/>
  <c r="X407" i="778"/>
  <c r="Y406" i="778"/>
  <c r="X406" i="778"/>
  <c r="Y405" i="778"/>
  <c r="X405" i="778"/>
  <c r="Y404" i="778"/>
  <c r="X404" i="778"/>
  <c r="Y403" i="778"/>
  <c r="X403" i="778"/>
  <c r="Y402" i="778"/>
  <c r="X402" i="778"/>
  <c r="Y401" i="778"/>
  <c r="X401" i="778"/>
  <c r="U401" i="778"/>
  <c r="Y400" i="778"/>
  <c r="X400" i="778"/>
  <c r="U400" i="778"/>
  <c r="Y399" i="778"/>
  <c r="X399" i="778"/>
  <c r="U399" i="778"/>
  <c r="Y398" i="778"/>
  <c r="X398" i="778"/>
  <c r="U398" i="778"/>
  <c r="Y397" i="778"/>
  <c r="X397" i="778"/>
  <c r="U397" i="778"/>
  <c r="Y396" i="778"/>
  <c r="X396" i="778"/>
  <c r="U396" i="778"/>
  <c r="Y395" i="778"/>
  <c r="U395" i="778"/>
  <c r="Y394" i="778"/>
  <c r="U394" i="778"/>
  <c r="Y393" i="778"/>
  <c r="X393" i="778"/>
  <c r="U393" i="778"/>
  <c r="Y392" i="778"/>
  <c r="X392" i="778"/>
  <c r="U392" i="778"/>
  <c r="Y391" i="778"/>
  <c r="X391" i="778"/>
  <c r="U391" i="778"/>
  <c r="Y390" i="778"/>
  <c r="X390" i="778"/>
  <c r="U390" i="778"/>
  <c r="Y389" i="778"/>
  <c r="X389" i="778"/>
  <c r="U389" i="778"/>
  <c r="Y388" i="778"/>
  <c r="X388" i="778"/>
  <c r="U388" i="778"/>
  <c r="Y387" i="778"/>
  <c r="X387" i="778"/>
  <c r="U387" i="778"/>
  <c r="Y386" i="778"/>
  <c r="X386" i="778"/>
  <c r="U386" i="778"/>
  <c r="Y385" i="778"/>
  <c r="X385" i="778"/>
  <c r="U385" i="778"/>
  <c r="Y384" i="778"/>
  <c r="X384" i="778"/>
  <c r="U384" i="778"/>
  <c r="Y383" i="778"/>
  <c r="X383" i="778"/>
  <c r="U383" i="778"/>
  <c r="Y382" i="778"/>
  <c r="X382" i="778"/>
  <c r="U382" i="778"/>
  <c r="Y381" i="778"/>
  <c r="X381" i="778"/>
  <c r="U381" i="778"/>
  <c r="M381" i="778"/>
  <c r="Y380" i="778"/>
  <c r="X380" i="778"/>
  <c r="U380" i="778"/>
  <c r="Y379" i="778"/>
  <c r="X379" i="778"/>
  <c r="U379" i="778"/>
  <c r="Z378" i="778"/>
  <c r="Y378" i="778"/>
  <c r="X378" i="778"/>
  <c r="U378" i="778"/>
  <c r="Z377" i="778"/>
  <c r="Y377" i="778"/>
  <c r="X377" i="778"/>
  <c r="U377" i="778"/>
  <c r="Z376" i="778"/>
  <c r="Y376" i="778"/>
  <c r="X376" i="778"/>
  <c r="U376" i="778"/>
  <c r="Z375" i="778"/>
  <c r="Y375" i="778"/>
  <c r="X375" i="778"/>
  <c r="U375" i="778"/>
  <c r="Z374" i="778"/>
  <c r="Y374" i="778"/>
  <c r="X374" i="778"/>
  <c r="U374" i="778"/>
  <c r="Z373" i="778"/>
  <c r="Y373" i="778"/>
  <c r="X373" i="778"/>
  <c r="U373" i="778"/>
  <c r="Z372" i="778"/>
  <c r="Y372" i="778"/>
  <c r="X372" i="778"/>
  <c r="U372" i="778"/>
  <c r="Z371" i="778"/>
  <c r="Y371" i="778"/>
  <c r="X371" i="778"/>
  <c r="U371" i="778"/>
  <c r="Z370" i="778"/>
  <c r="Y370" i="778"/>
  <c r="X370" i="778"/>
  <c r="U370" i="778"/>
  <c r="Z369" i="778"/>
  <c r="Y369" i="778"/>
  <c r="X369" i="778"/>
  <c r="U369" i="778"/>
  <c r="Z368" i="778"/>
  <c r="Y368" i="778"/>
  <c r="X368" i="778"/>
  <c r="U368" i="778"/>
  <c r="Z367" i="778"/>
  <c r="Y367" i="778"/>
  <c r="X367" i="778"/>
  <c r="U367" i="778"/>
  <c r="Z366" i="778"/>
  <c r="Y366" i="778"/>
  <c r="X366" i="778"/>
  <c r="U366" i="778"/>
  <c r="Z365" i="778"/>
  <c r="Y365" i="778"/>
  <c r="X365" i="778"/>
  <c r="U365" i="778"/>
  <c r="Z364" i="778"/>
  <c r="Y364" i="778"/>
  <c r="X364" i="778"/>
  <c r="U364" i="778"/>
  <c r="Z363" i="778"/>
  <c r="Y363" i="778"/>
  <c r="X363" i="778"/>
  <c r="U363" i="778"/>
  <c r="Z362" i="778"/>
  <c r="Y362" i="778"/>
  <c r="X362" i="778"/>
  <c r="U362" i="778"/>
  <c r="Z361" i="778"/>
  <c r="Y361" i="778"/>
  <c r="X361" i="778"/>
  <c r="U361" i="778"/>
  <c r="Z360" i="778"/>
  <c r="Y360" i="778"/>
  <c r="X360" i="778"/>
  <c r="U360" i="778"/>
  <c r="Z359" i="778"/>
  <c r="Y359" i="778"/>
  <c r="X359" i="778"/>
  <c r="U359" i="778"/>
  <c r="Z358" i="778"/>
  <c r="Y358" i="778"/>
  <c r="X358" i="778"/>
  <c r="U358" i="778"/>
  <c r="Z357" i="778"/>
  <c r="Y357" i="778"/>
  <c r="X357" i="778"/>
  <c r="U357" i="778"/>
  <c r="Z356" i="778"/>
  <c r="Y356" i="778"/>
  <c r="X356" i="778"/>
  <c r="U356" i="778"/>
  <c r="Z355" i="778"/>
  <c r="Y355" i="778"/>
  <c r="X355" i="778"/>
  <c r="U355" i="778"/>
  <c r="Z354" i="778"/>
  <c r="Y354" i="778"/>
  <c r="X354" i="778"/>
  <c r="U354" i="778"/>
  <c r="Z353" i="778"/>
  <c r="Y353" i="778"/>
  <c r="X353" i="778"/>
  <c r="U353" i="778"/>
  <c r="Z352" i="778"/>
  <c r="Y352" i="778"/>
  <c r="X352" i="778"/>
  <c r="U352" i="778"/>
  <c r="Z351" i="778"/>
  <c r="Y351" i="778"/>
  <c r="X351" i="778"/>
  <c r="U351" i="778"/>
  <c r="Z350" i="778"/>
  <c r="Y350" i="778"/>
  <c r="X350" i="778"/>
  <c r="U350" i="778"/>
  <c r="Z349" i="778"/>
  <c r="Y349" i="778"/>
  <c r="X349" i="778"/>
  <c r="U349" i="778"/>
  <c r="Z348" i="778"/>
  <c r="Y348" i="778"/>
  <c r="X348" i="778"/>
  <c r="U348" i="778"/>
  <c r="Z347" i="778"/>
  <c r="Y347" i="778"/>
  <c r="X347" i="778"/>
  <c r="U347" i="778"/>
  <c r="Z346" i="778"/>
  <c r="Y346" i="778"/>
  <c r="X346" i="778"/>
  <c r="U346" i="778"/>
  <c r="Z345" i="778"/>
  <c r="Y345" i="778"/>
  <c r="X345" i="778"/>
  <c r="U345" i="778"/>
  <c r="Z344" i="778"/>
  <c r="Y344" i="778"/>
  <c r="X344" i="778"/>
  <c r="U344" i="778"/>
  <c r="Z343" i="778"/>
  <c r="Y343" i="778"/>
  <c r="X343" i="778"/>
  <c r="U343" i="778"/>
  <c r="Z342" i="778"/>
  <c r="Y342" i="778"/>
  <c r="X342" i="778"/>
  <c r="U342" i="778"/>
  <c r="Z341" i="778"/>
  <c r="Y341" i="778"/>
  <c r="X341" i="778"/>
  <c r="U341" i="778"/>
  <c r="Z340" i="778"/>
  <c r="Y340" i="778"/>
  <c r="X340" i="778"/>
  <c r="U340" i="778"/>
  <c r="M340" i="778"/>
  <c r="Z339" i="778"/>
  <c r="Y339" i="778"/>
  <c r="X339" i="778"/>
  <c r="U339" i="778"/>
  <c r="M339" i="778"/>
  <c r="Z338" i="778"/>
  <c r="Y338" i="778"/>
  <c r="X338" i="778"/>
  <c r="U338" i="778"/>
  <c r="Z337" i="778"/>
  <c r="Y337" i="778"/>
  <c r="X337" i="778"/>
  <c r="U337" i="778"/>
  <c r="Z336" i="778"/>
  <c r="Y336" i="778"/>
  <c r="X336" i="778"/>
  <c r="U336" i="778"/>
  <c r="Z335" i="778"/>
  <c r="Y335" i="778"/>
  <c r="X335" i="778"/>
  <c r="U335" i="778"/>
  <c r="Z334" i="778"/>
  <c r="Y334" i="778"/>
  <c r="X334" i="778"/>
  <c r="U334" i="778"/>
  <c r="Z333" i="778"/>
  <c r="Y333" i="778"/>
  <c r="X333" i="778"/>
  <c r="U333" i="778"/>
  <c r="Z332" i="778"/>
  <c r="Y332" i="778"/>
  <c r="X332" i="778"/>
  <c r="U332" i="778"/>
  <c r="Z331" i="778"/>
  <c r="Y331" i="778"/>
  <c r="X331" i="778"/>
  <c r="U331" i="778"/>
  <c r="Z330" i="778"/>
  <c r="Y330" i="778"/>
  <c r="X330" i="778"/>
  <c r="U330" i="778"/>
  <c r="Z329" i="778"/>
  <c r="Y329" i="778"/>
  <c r="X329" i="778"/>
  <c r="U329" i="778"/>
  <c r="Z328" i="778"/>
  <c r="Y328" i="778"/>
  <c r="X328" i="778"/>
  <c r="U328" i="778"/>
  <c r="Z327" i="778"/>
  <c r="Y327" i="778"/>
  <c r="X327" i="778"/>
  <c r="U327" i="778"/>
  <c r="Z326" i="778"/>
  <c r="Y326" i="778"/>
  <c r="X326" i="778"/>
  <c r="U326" i="778"/>
  <c r="Z325" i="778"/>
  <c r="Y325" i="778"/>
  <c r="X325" i="778"/>
  <c r="U325" i="778"/>
  <c r="Z324" i="778"/>
  <c r="Y324" i="778"/>
  <c r="X324" i="778"/>
  <c r="U324" i="778"/>
  <c r="Z323" i="778"/>
  <c r="Y323" i="778"/>
  <c r="X323" i="778"/>
  <c r="U323" i="778"/>
  <c r="Z322" i="778"/>
  <c r="Y322" i="778"/>
  <c r="X322" i="778"/>
  <c r="U322" i="778"/>
  <c r="Z321" i="778"/>
  <c r="Y321" i="778"/>
  <c r="X321" i="778"/>
  <c r="U321" i="778"/>
  <c r="Z320" i="778"/>
  <c r="Y320" i="778"/>
  <c r="X320" i="778"/>
  <c r="U320" i="778"/>
  <c r="Z319" i="778"/>
  <c r="Y319" i="778"/>
  <c r="X319" i="778"/>
  <c r="U319" i="778"/>
  <c r="Z318" i="778"/>
  <c r="Y318" i="778"/>
  <c r="X318" i="778"/>
  <c r="U318" i="778"/>
  <c r="Z317" i="778"/>
  <c r="Y317" i="778"/>
  <c r="X317" i="778"/>
  <c r="U317" i="778"/>
  <c r="Z316" i="778"/>
  <c r="Y316" i="778"/>
  <c r="X316" i="778"/>
  <c r="U316" i="778"/>
  <c r="Z315" i="778"/>
  <c r="Y315" i="778"/>
  <c r="X315" i="778"/>
  <c r="U315" i="778"/>
  <c r="Z314" i="778"/>
  <c r="Y314" i="778"/>
  <c r="X314" i="778"/>
  <c r="U314" i="778"/>
  <c r="Z313" i="778"/>
  <c r="Y313" i="778"/>
  <c r="X313" i="778"/>
  <c r="U313" i="778"/>
  <c r="Z312" i="778"/>
  <c r="Y312" i="778"/>
  <c r="X312" i="778"/>
  <c r="U312" i="778"/>
  <c r="T312" i="778"/>
  <c r="Z311" i="778"/>
  <c r="Y311" i="778"/>
  <c r="X311" i="778"/>
  <c r="U311" i="778"/>
  <c r="Z310" i="778"/>
  <c r="Y310" i="778"/>
  <c r="X310" i="778"/>
  <c r="U310" i="778"/>
  <c r="Z309" i="778"/>
  <c r="Y309" i="778"/>
  <c r="X309" i="778"/>
  <c r="U309" i="778"/>
  <c r="Z308" i="778"/>
  <c r="Y308" i="778"/>
  <c r="X308" i="778"/>
  <c r="U308" i="778"/>
  <c r="Z307" i="778"/>
  <c r="Y307" i="778"/>
  <c r="X307" i="778"/>
  <c r="U307" i="778"/>
  <c r="Z306" i="778"/>
  <c r="Y306" i="778"/>
  <c r="X306" i="778"/>
  <c r="U306" i="778"/>
  <c r="Z305" i="778"/>
  <c r="Y305" i="778"/>
  <c r="X305" i="778"/>
  <c r="U305" i="778"/>
  <c r="Z304" i="778"/>
  <c r="Y304" i="778"/>
  <c r="X304" i="778"/>
  <c r="U304" i="778"/>
  <c r="Z303" i="778"/>
  <c r="Y303" i="778"/>
  <c r="X303" i="778"/>
  <c r="U303" i="778"/>
  <c r="Z302" i="778"/>
  <c r="Y302" i="778"/>
  <c r="X302" i="778"/>
  <c r="U302" i="778"/>
  <c r="Z301" i="778"/>
  <c r="Y301" i="778"/>
  <c r="X301" i="778"/>
  <c r="U301" i="778"/>
  <c r="Z300" i="778"/>
  <c r="Y300" i="778"/>
  <c r="X300" i="778"/>
  <c r="U300" i="778"/>
  <c r="Z299" i="778"/>
  <c r="Y299" i="778"/>
  <c r="X299" i="778"/>
  <c r="U299" i="778"/>
  <c r="Z298" i="778"/>
  <c r="Y298" i="778"/>
  <c r="X298" i="778"/>
  <c r="U298" i="778"/>
  <c r="Z297" i="778"/>
  <c r="Y297" i="778"/>
  <c r="X297" i="778"/>
  <c r="U297" i="778"/>
  <c r="Z296" i="778"/>
  <c r="Y296" i="778"/>
  <c r="X296" i="778"/>
  <c r="U296" i="778"/>
  <c r="Z295" i="778"/>
  <c r="Y295" i="778"/>
  <c r="X295" i="778"/>
  <c r="U295" i="778"/>
  <c r="Z294" i="778"/>
  <c r="Y294" i="778"/>
  <c r="X294" i="778"/>
  <c r="U294" i="778"/>
  <c r="Z293" i="778"/>
  <c r="Y293" i="778"/>
  <c r="X293" i="778"/>
  <c r="U293" i="778"/>
  <c r="Z292" i="778"/>
  <c r="J292" i="778" s="1"/>
  <c r="Y292" i="778"/>
  <c r="X292" i="778"/>
  <c r="U292" i="778"/>
  <c r="Z291" i="778"/>
  <c r="Y291" i="778"/>
  <c r="X291" i="778"/>
  <c r="U291" i="778"/>
  <c r="J291" i="778"/>
  <c r="Z290" i="778"/>
  <c r="J290" i="778" s="1"/>
  <c r="Y290" i="778"/>
  <c r="X290" i="778"/>
  <c r="U290" i="778"/>
  <c r="Z289" i="778"/>
  <c r="J289" i="778" s="1"/>
  <c r="Y289" i="778"/>
  <c r="X289" i="778"/>
  <c r="U289" i="778"/>
  <c r="Z288" i="778"/>
  <c r="J288" i="778" s="1"/>
  <c r="Y288" i="778"/>
  <c r="X288" i="778"/>
  <c r="U288" i="778"/>
  <c r="Z287" i="778"/>
  <c r="J287" i="778" s="1"/>
  <c r="Y287" i="778"/>
  <c r="X287" i="778"/>
  <c r="U287" i="778"/>
  <c r="Z286" i="778"/>
  <c r="J286" i="778" s="1"/>
  <c r="Y286" i="778"/>
  <c r="X286" i="778"/>
  <c r="U286" i="778"/>
  <c r="Z285" i="778"/>
  <c r="J285" i="778" s="1"/>
  <c r="Y285" i="778"/>
  <c r="X285" i="778"/>
  <c r="U285" i="778"/>
  <c r="Z284" i="778"/>
  <c r="J284" i="778" s="1"/>
  <c r="Y284" i="778"/>
  <c r="X284" i="778"/>
  <c r="U284" i="778"/>
  <c r="Z283" i="778"/>
  <c r="Y283" i="778"/>
  <c r="X283" i="778"/>
  <c r="U283" i="778"/>
  <c r="J283" i="778"/>
  <c r="Z282" i="778"/>
  <c r="J282" i="778" s="1"/>
  <c r="Y282" i="778"/>
  <c r="X282" i="778"/>
  <c r="U282" i="778"/>
  <c r="Z281" i="778"/>
  <c r="J281" i="778" s="1"/>
  <c r="Y281" i="778"/>
  <c r="X281" i="778"/>
  <c r="U281" i="778"/>
  <c r="Z280" i="778"/>
  <c r="J280" i="778" s="1"/>
  <c r="Y280" i="778"/>
  <c r="X280" i="778"/>
  <c r="U280" i="778"/>
  <c r="Z279" i="778"/>
  <c r="J279" i="778" s="1"/>
  <c r="Y279" i="778"/>
  <c r="X279" i="778"/>
  <c r="U279" i="778"/>
  <c r="Z278" i="778"/>
  <c r="J278" i="778" s="1"/>
  <c r="Y278" i="778"/>
  <c r="X278" i="778"/>
  <c r="U278" i="778"/>
  <c r="Z277" i="778"/>
  <c r="J277" i="778" s="1"/>
  <c r="Y277" i="778"/>
  <c r="X277" i="778"/>
  <c r="U277" i="778"/>
  <c r="Z276" i="778"/>
  <c r="J276" i="778" s="1"/>
  <c r="Y276" i="778"/>
  <c r="X276" i="778"/>
  <c r="U276" i="778"/>
  <c r="Z275" i="778"/>
  <c r="J275" i="778" s="1"/>
  <c r="Y275" i="778"/>
  <c r="X275" i="778"/>
  <c r="U275" i="778"/>
  <c r="Z274" i="778"/>
  <c r="J274" i="778" s="1"/>
  <c r="Y274" i="778"/>
  <c r="X274" i="778"/>
  <c r="U274" i="778"/>
  <c r="Z273" i="778"/>
  <c r="J273" i="778" s="1"/>
  <c r="Y273" i="778"/>
  <c r="X273" i="778"/>
  <c r="U273" i="778"/>
  <c r="Z272" i="778"/>
  <c r="J272" i="778" s="1"/>
  <c r="Y272" i="778"/>
  <c r="X272" i="778"/>
  <c r="U272" i="778"/>
  <c r="Z271" i="778"/>
  <c r="J271" i="778" s="1"/>
  <c r="Y271" i="778"/>
  <c r="X271" i="778"/>
  <c r="U271" i="778"/>
  <c r="Z270" i="778"/>
  <c r="J270" i="778" s="1"/>
  <c r="Y270" i="778"/>
  <c r="X270" i="778"/>
  <c r="U270" i="778"/>
  <c r="Z269" i="778"/>
  <c r="J269" i="778" s="1"/>
  <c r="Y269" i="778"/>
  <c r="X269" i="778"/>
  <c r="U269" i="778"/>
  <c r="Z268" i="778"/>
  <c r="J268" i="778" s="1"/>
  <c r="Y268" i="778"/>
  <c r="X268" i="778"/>
  <c r="U268" i="778"/>
  <c r="Z267" i="778"/>
  <c r="J267" i="778" s="1"/>
  <c r="Y267" i="778"/>
  <c r="X267" i="778"/>
  <c r="U267" i="778"/>
  <c r="Z266" i="778"/>
  <c r="J266" i="778" s="1"/>
  <c r="Y266" i="778"/>
  <c r="X266" i="778"/>
  <c r="U266" i="778"/>
  <c r="Z265" i="778"/>
  <c r="J265" i="778" s="1"/>
  <c r="Y265" i="778"/>
  <c r="X265" i="778"/>
  <c r="U265" i="778"/>
  <c r="Z264" i="778"/>
  <c r="J264" i="778" s="1"/>
  <c r="Y264" i="778"/>
  <c r="X264" i="778"/>
  <c r="U264" i="778"/>
  <c r="Z263" i="778"/>
  <c r="Y263" i="778"/>
  <c r="X263" i="778"/>
  <c r="U263" i="778"/>
  <c r="J263" i="778"/>
  <c r="Z262" i="778"/>
  <c r="J262" i="778" s="1"/>
  <c r="Y262" i="778"/>
  <c r="X262" i="778"/>
  <c r="U262" i="778"/>
  <c r="Z261" i="778"/>
  <c r="J261" i="778" s="1"/>
  <c r="Y261" i="778"/>
  <c r="X261" i="778"/>
  <c r="U261" i="778"/>
  <c r="Z260" i="778"/>
  <c r="J260" i="778" s="1"/>
  <c r="Y260" i="778"/>
  <c r="X260" i="778"/>
  <c r="U260" i="778"/>
  <c r="Z259" i="778"/>
  <c r="J259" i="778" s="1"/>
  <c r="Y259" i="778"/>
  <c r="X259" i="778"/>
  <c r="U259" i="778"/>
  <c r="Z258" i="778"/>
  <c r="J258" i="778" s="1"/>
  <c r="Y258" i="778"/>
  <c r="X258" i="778"/>
  <c r="U258" i="778"/>
  <c r="Z257" i="778"/>
  <c r="J257" i="778" s="1"/>
  <c r="Y257" i="778"/>
  <c r="X257" i="778"/>
  <c r="U257" i="778"/>
  <c r="F257" i="778"/>
  <c r="Z256" i="778"/>
  <c r="J256" i="778" s="1"/>
  <c r="Y256" i="778"/>
  <c r="X256" i="778"/>
  <c r="U256" i="778"/>
  <c r="F256" i="778"/>
  <c r="Z255" i="778"/>
  <c r="J255" i="778" s="1"/>
  <c r="Y255" i="778"/>
  <c r="X255" i="778"/>
  <c r="U255" i="778"/>
  <c r="F255" i="778"/>
  <c r="Z254" i="778"/>
  <c r="J254" i="778" s="1"/>
  <c r="Y254" i="778"/>
  <c r="X254" i="778"/>
  <c r="U254" i="778"/>
  <c r="F254" i="778"/>
  <c r="Z253" i="778"/>
  <c r="J253" i="778" s="1"/>
  <c r="Y253" i="778"/>
  <c r="X253" i="778"/>
  <c r="U253" i="778"/>
  <c r="F253" i="778"/>
  <c r="Z252" i="778"/>
  <c r="J252" i="778" s="1"/>
  <c r="Y252" i="778"/>
  <c r="X252" i="778"/>
  <c r="U252" i="778"/>
  <c r="F252" i="778"/>
  <c r="Z251" i="778"/>
  <c r="J251" i="778" s="1"/>
  <c r="Y251" i="778"/>
  <c r="X251" i="778"/>
  <c r="U251" i="778"/>
  <c r="H251" i="778"/>
  <c r="F251" i="778"/>
  <c r="Z250" i="778"/>
  <c r="J250" i="778" s="1"/>
  <c r="Y250" i="778"/>
  <c r="X250" i="778"/>
  <c r="U250" i="778"/>
  <c r="H250" i="778"/>
  <c r="F250" i="778"/>
  <c r="Z249" i="778"/>
  <c r="J249" i="778" s="1"/>
  <c r="Y249" i="778"/>
  <c r="X249" i="778"/>
  <c r="U249" i="778"/>
  <c r="H249" i="778"/>
  <c r="F249" i="778"/>
  <c r="Z248" i="778"/>
  <c r="J248" i="778" s="1"/>
  <c r="Y248" i="778"/>
  <c r="X248" i="778"/>
  <c r="U248" i="778"/>
  <c r="H248" i="778"/>
  <c r="F248" i="778"/>
  <c r="Z247" i="778"/>
  <c r="J247" i="778" s="1"/>
  <c r="Y247" i="778"/>
  <c r="X247" i="778"/>
  <c r="U247" i="778"/>
  <c r="H247" i="778"/>
  <c r="F247" i="778"/>
  <c r="Z246" i="778"/>
  <c r="Y246" i="778"/>
  <c r="X246" i="778"/>
  <c r="U246" i="778"/>
  <c r="J246" i="778"/>
  <c r="H246" i="778"/>
  <c r="F246" i="778"/>
  <c r="Z245" i="778"/>
  <c r="J245" i="778" s="1"/>
  <c r="Y245" i="778"/>
  <c r="X245" i="778"/>
  <c r="U245" i="778"/>
  <c r="K245" i="778" s="1"/>
  <c r="H245" i="778"/>
  <c r="F245" i="778"/>
  <c r="Z244" i="778"/>
  <c r="J244" i="778" s="1"/>
  <c r="Y244" i="778"/>
  <c r="X244" i="778"/>
  <c r="U244" i="778"/>
  <c r="K244" i="778" s="1"/>
  <c r="H244" i="778"/>
  <c r="F244" i="778"/>
  <c r="Z243" i="778"/>
  <c r="J243" i="778" s="1"/>
  <c r="Y243" i="778"/>
  <c r="X243" i="778"/>
  <c r="U243" i="778"/>
  <c r="K243" i="778" s="1"/>
  <c r="H243" i="778"/>
  <c r="F243" i="778"/>
  <c r="Z242" i="778"/>
  <c r="J242" i="778" s="1"/>
  <c r="Y242" i="778"/>
  <c r="X242" i="778"/>
  <c r="U242" i="778"/>
  <c r="K242" i="778" s="1"/>
  <c r="H242" i="778"/>
  <c r="F242" i="778"/>
  <c r="Z241" i="778"/>
  <c r="J241" i="778" s="1"/>
  <c r="Y241" i="778"/>
  <c r="X241" i="778"/>
  <c r="U241" i="778"/>
  <c r="K241" i="778" s="1"/>
  <c r="H241" i="778"/>
  <c r="F241" i="778"/>
  <c r="Z240" i="778"/>
  <c r="J240" i="778" s="1"/>
  <c r="Y240" i="778"/>
  <c r="I240" i="778" s="1"/>
  <c r="X240" i="778"/>
  <c r="U240" i="778"/>
  <c r="K240" i="778" s="1"/>
  <c r="H240" i="778"/>
  <c r="F240" i="778"/>
  <c r="Z239" i="778"/>
  <c r="J239" i="778" s="1"/>
  <c r="Y239" i="778"/>
  <c r="X239" i="778"/>
  <c r="U239" i="778"/>
  <c r="K239" i="778" s="1"/>
  <c r="H239" i="778"/>
  <c r="F239" i="778"/>
  <c r="Z238" i="778"/>
  <c r="J238" i="778" s="1"/>
  <c r="Y238" i="778"/>
  <c r="X238" i="778"/>
  <c r="U238" i="778"/>
  <c r="K238" i="778" s="1"/>
  <c r="H238" i="778"/>
  <c r="F238" i="778"/>
  <c r="Z237" i="778"/>
  <c r="J237" i="778" s="1"/>
  <c r="Y237" i="778"/>
  <c r="X237" i="778"/>
  <c r="I237" i="778" s="1"/>
  <c r="U237" i="778"/>
  <c r="K237" i="778" s="1"/>
  <c r="H237" i="778"/>
  <c r="F237" i="778"/>
  <c r="Z236" i="778"/>
  <c r="J236" i="778" s="1"/>
  <c r="Y236" i="778"/>
  <c r="X236" i="778"/>
  <c r="U236" i="778"/>
  <c r="K236" i="778" s="1"/>
  <c r="H236" i="778"/>
  <c r="F236" i="778"/>
  <c r="Z235" i="778"/>
  <c r="Y235" i="778"/>
  <c r="X235" i="778"/>
  <c r="U235" i="778"/>
  <c r="J235" i="778"/>
  <c r="Z234" i="778"/>
  <c r="J234" i="778" s="1"/>
  <c r="Y234" i="778"/>
  <c r="X234" i="778"/>
  <c r="U234" i="778"/>
  <c r="Z233" i="778"/>
  <c r="J233" i="778" s="1"/>
  <c r="Y233" i="778"/>
  <c r="X233" i="778"/>
  <c r="U233" i="778"/>
  <c r="Z232" i="778"/>
  <c r="J232" i="778" s="1"/>
  <c r="Y232" i="778"/>
  <c r="X232" i="778"/>
  <c r="Z231" i="778"/>
  <c r="J231" i="778" s="1"/>
  <c r="Y231" i="778"/>
  <c r="X231" i="778"/>
  <c r="Z230" i="778"/>
  <c r="J230" i="778" s="1"/>
  <c r="Y230" i="778"/>
  <c r="X230" i="778"/>
  <c r="U230" i="778"/>
  <c r="Z229" i="778"/>
  <c r="J229" i="778" s="1"/>
  <c r="Y229" i="778"/>
  <c r="X229" i="778"/>
  <c r="U229" i="778"/>
  <c r="Z228" i="778"/>
  <c r="J228" i="778" s="1"/>
  <c r="Y228" i="778"/>
  <c r="X228" i="778"/>
  <c r="U228" i="778"/>
  <c r="Z227" i="778"/>
  <c r="J227" i="778" s="1"/>
  <c r="Y227" i="778"/>
  <c r="X227" i="778"/>
  <c r="U227" i="778"/>
  <c r="Z226" i="778"/>
  <c r="Y226" i="778"/>
  <c r="X226" i="778"/>
  <c r="U226" i="778"/>
  <c r="J226" i="778"/>
  <c r="Z225" i="778"/>
  <c r="J225" i="778" s="1"/>
  <c r="Y225" i="778"/>
  <c r="X225" i="778"/>
  <c r="U225" i="778"/>
  <c r="Z224" i="778"/>
  <c r="J224" i="778" s="1"/>
  <c r="Y224" i="778"/>
  <c r="X224" i="778"/>
  <c r="U224" i="778"/>
  <c r="Z223" i="778"/>
  <c r="J223" i="778" s="1"/>
  <c r="Y223" i="778"/>
  <c r="X223" i="778"/>
  <c r="U223" i="778"/>
  <c r="Z222" i="778"/>
  <c r="J222" i="778" s="1"/>
  <c r="Y222" i="778"/>
  <c r="X222" i="778"/>
  <c r="U222" i="778"/>
  <c r="Z221" i="778"/>
  <c r="J221" i="778" s="1"/>
  <c r="Y221" i="778"/>
  <c r="X221" i="778"/>
  <c r="U221" i="778"/>
  <c r="Z220" i="778"/>
  <c r="J220" i="778" s="1"/>
  <c r="Y220" i="778"/>
  <c r="X220" i="778"/>
  <c r="U220" i="778"/>
  <c r="Z219" i="778"/>
  <c r="J219" i="778" s="1"/>
  <c r="Y219" i="778"/>
  <c r="X219" i="778"/>
  <c r="U219" i="778"/>
  <c r="Z218" i="778"/>
  <c r="Y218" i="778"/>
  <c r="X218" i="778"/>
  <c r="U218" i="778"/>
  <c r="J218" i="778"/>
  <c r="Z217" i="778"/>
  <c r="J217" i="778" s="1"/>
  <c r="Y217" i="778"/>
  <c r="X217" i="778"/>
  <c r="U217" i="778"/>
  <c r="Z216" i="778"/>
  <c r="J216" i="778" s="1"/>
  <c r="Y216" i="778"/>
  <c r="X216" i="778"/>
  <c r="U216" i="778"/>
  <c r="Z215" i="778"/>
  <c r="J215" i="778" s="1"/>
  <c r="Y215" i="778"/>
  <c r="X215" i="778"/>
  <c r="U215" i="778"/>
  <c r="Z214" i="778"/>
  <c r="J214" i="778" s="1"/>
  <c r="Y214" i="778"/>
  <c r="X214" i="778"/>
  <c r="U214" i="778"/>
  <c r="Z213" i="778"/>
  <c r="J213" i="778" s="1"/>
  <c r="Y213" i="778"/>
  <c r="X213" i="778"/>
  <c r="U213" i="778"/>
  <c r="Z212" i="778"/>
  <c r="J212" i="778" s="1"/>
  <c r="Y212" i="778"/>
  <c r="X212" i="778"/>
  <c r="U212" i="778"/>
  <c r="Z211" i="778"/>
  <c r="J211" i="778" s="1"/>
  <c r="Y211" i="778"/>
  <c r="X211" i="778"/>
  <c r="U211" i="778"/>
  <c r="Z210" i="778"/>
  <c r="J210" i="778" s="1"/>
  <c r="Y210" i="778"/>
  <c r="X210" i="778"/>
  <c r="U210" i="778"/>
  <c r="Z209" i="778"/>
  <c r="J209" i="778" s="1"/>
  <c r="Y209" i="778"/>
  <c r="X209" i="778"/>
  <c r="U209" i="778"/>
  <c r="Z208" i="778"/>
  <c r="J208" i="778" s="1"/>
  <c r="Y208" i="778"/>
  <c r="X208" i="778"/>
  <c r="U208" i="778"/>
  <c r="Z207" i="778"/>
  <c r="J207" i="778" s="1"/>
  <c r="Y207" i="778"/>
  <c r="X207" i="778"/>
  <c r="U207" i="778"/>
  <c r="Z206" i="778"/>
  <c r="Y206" i="778"/>
  <c r="X206" i="778"/>
  <c r="U206" i="778"/>
  <c r="J206" i="778"/>
  <c r="Z205" i="778"/>
  <c r="J205" i="778" s="1"/>
  <c r="Y205" i="778"/>
  <c r="X205" i="778"/>
  <c r="U205" i="778"/>
  <c r="F205" i="778"/>
  <c r="Z204" i="778"/>
  <c r="J204" i="778" s="1"/>
  <c r="Y204" i="778"/>
  <c r="X204" i="778"/>
  <c r="U204" i="778"/>
  <c r="F204" i="778"/>
  <c r="Z203" i="778"/>
  <c r="J203" i="778" s="1"/>
  <c r="Y203" i="778"/>
  <c r="X203" i="778"/>
  <c r="U203" i="778"/>
  <c r="F203" i="778"/>
  <c r="Z202" i="778"/>
  <c r="J202" i="778" s="1"/>
  <c r="Y202" i="778"/>
  <c r="X202" i="778"/>
  <c r="U202" i="778"/>
  <c r="F202" i="778"/>
  <c r="Z201" i="778"/>
  <c r="J201" i="778" s="1"/>
  <c r="Y201" i="778"/>
  <c r="X201" i="778"/>
  <c r="U201" i="778"/>
  <c r="F201" i="778"/>
  <c r="Z200" i="778"/>
  <c r="J200" i="778" s="1"/>
  <c r="Y200" i="778"/>
  <c r="X200" i="778"/>
  <c r="U200" i="778"/>
  <c r="F200" i="778"/>
  <c r="Z199" i="778"/>
  <c r="J199" i="778" s="1"/>
  <c r="Y199" i="778"/>
  <c r="X199" i="778"/>
  <c r="U199" i="778"/>
  <c r="F199" i="778"/>
  <c r="Z198" i="778"/>
  <c r="J198" i="778" s="1"/>
  <c r="Y198" i="778"/>
  <c r="X198" i="778"/>
  <c r="U198" i="778"/>
  <c r="F198" i="778"/>
  <c r="Z197" i="778"/>
  <c r="J197" i="778" s="1"/>
  <c r="Y197" i="778"/>
  <c r="X197" i="778"/>
  <c r="U197" i="778"/>
  <c r="F197" i="778"/>
  <c r="Z196" i="778"/>
  <c r="J196" i="778" s="1"/>
  <c r="Y196" i="778"/>
  <c r="X196" i="778"/>
  <c r="U196" i="778"/>
  <c r="F196" i="778"/>
  <c r="Z195" i="778"/>
  <c r="J195" i="778" s="1"/>
  <c r="Y195" i="778"/>
  <c r="X195" i="778"/>
  <c r="U195" i="778"/>
  <c r="F195" i="778"/>
  <c r="Z194" i="778"/>
  <c r="J194" i="778" s="1"/>
  <c r="Y194" i="778"/>
  <c r="X194" i="778"/>
  <c r="U194" i="778"/>
  <c r="F194" i="778"/>
  <c r="Z193" i="778"/>
  <c r="J193" i="778" s="1"/>
  <c r="Y193" i="778"/>
  <c r="X193" i="778"/>
  <c r="U193" i="778"/>
  <c r="F193" i="778"/>
  <c r="Z192" i="778"/>
  <c r="J192" i="778" s="1"/>
  <c r="Y192" i="778"/>
  <c r="X192" i="778"/>
  <c r="U192" i="778"/>
  <c r="F192" i="778"/>
  <c r="Z191" i="778"/>
  <c r="Y191" i="778"/>
  <c r="X191" i="778"/>
  <c r="U191" i="778"/>
  <c r="J191" i="778"/>
  <c r="F191" i="778"/>
  <c r="Z190" i="778"/>
  <c r="J190" i="778" s="1"/>
  <c r="Y190" i="778"/>
  <c r="X190" i="778"/>
  <c r="U190" i="778"/>
  <c r="F190" i="778"/>
  <c r="Z189" i="778"/>
  <c r="J189" i="778" s="1"/>
  <c r="Y189" i="778"/>
  <c r="X189" i="778"/>
  <c r="U189" i="778"/>
  <c r="F189" i="778"/>
  <c r="Z188" i="778"/>
  <c r="J188" i="778" s="1"/>
  <c r="Y188" i="778"/>
  <c r="X188" i="778"/>
  <c r="U188" i="778"/>
  <c r="F188" i="778"/>
  <c r="Z187" i="778"/>
  <c r="J187" i="778" s="1"/>
  <c r="Y187" i="778"/>
  <c r="X187" i="778"/>
  <c r="U187" i="778"/>
  <c r="F187" i="778"/>
  <c r="Z186" i="778"/>
  <c r="J186" i="778" s="1"/>
  <c r="Y186" i="778"/>
  <c r="X186" i="778"/>
  <c r="U186" i="778"/>
  <c r="F186" i="778"/>
  <c r="Z185" i="778"/>
  <c r="J185" i="778" s="1"/>
  <c r="Y185" i="778"/>
  <c r="X185" i="778"/>
  <c r="U185" i="778"/>
  <c r="F185" i="778"/>
  <c r="Z184" i="778"/>
  <c r="J184" i="778" s="1"/>
  <c r="Y184" i="778"/>
  <c r="X184" i="778"/>
  <c r="U184" i="778"/>
  <c r="F184" i="778"/>
  <c r="Z183" i="778"/>
  <c r="J183" i="778" s="1"/>
  <c r="Y183" i="778"/>
  <c r="X183" i="778"/>
  <c r="U183" i="778"/>
  <c r="F183" i="778"/>
  <c r="Z182" i="778"/>
  <c r="Y182" i="778"/>
  <c r="X182" i="778"/>
  <c r="U182" i="778"/>
  <c r="J182" i="778"/>
  <c r="F182" i="778"/>
  <c r="Z181" i="778"/>
  <c r="J181" i="778" s="1"/>
  <c r="Y181" i="778"/>
  <c r="X181" i="778"/>
  <c r="U181" i="778"/>
  <c r="F181" i="778"/>
  <c r="Z180" i="778"/>
  <c r="J180" i="778" s="1"/>
  <c r="Y180" i="778"/>
  <c r="X180" i="778"/>
  <c r="U180" i="778"/>
  <c r="F180" i="778"/>
  <c r="Z179" i="778"/>
  <c r="J179" i="778" s="1"/>
  <c r="Y179" i="778"/>
  <c r="X179" i="778"/>
  <c r="U179" i="778"/>
  <c r="F179" i="778"/>
  <c r="Z178" i="778"/>
  <c r="J178" i="778" s="1"/>
  <c r="Y178" i="778"/>
  <c r="X178" i="778"/>
  <c r="U178" i="778"/>
  <c r="F178" i="778"/>
  <c r="Z177" i="778"/>
  <c r="Y177" i="778"/>
  <c r="X177" i="778"/>
  <c r="U177" i="778"/>
  <c r="J177" i="778"/>
  <c r="F177" i="778"/>
  <c r="Z176" i="778"/>
  <c r="J176" i="778" s="1"/>
  <c r="Y176" i="778"/>
  <c r="X176" i="778"/>
  <c r="U176" i="778"/>
  <c r="F176" i="778"/>
  <c r="Z175" i="778"/>
  <c r="J175" i="778" s="1"/>
  <c r="Y175" i="778"/>
  <c r="X175" i="778"/>
  <c r="U175" i="778"/>
  <c r="F175" i="778"/>
  <c r="Z174" i="778"/>
  <c r="J174" i="778" s="1"/>
  <c r="Y174" i="778"/>
  <c r="X174" i="778"/>
  <c r="F174" i="778"/>
  <c r="Z173" i="778"/>
  <c r="J173" i="778" s="1"/>
  <c r="Y173" i="778"/>
  <c r="X173" i="778"/>
  <c r="F173" i="778"/>
  <c r="Z172" i="778"/>
  <c r="J172" i="778" s="1"/>
  <c r="Y172" i="778"/>
  <c r="X172" i="778"/>
  <c r="U172" i="778"/>
  <c r="F172" i="778"/>
  <c r="Z171" i="778"/>
  <c r="J171" i="778" s="1"/>
  <c r="Y171" i="778"/>
  <c r="X171" i="778"/>
  <c r="U171" i="778"/>
  <c r="F171" i="778"/>
  <c r="E171" i="778"/>
  <c r="Z170" i="778"/>
  <c r="J170" i="778" s="1"/>
  <c r="Y170" i="778"/>
  <c r="X170" i="778"/>
  <c r="U170" i="778"/>
  <c r="F170" i="778"/>
  <c r="E170" i="778"/>
  <c r="Y169" i="778"/>
  <c r="X169" i="778"/>
  <c r="J169" i="778"/>
  <c r="F169" i="778"/>
  <c r="E169" i="778"/>
  <c r="Y168" i="778"/>
  <c r="X168" i="778"/>
  <c r="J168" i="778"/>
  <c r="F168" i="778"/>
  <c r="E168" i="778"/>
  <c r="Y167" i="778"/>
  <c r="X167" i="778"/>
  <c r="J167" i="778"/>
  <c r="F167" i="778"/>
  <c r="E167" i="778"/>
  <c r="Y166" i="778"/>
  <c r="X166" i="778"/>
  <c r="J166" i="778"/>
  <c r="F166" i="778"/>
  <c r="E166" i="778"/>
  <c r="Z165" i="778"/>
  <c r="J165" i="778" s="1"/>
  <c r="Y165" i="778"/>
  <c r="X165" i="778"/>
  <c r="U165" i="778"/>
  <c r="F165" i="778"/>
  <c r="E165" i="778"/>
  <c r="Z164" i="778"/>
  <c r="J164" i="778" s="1"/>
  <c r="Y164" i="778"/>
  <c r="X164" i="778"/>
  <c r="U164" i="778"/>
  <c r="F164" i="778"/>
  <c r="E164" i="778"/>
  <c r="Z163" i="778"/>
  <c r="J163" i="778" s="1"/>
  <c r="Y163" i="778"/>
  <c r="X163" i="778"/>
  <c r="U163" i="778"/>
  <c r="F163" i="778"/>
  <c r="E163" i="778"/>
  <c r="Z162" i="778"/>
  <c r="J162" i="778" s="1"/>
  <c r="Y162" i="778"/>
  <c r="X162" i="778"/>
  <c r="U162" i="778"/>
  <c r="F162" i="778"/>
  <c r="E162" i="778"/>
  <c r="Z161" i="778"/>
  <c r="J161" i="778" s="1"/>
  <c r="Y161" i="778"/>
  <c r="X161" i="778"/>
  <c r="U161" i="778"/>
  <c r="F161" i="778"/>
  <c r="E161" i="778"/>
  <c r="Z160" i="778"/>
  <c r="J160" i="778" s="1"/>
  <c r="Y160" i="778"/>
  <c r="X160" i="778"/>
  <c r="U160" i="778"/>
  <c r="F160" i="778"/>
  <c r="E160" i="778"/>
  <c r="Z159" i="778"/>
  <c r="J159" i="778" s="1"/>
  <c r="Y159" i="778"/>
  <c r="X159" i="778"/>
  <c r="U159" i="778"/>
  <c r="G159" i="778" a="1"/>
  <c r="G159" i="778" s="1"/>
  <c r="F159" i="778"/>
  <c r="E159" i="778"/>
  <c r="Z158" i="778"/>
  <c r="J158" i="778" s="1"/>
  <c r="Y158" i="778"/>
  <c r="X158" i="778"/>
  <c r="U158" i="778"/>
  <c r="G158" i="778"/>
  <c r="F158" i="778"/>
  <c r="E158" i="778"/>
  <c r="Z157" i="778"/>
  <c r="J157" i="778" s="1"/>
  <c r="Y157" i="778"/>
  <c r="X157" i="778"/>
  <c r="U157" i="778"/>
  <c r="G157" i="778"/>
  <c r="F157" i="778"/>
  <c r="E157" i="778"/>
  <c r="Z156" i="778"/>
  <c r="J156" i="778" s="1"/>
  <c r="Y156" i="778"/>
  <c r="X156" i="778"/>
  <c r="G156" i="778"/>
  <c r="F156" i="778"/>
  <c r="E156" i="778"/>
  <c r="Z155" i="778"/>
  <c r="J155" i="778" s="1"/>
  <c r="Y155" i="778"/>
  <c r="X155" i="778"/>
  <c r="G155" i="778"/>
  <c r="F155" i="778"/>
  <c r="E155" i="778"/>
  <c r="Z154" i="778"/>
  <c r="J154" i="778" s="1"/>
  <c r="Y154" i="778"/>
  <c r="X154" i="778"/>
  <c r="G154" i="778"/>
  <c r="F154" i="778"/>
  <c r="E154" i="778"/>
  <c r="Z153" i="778"/>
  <c r="J153" i="778" s="1"/>
  <c r="Y153" i="778"/>
  <c r="X153" i="778"/>
  <c r="G153" i="778"/>
  <c r="F153" i="778"/>
  <c r="E153" i="778"/>
  <c r="Z152" i="778"/>
  <c r="J152" i="778" s="1"/>
  <c r="Y152" i="778"/>
  <c r="X152" i="778"/>
  <c r="U152" i="778"/>
  <c r="G152" i="778"/>
  <c r="F152" i="778"/>
  <c r="E152" i="778"/>
  <c r="Z151" i="778"/>
  <c r="J151" i="778" s="1"/>
  <c r="Y151" i="778"/>
  <c r="X151" i="778"/>
  <c r="U151" i="778"/>
  <c r="G151" i="778"/>
  <c r="F151" i="778"/>
  <c r="E151" i="778"/>
  <c r="Z150" i="778"/>
  <c r="J150" i="778" s="1"/>
  <c r="Y150" i="778"/>
  <c r="X150" i="778"/>
  <c r="U150" i="778"/>
  <c r="G150" i="778"/>
  <c r="F150" i="778"/>
  <c r="E150" i="778"/>
  <c r="Z149" i="778"/>
  <c r="J149" i="778" s="1"/>
  <c r="Y149" i="778"/>
  <c r="X149" i="778"/>
  <c r="U149" i="778"/>
  <c r="G149" i="778"/>
  <c r="F149" i="778"/>
  <c r="E149" i="778"/>
  <c r="Z148" i="778"/>
  <c r="Y148" i="778"/>
  <c r="X148" i="778"/>
  <c r="U148" i="778"/>
  <c r="J148" i="778"/>
  <c r="G148" i="778"/>
  <c r="F148" i="778"/>
  <c r="E148" i="778"/>
  <c r="Z147" i="778"/>
  <c r="J147" i="778" s="1"/>
  <c r="Y147" i="778"/>
  <c r="X147" i="778"/>
  <c r="U147" i="778"/>
  <c r="G147" i="778"/>
  <c r="F147" i="778"/>
  <c r="E147" i="778"/>
  <c r="Z146" i="778"/>
  <c r="J146" i="778" s="1"/>
  <c r="Y146" i="778"/>
  <c r="X146" i="778"/>
  <c r="U146" i="778"/>
  <c r="G146" i="778"/>
  <c r="F146" i="778"/>
  <c r="E146" i="778"/>
  <c r="Z145" i="778"/>
  <c r="J145" i="778" s="1"/>
  <c r="Y145" i="778"/>
  <c r="X145" i="778"/>
  <c r="W145" i="778"/>
  <c r="U145" i="778"/>
  <c r="G145" i="778"/>
  <c r="F145" i="778"/>
  <c r="E145" i="778"/>
  <c r="Z144" i="778"/>
  <c r="J144" i="778" s="1"/>
  <c r="Y144" i="778"/>
  <c r="X144" i="778"/>
  <c r="U144" i="778"/>
  <c r="G144" i="778"/>
  <c r="F144" i="778"/>
  <c r="E144" i="778"/>
  <c r="Z143" i="778"/>
  <c r="Y143" i="778"/>
  <c r="X143" i="778"/>
  <c r="U143" i="778"/>
  <c r="J143" i="778"/>
  <c r="H143" i="778"/>
  <c r="G143" i="778"/>
  <c r="F143" i="778"/>
  <c r="E143" i="778"/>
  <c r="Z142" i="778"/>
  <c r="J142" i="778" s="1"/>
  <c r="Y142" i="778"/>
  <c r="X142" i="778"/>
  <c r="U142" i="778"/>
  <c r="H142" i="778"/>
  <c r="G142" i="778"/>
  <c r="F142" i="778"/>
  <c r="E142" i="778"/>
  <c r="Z141" i="778"/>
  <c r="J141" i="778" s="1"/>
  <c r="Y141" i="778"/>
  <c r="X141" i="778"/>
  <c r="U141" i="778"/>
  <c r="H141" i="778"/>
  <c r="G141" i="778"/>
  <c r="F141" i="778"/>
  <c r="E141" i="778"/>
  <c r="Z140" i="778"/>
  <c r="J140" i="778" s="1"/>
  <c r="Y140" i="778"/>
  <c r="X140" i="778"/>
  <c r="U140" i="778"/>
  <c r="H140" i="778"/>
  <c r="G140" i="778"/>
  <c r="F140" i="778"/>
  <c r="E140" i="778"/>
  <c r="Z139" i="778"/>
  <c r="J139" i="778" s="1"/>
  <c r="Y139" i="778"/>
  <c r="X139" i="778"/>
  <c r="U139" i="778"/>
  <c r="H139" i="778"/>
  <c r="G139" i="778"/>
  <c r="F139" i="778"/>
  <c r="E139" i="778"/>
  <c r="Z138" i="778"/>
  <c r="J138" i="778" s="1"/>
  <c r="Y138" i="778"/>
  <c r="X138" i="778"/>
  <c r="U138" i="778"/>
  <c r="H138" i="778"/>
  <c r="G138" i="778"/>
  <c r="F138" i="778"/>
  <c r="E138" i="778"/>
  <c r="Z137" i="778"/>
  <c r="J137" i="778" s="1"/>
  <c r="Y137" i="778"/>
  <c r="X137" i="778"/>
  <c r="W137" i="778"/>
  <c r="U137" i="778"/>
  <c r="H137" i="778"/>
  <c r="G137" i="778"/>
  <c r="F137" i="778"/>
  <c r="E137" i="778"/>
  <c r="Z136" i="778"/>
  <c r="J136" i="778" s="1"/>
  <c r="Y136" i="778"/>
  <c r="X136" i="778"/>
  <c r="U136" i="778"/>
  <c r="H136" i="778"/>
  <c r="G136" i="778"/>
  <c r="F136" i="778"/>
  <c r="E136" i="778"/>
  <c r="Z135" i="778"/>
  <c r="J135" i="778" s="1"/>
  <c r="Y135" i="778"/>
  <c r="X135" i="778"/>
  <c r="U135" i="778"/>
  <c r="H135" i="778"/>
  <c r="G135" i="778"/>
  <c r="F135" i="778"/>
  <c r="E135" i="778"/>
  <c r="Z134" i="778"/>
  <c r="J134" i="778" s="1"/>
  <c r="Y134" i="778"/>
  <c r="X134" i="778"/>
  <c r="U134" i="778"/>
  <c r="H134" i="778"/>
  <c r="G134" i="778"/>
  <c r="F134" i="778"/>
  <c r="E134" i="778"/>
  <c r="Z133" i="778"/>
  <c r="J133" i="778" s="1"/>
  <c r="Y133" i="778"/>
  <c r="X133" i="778"/>
  <c r="U133" i="778"/>
  <c r="H133" i="778"/>
  <c r="G133" i="778"/>
  <c r="F133" i="778"/>
  <c r="E133" i="778"/>
  <c r="Z132" i="778"/>
  <c r="J132" i="778" s="1"/>
  <c r="Y132" i="778"/>
  <c r="X132" i="778"/>
  <c r="U132" i="778"/>
  <c r="H132" i="778"/>
  <c r="G132" i="778"/>
  <c r="F132" i="778"/>
  <c r="E132" i="778"/>
  <c r="Z131" i="778"/>
  <c r="J131" i="778" s="1"/>
  <c r="Y131" i="778"/>
  <c r="X131" i="778"/>
  <c r="U131" i="778"/>
  <c r="H131" i="778"/>
  <c r="G131" i="778"/>
  <c r="F131" i="778"/>
  <c r="E131" i="778"/>
  <c r="Z130" i="778"/>
  <c r="J130" i="778" s="1"/>
  <c r="Y130" i="778"/>
  <c r="X130" i="778"/>
  <c r="U130" i="778"/>
  <c r="H130" i="778"/>
  <c r="G130" i="778"/>
  <c r="F130" i="778"/>
  <c r="E130" i="778"/>
  <c r="Z129" i="778"/>
  <c r="J129" i="778" s="1"/>
  <c r="Y129" i="778"/>
  <c r="X129" i="778"/>
  <c r="U129" i="778"/>
  <c r="H129" i="778"/>
  <c r="G129" i="778"/>
  <c r="F129" i="778"/>
  <c r="E129" i="778"/>
  <c r="Z128" i="778"/>
  <c r="J128" i="778" s="1"/>
  <c r="Y128" i="778"/>
  <c r="X128" i="778"/>
  <c r="U128" i="778"/>
  <c r="H128" i="778"/>
  <c r="G128" i="778"/>
  <c r="F128" i="778"/>
  <c r="E128" i="778"/>
  <c r="Z127" i="778"/>
  <c r="J127" i="778" s="1"/>
  <c r="Y127" i="778"/>
  <c r="X127" i="778"/>
  <c r="U127" i="778"/>
  <c r="H127" i="778"/>
  <c r="G127" i="778"/>
  <c r="F127" i="778"/>
  <c r="E127" i="778"/>
  <c r="Z126" i="778"/>
  <c r="J126" i="778" s="1"/>
  <c r="Y126" i="778"/>
  <c r="X126" i="778"/>
  <c r="U126" i="778"/>
  <c r="H126" i="778"/>
  <c r="G126" i="778"/>
  <c r="F126" i="778"/>
  <c r="E126" i="778"/>
  <c r="Z125" i="778"/>
  <c r="J125" i="778" s="1"/>
  <c r="Y125" i="778"/>
  <c r="X125" i="778"/>
  <c r="U125" i="778"/>
  <c r="H125" i="778"/>
  <c r="G125" i="778"/>
  <c r="F125" i="778"/>
  <c r="E125" i="778"/>
  <c r="Z124" i="778"/>
  <c r="J124" i="778" s="1"/>
  <c r="Y124" i="778"/>
  <c r="X124" i="778"/>
  <c r="U124" i="778"/>
  <c r="H124" i="778"/>
  <c r="G124" i="778"/>
  <c r="F124" i="778"/>
  <c r="E124" i="778"/>
  <c r="Z123" i="778"/>
  <c r="J123" i="778" s="1"/>
  <c r="Y123" i="778"/>
  <c r="X123" i="778"/>
  <c r="H123" i="778"/>
  <c r="G123" i="778"/>
  <c r="F123" i="778"/>
  <c r="E123" i="778"/>
  <c r="Z122" i="778"/>
  <c r="J122" i="778" s="1"/>
  <c r="Y122" i="778"/>
  <c r="X122" i="778"/>
  <c r="H122" i="778"/>
  <c r="G122" i="778"/>
  <c r="F122" i="778"/>
  <c r="E122" i="778"/>
  <c r="Z121" i="778"/>
  <c r="J121" i="778" s="1"/>
  <c r="Y121" i="778"/>
  <c r="X121" i="778"/>
  <c r="U121" i="778"/>
  <c r="H121" i="778"/>
  <c r="G121" i="778"/>
  <c r="F121" i="778"/>
  <c r="E121" i="778"/>
  <c r="Z120" i="778"/>
  <c r="J120" i="778" s="1"/>
  <c r="Y120" i="778"/>
  <c r="X120" i="778"/>
  <c r="I120" i="778" s="1"/>
  <c r="V120" i="778"/>
  <c r="U120" i="778"/>
  <c r="H120" i="778"/>
  <c r="G120" i="778"/>
  <c r="F120" i="778"/>
  <c r="E120" i="778"/>
  <c r="Z119" i="778"/>
  <c r="J119" i="778" s="1"/>
  <c r="Y119" i="778"/>
  <c r="X119" i="778"/>
  <c r="V119" i="778"/>
  <c r="U119" i="778"/>
  <c r="H119" i="778"/>
  <c r="G119" i="778"/>
  <c r="F119" i="778"/>
  <c r="E119" i="778"/>
  <c r="Z118" i="778"/>
  <c r="J118" i="778" s="1"/>
  <c r="Y118" i="778"/>
  <c r="X118" i="778"/>
  <c r="V118" i="778"/>
  <c r="U118" i="778"/>
  <c r="H118" i="778"/>
  <c r="G118" i="778"/>
  <c r="F118" i="778"/>
  <c r="E118" i="778"/>
  <c r="Z117" i="778"/>
  <c r="J117" i="778" s="1"/>
  <c r="Y117" i="778"/>
  <c r="X117" i="778"/>
  <c r="I117" i="778" s="1"/>
  <c r="V117" i="778"/>
  <c r="U117" i="778"/>
  <c r="H117" i="778"/>
  <c r="G117" i="778"/>
  <c r="F117" i="778"/>
  <c r="E117" i="778"/>
  <c r="Z116" i="778"/>
  <c r="Y116" i="778"/>
  <c r="X116" i="778"/>
  <c r="V116" i="778"/>
  <c r="U116" i="778"/>
  <c r="J116" i="778"/>
  <c r="H116" i="778"/>
  <c r="G116" i="778"/>
  <c r="F116" i="778"/>
  <c r="E116" i="778"/>
  <c r="Z115" i="778"/>
  <c r="J115" i="778" s="1"/>
  <c r="Y115" i="778"/>
  <c r="I115" i="778" s="1"/>
  <c r="X115" i="778"/>
  <c r="V115" i="778"/>
  <c r="W115" i="778" s="1"/>
  <c r="U115" i="778"/>
  <c r="H115" i="778"/>
  <c r="G115" i="778"/>
  <c r="F115" i="778"/>
  <c r="E115" i="778"/>
  <c r="Z114" i="778"/>
  <c r="J114" i="778" s="1"/>
  <c r="Y114" i="778"/>
  <c r="X114" i="778"/>
  <c r="V114" i="778"/>
  <c r="U114" i="778"/>
  <c r="H114" i="778"/>
  <c r="G114" i="778"/>
  <c r="F114" i="778"/>
  <c r="E114" i="778"/>
  <c r="Z113" i="778"/>
  <c r="J113" i="778" s="1"/>
  <c r="Y113" i="778"/>
  <c r="X113" i="778"/>
  <c r="V113" i="778"/>
  <c r="U113" i="778"/>
  <c r="H113" i="778"/>
  <c r="G113" i="778"/>
  <c r="F113" i="778"/>
  <c r="E113" i="778"/>
  <c r="Z112" i="778"/>
  <c r="J112" i="778" s="1"/>
  <c r="Y112" i="778"/>
  <c r="X112" i="778"/>
  <c r="I112" i="778" s="1"/>
  <c r="V112" i="778"/>
  <c r="W112" i="778" s="1"/>
  <c r="U112" i="778"/>
  <c r="H112" i="778"/>
  <c r="G112" i="778"/>
  <c r="F112" i="778"/>
  <c r="E112" i="778"/>
  <c r="Z111" i="778"/>
  <c r="Y111" i="778"/>
  <c r="X111" i="778"/>
  <c r="V111" i="778"/>
  <c r="U111" i="778"/>
  <c r="J111" i="778"/>
  <c r="H111" i="778"/>
  <c r="G111" i="778"/>
  <c r="F111" i="778"/>
  <c r="E111" i="778"/>
  <c r="Z110" i="778"/>
  <c r="J110" i="778" s="1"/>
  <c r="Y110" i="778"/>
  <c r="X110" i="778"/>
  <c r="V110" i="778"/>
  <c r="W110" i="778" s="1"/>
  <c r="U110" i="778"/>
  <c r="H110" i="778"/>
  <c r="G110" i="778"/>
  <c r="F110" i="778"/>
  <c r="E110" i="778"/>
  <c r="Z109" i="778"/>
  <c r="J109" i="778" s="1"/>
  <c r="Y109" i="778"/>
  <c r="X109" i="778"/>
  <c r="V109" i="778"/>
  <c r="W109" i="778" s="1"/>
  <c r="H109" i="778"/>
  <c r="G109" i="778"/>
  <c r="F109" i="778"/>
  <c r="E109" i="778"/>
  <c r="Z108" i="778"/>
  <c r="J108" i="778" s="1"/>
  <c r="Y108" i="778"/>
  <c r="X108" i="778"/>
  <c r="V108" i="778"/>
  <c r="W108" i="778" s="1"/>
  <c r="H108" i="778"/>
  <c r="G108" i="778"/>
  <c r="F108" i="778"/>
  <c r="E108" i="778"/>
  <c r="Z107" i="778"/>
  <c r="J107" i="778" s="1"/>
  <c r="Y107" i="778"/>
  <c r="X107" i="778"/>
  <c r="I107" i="778" s="1"/>
  <c r="V107" i="778"/>
  <c r="U107" i="778"/>
  <c r="T107" i="778"/>
  <c r="H107" i="778"/>
  <c r="G107" i="778"/>
  <c r="F107" i="778"/>
  <c r="E107" i="778"/>
  <c r="Z106" i="778"/>
  <c r="J106" i="778" s="1"/>
  <c r="Y106" i="778"/>
  <c r="X106" i="778"/>
  <c r="V106" i="778"/>
  <c r="U106" i="778"/>
  <c r="T106" i="778"/>
  <c r="H106" i="778"/>
  <c r="G106" i="778"/>
  <c r="F106" i="778"/>
  <c r="E106" i="778"/>
  <c r="Z105" i="778"/>
  <c r="J105" i="778" s="1"/>
  <c r="Y105" i="778"/>
  <c r="X105" i="778"/>
  <c r="V105" i="778"/>
  <c r="U105" i="778"/>
  <c r="T105" i="778"/>
  <c r="H105" i="778"/>
  <c r="G105" i="778"/>
  <c r="F105" i="778"/>
  <c r="E105" i="778"/>
  <c r="Z104" i="778"/>
  <c r="J104" i="778" s="1"/>
  <c r="Y104" i="778"/>
  <c r="X104" i="778"/>
  <c r="V104" i="778"/>
  <c r="W104" i="778" s="1"/>
  <c r="U104" i="778"/>
  <c r="T104" i="778"/>
  <c r="H104" i="778"/>
  <c r="G104" i="778"/>
  <c r="F104" i="778"/>
  <c r="E104" i="778"/>
  <c r="Z103" i="778"/>
  <c r="J103" i="778" s="1"/>
  <c r="Y103" i="778"/>
  <c r="X103" i="778"/>
  <c r="I103" i="778" s="1"/>
  <c r="V103" i="778"/>
  <c r="W103" i="778" s="1"/>
  <c r="U103" i="778"/>
  <c r="T103" i="778"/>
  <c r="H103" i="778"/>
  <c r="G103" i="778"/>
  <c r="F103" i="778"/>
  <c r="E103" i="778"/>
  <c r="Z102" i="778"/>
  <c r="J102" i="778" s="1"/>
  <c r="Y102" i="778"/>
  <c r="X102" i="778"/>
  <c r="I102" i="778" s="1"/>
  <c r="V102" i="778"/>
  <c r="W102" i="778" s="1"/>
  <c r="U102" i="778"/>
  <c r="T102" i="778"/>
  <c r="H102" i="778"/>
  <c r="G102" i="778"/>
  <c r="F102" i="778"/>
  <c r="E102" i="778"/>
  <c r="Z101" i="778"/>
  <c r="J101" i="778" s="1"/>
  <c r="Y101" i="778"/>
  <c r="X101" i="778"/>
  <c r="I101" i="778" s="1"/>
  <c r="V101" i="778"/>
  <c r="U101" i="778"/>
  <c r="T101" i="778"/>
  <c r="H101" i="778"/>
  <c r="G101" i="778"/>
  <c r="F101" i="778"/>
  <c r="E101" i="778"/>
  <c r="Z100" i="778"/>
  <c r="J100" i="778" s="1"/>
  <c r="Y100" i="778"/>
  <c r="X100" i="778"/>
  <c r="V100" i="778"/>
  <c r="U100" i="778"/>
  <c r="T100" i="778"/>
  <c r="H100" i="778"/>
  <c r="G100" i="778"/>
  <c r="F100" i="778"/>
  <c r="E100" i="778"/>
  <c r="Z99" i="778"/>
  <c r="J99" i="778" s="1"/>
  <c r="Y99" i="778"/>
  <c r="X99" i="778"/>
  <c r="V99" i="778"/>
  <c r="W99" i="778" s="1"/>
  <c r="U99" i="778"/>
  <c r="T99" i="778"/>
  <c r="H99" i="778"/>
  <c r="G99" i="778"/>
  <c r="F99" i="778"/>
  <c r="E99" i="778"/>
  <c r="Z98" i="778"/>
  <c r="J98" i="778" s="1"/>
  <c r="Y98" i="778"/>
  <c r="X98" i="778"/>
  <c r="V98" i="778"/>
  <c r="W98" i="778" s="1"/>
  <c r="T98" i="778"/>
  <c r="H98" i="778"/>
  <c r="G98" i="778"/>
  <c r="F98" i="778"/>
  <c r="E98" i="778"/>
  <c r="Z97" i="778"/>
  <c r="J97" i="778" s="1"/>
  <c r="Y97" i="778"/>
  <c r="X97" i="778"/>
  <c r="V97" i="778"/>
  <c r="W97" i="778" s="1"/>
  <c r="T97" i="778"/>
  <c r="H97" i="778"/>
  <c r="G97" i="778"/>
  <c r="F97" i="778"/>
  <c r="E97" i="778"/>
  <c r="Z96" i="778"/>
  <c r="J96" i="778" s="1"/>
  <c r="Y96" i="778"/>
  <c r="X96" i="778"/>
  <c r="V96" i="778"/>
  <c r="W96" i="778" s="1"/>
  <c r="T96" i="778"/>
  <c r="H96" i="778"/>
  <c r="G96" i="778"/>
  <c r="F96" i="778"/>
  <c r="E96" i="778"/>
  <c r="Z95" i="778"/>
  <c r="J95" i="778" s="1"/>
  <c r="Y95" i="778"/>
  <c r="X95" i="778"/>
  <c r="V95" i="778"/>
  <c r="W95" i="778" s="1"/>
  <c r="T95" i="778"/>
  <c r="H95" i="778"/>
  <c r="G95" i="778"/>
  <c r="F95" i="778"/>
  <c r="E95" i="778"/>
  <c r="Z94" i="778"/>
  <c r="J94" i="778" s="1"/>
  <c r="Y94" i="778"/>
  <c r="X94" i="778"/>
  <c r="I94" i="778" s="1"/>
  <c r="V94" i="778"/>
  <c r="W94" i="778" s="1"/>
  <c r="U94" i="778"/>
  <c r="T94" i="778"/>
  <c r="H94" i="778"/>
  <c r="G94" i="778"/>
  <c r="F94" i="778"/>
  <c r="E94" i="778"/>
  <c r="Z93" i="778"/>
  <c r="J93" i="778" s="1"/>
  <c r="Y93" i="778"/>
  <c r="X93" i="778"/>
  <c r="I93" i="778" s="1"/>
  <c r="V93" i="778"/>
  <c r="W93" i="778" s="1"/>
  <c r="U93" i="778"/>
  <c r="T93" i="778"/>
  <c r="H93" i="778"/>
  <c r="G93" i="778"/>
  <c r="F93" i="778"/>
  <c r="E93" i="778"/>
  <c r="Z92" i="778"/>
  <c r="J92" i="778" s="1"/>
  <c r="Y92" i="778"/>
  <c r="X92" i="778"/>
  <c r="I92" i="778" s="1"/>
  <c r="V92" i="778"/>
  <c r="W92" i="778" s="1"/>
  <c r="U92" i="778"/>
  <c r="T92" i="778"/>
  <c r="H92" i="778"/>
  <c r="G92" i="778"/>
  <c r="F92" i="778"/>
  <c r="E92" i="778"/>
  <c r="Z91" i="778"/>
  <c r="J91" i="778" s="1"/>
  <c r="Y91" i="778"/>
  <c r="X91" i="778"/>
  <c r="I91" i="778" s="1"/>
  <c r="V91" i="778"/>
  <c r="W91" i="778" s="1"/>
  <c r="U91" i="778"/>
  <c r="T91" i="778"/>
  <c r="H91" i="778"/>
  <c r="G91" i="778"/>
  <c r="F91" i="778"/>
  <c r="E91" i="778"/>
  <c r="Z90" i="778"/>
  <c r="J90" i="778" s="1"/>
  <c r="Y90" i="778"/>
  <c r="X90" i="778"/>
  <c r="I90" i="778" s="1"/>
  <c r="V90" i="778"/>
  <c r="W90" i="778" s="1"/>
  <c r="U90" i="778"/>
  <c r="T90" i="778"/>
  <c r="H90" i="778"/>
  <c r="G90" i="778"/>
  <c r="F90" i="778"/>
  <c r="E90" i="778"/>
  <c r="Z89" i="778"/>
  <c r="J89" i="778" s="1"/>
  <c r="Y89" i="778"/>
  <c r="X89" i="778"/>
  <c r="V89" i="778"/>
  <c r="W89" i="778" s="1"/>
  <c r="U89" i="778"/>
  <c r="T89" i="778"/>
  <c r="K89" i="778"/>
  <c r="H89" i="778"/>
  <c r="G89" i="778"/>
  <c r="F89" i="778"/>
  <c r="E89" i="778"/>
  <c r="Z88" i="778"/>
  <c r="J88" i="778" s="1"/>
  <c r="Y88" i="778"/>
  <c r="X88" i="778"/>
  <c r="V88" i="778"/>
  <c r="W88" i="778" s="1"/>
  <c r="U88" i="778"/>
  <c r="T88" i="778"/>
  <c r="K88" i="778"/>
  <c r="H88" i="778"/>
  <c r="G88" i="778"/>
  <c r="F88" i="778"/>
  <c r="E88" i="778"/>
  <c r="Z87" i="778"/>
  <c r="J87" i="778" s="1"/>
  <c r="Y87" i="778"/>
  <c r="X87" i="778"/>
  <c r="V87" i="778"/>
  <c r="W87" i="778" s="1"/>
  <c r="U87" i="778"/>
  <c r="T87" i="778"/>
  <c r="K87" i="778"/>
  <c r="H87" i="778"/>
  <c r="G87" i="778"/>
  <c r="F87" i="778"/>
  <c r="E87" i="778"/>
  <c r="Z86" i="778"/>
  <c r="J86" i="778" s="1"/>
  <c r="Y86" i="778"/>
  <c r="X86" i="778"/>
  <c r="V86" i="778"/>
  <c r="W86" i="778" s="1"/>
  <c r="U86" i="778"/>
  <c r="T86" i="778"/>
  <c r="K86" i="778"/>
  <c r="H86" i="778"/>
  <c r="G86" i="778"/>
  <c r="F86" i="778"/>
  <c r="E86" i="778"/>
  <c r="Z85" i="778"/>
  <c r="J85" i="778" s="1"/>
  <c r="Y85" i="778"/>
  <c r="X85" i="778"/>
  <c r="V85" i="778"/>
  <c r="W85" i="778" s="1"/>
  <c r="U85" i="778"/>
  <c r="T85" i="778"/>
  <c r="K85" i="778"/>
  <c r="H85" i="778"/>
  <c r="G85" i="778"/>
  <c r="F85" i="778"/>
  <c r="E85" i="778"/>
  <c r="Z84" i="778"/>
  <c r="J84" i="778" s="1"/>
  <c r="Y84" i="778"/>
  <c r="X84" i="778"/>
  <c r="V84" i="778"/>
  <c r="W84" i="778" s="1"/>
  <c r="T84" i="778"/>
  <c r="K84" i="778"/>
  <c r="H84" i="778"/>
  <c r="G84" i="778"/>
  <c r="F84" i="778"/>
  <c r="E84" i="778"/>
  <c r="Z83" i="778"/>
  <c r="J83" i="778" s="1"/>
  <c r="Y83" i="778"/>
  <c r="X83" i="778"/>
  <c r="V83" i="778"/>
  <c r="W83" i="778" s="1"/>
  <c r="U83" i="778"/>
  <c r="T83" i="778"/>
  <c r="K83" i="778"/>
  <c r="H83" i="778"/>
  <c r="G83" i="778"/>
  <c r="F83" i="778"/>
  <c r="E83" i="778"/>
  <c r="Z82" i="778"/>
  <c r="J82" i="778" s="1"/>
  <c r="Y82" i="778"/>
  <c r="X82" i="778"/>
  <c r="V82" i="778"/>
  <c r="W82" i="778" s="1"/>
  <c r="U82" i="778"/>
  <c r="T82" i="778"/>
  <c r="K82" i="778"/>
  <c r="H82" i="778"/>
  <c r="G82" i="778"/>
  <c r="F82" i="778"/>
  <c r="E82" i="778"/>
  <c r="Z81" i="778"/>
  <c r="J81" i="778" s="1"/>
  <c r="Y81" i="778"/>
  <c r="X81" i="778"/>
  <c r="V81" i="778"/>
  <c r="W81" i="778" s="1"/>
  <c r="U81" i="778"/>
  <c r="T81" i="778"/>
  <c r="K81" i="778"/>
  <c r="H81" i="778"/>
  <c r="G81" i="778"/>
  <c r="F81" i="778"/>
  <c r="E81" i="778"/>
  <c r="Z80" i="778"/>
  <c r="J80" i="778" s="1"/>
  <c r="Y80" i="778"/>
  <c r="X80" i="778"/>
  <c r="I80" i="778" s="1"/>
  <c r="V80" i="778"/>
  <c r="W80" i="778" s="1"/>
  <c r="T80" i="778"/>
  <c r="K80" i="778"/>
  <c r="H80" i="778"/>
  <c r="G80" i="778"/>
  <c r="F80" i="778"/>
  <c r="E80" i="778"/>
  <c r="Z79" i="778"/>
  <c r="J79" i="778" s="1"/>
  <c r="Y79" i="778"/>
  <c r="X79" i="778"/>
  <c r="V79" i="778"/>
  <c r="W79" i="778" s="1"/>
  <c r="T79" i="778"/>
  <c r="K79" i="778"/>
  <c r="H79" i="778"/>
  <c r="G79" i="778"/>
  <c r="F79" i="778"/>
  <c r="E79" i="778"/>
  <c r="Z78" i="778"/>
  <c r="J78" i="778" s="1"/>
  <c r="Y78" i="778"/>
  <c r="X78" i="778"/>
  <c r="V78" i="778"/>
  <c r="W78" i="778" s="1"/>
  <c r="T78" i="778"/>
  <c r="K78" i="778"/>
  <c r="H78" i="778"/>
  <c r="G78" i="778"/>
  <c r="F78" i="778"/>
  <c r="E78" i="778"/>
  <c r="Z77" i="778"/>
  <c r="J77" i="778" s="1"/>
  <c r="Y77" i="778"/>
  <c r="X77" i="778"/>
  <c r="V77" i="778"/>
  <c r="W77" i="778" s="1"/>
  <c r="T77" i="778"/>
  <c r="K77" i="778"/>
  <c r="H77" i="778"/>
  <c r="G77" i="778"/>
  <c r="F77" i="778"/>
  <c r="E77" i="778"/>
  <c r="Z76" i="778"/>
  <c r="J76" i="778" s="1"/>
  <c r="Y76" i="778"/>
  <c r="X76" i="778"/>
  <c r="V76" i="778"/>
  <c r="W76" i="778" s="1"/>
  <c r="T76" i="778"/>
  <c r="K76" i="778"/>
  <c r="H76" i="778"/>
  <c r="G76" i="778"/>
  <c r="F76" i="778"/>
  <c r="E76" i="778"/>
  <c r="Z75" i="778"/>
  <c r="J75" i="778" s="1"/>
  <c r="Y75" i="778"/>
  <c r="X75" i="778"/>
  <c r="V75" i="778"/>
  <c r="W75" i="778" s="1"/>
  <c r="U75" i="778"/>
  <c r="T75" i="778"/>
  <c r="K75" i="778"/>
  <c r="H75" i="778"/>
  <c r="G75" i="778"/>
  <c r="F75" i="778"/>
  <c r="E75" i="778"/>
  <c r="Z74" i="778"/>
  <c r="J74" i="778" s="1"/>
  <c r="Y74" i="778"/>
  <c r="X74" i="778"/>
  <c r="V74" i="778"/>
  <c r="W74" i="778" s="1"/>
  <c r="U74" i="778"/>
  <c r="T74" i="778"/>
  <c r="K74" i="778"/>
  <c r="H74" i="778"/>
  <c r="G74" i="778"/>
  <c r="F74" i="778"/>
  <c r="E74" i="778"/>
  <c r="Z73" i="778"/>
  <c r="J73" i="778" s="1"/>
  <c r="Y73" i="778"/>
  <c r="X73" i="778"/>
  <c r="V73" i="778"/>
  <c r="W73" i="778" s="1"/>
  <c r="T73" i="778"/>
  <c r="K73" i="778"/>
  <c r="H73" i="778"/>
  <c r="G73" i="778"/>
  <c r="F73" i="778"/>
  <c r="E73" i="778"/>
  <c r="Z72" i="778"/>
  <c r="J72" i="778" s="1"/>
  <c r="Y72" i="778"/>
  <c r="X72" i="778"/>
  <c r="V72" i="778"/>
  <c r="W72" i="778" s="1"/>
  <c r="T72" i="778"/>
  <c r="K72" i="778"/>
  <c r="H72" i="778"/>
  <c r="G72" i="778"/>
  <c r="F72" i="778"/>
  <c r="E72" i="778"/>
  <c r="Z71" i="778"/>
  <c r="J71" i="778" s="1"/>
  <c r="Y71" i="778"/>
  <c r="X71" i="778"/>
  <c r="V71" i="778"/>
  <c r="W71" i="778" s="1"/>
  <c r="T71" i="778"/>
  <c r="K71" i="778"/>
  <c r="H71" i="778"/>
  <c r="G71" i="778"/>
  <c r="F71" i="778"/>
  <c r="E71" i="778"/>
  <c r="Z70" i="778"/>
  <c r="J70" i="778" s="1"/>
  <c r="Y70" i="778"/>
  <c r="X70" i="778"/>
  <c r="V70" i="778"/>
  <c r="W70" i="778" s="1"/>
  <c r="T70" i="778"/>
  <c r="K70" i="778"/>
  <c r="H70" i="778"/>
  <c r="G70" i="778"/>
  <c r="F70" i="778"/>
  <c r="E70" i="778"/>
  <c r="Z69" i="778"/>
  <c r="J69" i="778" s="1"/>
  <c r="Y69" i="778"/>
  <c r="X69" i="778"/>
  <c r="V69" i="778"/>
  <c r="W69" i="778" s="1"/>
  <c r="U69" i="778"/>
  <c r="T69" i="778"/>
  <c r="K69" i="778"/>
  <c r="I69" i="778"/>
  <c r="H69" i="778"/>
  <c r="G69" i="778"/>
  <c r="F69" i="778"/>
  <c r="E69" i="778"/>
  <c r="Z68" i="778"/>
  <c r="J68" i="778" s="1"/>
  <c r="Y68" i="778"/>
  <c r="X68" i="778"/>
  <c r="V68" i="778"/>
  <c r="W68" i="778" s="1"/>
  <c r="U68" i="778"/>
  <c r="T68" i="778"/>
  <c r="K68" i="778"/>
  <c r="H68" i="778"/>
  <c r="G68" i="778"/>
  <c r="F68" i="778"/>
  <c r="E68" i="778"/>
  <c r="Z67" i="778"/>
  <c r="J67" i="778" s="1"/>
  <c r="Y67" i="778"/>
  <c r="X67" i="778"/>
  <c r="I67" i="778" s="1"/>
  <c r="V67" i="778"/>
  <c r="W67" i="778" s="1"/>
  <c r="U67" i="778"/>
  <c r="T67" i="778"/>
  <c r="K67" i="778"/>
  <c r="H67" i="778"/>
  <c r="G67" i="778"/>
  <c r="F67" i="778"/>
  <c r="E67" i="778"/>
  <c r="Z66" i="778"/>
  <c r="J66" i="778" s="1"/>
  <c r="Y66" i="778"/>
  <c r="X66" i="778"/>
  <c r="V66" i="778"/>
  <c r="W66" i="778" s="1"/>
  <c r="U66" i="778"/>
  <c r="T66" i="778"/>
  <c r="K66" i="778"/>
  <c r="H66" i="778"/>
  <c r="G66" i="778"/>
  <c r="F66" i="778"/>
  <c r="E66" i="778"/>
  <c r="Z65" i="778"/>
  <c r="Y65" i="778"/>
  <c r="X65" i="778"/>
  <c r="I65" i="778" s="1"/>
  <c r="V65" i="778"/>
  <c r="W65" i="778" s="1"/>
  <c r="U65" i="778"/>
  <c r="T65" i="778"/>
  <c r="K65" i="778"/>
  <c r="J65" i="778"/>
  <c r="H65" i="778"/>
  <c r="G65" i="778"/>
  <c r="F65" i="778"/>
  <c r="E65" i="778"/>
  <c r="Z64" i="778"/>
  <c r="J64" i="778" s="1"/>
  <c r="Y64" i="778"/>
  <c r="X64" i="778"/>
  <c r="V64" i="778"/>
  <c r="W64" i="778" s="1"/>
  <c r="U64" i="778"/>
  <c r="T64" i="778"/>
  <c r="K64" i="778"/>
  <c r="H64" i="778"/>
  <c r="G64" i="778"/>
  <c r="F64" i="778"/>
  <c r="E64" i="778"/>
  <c r="Z55" i="778"/>
  <c r="J55" i="778" s="1"/>
  <c r="Y55" i="778"/>
  <c r="X55" i="778"/>
  <c r="V55" i="778"/>
  <c r="W55" i="778" s="1"/>
  <c r="U55" i="778"/>
  <c r="T55" i="778"/>
  <c r="K55" i="778"/>
  <c r="I55" i="778"/>
  <c r="H55" i="778"/>
  <c r="G55" i="778"/>
  <c r="F55" i="778"/>
  <c r="E55" i="778"/>
  <c r="Z54" i="778"/>
  <c r="J54" i="778" s="1"/>
  <c r="Y54" i="778"/>
  <c r="X54" i="778"/>
  <c r="V54" i="778"/>
  <c r="W54" i="778" s="1"/>
  <c r="U54" i="778"/>
  <c r="T54" i="778"/>
  <c r="K54" i="778"/>
  <c r="H54" i="778"/>
  <c r="G54" i="778"/>
  <c r="F54" i="778"/>
  <c r="E54" i="778"/>
  <c r="Z53" i="778"/>
  <c r="J53" i="778" s="1"/>
  <c r="Y53" i="778"/>
  <c r="X53" i="778"/>
  <c r="V53" i="778"/>
  <c r="W53" i="778" s="1"/>
  <c r="U53" i="778"/>
  <c r="T53" i="778"/>
  <c r="K53" i="778"/>
  <c r="H53" i="778"/>
  <c r="G53" i="778"/>
  <c r="F53" i="778"/>
  <c r="E53" i="778"/>
  <c r="Z52" i="778"/>
  <c r="J52" i="778" s="1"/>
  <c r="Y52" i="778"/>
  <c r="X52" i="778"/>
  <c r="V52" i="778"/>
  <c r="W52" i="778" s="1"/>
  <c r="U52" i="778"/>
  <c r="T52" i="778"/>
  <c r="K52" i="778"/>
  <c r="H52" i="778"/>
  <c r="G52" i="778"/>
  <c r="F52" i="778"/>
  <c r="E52" i="778"/>
  <c r="Z51" i="778"/>
  <c r="J51" i="778" s="1"/>
  <c r="Y51" i="778"/>
  <c r="X51" i="778"/>
  <c r="I51" i="778" s="1"/>
  <c r="V51" i="778"/>
  <c r="W51" i="778" s="1"/>
  <c r="U51" i="778"/>
  <c r="T51" i="778"/>
  <c r="K51" i="778"/>
  <c r="H51" i="778"/>
  <c r="G51" i="778"/>
  <c r="F51" i="778"/>
  <c r="E51" i="778"/>
  <c r="Z50" i="778"/>
  <c r="J50" i="778" s="1"/>
  <c r="Y50" i="778"/>
  <c r="X50" i="778"/>
  <c r="V50" i="778"/>
  <c r="W50" i="778" s="1"/>
  <c r="G50" i="778" s="1"/>
  <c r="U50" i="778"/>
  <c r="T50" i="778"/>
  <c r="K50" i="778"/>
  <c r="H50" i="778"/>
  <c r="F50" i="778"/>
  <c r="E50" i="778"/>
  <c r="Z49" i="778"/>
  <c r="J49" i="778" s="1"/>
  <c r="Y49" i="778"/>
  <c r="X49" i="778"/>
  <c r="V49" i="778"/>
  <c r="W49" i="778" s="1"/>
  <c r="U49" i="778"/>
  <c r="T49" i="778"/>
  <c r="G49" i="778" s="1"/>
  <c r="K49" i="778"/>
  <c r="H49" i="778"/>
  <c r="F49" i="778"/>
  <c r="E49" i="778"/>
  <c r="Z48" i="778"/>
  <c r="J48" i="778" s="1"/>
  <c r="Y48" i="778"/>
  <c r="X48" i="778"/>
  <c r="V48" i="778"/>
  <c r="W48" i="778" s="1"/>
  <c r="U48" i="778"/>
  <c r="T48" i="778"/>
  <c r="K48" i="778"/>
  <c r="H48" i="778"/>
  <c r="G48" i="778"/>
  <c r="F48" i="778"/>
  <c r="E48" i="778"/>
  <c r="Z47" i="778"/>
  <c r="J47" i="778" s="1"/>
  <c r="Y47" i="778"/>
  <c r="X47" i="778"/>
  <c r="V47" i="778"/>
  <c r="W47" i="778" s="1"/>
  <c r="U47" i="778"/>
  <c r="T47" i="778"/>
  <c r="G47" i="778" s="1"/>
  <c r="K47" i="778"/>
  <c r="H47" i="778"/>
  <c r="F47" i="778"/>
  <c r="E47" i="778"/>
  <c r="Z46" i="778"/>
  <c r="J46" i="778" s="1"/>
  <c r="Y46" i="778"/>
  <c r="X46" i="778"/>
  <c r="V46" i="778"/>
  <c r="W46" i="778" s="1"/>
  <c r="U46" i="778"/>
  <c r="T46" i="778"/>
  <c r="K46" i="778"/>
  <c r="H46" i="778"/>
  <c r="G46" i="778"/>
  <c r="F46" i="778"/>
  <c r="E46" i="778"/>
  <c r="Z45" i="778"/>
  <c r="J45" i="778" s="1"/>
  <c r="Y45" i="778"/>
  <c r="X45" i="778"/>
  <c r="I45" i="778" s="1"/>
  <c r="V45" i="778"/>
  <c r="W45" i="778" s="1"/>
  <c r="U45" i="778"/>
  <c r="T45" i="778"/>
  <c r="K45" i="778"/>
  <c r="H45" i="778"/>
  <c r="G45" i="778"/>
  <c r="F45" i="778"/>
  <c r="E45" i="778"/>
  <c r="Z44" i="778"/>
  <c r="J44" i="778" s="1"/>
  <c r="Y44" i="778"/>
  <c r="X44" i="778"/>
  <c r="V44" i="778"/>
  <c r="W44" i="778" s="1"/>
  <c r="U44" i="778"/>
  <c r="T44" i="778"/>
  <c r="G44" i="778" s="1"/>
  <c r="K44" i="778"/>
  <c r="H44" i="778"/>
  <c r="F44" i="778"/>
  <c r="E44" i="778"/>
  <c r="Z43" i="778"/>
  <c r="J43" i="778" s="1"/>
  <c r="Y43" i="778"/>
  <c r="X43" i="778"/>
  <c r="I43" i="778" s="1"/>
  <c r="V43" i="778"/>
  <c r="W43" i="778" s="1"/>
  <c r="U43" i="778"/>
  <c r="T43" i="778"/>
  <c r="G43" i="778" s="1"/>
  <c r="K43" i="778"/>
  <c r="H43" i="778"/>
  <c r="F43" i="778"/>
  <c r="E43" i="778"/>
  <c r="Z42" i="778"/>
  <c r="J42" i="778" s="1"/>
  <c r="Y42" i="778"/>
  <c r="X42" i="778"/>
  <c r="V42" i="778"/>
  <c r="W42" i="778" s="1"/>
  <c r="U42" i="778"/>
  <c r="T42" i="778"/>
  <c r="K42" i="778"/>
  <c r="H42" i="778"/>
  <c r="G42" i="778"/>
  <c r="F42" i="778"/>
  <c r="E42" i="778"/>
  <c r="Z41" i="778"/>
  <c r="J41" i="778" s="1"/>
  <c r="Y41" i="778"/>
  <c r="X41" i="778"/>
  <c r="V41" i="778"/>
  <c r="W41" i="778" s="1"/>
  <c r="T41" i="778"/>
  <c r="K41" i="778"/>
  <c r="H41" i="778"/>
  <c r="G41" i="778"/>
  <c r="F41" i="778"/>
  <c r="E41" i="778"/>
  <c r="Z40" i="778"/>
  <c r="J40" i="778" s="1"/>
  <c r="Y40" i="778"/>
  <c r="X40" i="778"/>
  <c r="V40" i="778"/>
  <c r="W40" i="778" s="1"/>
  <c r="T40" i="778"/>
  <c r="G40" i="778" s="1"/>
  <c r="K40" i="778"/>
  <c r="H40" i="778"/>
  <c r="F40" i="778"/>
  <c r="E40" i="778"/>
  <c r="Z39" i="778"/>
  <c r="J39" i="778" s="1"/>
  <c r="Y39" i="778"/>
  <c r="I39" i="778" s="1"/>
  <c r="X39" i="778"/>
  <c r="V39" i="778"/>
  <c r="W39" i="778" s="1"/>
  <c r="T39" i="778"/>
  <c r="K39" i="778"/>
  <c r="H39" i="778"/>
  <c r="G39" i="778"/>
  <c r="F39" i="778"/>
  <c r="E39" i="778"/>
  <c r="Z38" i="778"/>
  <c r="J38" i="778" s="1"/>
  <c r="Y38" i="778"/>
  <c r="X38" i="778"/>
  <c r="I38" i="778" s="1"/>
  <c r="V38" i="778"/>
  <c r="W38" i="778" s="1"/>
  <c r="T38" i="778"/>
  <c r="G38" i="778" s="1"/>
  <c r="K38" i="778"/>
  <c r="H38" i="778"/>
  <c r="F38" i="778"/>
  <c r="E38" i="778"/>
  <c r="Z37" i="778"/>
  <c r="J37" i="778" s="1"/>
  <c r="Y37" i="778"/>
  <c r="X37" i="778"/>
  <c r="V37" i="778"/>
  <c r="W37" i="778" s="1"/>
  <c r="U37" i="778"/>
  <c r="T37" i="778"/>
  <c r="G37" i="778" s="1"/>
  <c r="K37" i="778"/>
  <c r="H37" i="778"/>
  <c r="F37" i="778"/>
  <c r="E37" i="778"/>
  <c r="Z36" i="778"/>
  <c r="J36" i="778" s="1"/>
  <c r="Y36" i="778"/>
  <c r="X36" i="778"/>
  <c r="I36" i="778" s="1"/>
  <c r="V36" i="778"/>
  <c r="W36" i="778" s="1"/>
  <c r="U36" i="778"/>
  <c r="T36" i="778"/>
  <c r="G36" i="778" s="1"/>
  <c r="K36" i="778"/>
  <c r="H36" i="778"/>
  <c r="F36" i="778"/>
  <c r="E36" i="778"/>
  <c r="Z35" i="778"/>
  <c r="J35" i="778" s="1"/>
  <c r="Y35" i="778"/>
  <c r="X35" i="778"/>
  <c r="V35" i="778"/>
  <c r="W35" i="778" s="1"/>
  <c r="T35" i="778"/>
  <c r="G35" i="778" s="1"/>
  <c r="K35" i="778"/>
  <c r="H35" i="778"/>
  <c r="F35" i="778"/>
  <c r="E35" i="778"/>
  <c r="Z34" i="778"/>
  <c r="J34" i="778" s="1"/>
  <c r="Y34" i="778"/>
  <c r="X34" i="778"/>
  <c r="V34" i="778"/>
  <c r="W34" i="778" s="1"/>
  <c r="T34" i="778"/>
  <c r="K34" i="778"/>
  <c r="H34" i="778"/>
  <c r="G34" i="778"/>
  <c r="F34" i="778"/>
  <c r="E34" i="778"/>
  <c r="Z33" i="778"/>
  <c r="J33" i="778" s="1"/>
  <c r="Y33" i="778"/>
  <c r="X33" i="778"/>
  <c r="V33" i="778"/>
  <c r="W33" i="778" s="1"/>
  <c r="T33" i="778"/>
  <c r="G33" i="778" s="1"/>
  <c r="K33" i="778"/>
  <c r="H33" i="778"/>
  <c r="F33" i="778"/>
  <c r="E33" i="778"/>
  <c r="Z28" i="778"/>
  <c r="J28" i="778" s="1"/>
  <c r="Y28" i="778"/>
  <c r="X28" i="778"/>
  <c r="V28" i="778"/>
  <c r="W28" i="778" s="1"/>
  <c r="T28" i="778"/>
  <c r="K28" i="778"/>
  <c r="H28" i="778"/>
  <c r="G28" i="778"/>
  <c r="F28" i="778"/>
  <c r="E28" i="778"/>
  <c r="Z27" i="778"/>
  <c r="J27" i="778" s="1"/>
  <c r="Y27" i="778"/>
  <c r="X27" i="778"/>
  <c r="I27" i="778" s="1"/>
  <c r="V27" i="778"/>
  <c r="W27" i="778" s="1"/>
  <c r="T27" i="778"/>
  <c r="G27" i="778" s="1"/>
  <c r="K27" i="778"/>
  <c r="H27" i="778"/>
  <c r="F27" i="778"/>
  <c r="E27" i="778"/>
  <c r="Z26" i="778"/>
  <c r="J26" i="778" s="1"/>
  <c r="Y26" i="778"/>
  <c r="X26" i="778"/>
  <c r="V26" i="778"/>
  <c r="W26" i="778" s="1"/>
  <c r="T26" i="778"/>
  <c r="G26" i="778" s="1"/>
  <c r="K26" i="778"/>
  <c r="H26" i="778"/>
  <c r="F26" i="778"/>
  <c r="E26" i="778"/>
  <c r="Z25" i="778"/>
  <c r="J25" i="778" s="1"/>
  <c r="Y25" i="778"/>
  <c r="X25" i="778"/>
  <c r="V25" i="778"/>
  <c r="W25" i="778" s="1"/>
  <c r="T25" i="778"/>
  <c r="G25" i="778" s="1"/>
  <c r="K25" i="778"/>
  <c r="H25" i="778"/>
  <c r="F25" i="778"/>
  <c r="E25" i="778"/>
  <c r="Z24" i="778"/>
  <c r="J24" i="778" s="1"/>
  <c r="Y24" i="778"/>
  <c r="X24" i="778"/>
  <c r="I24" i="778" s="1"/>
  <c r="V24" i="778"/>
  <c r="W24" i="778" s="1"/>
  <c r="T24" i="778"/>
  <c r="G24" i="778" s="1"/>
  <c r="K24" i="778"/>
  <c r="H24" i="778"/>
  <c r="F24" i="778"/>
  <c r="E24" i="778"/>
  <c r="Z23" i="778"/>
  <c r="J23" i="778" s="1"/>
  <c r="Y23" i="778"/>
  <c r="X23" i="778"/>
  <c r="V23" i="778"/>
  <c r="W23" i="778" s="1"/>
  <c r="T23" i="778"/>
  <c r="G23" i="778" s="1"/>
  <c r="K23" i="778"/>
  <c r="H23" i="778"/>
  <c r="F23" i="778"/>
  <c r="E23" i="778"/>
  <c r="Z22" i="778"/>
  <c r="J22" i="778" s="1"/>
  <c r="Y22" i="778"/>
  <c r="X22" i="778"/>
  <c r="V22" i="778"/>
  <c r="W22" i="778" s="1"/>
  <c r="T22" i="778"/>
  <c r="G22" i="778" s="1"/>
  <c r="K22" i="778"/>
  <c r="H22" i="778"/>
  <c r="F22" i="778"/>
  <c r="E22" i="778"/>
  <c r="Z21" i="778"/>
  <c r="J21" i="778" s="1"/>
  <c r="Y21" i="778"/>
  <c r="X21" i="778"/>
  <c r="I21" i="778" s="1"/>
  <c r="V21" i="778"/>
  <c r="W21" i="778" s="1"/>
  <c r="T21" i="778"/>
  <c r="G21" i="778" s="1"/>
  <c r="K21" i="778"/>
  <c r="H21" i="778"/>
  <c r="F21" i="778"/>
  <c r="E21" i="778"/>
  <c r="Z20" i="778"/>
  <c r="J20" i="778" s="1"/>
  <c r="Y20" i="778"/>
  <c r="X20" i="778"/>
  <c r="V20" i="778"/>
  <c r="W20" i="778" s="1"/>
  <c r="T20" i="778"/>
  <c r="K20" i="778"/>
  <c r="H20" i="778"/>
  <c r="G20" i="778"/>
  <c r="F20" i="778"/>
  <c r="E20" i="778"/>
  <c r="Z19" i="778"/>
  <c r="J19" i="778" s="1"/>
  <c r="Y19" i="778"/>
  <c r="X19" i="778"/>
  <c r="V19" i="778"/>
  <c r="W19" i="778" s="1"/>
  <c r="T19" i="778"/>
  <c r="K19" i="778"/>
  <c r="H19" i="778"/>
  <c r="G19" i="778"/>
  <c r="F19" i="778"/>
  <c r="E19" i="778"/>
  <c r="Z18" i="778"/>
  <c r="J18" i="778" s="1"/>
  <c r="Y18" i="778"/>
  <c r="X18" i="778"/>
  <c r="V18" i="778"/>
  <c r="W18" i="778" s="1"/>
  <c r="T18" i="778"/>
  <c r="G18" i="778" s="1"/>
  <c r="K18" i="778"/>
  <c r="H18" i="778"/>
  <c r="F18" i="778"/>
  <c r="E18" i="778"/>
  <c r="Z17" i="778"/>
  <c r="J17" i="778" s="1"/>
  <c r="Y17" i="778"/>
  <c r="X17" i="778"/>
  <c r="V17" i="778"/>
  <c r="W17" i="778" s="1"/>
  <c r="T17" i="778"/>
  <c r="K17" i="778"/>
  <c r="H17" i="778"/>
  <c r="G17" i="778"/>
  <c r="F17" i="778"/>
  <c r="E17" i="778"/>
  <c r="Z16" i="778"/>
  <c r="J16" i="778" s="1"/>
  <c r="Y16" i="778"/>
  <c r="X16" i="778"/>
  <c r="V16" i="778"/>
  <c r="W16" i="778" s="1"/>
  <c r="T16" i="778"/>
  <c r="G16" i="778" s="1"/>
  <c r="K16" i="778"/>
  <c r="H16" i="778"/>
  <c r="F16" i="778"/>
  <c r="E16" i="778"/>
  <c r="Z15" i="778"/>
  <c r="Y15" i="778"/>
  <c r="X15" i="778"/>
  <c r="I15" i="778" s="1"/>
  <c r="V15" i="778"/>
  <c r="W15" i="778" s="1"/>
  <c r="T15" i="778"/>
  <c r="G15" i="778" s="1"/>
  <c r="K15" i="778"/>
  <c r="J15" i="778"/>
  <c r="H15" i="778"/>
  <c r="F15" i="778"/>
  <c r="E15" i="778"/>
  <c r="Z14" i="778"/>
  <c r="J14" i="778" s="1"/>
  <c r="Y14" i="778"/>
  <c r="X14" i="778"/>
  <c r="I14" i="778" s="1"/>
  <c r="V14" i="778"/>
  <c r="W14" i="778" s="1"/>
  <c r="T14" i="778"/>
  <c r="K14" i="778"/>
  <c r="H14" i="778"/>
  <c r="G14" i="778"/>
  <c r="F14" i="778"/>
  <c r="E14" i="778"/>
  <c r="Z13" i="778"/>
  <c r="Y13" i="778"/>
  <c r="X13" i="778"/>
  <c r="V13" i="778"/>
  <c r="W13" i="778" s="1"/>
  <c r="G13" i="778" s="1"/>
  <c r="T13" i="778"/>
  <c r="K13" i="778"/>
  <c r="J13" i="778"/>
  <c r="H13" i="778"/>
  <c r="F13" i="778"/>
  <c r="E13" i="778"/>
  <c r="Z12" i="778"/>
  <c r="J12" i="778" s="1"/>
  <c r="Y12" i="778"/>
  <c r="X12" i="778"/>
  <c r="V12" i="778"/>
  <c r="W12" i="778" s="1"/>
  <c r="T12" i="778"/>
  <c r="K12" i="778"/>
  <c r="H12" i="778"/>
  <c r="G12" i="778"/>
  <c r="F12" i="778"/>
  <c r="E12" i="778"/>
  <c r="Z11" i="778"/>
  <c r="J11" i="778" s="1"/>
  <c r="Y11" i="778"/>
  <c r="X11" i="778"/>
  <c r="V11" i="778"/>
  <c r="W11" i="778" s="1"/>
  <c r="T11" i="778"/>
  <c r="K11" i="778"/>
  <c r="H11" i="778"/>
  <c r="G11" i="778"/>
  <c r="F11" i="778"/>
  <c r="E11" i="778"/>
  <c r="Z10" i="778"/>
  <c r="J10" i="778" s="1"/>
  <c r="Y10" i="778"/>
  <c r="X10" i="778"/>
  <c r="V10" i="778"/>
  <c r="W10" i="778" s="1"/>
  <c r="T10" i="778"/>
  <c r="G10" i="778" s="1"/>
  <c r="K10" i="778"/>
  <c r="H10" i="778"/>
  <c r="F10" i="778"/>
  <c r="E10" i="778"/>
  <c r="Z9" i="778"/>
  <c r="J9" i="778" s="1"/>
  <c r="Y9" i="778"/>
  <c r="X9" i="778"/>
  <c r="V9" i="778"/>
  <c r="W9" i="778" s="1"/>
  <c r="T9" i="778"/>
  <c r="G9" i="778" s="1"/>
  <c r="K9" i="778"/>
  <c r="H9" i="778"/>
  <c r="F9" i="778"/>
  <c r="E9" i="778"/>
  <c r="Z8" i="778"/>
  <c r="J8" i="778" s="1"/>
  <c r="Y8" i="778"/>
  <c r="X8" i="778"/>
  <c r="V8" i="778"/>
  <c r="W8" i="778" s="1"/>
  <c r="T8" i="778"/>
  <c r="G8" i="778" s="1"/>
  <c r="K8" i="778"/>
  <c r="H8" i="778"/>
  <c r="F8" i="778"/>
  <c r="E8" i="778"/>
  <c r="Z7" i="778"/>
  <c r="Y7" i="778"/>
  <c r="X7" i="778"/>
  <c r="V7" i="778"/>
  <c r="W7" i="778" s="1"/>
  <c r="T7" i="778"/>
  <c r="K7" i="778"/>
  <c r="J7" i="778"/>
  <c r="H7" i="778"/>
  <c r="G7" i="778"/>
  <c r="F7" i="778"/>
  <c r="E7" i="778"/>
  <c r="D7" i="778" s="1"/>
  <c r="Z6" i="778"/>
  <c r="J6" i="778" s="1"/>
  <c r="Y6" i="778"/>
  <c r="X6" i="778"/>
  <c r="V6" i="778"/>
  <c r="W6" i="778" s="1"/>
  <c r="T6" i="778"/>
  <c r="G6" i="778" s="1"/>
  <c r="K6" i="778"/>
  <c r="H6" i="778"/>
  <c r="F6" i="778"/>
  <c r="E6" i="778"/>
  <c r="Z3" i="778"/>
  <c r="J3" i="778" s="1"/>
  <c r="Y3" i="778"/>
  <c r="X3" i="778"/>
  <c r="V3" i="778"/>
  <c r="W3" i="778" s="1"/>
  <c r="T3" i="778"/>
  <c r="K3" i="778"/>
  <c r="H3" i="778"/>
  <c r="G3" i="778"/>
  <c r="F3" i="778"/>
  <c r="P16" i="777"/>
  <c r="Z23" i="777"/>
  <c r="Y23" i="777"/>
  <c r="X23" i="777"/>
  <c r="V23" i="777"/>
  <c r="W23" i="777" s="1"/>
  <c r="T23" i="777"/>
  <c r="Z22" i="777"/>
  <c r="Y22" i="777"/>
  <c r="X22" i="777"/>
  <c r="V22" i="777"/>
  <c r="W22" i="777" s="1"/>
  <c r="T22" i="777"/>
  <c r="Y20" i="777"/>
  <c r="X20" i="777"/>
  <c r="W20" i="777"/>
  <c r="U20" i="777"/>
  <c r="V20" i="777" s="1"/>
  <c r="C20" i="777"/>
  <c r="X19" i="777"/>
  <c r="W19" i="777"/>
  <c r="U19" i="777"/>
  <c r="V19" i="777" s="1"/>
  <c r="N19" i="777"/>
  <c r="Y19" i="777" s="1"/>
  <c r="S16" i="777"/>
  <c r="S17" i="777" s="1"/>
  <c r="N18" i="777"/>
  <c r="K16" i="777"/>
  <c r="Y527" i="777"/>
  <c r="M523" i="777"/>
  <c r="M522" i="777"/>
  <c r="T521" i="777"/>
  <c r="M521" i="777"/>
  <c r="T520" i="777"/>
  <c r="M520" i="777"/>
  <c r="L520" i="777" s="1"/>
  <c r="Y519" i="777"/>
  <c r="X519" i="777"/>
  <c r="T519" i="777"/>
  <c r="M519" i="777"/>
  <c r="Y518" i="777"/>
  <c r="X518" i="777"/>
  <c r="T518" i="777"/>
  <c r="M518" i="777"/>
  <c r="Y517" i="777"/>
  <c r="X517" i="777"/>
  <c r="T517" i="777"/>
  <c r="M517" i="777"/>
  <c r="Y516" i="777"/>
  <c r="X516" i="777"/>
  <c r="T516" i="777"/>
  <c r="M516" i="777"/>
  <c r="Y515" i="777"/>
  <c r="X515" i="777"/>
  <c r="T515" i="777"/>
  <c r="M515" i="777"/>
  <c r="Y514" i="777"/>
  <c r="X514" i="777"/>
  <c r="T514" i="777"/>
  <c r="M514" i="777"/>
  <c r="Y513" i="777"/>
  <c r="X513" i="777"/>
  <c r="T513" i="777"/>
  <c r="M513" i="777"/>
  <c r="Y512" i="777"/>
  <c r="X512" i="777"/>
  <c r="T512" i="777"/>
  <c r="M512" i="777"/>
  <c r="Y511" i="777"/>
  <c r="X511" i="777"/>
  <c r="T511" i="777"/>
  <c r="M511" i="777"/>
  <c r="Y510" i="777"/>
  <c r="X510" i="777"/>
  <c r="T510" i="777"/>
  <c r="M510" i="777"/>
  <c r="Y509" i="777"/>
  <c r="X509" i="777"/>
  <c r="T509" i="777"/>
  <c r="M509" i="777"/>
  <c r="Y508" i="777"/>
  <c r="X508" i="777"/>
  <c r="T508" i="777"/>
  <c r="M508" i="777"/>
  <c r="Y507" i="777"/>
  <c r="X507" i="777"/>
  <c r="T507" i="777"/>
  <c r="M507" i="777"/>
  <c r="K507" i="777"/>
  <c r="Y506" i="777"/>
  <c r="T506" i="777"/>
  <c r="M506" i="777"/>
  <c r="K506" i="777"/>
  <c r="Y505" i="777"/>
  <c r="T505" i="777"/>
  <c r="M505" i="777"/>
  <c r="K505" i="777"/>
  <c r="Y504" i="777"/>
  <c r="T504" i="777"/>
  <c r="M504" i="777"/>
  <c r="K504" i="777"/>
  <c r="Y503" i="777"/>
  <c r="T503" i="777"/>
  <c r="M503" i="777"/>
  <c r="K503" i="777"/>
  <c r="Y502" i="777"/>
  <c r="T502" i="777"/>
  <c r="M502" i="777"/>
  <c r="K502" i="777"/>
  <c r="Y501" i="777"/>
  <c r="T501" i="777"/>
  <c r="M501" i="777"/>
  <c r="K501" i="777"/>
  <c r="Y500" i="777"/>
  <c r="T500" i="777"/>
  <c r="M500" i="777"/>
  <c r="K500" i="777"/>
  <c r="Y499" i="777"/>
  <c r="T499" i="777"/>
  <c r="M499" i="777"/>
  <c r="K499" i="777"/>
  <c r="Y498" i="777"/>
  <c r="T498" i="777"/>
  <c r="M498" i="777"/>
  <c r="K498" i="777"/>
  <c r="Y497" i="777"/>
  <c r="T497" i="777"/>
  <c r="M497" i="777"/>
  <c r="K497" i="777"/>
  <c r="Y496" i="777"/>
  <c r="T496" i="777"/>
  <c r="M496" i="777"/>
  <c r="K496" i="777"/>
  <c r="Y495" i="777"/>
  <c r="T495" i="777"/>
  <c r="M495" i="777"/>
  <c r="K495" i="777"/>
  <c r="Y494" i="777"/>
  <c r="T494" i="777"/>
  <c r="M494" i="777"/>
  <c r="K494" i="777"/>
  <c r="Y493" i="777"/>
  <c r="T493" i="777"/>
  <c r="M493" i="777"/>
  <c r="K493" i="777"/>
  <c r="Y492" i="777"/>
  <c r="T492" i="777"/>
  <c r="M492" i="777"/>
  <c r="K492" i="777"/>
  <c r="Y491" i="777"/>
  <c r="T491" i="777"/>
  <c r="M491" i="777"/>
  <c r="K491" i="777"/>
  <c r="Y490" i="777"/>
  <c r="T490" i="777"/>
  <c r="M490" i="777"/>
  <c r="K490" i="777"/>
  <c r="Y489" i="777"/>
  <c r="T489" i="777"/>
  <c r="M489" i="777"/>
  <c r="K489" i="777"/>
  <c r="Y488" i="777"/>
  <c r="T488" i="777"/>
  <c r="M488" i="777"/>
  <c r="K488" i="777"/>
  <c r="Y487" i="777"/>
  <c r="T487" i="777"/>
  <c r="M487" i="777"/>
  <c r="K487" i="777"/>
  <c r="Y486" i="777"/>
  <c r="T486" i="777"/>
  <c r="M486" i="777"/>
  <c r="K486" i="777"/>
  <c r="Y485" i="777"/>
  <c r="T485" i="777"/>
  <c r="M485" i="777"/>
  <c r="K485" i="777"/>
  <c r="Y484" i="777"/>
  <c r="T484" i="777"/>
  <c r="M484" i="777"/>
  <c r="K484" i="777"/>
  <c r="Y483" i="777"/>
  <c r="T483" i="777"/>
  <c r="M483" i="777"/>
  <c r="K483" i="777"/>
  <c r="Y482" i="777"/>
  <c r="T482" i="777"/>
  <c r="M482" i="777"/>
  <c r="K482" i="777"/>
  <c r="Y481" i="777"/>
  <c r="T481" i="777"/>
  <c r="M481" i="777"/>
  <c r="K481" i="777"/>
  <c r="Y480" i="777"/>
  <c r="T480" i="777"/>
  <c r="M480" i="777"/>
  <c r="K480" i="777"/>
  <c r="Y479" i="777"/>
  <c r="T479" i="777"/>
  <c r="M479" i="777"/>
  <c r="K479" i="777"/>
  <c r="Y478" i="777"/>
  <c r="T478" i="777"/>
  <c r="M478" i="777"/>
  <c r="K478" i="777"/>
  <c r="Y477" i="777"/>
  <c r="T477" i="777"/>
  <c r="M477" i="777"/>
  <c r="K477" i="777"/>
  <c r="Y476" i="777"/>
  <c r="T476" i="777"/>
  <c r="M476" i="777"/>
  <c r="K476" i="777"/>
  <c r="Y475" i="777"/>
  <c r="T475" i="777"/>
  <c r="M475" i="777"/>
  <c r="K475" i="777"/>
  <c r="Y474" i="777"/>
  <c r="T474" i="777"/>
  <c r="M474" i="777"/>
  <c r="K474" i="777"/>
  <c r="Y473" i="777"/>
  <c r="T473" i="777"/>
  <c r="M473" i="777"/>
  <c r="K473" i="777"/>
  <c r="Y472" i="777"/>
  <c r="T472" i="777"/>
  <c r="M472" i="777"/>
  <c r="K472" i="777"/>
  <c r="Y471" i="777"/>
  <c r="T471" i="777"/>
  <c r="M471" i="777"/>
  <c r="K471" i="777"/>
  <c r="Y470" i="777"/>
  <c r="T470" i="777"/>
  <c r="M470" i="777"/>
  <c r="K470" i="777"/>
  <c r="Y469" i="777"/>
  <c r="T469" i="777"/>
  <c r="M469" i="777"/>
  <c r="K469" i="777"/>
  <c r="Y468" i="777"/>
  <c r="T468" i="777"/>
  <c r="M468" i="777"/>
  <c r="K468" i="777"/>
  <c r="Y467" i="777"/>
  <c r="T467" i="777"/>
  <c r="M467" i="777"/>
  <c r="K467" i="777"/>
  <c r="Y466" i="777"/>
  <c r="T466" i="777"/>
  <c r="M466" i="777"/>
  <c r="K466" i="777"/>
  <c r="Y465" i="777"/>
  <c r="T465" i="777"/>
  <c r="M465" i="777"/>
  <c r="K465" i="777"/>
  <c r="Y464" i="777"/>
  <c r="T464" i="777"/>
  <c r="K464" i="777"/>
  <c r="Y463" i="777"/>
  <c r="T463" i="777"/>
  <c r="L463" i="777"/>
  <c r="K463" i="777"/>
  <c r="Y462" i="777"/>
  <c r="T462" i="777"/>
  <c r="M462" i="777"/>
  <c r="K462" i="777"/>
  <c r="Y461" i="777"/>
  <c r="T461" i="777"/>
  <c r="M461" i="777"/>
  <c r="K461" i="777"/>
  <c r="Y460" i="777"/>
  <c r="T460" i="777"/>
  <c r="K460" i="777"/>
  <c r="Y459" i="777"/>
  <c r="T459" i="777"/>
  <c r="K459" i="777"/>
  <c r="Y458" i="777"/>
  <c r="T458" i="777"/>
  <c r="K458" i="777"/>
  <c r="Y457" i="777"/>
  <c r="T457" i="777"/>
  <c r="M457" i="777"/>
  <c r="K457" i="777"/>
  <c r="Y456" i="777"/>
  <c r="T456" i="777"/>
  <c r="M456" i="777"/>
  <c r="K456" i="777"/>
  <c r="Y455" i="777"/>
  <c r="T455" i="777"/>
  <c r="M455" i="777"/>
  <c r="K455" i="777"/>
  <c r="Y454" i="777"/>
  <c r="T454" i="777"/>
  <c r="M454" i="777"/>
  <c r="K454" i="777"/>
  <c r="Y453" i="777"/>
  <c r="T453" i="777"/>
  <c r="K453" i="777"/>
  <c r="Y452" i="777"/>
  <c r="T452" i="777"/>
  <c r="K452" i="777"/>
  <c r="Y451" i="777"/>
  <c r="X451" i="777"/>
  <c r="T451" i="777"/>
  <c r="K451" i="777"/>
  <c r="Y450" i="777"/>
  <c r="X450" i="777"/>
  <c r="T450" i="777"/>
  <c r="K450" i="777"/>
  <c r="Y449" i="777"/>
  <c r="X449" i="777"/>
  <c r="Y448" i="777"/>
  <c r="X448" i="777"/>
  <c r="Y447" i="777"/>
  <c r="X447" i="777"/>
  <c r="Y446" i="777"/>
  <c r="X446" i="777"/>
  <c r="M446" i="777"/>
  <c r="Y445" i="777"/>
  <c r="X445" i="777"/>
  <c r="M445" i="777"/>
  <c r="Y444" i="777"/>
  <c r="X444" i="777"/>
  <c r="Y443" i="777"/>
  <c r="X443" i="777"/>
  <c r="Y442" i="777"/>
  <c r="X442" i="777"/>
  <c r="Y441" i="777"/>
  <c r="X441" i="777"/>
  <c r="M441" i="777"/>
  <c r="Y440" i="777"/>
  <c r="X440" i="777"/>
  <c r="M440" i="777"/>
  <c r="Y439" i="777"/>
  <c r="X439" i="777"/>
  <c r="M439" i="777"/>
  <c r="Y438" i="777"/>
  <c r="X438" i="777"/>
  <c r="Y437" i="777"/>
  <c r="X437" i="777"/>
  <c r="Y436" i="777"/>
  <c r="X436" i="777"/>
  <c r="Y435" i="777"/>
  <c r="X435" i="777"/>
  <c r="M435" i="777"/>
  <c r="Y434" i="777"/>
  <c r="X434" i="777"/>
  <c r="Y433" i="777"/>
  <c r="X433" i="777"/>
  <c r="Y429" i="777"/>
  <c r="X429" i="777"/>
  <c r="Y428" i="777"/>
  <c r="X428" i="777"/>
  <c r="Y427" i="777"/>
  <c r="X427" i="777"/>
  <c r="Y426" i="777"/>
  <c r="X426" i="777"/>
  <c r="Y425" i="777"/>
  <c r="X425" i="777"/>
  <c r="Y424" i="777"/>
  <c r="X424" i="777"/>
  <c r="Y423" i="777"/>
  <c r="X423" i="777"/>
  <c r="Y422" i="777"/>
  <c r="X422" i="777"/>
  <c r="Y421" i="777"/>
  <c r="X421" i="777"/>
  <c r="Y420" i="777"/>
  <c r="X420" i="777"/>
  <c r="Y419" i="777"/>
  <c r="X419" i="777"/>
  <c r="Y418" i="777"/>
  <c r="X418" i="777"/>
  <c r="Y417" i="777"/>
  <c r="X417" i="777"/>
  <c r="Y416" i="777"/>
  <c r="X416" i="777"/>
  <c r="Y415" i="777"/>
  <c r="X415" i="777"/>
  <c r="Y414" i="777"/>
  <c r="X414" i="777"/>
  <c r="M414" i="777"/>
  <c r="Y413" i="777"/>
  <c r="X413" i="777"/>
  <c r="M413" i="777"/>
  <c r="Y412" i="777"/>
  <c r="X412" i="777"/>
  <c r="M412" i="777"/>
  <c r="Y411" i="777"/>
  <c r="X411" i="777"/>
  <c r="M411" i="777"/>
  <c r="Y410" i="777"/>
  <c r="X410" i="777"/>
  <c r="Y407" i="777"/>
  <c r="Y406" i="777"/>
  <c r="X406" i="777"/>
  <c r="Y405" i="777"/>
  <c r="X405" i="777"/>
  <c r="Y404" i="777"/>
  <c r="X404" i="777"/>
  <c r="Y403" i="777"/>
  <c r="X403" i="777"/>
  <c r="Y402" i="777"/>
  <c r="X402" i="777"/>
  <c r="Y401" i="777"/>
  <c r="X401" i="777"/>
  <c r="Y400" i="777"/>
  <c r="X400" i="777"/>
  <c r="Y399" i="777"/>
  <c r="X399" i="777"/>
  <c r="Y398" i="777"/>
  <c r="X398" i="777"/>
  <c r="Y397" i="777"/>
  <c r="X397" i="777"/>
  <c r="U397" i="777"/>
  <c r="Y396" i="777"/>
  <c r="X396" i="777"/>
  <c r="U396" i="777"/>
  <c r="Y395" i="777"/>
  <c r="X395" i="777"/>
  <c r="U395" i="777"/>
  <c r="Y394" i="777"/>
  <c r="X394" i="777"/>
  <c r="U394" i="777"/>
  <c r="Y393" i="777"/>
  <c r="X393" i="777"/>
  <c r="U393" i="777"/>
  <c r="Y392" i="777"/>
  <c r="X392" i="777"/>
  <c r="U392" i="777"/>
  <c r="Y391" i="777"/>
  <c r="U391" i="777"/>
  <c r="Y390" i="777"/>
  <c r="U390" i="777"/>
  <c r="Y389" i="777"/>
  <c r="X389" i="777"/>
  <c r="U389" i="777"/>
  <c r="Y388" i="777"/>
  <c r="X388" i="777"/>
  <c r="U388" i="777"/>
  <c r="Y387" i="777"/>
  <c r="X387" i="777"/>
  <c r="U387" i="777"/>
  <c r="Y386" i="777"/>
  <c r="X386" i="777"/>
  <c r="U386" i="777"/>
  <c r="Y385" i="777"/>
  <c r="X385" i="777"/>
  <c r="U385" i="777"/>
  <c r="Y384" i="777"/>
  <c r="X384" i="777"/>
  <c r="U384" i="777"/>
  <c r="Y383" i="777"/>
  <c r="X383" i="777"/>
  <c r="U383" i="777"/>
  <c r="Y382" i="777"/>
  <c r="X382" i="777"/>
  <c r="U382" i="777"/>
  <c r="Y381" i="777"/>
  <c r="X381" i="777"/>
  <c r="U381" i="777"/>
  <c r="Y380" i="777"/>
  <c r="X380" i="777"/>
  <c r="U380" i="777"/>
  <c r="Y379" i="777"/>
  <c r="X379" i="777"/>
  <c r="U379" i="777"/>
  <c r="Y378" i="777"/>
  <c r="X378" i="777"/>
  <c r="U378" i="777"/>
  <c r="Y377" i="777"/>
  <c r="X377" i="777"/>
  <c r="U377" i="777"/>
  <c r="M377" i="777"/>
  <c r="Y376" i="777"/>
  <c r="X376" i="777"/>
  <c r="U376" i="777"/>
  <c r="Y375" i="777"/>
  <c r="X375" i="777"/>
  <c r="U375" i="777"/>
  <c r="Z374" i="777"/>
  <c r="Y374" i="777"/>
  <c r="X374" i="777"/>
  <c r="U374" i="777"/>
  <c r="Z373" i="777"/>
  <c r="Y373" i="777"/>
  <c r="X373" i="777"/>
  <c r="U373" i="777"/>
  <c r="Z372" i="777"/>
  <c r="Y372" i="777"/>
  <c r="X372" i="777"/>
  <c r="U372" i="777"/>
  <c r="Z371" i="777"/>
  <c r="Y371" i="777"/>
  <c r="X371" i="777"/>
  <c r="U371" i="777"/>
  <c r="Z370" i="777"/>
  <c r="Y370" i="777"/>
  <c r="X370" i="777"/>
  <c r="U370" i="777"/>
  <c r="Z369" i="777"/>
  <c r="Y369" i="777"/>
  <c r="X369" i="777"/>
  <c r="U369" i="777"/>
  <c r="Z368" i="777"/>
  <c r="Y368" i="777"/>
  <c r="X368" i="777"/>
  <c r="U368" i="777"/>
  <c r="Z367" i="777"/>
  <c r="Y367" i="777"/>
  <c r="X367" i="777"/>
  <c r="U367" i="777"/>
  <c r="Z366" i="777"/>
  <c r="Y366" i="777"/>
  <c r="X366" i="777"/>
  <c r="U366" i="777"/>
  <c r="Z365" i="777"/>
  <c r="Y365" i="777"/>
  <c r="X365" i="777"/>
  <c r="U365" i="777"/>
  <c r="Z364" i="777"/>
  <c r="Y364" i="777"/>
  <c r="X364" i="777"/>
  <c r="U364" i="777"/>
  <c r="Z363" i="777"/>
  <c r="Y363" i="777"/>
  <c r="X363" i="777"/>
  <c r="U363" i="777"/>
  <c r="Z362" i="777"/>
  <c r="Y362" i="777"/>
  <c r="X362" i="777"/>
  <c r="U362" i="777"/>
  <c r="Z361" i="777"/>
  <c r="Y361" i="777"/>
  <c r="X361" i="777"/>
  <c r="U361" i="777"/>
  <c r="Z360" i="777"/>
  <c r="Y360" i="777"/>
  <c r="X360" i="777"/>
  <c r="U360" i="777"/>
  <c r="Z359" i="777"/>
  <c r="Y359" i="777"/>
  <c r="X359" i="777"/>
  <c r="U359" i="777"/>
  <c r="Z358" i="777"/>
  <c r="Y358" i="777"/>
  <c r="X358" i="777"/>
  <c r="U358" i="777"/>
  <c r="Z357" i="777"/>
  <c r="Y357" i="777"/>
  <c r="X357" i="777"/>
  <c r="U357" i="777"/>
  <c r="Z356" i="777"/>
  <c r="Y356" i="777"/>
  <c r="X356" i="777"/>
  <c r="U356" i="777"/>
  <c r="Z355" i="777"/>
  <c r="Y355" i="777"/>
  <c r="X355" i="777"/>
  <c r="U355" i="777"/>
  <c r="Z354" i="777"/>
  <c r="Y354" i="777"/>
  <c r="X354" i="777"/>
  <c r="U354" i="777"/>
  <c r="Z353" i="777"/>
  <c r="Y353" i="777"/>
  <c r="X353" i="777"/>
  <c r="U353" i="777"/>
  <c r="Z352" i="777"/>
  <c r="Y352" i="777"/>
  <c r="X352" i="777"/>
  <c r="U352" i="777"/>
  <c r="Z351" i="777"/>
  <c r="Y351" i="777"/>
  <c r="X351" i="777"/>
  <c r="U351" i="777"/>
  <c r="Z350" i="777"/>
  <c r="Y350" i="777"/>
  <c r="X350" i="777"/>
  <c r="U350" i="777"/>
  <c r="Z349" i="777"/>
  <c r="Y349" i="777"/>
  <c r="X349" i="777"/>
  <c r="U349" i="777"/>
  <c r="Z348" i="777"/>
  <c r="Y348" i="777"/>
  <c r="X348" i="777"/>
  <c r="U348" i="777"/>
  <c r="Z347" i="777"/>
  <c r="Y347" i="777"/>
  <c r="X347" i="777"/>
  <c r="U347" i="777"/>
  <c r="Z346" i="777"/>
  <c r="Y346" i="777"/>
  <c r="X346" i="777"/>
  <c r="U346" i="777"/>
  <c r="Z345" i="777"/>
  <c r="Y345" i="777"/>
  <c r="X345" i="777"/>
  <c r="U345" i="777"/>
  <c r="Z344" i="777"/>
  <c r="Y344" i="777"/>
  <c r="X344" i="777"/>
  <c r="U344" i="777"/>
  <c r="Z343" i="777"/>
  <c r="Y343" i="777"/>
  <c r="X343" i="777"/>
  <c r="U343" i="777"/>
  <c r="Z342" i="777"/>
  <c r="Y342" i="777"/>
  <c r="X342" i="777"/>
  <c r="U342" i="777"/>
  <c r="Z341" i="777"/>
  <c r="Y341" i="777"/>
  <c r="X341" i="777"/>
  <c r="U341" i="777"/>
  <c r="Z340" i="777"/>
  <c r="Y340" i="777"/>
  <c r="X340" i="777"/>
  <c r="U340" i="777"/>
  <c r="Z339" i="777"/>
  <c r="Y339" i="777"/>
  <c r="X339" i="777"/>
  <c r="U339" i="777"/>
  <c r="Z338" i="777"/>
  <c r="Y338" i="777"/>
  <c r="X338" i="777"/>
  <c r="U338" i="777"/>
  <c r="Z337" i="777"/>
  <c r="Y337" i="777"/>
  <c r="X337" i="777"/>
  <c r="U337" i="777"/>
  <c r="Z336" i="777"/>
  <c r="Y336" i="777"/>
  <c r="X336" i="777"/>
  <c r="U336" i="777"/>
  <c r="M336" i="777"/>
  <c r="Z335" i="777"/>
  <c r="Y335" i="777"/>
  <c r="X335" i="777"/>
  <c r="U335" i="777"/>
  <c r="M335" i="777"/>
  <c r="Z334" i="777"/>
  <c r="Y334" i="777"/>
  <c r="X334" i="777"/>
  <c r="U334" i="777"/>
  <c r="Z333" i="777"/>
  <c r="Y333" i="777"/>
  <c r="X333" i="777"/>
  <c r="U333" i="777"/>
  <c r="Z332" i="777"/>
  <c r="Y332" i="777"/>
  <c r="X332" i="777"/>
  <c r="U332" i="777"/>
  <c r="Z331" i="777"/>
  <c r="Y331" i="777"/>
  <c r="X331" i="777"/>
  <c r="U331" i="777"/>
  <c r="Z330" i="777"/>
  <c r="Y330" i="777"/>
  <c r="X330" i="777"/>
  <c r="U330" i="777"/>
  <c r="Z329" i="777"/>
  <c r="Y329" i="777"/>
  <c r="X329" i="777"/>
  <c r="U329" i="777"/>
  <c r="Z328" i="777"/>
  <c r="Y328" i="777"/>
  <c r="X328" i="777"/>
  <c r="U328" i="777"/>
  <c r="Z327" i="777"/>
  <c r="Y327" i="777"/>
  <c r="X327" i="777"/>
  <c r="U327" i="777"/>
  <c r="Z326" i="777"/>
  <c r="Y326" i="777"/>
  <c r="X326" i="777"/>
  <c r="U326" i="777"/>
  <c r="Z325" i="777"/>
  <c r="Y325" i="777"/>
  <c r="X325" i="777"/>
  <c r="U325" i="777"/>
  <c r="Z324" i="777"/>
  <c r="Y324" i="777"/>
  <c r="X324" i="777"/>
  <c r="U324" i="777"/>
  <c r="Z323" i="777"/>
  <c r="Y323" i="777"/>
  <c r="X323" i="777"/>
  <c r="U323" i="777"/>
  <c r="Z322" i="777"/>
  <c r="Y322" i="777"/>
  <c r="X322" i="777"/>
  <c r="U322" i="777"/>
  <c r="Z321" i="777"/>
  <c r="Y321" i="777"/>
  <c r="X321" i="777"/>
  <c r="U321" i="777"/>
  <c r="Z320" i="777"/>
  <c r="Y320" i="777"/>
  <c r="X320" i="777"/>
  <c r="U320" i="777"/>
  <c r="Z319" i="777"/>
  <c r="Y319" i="777"/>
  <c r="X319" i="777"/>
  <c r="U319" i="777"/>
  <c r="Z318" i="777"/>
  <c r="Y318" i="777"/>
  <c r="X318" i="777"/>
  <c r="U318" i="777"/>
  <c r="Z317" i="777"/>
  <c r="Y317" i="777"/>
  <c r="X317" i="777"/>
  <c r="U317" i="777"/>
  <c r="Z316" i="777"/>
  <c r="Y316" i="777"/>
  <c r="X316" i="777"/>
  <c r="U316" i="777"/>
  <c r="Z315" i="777"/>
  <c r="Y315" i="777"/>
  <c r="X315" i="777"/>
  <c r="U315" i="777"/>
  <c r="Z314" i="777"/>
  <c r="Y314" i="777"/>
  <c r="X314" i="777"/>
  <c r="U314" i="777"/>
  <c r="Z313" i="777"/>
  <c r="Y313" i="777"/>
  <c r="X313" i="777"/>
  <c r="U313" i="777"/>
  <c r="Z312" i="777"/>
  <c r="Y312" i="777"/>
  <c r="X312" i="777"/>
  <c r="U312" i="777"/>
  <c r="Z311" i="777"/>
  <c r="Y311" i="777"/>
  <c r="X311" i="777"/>
  <c r="U311" i="777"/>
  <c r="Z310" i="777"/>
  <c r="Y310" i="777"/>
  <c r="X310" i="777"/>
  <c r="U310" i="777"/>
  <c r="Z309" i="777"/>
  <c r="Y309" i="777"/>
  <c r="X309" i="777"/>
  <c r="U309" i="777"/>
  <c r="Z308" i="777"/>
  <c r="Y308" i="777"/>
  <c r="X308" i="777"/>
  <c r="U308" i="777"/>
  <c r="T308" i="777"/>
  <c r="Z307" i="777"/>
  <c r="Y307" i="777"/>
  <c r="X307" i="777"/>
  <c r="U307" i="777"/>
  <c r="Z306" i="777"/>
  <c r="Y306" i="777"/>
  <c r="X306" i="777"/>
  <c r="U306" i="777"/>
  <c r="Z305" i="777"/>
  <c r="Y305" i="777"/>
  <c r="X305" i="777"/>
  <c r="U305" i="777"/>
  <c r="Z304" i="777"/>
  <c r="Y304" i="777"/>
  <c r="X304" i="777"/>
  <c r="U304" i="777"/>
  <c r="Z303" i="777"/>
  <c r="Y303" i="777"/>
  <c r="X303" i="777"/>
  <c r="U303" i="777"/>
  <c r="Z302" i="777"/>
  <c r="Y302" i="777"/>
  <c r="X302" i="777"/>
  <c r="U302" i="777"/>
  <c r="Z301" i="777"/>
  <c r="Y301" i="777"/>
  <c r="X301" i="777"/>
  <c r="U301" i="777"/>
  <c r="Z300" i="777"/>
  <c r="Y300" i="777"/>
  <c r="X300" i="777"/>
  <c r="U300" i="777"/>
  <c r="Z299" i="777"/>
  <c r="Y299" i="777"/>
  <c r="X299" i="777"/>
  <c r="U299" i="777"/>
  <c r="Z298" i="777"/>
  <c r="Y298" i="777"/>
  <c r="X298" i="777"/>
  <c r="U298" i="777"/>
  <c r="Z297" i="777"/>
  <c r="Y297" i="777"/>
  <c r="X297" i="777"/>
  <c r="U297" i="777"/>
  <c r="Z296" i="777"/>
  <c r="Y296" i="777"/>
  <c r="X296" i="777"/>
  <c r="U296" i="777"/>
  <c r="Z295" i="777"/>
  <c r="Y295" i="777"/>
  <c r="X295" i="777"/>
  <c r="U295" i="777"/>
  <c r="Z294" i="777"/>
  <c r="Y294" i="777"/>
  <c r="X294" i="777"/>
  <c r="U294" i="777"/>
  <c r="Z293" i="777"/>
  <c r="Y293" i="777"/>
  <c r="X293" i="777"/>
  <c r="U293" i="777"/>
  <c r="Z292" i="777"/>
  <c r="Y292" i="777"/>
  <c r="X292" i="777"/>
  <c r="U292" i="777"/>
  <c r="Z291" i="777"/>
  <c r="Y291" i="777"/>
  <c r="X291" i="777"/>
  <c r="U291" i="777"/>
  <c r="Z290" i="777"/>
  <c r="Y290" i="777"/>
  <c r="X290" i="777"/>
  <c r="U290" i="777"/>
  <c r="Z289" i="777"/>
  <c r="Y289" i="777"/>
  <c r="X289" i="777"/>
  <c r="U289" i="777"/>
  <c r="Z288" i="777"/>
  <c r="J288" i="777" s="1"/>
  <c r="Y288" i="777"/>
  <c r="X288" i="777"/>
  <c r="U288" i="777"/>
  <c r="Z287" i="777"/>
  <c r="J287" i="777" s="1"/>
  <c r="Y287" i="777"/>
  <c r="X287" i="777"/>
  <c r="U287" i="777"/>
  <c r="Z286" i="777"/>
  <c r="J286" i="777" s="1"/>
  <c r="Y286" i="777"/>
  <c r="X286" i="777"/>
  <c r="U286" i="777"/>
  <c r="Z285" i="777"/>
  <c r="J285" i="777" s="1"/>
  <c r="Y285" i="777"/>
  <c r="X285" i="777"/>
  <c r="U285" i="777"/>
  <c r="Z284" i="777"/>
  <c r="J284" i="777" s="1"/>
  <c r="Y284" i="777"/>
  <c r="X284" i="777"/>
  <c r="U284" i="777"/>
  <c r="Z283" i="777"/>
  <c r="J283" i="777" s="1"/>
  <c r="Y283" i="777"/>
  <c r="X283" i="777"/>
  <c r="U283" i="777"/>
  <c r="Z282" i="777"/>
  <c r="J282" i="777" s="1"/>
  <c r="Y282" i="777"/>
  <c r="X282" i="777"/>
  <c r="U282" i="777"/>
  <c r="Z281" i="777"/>
  <c r="J281" i="777" s="1"/>
  <c r="Y281" i="777"/>
  <c r="X281" i="777"/>
  <c r="U281" i="777"/>
  <c r="Z280" i="777"/>
  <c r="J280" i="777" s="1"/>
  <c r="Y280" i="777"/>
  <c r="X280" i="777"/>
  <c r="U280" i="777"/>
  <c r="Z279" i="777"/>
  <c r="J279" i="777" s="1"/>
  <c r="Y279" i="777"/>
  <c r="X279" i="777"/>
  <c r="U279" i="777"/>
  <c r="Z278" i="777"/>
  <c r="J278" i="777" s="1"/>
  <c r="Y278" i="777"/>
  <c r="X278" i="777"/>
  <c r="U278" i="777"/>
  <c r="Z277" i="777"/>
  <c r="J277" i="777" s="1"/>
  <c r="Y277" i="777"/>
  <c r="X277" i="777"/>
  <c r="U277" i="777"/>
  <c r="Z276" i="777"/>
  <c r="J276" i="777" s="1"/>
  <c r="Y276" i="777"/>
  <c r="X276" i="777"/>
  <c r="U276" i="777"/>
  <c r="Z275" i="777"/>
  <c r="J275" i="777" s="1"/>
  <c r="Y275" i="777"/>
  <c r="X275" i="777"/>
  <c r="U275" i="777"/>
  <c r="Z274" i="777"/>
  <c r="J274" i="777" s="1"/>
  <c r="Y274" i="777"/>
  <c r="X274" i="777"/>
  <c r="U274" i="777"/>
  <c r="Z273" i="777"/>
  <c r="J273" i="777" s="1"/>
  <c r="Y273" i="777"/>
  <c r="X273" i="777"/>
  <c r="U273" i="777"/>
  <c r="Z272" i="777"/>
  <c r="J272" i="777" s="1"/>
  <c r="Y272" i="777"/>
  <c r="X272" i="777"/>
  <c r="U272" i="777"/>
  <c r="Z271" i="777"/>
  <c r="J271" i="777" s="1"/>
  <c r="Y271" i="777"/>
  <c r="X271" i="777"/>
  <c r="U271" i="777"/>
  <c r="Z270" i="777"/>
  <c r="J270" i="777" s="1"/>
  <c r="Y270" i="777"/>
  <c r="X270" i="777"/>
  <c r="U270" i="777"/>
  <c r="Z269" i="777"/>
  <c r="J269" i="777" s="1"/>
  <c r="Y269" i="777"/>
  <c r="X269" i="777"/>
  <c r="U269" i="777"/>
  <c r="Z268" i="777"/>
  <c r="J268" i="777" s="1"/>
  <c r="Y268" i="777"/>
  <c r="X268" i="777"/>
  <c r="U268" i="777"/>
  <c r="Z267" i="777"/>
  <c r="J267" i="777" s="1"/>
  <c r="Y267" i="777"/>
  <c r="X267" i="777"/>
  <c r="U267" i="777"/>
  <c r="Z266" i="777"/>
  <c r="J266" i="777" s="1"/>
  <c r="Y266" i="777"/>
  <c r="X266" i="777"/>
  <c r="U266" i="777"/>
  <c r="Z265" i="777"/>
  <c r="J265" i="777" s="1"/>
  <c r="Y265" i="777"/>
  <c r="X265" i="777"/>
  <c r="U265" i="777"/>
  <c r="Z264" i="777"/>
  <c r="J264" i="777" s="1"/>
  <c r="Y264" i="777"/>
  <c r="X264" i="777"/>
  <c r="U264" i="777"/>
  <c r="Z263" i="777"/>
  <c r="J263" i="777" s="1"/>
  <c r="Y263" i="777"/>
  <c r="X263" i="777"/>
  <c r="U263" i="777"/>
  <c r="Z262" i="777"/>
  <c r="J262" i="777" s="1"/>
  <c r="Y262" i="777"/>
  <c r="X262" i="777"/>
  <c r="U262" i="777"/>
  <c r="Z261" i="777"/>
  <c r="J261" i="777" s="1"/>
  <c r="Y261" i="777"/>
  <c r="X261" i="777"/>
  <c r="U261" i="777"/>
  <c r="Z260" i="777"/>
  <c r="J260" i="777" s="1"/>
  <c r="Y260" i="777"/>
  <c r="X260" i="777"/>
  <c r="U260" i="777"/>
  <c r="Z259" i="777"/>
  <c r="J259" i="777" s="1"/>
  <c r="Y259" i="777"/>
  <c r="X259" i="777"/>
  <c r="U259" i="777"/>
  <c r="Z258" i="777"/>
  <c r="J258" i="777" s="1"/>
  <c r="Y258" i="777"/>
  <c r="X258" i="777"/>
  <c r="U258" i="777"/>
  <c r="Z257" i="777"/>
  <c r="J257" i="777" s="1"/>
  <c r="Y257" i="777"/>
  <c r="X257" i="777"/>
  <c r="U257" i="777"/>
  <c r="Z256" i="777"/>
  <c r="J256" i="777" s="1"/>
  <c r="Y256" i="777"/>
  <c r="X256" i="777"/>
  <c r="U256" i="777"/>
  <c r="Z255" i="777"/>
  <c r="J255" i="777" s="1"/>
  <c r="Y255" i="777"/>
  <c r="X255" i="777"/>
  <c r="U255" i="777"/>
  <c r="Z254" i="777"/>
  <c r="J254" i="777" s="1"/>
  <c r="Y254" i="777"/>
  <c r="X254" i="777"/>
  <c r="U254" i="777"/>
  <c r="Z253" i="777"/>
  <c r="J253" i="777" s="1"/>
  <c r="Y253" i="777"/>
  <c r="X253" i="777"/>
  <c r="U253" i="777"/>
  <c r="F253" i="777"/>
  <c r="Z252" i="777"/>
  <c r="J252" i="777" s="1"/>
  <c r="Y252" i="777"/>
  <c r="X252" i="777"/>
  <c r="U252" i="777"/>
  <c r="F252" i="777"/>
  <c r="Z251" i="777"/>
  <c r="J251" i="777" s="1"/>
  <c r="Y251" i="777"/>
  <c r="X251" i="777"/>
  <c r="U251" i="777"/>
  <c r="F251" i="777"/>
  <c r="Z250" i="777"/>
  <c r="J250" i="777" s="1"/>
  <c r="Y250" i="777"/>
  <c r="X250" i="777"/>
  <c r="U250" i="777"/>
  <c r="F250" i="777"/>
  <c r="Z249" i="777"/>
  <c r="J249" i="777" s="1"/>
  <c r="Y249" i="777"/>
  <c r="X249" i="777"/>
  <c r="U249" i="777"/>
  <c r="F249" i="777"/>
  <c r="Z248" i="777"/>
  <c r="J248" i="777" s="1"/>
  <c r="Y248" i="777"/>
  <c r="X248" i="777"/>
  <c r="U248" i="777"/>
  <c r="F248" i="777"/>
  <c r="Z247" i="777"/>
  <c r="J247" i="777" s="1"/>
  <c r="Y247" i="777"/>
  <c r="X247" i="777"/>
  <c r="U247" i="777"/>
  <c r="H247" i="777"/>
  <c r="F247" i="777"/>
  <c r="Z246" i="777"/>
  <c r="J246" i="777" s="1"/>
  <c r="Y246" i="777"/>
  <c r="X246" i="777"/>
  <c r="U246" i="777"/>
  <c r="H246" i="777"/>
  <c r="F246" i="777"/>
  <c r="Z245" i="777"/>
  <c r="Y245" i="777"/>
  <c r="X245" i="777"/>
  <c r="U245" i="777"/>
  <c r="J245" i="777"/>
  <c r="H245" i="777"/>
  <c r="F245" i="777"/>
  <c r="Z244" i="777"/>
  <c r="J244" i="777" s="1"/>
  <c r="Y244" i="777"/>
  <c r="X244" i="777"/>
  <c r="U244" i="777"/>
  <c r="H244" i="777"/>
  <c r="F244" i="777"/>
  <c r="Z243" i="777"/>
  <c r="J243" i="777" s="1"/>
  <c r="Y243" i="777"/>
  <c r="X243" i="777"/>
  <c r="U243" i="777"/>
  <c r="H243" i="777"/>
  <c r="F243" i="777"/>
  <c r="Z242" i="777"/>
  <c r="J242" i="777" s="1"/>
  <c r="Y242" i="777"/>
  <c r="X242" i="777"/>
  <c r="U242" i="777"/>
  <c r="H242" i="777"/>
  <c r="F242" i="777"/>
  <c r="Z241" i="777"/>
  <c r="J241" i="777" s="1"/>
  <c r="Y241" i="777"/>
  <c r="X241" i="777"/>
  <c r="U241" i="777"/>
  <c r="K241" i="777" s="1"/>
  <c r="H241" i="777"/>
  <c r="F241" i="777"/>
  <c r="Z240" i="777"/>
  <c r="J240" i="777" s="1"/>
  <c r="Y240" i="777"/>
  <c r="X240" i="777"/>
  <c r="U240" i="777"/>
  <c r="K240" i="777" s="1"/>
  <c r="H240" i="777"/>
  <c r="F240" i="777"/>
  <c r="Z239" i="777"/>
  <c r="J239" i="777" s="1"/>
  <c r="Y239" i="777"/>
  <c r="X239" i="777"/>
  <c r="U239" i="777"/>
  <c r="K239" i="777" s="1"/>
  <c r="H239" i="777"/>
  <c r="F239" i="777"/>
  <c r="Z238" i="777"/>
  <c r="J238" i="777" s="1"/>
  <c r="Y238" i="777"/>
  <c r="X238" i="777"/>
  <c r="U238" i="777"/>
  <c r="K238" i="777" s="1"/>
  <c r="H238" i="777"/>
  <c r="F238" i="777"/>
  <c r="Z237" i="777"/>
  <c r="J237" i="777" s="1"/>
  <c r="Y237" i="777"/>
  <c r="X237" i="777"/>
  <c r="U237" i="777"/>
  <c r="K237" i="777" s="1"/>
  <c r="H237" i="777"/>
  <c r="F237" i="777"/>
  <c r="Z236" i="777"/>
  <c r="J236" i="777" s="1"/>
  <c r="Y236" i="777"/>
  <c r="X236" i="777"/>
  <c r="I236" i="777" s="1"/>
  <c r="U236" i="777"/>
  <c r="K236" i="777" s="1"/>
  <c r="H236" i="777"/>
  <c r="F236" i="777"/>
  <c r="Z235" i="777"/>
  <c r="J235" i="777" s="1"/>
  <c r="Y235" i="777"/>
  <c r="X235" i="777"/>
  <c r="U235" i="777"/>
  <c r="K235" i="777"/>
  <c r="H235" i="777"/>
  <c r="F235" i="777"/>
  <c r="Z234" i="777"/>
  <c r="J234" i="777" s="1"/>
  <c r="Y234" i="777"/>
  <c r="X234" i="777"/>
  <c r="U234" i="777"/>
  <c r="K234" i="777" s="1"/>
  <c r="H234" i="777"/>
  <c r="F234" i="777"/>
  <c r="Z233" i="777"/>
  <c r="J233" i="777" s="1"/>
  <c r="Y233" i="777"/>
  <c r="X233" i="777"/>
  <c r="I233" i="777" s="1"/>
  <c r="U233" i="777"/>
  <c r="K233" i="777" s="1"/>
  <c r="H233" i="777"/>
  <c r="F233" i="777"/>
  <c r="Z232" i="777"/>
  <c r="J232" i="777" s="1"/>
  <c r="Y232" i="777"/>
  <c r="I232" i="777" s="1"/>
  <c r="X232" i="777"/>
  <c r="U232" i="777"/>
  <c r="K232" i="777" s="1"/>
  <c r="H232" i="777"/>
  <c r="F232" i="777"/>
  <c r="Z231" i="777"/>
  <c r="Y231" i="777"/>
  <c r="X231" i="777"/>
  <c r="U231" i="777"/>
  <c r="J231" i="777"/>
  <c r="Z230" i="777"/>
  <c r="J230" i="777" s="1"/>
  <c r="Y230" i="777"/>
  <c r="X230" i="777"/>
  <c r="U230" i="777"/>
  <c r="Z229" i="777"/>
  <c r="J229" i="777" s="1"/>
  <c r="Y229" i="777"/>
  <c r="X229" i="777"/>
  <c r="U229" i="777"/>
  <c r="Z228" i="777"/>
  <c r="J228" i="777" s="1"/>
  <c r="Y228" i="777"/>
  <c r="X228" i="777"/>
  <c r="Z227" i="777"/>
  <c r="J227" i="777" s="1"/>
  <c r="Y227" i="777"/>
  <c r="X227" i="777"/>
  <c r="Z226" i="777"/>
  <c r="J226" i="777" s="1"/>
  <c r="Y226" i="777"/>
  <c r="X226" i="777"/>
  <c r="U226" i="777"/>
  <c r="Z225" i="777"/>
  <c r="Y225" i="777"/>
  <c r="X225" i="777"/>
  <c r="U225" i="777"/>
  <c r="J225" i="777"/>
  <c r="Z224" i="777"/>
  <c r="J224" i="777" s="1"/>
  <c r="Y224" i="777"/>
  <c r="X224" i="777"/>
  <c r="U224" i="777"/>
  <c r="Z223" i="777"/>
  <c r="Y223" i="777"/>
  <c r="X223" i="777"/>
  <c r="U223" i="777"/>
  <c r="J223" i="777"/>
  <c r="Z222" i="777"/>
  <c r="J222" i="777" s="1"/>
  <c r="Y222" i="777"/>
  <c r="X222" i="777"/>
  <c r="U222" i="777"/>
  <c r="Z221" i="777"/>
  <c r="Y221" i="777"/>
  <c r="X221" i="777"/>
  <c r="U221" i="777"/>
  <c r="J221" i="777"/>
  <c r="Z220" i="777"/>
  <c r="Y220" i="777"/>
  <c r="X220" i="777"/>
  <c r="U220" i="777"/>
  <c r="J220" i="777"/>
  <c r="Z219" i="777"/>
  <c r="J219" i="777" s="1"/>
  <c r="Y219" i="777"/>
  <c r="X219" i="777"/>
  <c r="U219" i="777"/>
  <c r="Z218" i="777"/>
  <c r="Y218" i="777"/>
  <c r="X218" i="777"/>
  <c r="U218" i="777"/>
  <c r="J218" i="777"/>
  <c r="Z217" i="777"/>
  <c r="J217" i="777" s="1"/>
  <c r="Y217" i="777"/>
  <c r="X217" i="777"/>
  <c r="U217" i="777"/>
  <c r="Z216" i="777"/>
  <c r="J216" i="777" s="1"/>
  <c r="Y216" i="777"/>
  <c r="X216" i="777"/>
  <c r="U216" i="777"/>
  <c r="Z215" i="777"/>
  <c r="Y215" i="777"/>
  <c r="X215" i="777"/>
  <c r="U215" i="777"/>
  <c r="J215" i="777"/>
  <c r="Z214" i="777"/>
  <c r="J214" i="777" s="1"/>
  <c r="Y214" i="777"/>
  <c r="X214" i="777"/>
  <c r="U214" i="777"/>
  <c r="Z213" i="777"/>
  <c r="J213" i="777" s="1"/>
  <c r="Y213" i="777"/>
  <c r="X213" i="777"/>
  <c r="U213" i="777"/>
  <c r="Z212" i="777"/>
  <c r="J212" i="777" s="1"/>
  <c r="Y212" i="777"/>
  <c r="X212" i="777"/>
  <c r="U212" i="777"/>
  <c r="Z211" i="777"/>
  <c r="Y211" i="777"/>
  <c r="X211" i="777"/>
  <c r="U211" i="777"/>
  <c r="J211" i="777"/>
  <c r="Z210" i="777"/>
  <c r="Y210" i="777"/>
  <c r="X210" i="777"/>
  <c r="U210" i="777"/>
  <c r="J210" i="777"/>
  <c r="Z209" i="777"/>
  <c r="J209" i="777" s="1"/>
  <c r="Y209" i="777"/>
  <c r="X209" i="777"/>
  <c r="U209" i="777"/>
  <c r="Z208" i="777"/>
  <c r="J208" i="777" s="1"/>
  <c r="Y208" i="777"/>
  <c r="X208" i="777"/>
  <c r="U208" i="777"/>
  <c r="Z207" i="777"/>
  <c r="J207" i="777" s="1"/>
  <c r="Y207" i="777"/>
  <c r="X207" i="777"/>
  <c r="U207" i="777"/>
  <c r="Z206" i="777"/>
  <c r="Y206" i="777"/>
  <c r="X206" i="777"/>
  <c r="U206" i="777"/>
  <c r="J206" i="777"/>
  <c r="Z205" i="777"/>
  <c r="J205" i="777" s="1"/>
  <c r="Y205" i="777"/>
  <c r="X205" i="777"/>
  <c r="U205" i="777"/>
  <c r="Z204" i="777"/>
  <c r="J204" i="777" s="1"/>
  <c r="Y204" i="777"/>
  <c r="X204" i="777"/>
  <c r="U204" i="777"/>
  <c r="Z203" i="777"/>
  <c r="Y203" i="777"/>
  <c r="X203" i="777"/>
  <c r="U203" i="777"/>
  <c r="J203" i="777"/>
  <c r="Z202" i="777"/>
  <c r="J202" i="777" s="1"/>
  <c r="Y202" i="777"/>
  <c r="X202" i="777"/>
  <c r="U202" i="777"/>
  <c r="Z201" i="777"/>
  <c r="J201" i="777" s="1"/>
  <c r="Y201" i="777"/>
  <c r="X201" i="777"/>
  <c r="U201" i="777"/>
  <c r="F201" i="777"/>
  <c r="Z200" i="777"/>
  <c r="J200" i="777" s="1"/>
  <c r="Y200" i="777"/>
  <c r="X200" i="777"/>
  <c r="U200" i="777"/>
  <c r="F200" i="777"/>
  <c r="Z199" i="777"/>
  <c r="J199" i="777" s="1"/>
  <c r="Y199" i="777"/>
  <c r="X199" i="777"/>
  <c r="U199" i="777"/>
  <c r="F199" i="777"/>
  <c r="Z198" i="777"/>
  <c r="J198" i="777" s="1"/>
  <c r="Y198" i="777"/>
  <c r="X198" i="777"/>
  <c r="U198" i="777"/>
  <c r="F198" i="777"/>
  <c r="Z197" i="777"/>
  <c r="J197" i="777" s="1"/>
  <c r="Y197" i="777"/>
  <c r="X197" i="777"/>
  <c r="U197" i="777"/>
  <c r="F197" i="777"/>
  <c r="Z196" i="777"/>
  <c r="J196" i="777" s="1"/>
  <c r="Y196" i="777"/>
  <c r="X196" i="777"/>
  <c r="U196" i="777"/>
  <c r="F196" i="777"/>
  <c r="Z195" i="777"/>
  <c r="J195" i="777" s="1"/>
  <c r="Y195" i="777"/>
  <c r="X195" i="777"/>
  <c r="U195" i="777"/>
  <c r="F195" i="777"/>
  <c r="Z194" i="777"/>
  <c r="Y194" i="777"/>
  <c r="X194" i="777"/>
  <c r="U194" i="777"/>
  <c r="J194" i="777"/>
  <c r="F194" i="777"/>
  <c r="Z193" i="777"/>
  <c r="J193" i="777" s="1"/>
  <c r="Y193" i="777"/>
  <c r="X193" i="777"/>
  <c r="U193" i="777"/>
  <c r="F193" i="777"/>
  <c r="Z192" i="777"/>
  <c r="J192" i="777" s="1"/>
  <c r="Y192" i="777"/>
  <c r="X192" i="777"/>
  <c r="U192" i="777"/>
  <c r="F192" i="777"/>
  <c r="Z191" i="777"/>
  <c r="J191" i="777" s="1"/>
  <c r="Y191" i="777"/>
  <c r="X191" i="777"/>
  <c r="U191" i="777"/>
  <c r="F191" i="777"/>
  <c r="Z190" i="777"/>
  <c r="J190" i="777" s="1"/>
  <c r="Y190" i="777"/>
  <c r="X190" i="777"/>
  <c r="U190" i="777"/>
  <c r="F190" i="777"/>
  <c r="Z189" i="777"/>
  <c r="J189" i="777" s="1"/>
  <c r="Y189" i="777"/>
  <c r="X189" i="777"/>
  <c r="U189" i="777"/>
  <c r="F189" i="777"/>
  <c r="Z188" i="777"/>
  <c r="J188" i="777" s="1"/>
  <c r="Y188" i="777"/>
  <c r="X188" i="777"/>
  <c r="U188" i="777"/>
  <c r="F188" i="777"/>
  <c r="Z187" i="777"/>
  <c r="J187" i="777" s="1"/>
  <c r="Y187" i="777"/>
  <c r="X187" i="777"/>
  <c r="U187" i="777"/>
  <c r="F187" i="777"/>
  <c r="Z186" i="777"/>
  <c r="J186" i="777" s="1"/>
  <c r="Y186" i="777"/>
  <c r="X186" i="777"/>
  <c r="U186" i="777"/>
  <c r="F186" i="777"/>
  <c r="Z185" i="777"/>
  <c r="J185" i="777" s="1"/>
  <c r="Y185" i="777"/>
  <c r="X185" i="777"/>
  <c r="U185" i="777"/>
  <c r="F185" i="777"/>
  <c r="Z184" i="777"/>
  <c r="J184" i="777" s="1"/>
  <c r="Y184" i="777"/>
  <c r="X184" i="777"/>
  <c r="U184" i="777"/>
  <c r="F184" i="777"/>
  <c r="Z183" i="777"/>
  <c r="J183" i="777" s="1"/>
  <c r="Y183" i="777"/>
  <c r="X183" i="777"/>
  <c r="U183" i="777"/>
  <c r="F183" i="777"/>
  <c r="Z182" i="777"/>
  <c r="Y182" i="777"/>
  <c r="X182" i="777"/>
  <c r="U182" i="777"/>
  <c r="J182" i="777"/>
  <c r="F182" i="777"/>
  <c r="Z181" i="777"/>
  <c r="J181" i="777" s="1"/>
  <c r="Y181" i="777"/>
  <c r="X181" i="777"/>
  <c r="U181" i="777"/>
  <c r="F181" i="777"/>
  <c r="Z180" i="777"/>
  <c r="J180" i="777" s="1"/>
  <c r="Y180" i="777"/>
  <c r="X180" i="777"/>
  <c r="U180" i="777"/>
  <c r="F180" i="777"/>
  <c r="Z179" i="777"/>
  <c r="J179" i="777" s="1"/>
  <c r="Y179" i="777"/>
  <c r="X179" i="777"/>
  <c r="U179" i="777"/>
  <c r="F179" i="777"/>
  <c r="Z178" i="777"/>
  <c r="Y178" i="777"/>
  <c r="X178" i="777"/>
  <c r="U178" i="777"/>
  <c r="J178" i="777"/>
  <c r="F178" i="777"/>
  <c r="Z177" i="777"/>
  <c r="J177" i="777" s="1"/>
  <c r="Y177" i="777"/>
  <c r="X177" i="777"/>
  <c r="U177" i="777"/>
  <c r="F177" i="777"/>
  <c r="Z176" i="777"/>
  <c r="Y176" i="777"/>
  <c r="X176" i="777"/>
  <c r="U176" i="777"/>
  <c r="J176" i="777"/>
  <c r="F176" i="777"/>
  <c r="Z175" i="777"/>
  <c r="J175" i="777" s="1"/>
  <c r="Y175" i="777"/>
  <c r="X175" i="777"/>
  <c r="U175" i="777"/>
  <c r="F175" i="777"/>
  <c r="Z174" i="777"/>
  <c r="J174" i="777" s="1"/>
  <c r="Y174" i="777"/>
  <c r="X174" i="777"/>
  <c r="U174" i="777"/>
  <c r="F174" i="777"/>
  <c r="Z173" i="777"/>
  <c r="Y173" i="777"/>
  <c r="X173" i="777"/>
  <c r="U173" i="777"/>
  <c r="J173" i="777"/>
  <c r="F173" i="777"/>
  <c r="Z172" i="777"/>
  <c r="J172" i="777" s="1"/>
  <c r="Y172" i="777"/>
  <c r="X172" i="777"/>
  <c r="U172" i="777"/>
  <c r="F172" i="777"/>
  <c r="Z171" i="777"/>
  <c r="J171" i="777" s="1"/>
  <c r="Y171" i="777"/>
  <c r="X171" i="777"/>
  <c r="U171" i="777"/>
  <c r="F171" i="777"/>
  <c r="Z170" i="777"/>
  <c r="J170" i="777" s="1"/>
  <c r="Y170" i="777"/>
  <c r="X170" i="777"/>
  <c r="F170" i="777"/>
  <c r="Z169" i="777"/>
  <c r="J169" i="777" s="1"/>
  <c r="Y169" i="777"/>
  <c r="X169" i="777"/>
  <c r="F169" i="777"/>
  <c r="Z168" i="777"/>
  <c r="J168" i="777" s="1"/>
  <c r="Y168" i="777"/>
  <c r="X168" i="777"/>
  <c r="U168" i="777"/>
  <c r="F168" i="777"/>
  <c r="Z167" i="777"/>
  <c r="J167" i="777" s="1"/>
  <c r="Y167" i="777"/>
  <c r="X167" i="777"/>
  <c r="U167" i="777"/>
  <c r="F167" i="777"/>
  <c r="E167" i="777"/>
  <c r="Z166" i="777"/>
  <c r="J166" i="777" s="1"/>
  <c r="Y166" i="777"/>
  <c r="X166" i="777"/>
  <c r="U166" i="777"/>
  <c r="U169" i="777" s="1"/>
  <c r="F166" i="777"/>
  <c r="E166" i="777"/>
  <c r="Y165" i="777"/>
  <c r="X165" i="777"/>
  <c r="J165" i="777"/>
  <c r="F165" i="777"/>
  <c r="E165" i="777"/>
  <c r="Y164" i="777"/>
  <c r="X164" i="777"/>
  <c r="J164" i="777"/>
  <c r="F164" i="777"/>
  <c r="E164" i="777"/>
  <c r="Y163" i="777"/>
  <c r="X163" i="777"/>
  <c r="J163" i="777"/>
  <c r="F163" i="777"/>
  <c r="E163" i="777"/>
  <c r="Y162" i="777"/>
  <c r="X162" i="777"/>
  <c r="J162" i="777"/>
  <c r="F162" i="777"/>
  <c r="E162" i="777"/>
  <c r="Z161" i="777"/>
  <c r="J161" i="777" s="1"/>
  <c r="Y161" i="777"/>
  <c r="X161" i="777"/>
  <c r="U161" i="777"/>
  <c r="F161" i="777"/>
  <c r="E161" i="777"/>
  <c r="Z160" i="777"/>
  <c r="Y160" i="777"/>
  <c r="X160" i="777"/>
  <c r="U160" i="777"/>
  <c r="J160" i="777"/>
  <c r="F160" i="777"/>
  <c r="E160" i="777"/>
  <c r="Z159" i="777"/>
  <c r="J159" i="777" s="1"/>
  <c r="Y159" i="777"/>
  <c r="X159" i="777"/>
  <c r="U159" i="777"/>
  <c r="F159" i="777"/>
  <c r="E159" i="777"/>
  <c r="Z158" i="777"/>
  <c r="Y158" i="777"/>
  <c r="X158" i="777"/>
  <c r="U158" i="777"/>
  <c r="J158" i="777"/>
  <c r="F158" i="777"/>
  <c r="E158" i="777"/>
  <c r="Z157" i="777"/>
  <c r="J157" i="777" s="1"/>
  <c r="Y157" i="777"/>
  <c r="X157" i="777"/>
  <c r="U157" i="777"/>
  <c r="F157" i="777"/>
  <c r="E157" i="777"/>
  <c r="Z156" i="777"/>
  <c r="J156" i="777" s="1"/>
  <c r="Y156" i="777"/>
  <c r="X156" i="777"/>
  <c r="U156" i="777"/>
  <c r="F156" i="777"/>
  <c r="E156" i="777"/>
  <c r="Z155" i="777"/>
  <c r="J155" i="777" s="1"/>
  <c r="Y155" i="777"/>
  <c r="X155" i="777"/>
  <c r="U155" i="777"/>
  <c r="G155" i="777" a="1"/>
  <c r="G155" i="777" s="1"/>
  <c r="F155" i="777"/>
  <c r="E155" i="777"/>
  <c r="Z154" i="777"/>
  <c r="J154" i="777" s="1"/>
  <c r="Y154" i="777"/>
  <c r="X154" i="777"/>
  <c r="U154" i="777"/>
  <c r="G154" i="777"/>
  <c r="F154" i="777"/>
  <c r="E154" i="777"/>
  <c r="Z153" i="777"/>
  <c r="J153" i="777" s="1"/>
  <c r="Y153" i="777"/>
  <c r="X153" i="777"/>
  <c r="U153" i="777"/>
  <c r="G153" i="777"/>
  <c r="F153" i="777"/>
  <c r="E153" i="777"/>
  <c r="Z152" i="777"/>
  <c r="J152" i="777" s="1"/>
  <c r="Y152" i="777"/>
  <c r="X152" i="777"/>
  <c r="G152" i="777"/>
  <c r="F152" i="777"/>
  <c r="E152" i="777"/>
  <c r="Z151" i="777"/>
  <c r="Y151" i="777"/>
  <c r="X151" i="777"/>
  <c r="J151" i="777"/>
  <c r="G151" i="777"/>
  <c r="F151" i="777"/>
  <c r="E151" i="777"/>
  <c r="Z150" i="777"/>
  <c r="J150" i="777" s="1"/>
  <c r="Y150" i="777"/>
  <c r="X150" i="777"/>
  <c r="G150" i="777"/>
  <c r="F150" i="777"/>
  <c r="E150" i="777"/>
  <c r="Z149" i="777"/>
  <c r="J149" i="777" s="1"/>
  <c r="Y149" i="777"/>
  <c r="X149" i="777"/>
  <c r="G149" i="777"/>
  <c r="F149" i="777"/>
  <c r="E149" i="777"/>
  <c r="Z148" i="777"/>
  <c r="Y148" i="777"/>
  <c r="X148" i="777"/>
  <c r="U148" i="777"/>
  <c r="J148" i="777"/>
  <c r="G148" i="777"/>
  <c r="F148" i="777"/>
  <c r="E148" i="777"/>
  <c r="Z147" i="777"/>
  <c r="J147" i="777" s="1"/>
  <c r="Y147" i="777"/>
  <c r="X147" i="777"/>
  <c r="U147" i="777"/>
  <c r="G147" i="777"/>
  <c r="F147" i="777"/>
  <c r="E147" i="777"/>
  <c r="Z146" i="777"/>
  <c r="J146" i="777" s="1"/>
  <c r="Y146" i="777"/>
  <c r="X146" i="777"/>
  <c r="U146" i="777"/>
  <c r="G146" i="777"/>
  <c r="F146" i="777"/>
  <c r="E146" i="777"/>
  <c r="Z145" i="777"/>
  <c r="J145" i="777" s="1"/>
  <c r="Y145" i="777"/>
  <c r="X145" i="777"/>
  <c r="U145" i="777"/>
  <c r="G145" i="777"/>
  <c r="F145" i="777"/>
  <c r="E145" i="777"/>
  <c r="Z144" i="777"/>
  <c r="J144" i="777" s="1"/>
  <c r="Y144" i="777"/>
  <c r="X144" i="777"/>
  <c r="U144" i="777"/>
  <c r="G144" i="777"/>
  <c r="F144" i="777"/>
  <c r="E144" i="777"/>
  <c r="Z143" i="777"/>
  <c r="Y143" i="777"/>
  <c r="X143" i="777"/>
  <c r="U143" i="777"/>
  <c r="J143" i="777"/>
  <c r="G143" i="777"/>
  <c r="F143" i="777"/>
  <c r="E143" i="777"/>
  <c r="Z142" i="777"/>
  <c r="J142" i="777" s="1"/>
  <c r="Y142" i="777"/>
  <c r="X142" i="777"/>
  <c r="U142" i="777"/>
  <c r="G142" i="777"/>
  <c r="F142" i="777"/>
  <c r="E142" i="777"/>
  <c r="Z141" i="777"/>
  <c r="J141" i="777" s="1"/>
  <c r="Y141" i="777"/>
  <c r="X141" i="777"/>
  <c r="W141" i="777"/>
  <c r="U141" i="777"/>
  <c r="G141" i="777"/>
  <c r="F141" i="777"/>
  <c r="E141" i="777"/>
  <c r="Z140" i="777"/>
  <c r="J140" i="777" s="1"/>
  <c r="Y140" i="777"/>
  <c r="X140" i="777"/>
  <c r="U140" i="777"/>
  <c r="G140" i="777"/>
  <c r="F140" i="777"/>
  <c r="E140" i="777"/>
  <c r="Z139" i="777"/>
  <c r="Y139" i="777"/>
  <c r="X139" i="777"/>
  <c r="U139" i="777"/>
  <c r="J139" i="777"/>
  <c r="H139" i="777"/>
  <c r="G139" i="777"/>
  <c r="F139" i="777"/>
  <c r="E139" i="777"/>
  <c r="Z138" i="777"/>
  <c r="J138" i="777" s="1"/>
  <c r="Y138" i="777"/>
  <c r="X138" i="777"/>
  <c r="U138" i="777"/>
  <c r="H138" i="777"/>
  <c r="G138" i="777"/>
  <c r="F138" i="777"/>
  <c r="E138" i="777"/>
  <c r="Z137" i="777"/>
  <c r="J137" i="777" s="1"/>
  <c r="Y137" i="777"/>
  <c r="X137" i="777"/>
  <c r="U137" i="777"/>
  <c r="H137" i="777"/>
  <c r="G137" i="777"/>
  <c r="F137" i="777"/>
  <c r="E137" i="777"/>
  <c r="Z136" i="777"/>
  <c r="J136" i="777" s="1"/>
  <c r="Y136" i="777"/>
  <c r="X136" i="777"/>
  <c r="U136" i="777"/>
  <c r="H136" i="777"/>
  <c r="G136" i="777"/>
  <c r="F136" i="777"/>
  <c r="E136" i="777"/>
  <c r="Z135" i="777"/>
  <c r="J135" i="777" s="1"/>
  <c r="Y135" i="777"/>
  <c r="X135" i="777"/>
  <c r="U135" i="777"/>
  <c r="H135" i="777"/>
  <c r="G135" i="777"/>
  <c r="F135" i="777"/>
  <c r="E135" i="777"/>
  <c r="Z134" i="777"/>
  <c r="J134" i="777" s="1"/>
  <c r="Y134" i="777"/>
  <c r="X134" i="777"/>
  <c r="U134" i="777"/>
  <c r="H134" i="777"/>
  <c r="G134" i="777"/>
  <c r="F134" i="777"/>
  <c r="E134" i="777"/>
  <c r="Z133" i="777"/>
  <c r="J133" i="777" s="1"/>
  <c r="Y133" i="777"/>
  <c r="X133" i="777"/>
  <c r="W133" i="777"/>
  <c r="U133" i="777"/>
  <c r="H133" i="777"/>
  <c r="G133" i="777"/>
  <c r="F133" i="777"/>
  <c r="E133" i="777"/>
  <c r="Z132" i="777"/>
  <c r="Y132" i="777"/>
  <c r="X132" i="777"/>
  <c r="U132" i="777"/>
  <c r="J132" i="777"/>
  <c r="H132" i="777"/>
  <c r="G132" i="777"/>
  <c r="F132" i="777"/>
  <c r="E132" i="777"/>
  <c r="Z131" i="777"/>
  <c r="J131" i="777" s="1"/>
  <c r="Y131" i="777"/>
  <c r="X131" i="777"/>
  <c r="U131" i="777"/>
  <c r="H131" i="777"/>
  <c r="G131" i="777"/>
  <c r="F131" i="777"/>
  <c r="E131" i="777"/>
  <c r="Z130" i="777"/>
  <c r="J130" i="777" s="1"/>
  <c r="Y130" i="777"/>
  <c r="X130" i="777"/>
  <c r="U130" i="777"/>
  <c r="H130" i="777"/>
  <c r="G130" i="777"/>
  <c r="F130" i="777"/>
  <c r="E130" i="777"/>
  <c r="Z129" i="777"/>
  <c r="J129" i="777" s="1"/>
  <c r="Y129" i="777"/>
  <c r="X129" i="777"/>
  <c r="U129" i="777"/>
  <c r="H129" i="777"/>
  <c r="G129" i="777"/>
  <c r="F129" i="777"/>
  <c r="E129" i="777"/>
  <c r="Z128" i="777"/>
  <c r="J128" i="777" s="1"/>
  <c r="Y128" i="777"/>
  <c r="X128" i="777"/>
  <c r="U128" i="777"/>
  <c r="H128" i="777"/>
  <c r="G128" i="777"/>
  <c r="F128" i="777"/>
  <c r="E128" i="777"/>
  <c r="Z127" i="777"/>
  <c r="J127" i="777" s="1"/>
  <c r="Y127" i="777"/>
  <c r="X127" i="777"/>
  <c r="U127" i="777"/>
  <c r="H127" i="777"/>
  <c r="G127" i="777"/>
  <c r="F127" i="777"/>
  <c r="E127" i="777"/>
  <c r="Z126" i="777"/>
  <c r="J126" i="777" s="1"/>
  <c r="Y126" i="777"/>
  <c r="X126" i="777"/>
  <c r="U126" i="777"/>
  <c r="H126" i="777"/>
  <c r="G126" i="777"/>
  <c r="F126" i="777"/>
  <c r="E126" i="777"/>
  <c r="Z125" i="777"/>
  <c r="Y125" i="777"/>
  <c r="X125" i="777"/>
  <c r="U125" i="777"/>
  <c r="J125" i="777"/>
  <c r="H125" i="777"/>
  <c r="G125" i="777"/>
  <c r="F125" i="777"/>
  <c r="E125" i="777"/>
  <c r="Z124" i="777"/>
  <c r="J124" i="777" s="1"/>
  <c r="Y124" i="777"/>
  <c r="X124" i="777"/>
  <c r="U124" i="777"/>
  <c r="H124" i="777"/>
  <c r="G124" i="777"/>
  <c r="F124" i="777"/>
  <c r="E124" i="777"/>
  <c r="Z123" i="777"/>
  <c r="J123" i="777" s="1"/>
  <c r="Y123" i="777"/>
  <c r="X123" i="777"/>
  <c r="U123" i="777"/>
  <c r="H123" i="777"/>
  <c r="G123" i="777"/>
  <c r="F123" i="777"/>
  <c r="E123" i="777"/>
  <c r="Z122" i="777"/>
  <c r="J122" i="777" s="1"/>
  <c r="Y122" i="777"/>
  <c r="X122" i="777"/>
  <c r="U122" i="777"/>
  <c r="H122" i="777"/>
  <c r="G122" i="777"/>
  <c r="F122" i="777"/>
  <c r="E122" i="777"/>
  <c r="Z121" i="777"/>
  <c r="J121" i="777" s="1"/>
  <c r="Y121" i="777"/>
  <c r="X121" i="777"/>
  <c r="U121" i="777"/>
  <c r="H121" i="777"/>
  <c r="G121" i="777"/>
  <c r="F121" i="777"/>
  <c r="E121" i="777"/>
  <c r="Z120" i="777"/>
  <c r="J120" i="777" s="1"/>
  <c r="Y120" i="777"/>
  <c r="X120" i="777"/>
  <c r="U120" i="777"/>
  <c r="H120" i="777"/>
  <c r="G120" i="777"/>
  <c r="F120" i="777"/>
  <c r="E120" i="777"/>
  <c r="Z119" i="777"/>
  <c r="J119" i="777" s="1"/>
  <c r="Y119" i="777"/>
  <c r="X119" i="777"/>
  <c r="H119" i="777"/>
  <c r="G119" i="777"/>
  <c r="F119" i="777"/>
  <c r="E119" i="777"/>
  <c r="Z118" i="777"/>
  <c r="J118" i="777" s="1"/>
  <c r="Y118" i="777"/>
  <c r="X118" i="777"/>
  <c r="H118" i="777"/>
  <c r="G118" i="777"/>
  <c r="F118" i="777"/>
  <c r="E118" i="777"/>
  <c r="Z117" i="777"/>
  <c r="J117" i="777" s="1"/>
  <c r="Y117" i="777"/>
  <c r="X117" i="777"/>
  <c r="U117" i="777"/>
  <c r="H117" i="777"/>
  <c r="G117" i="777"/>
  <c r="F117" i="777"/>
  <c r="E117" i="777"/>
  <c r="Z116" i="777"/>
  <c r="Y116" i="777"/>
  <c r="I116" i="777" s="1"/>
  <c r="X116" i="777"/>
  <c r="V116" i="777"/>
  <c r="U116" i="777"/>
  <c r="J116" i="777"/>
  <c r="H116" i="777"/>
  <c r="G116" i="777"/>
  <c r="F116" i="777"/>
  <c r="E116" i="777"/>
  <c r="Z115" i="777"/>
  <c r="J115" i="777" s="1"/>
  <c r="Y115" i="777"/>
  <c r="X115" i="777"/>
  <c r="I115" i="777" s="1"/>
  <c r="V115" i="777"/>
  <c r="U115" i="777"/>
  <c r="H115" i="777"/>
  <c r="G115" i="777"/>
  <c r="F115" i="777"/>
  <c r="E115" i="777"/>
  <c r="Z114" i="777"/>
  <c r="Y114" i="777"/>
  <c r="X114" i="777"/>
  <c r="I114" i="777" s="1"/>
  <c r="V114" i="777"/>
  <c r="U114" i="777"/>
  <c r="J114" i="777"/>
  <c r="H114" i="777"/>
  <c r="G114" i="777"/>
  <c r="F114" i="777"/>
  <c r="E114" i="777"/>
  <c r="Z113" i="777"/>
  <c r="J113" i="777" s="1"/>
  <c r="Y113" i="777"/>
  <c r="X113" i="777"/>
  <c r="I113" i="777" s="1"/>
  <c r="V113" i="777"/>
  <c r="U113" i="777"/>
  <c r="H113" i="777"/>
  <c r="G113" i="777"/>
  <c r="F113" i="777"/>
  <c r="E113" i="777"/>
  <c r="Z112" i="777"/>
  <c r="J112" i="777" s="1"/>
  <c r="Y112" i="777"/>
  <c r="I112" i="777" s="1"/>
  <c r="X112" i="777"/>
  <c r="V112" i="777"/>
  <c r="U112" i="777"/>
  <c r="H112" i="777"/>
  <c r="G112" i="777"/>
  <c r="F112" i="777"/>
  <c r="E112" i="777"/>
  <c r="Z111" i="777"/>
  <c r="J111" i="777" s="1"/>
  <c r="Y111" i="777"/>
  <c r="X111" i="777"/>
  <c r="V111" i="777"/>
  <c r="W111" i="777" s="1"/>
  <c r="U111" i="777"/>
  <c r="H111" i="777"/>
  <c r="G111" i="777"/>
  <c r="F111" i="777"/>
  <c r="E111" i="777"/>
  <c r="Z110" i="777"/>
  <c r="J110" i="777" s="1"/>
  <c r="Y110" i="777"/>
  <c r="X110" i="777"/>
  <c r="I110" i="777" s="1"/>
  <c r="V110" i="777"/>
  <c r="U110" i="777"/>
  <c r="H110" i="777"/>
  <c r="G110" i="777"/>
  <c r="F110" i="777"/>
  <c r="E110" i="777"/>
  <c r="Z109" i="777"/>
  <c r="Y109" i="777"/>
  <c r="X109" i="777"/>
  <c r="I109" i="777" s="1"/>
  <c r="V109" i="777"/>
  <c r="U109" i="777"/>
  <c r="J109" i="777"/>
  <c r="H109" i="777"/>
  <c r="G109" i="777"/>
  <c r="F109" i="777"/>
  <c r="E109" i="777"/>
  <c r="Z108" i="777"/>
  <c r="J108" i="777" s="1"/>
  <c r="Y108" i="777"/>
  <c r="X108" i="777"/>
  <c r="V108" i="777"/>
  <c r="W108" i="777" s="1"/>
  <c r="U108" i="777"/>
  <c r="H108" i="777"/>
  <c r="G108" i="777"/>
  <c r="F108" i="777"/>
  <c r="E108" i="777"/>
  <c r="Z107" i="777"/>
  <c r="J107" i="777" s="1"/>
  <c r="Y107" i="777"/>
  <c r="X107" i="777"/>
  <c r="I107" i="777" s="1"/>
  <c r="V107" i="777"/>
  <c r="U107" i="777"/>
  <c r="H107" i="777"/>
  <c r="G107" i="777"/>
  <c r="F107" i="777"/>
  <c r="E107" i="777"/>
  <c r="Z106" i="777"/>
  <c r="J106" i="777" s="1"/>
  <c r="Y106" i="777"/>
  <c r="X106" i="777"/>
  <c r="V106" i="777"/>
  <c r="W106" i="777" s="1"/>
  <c r="U106" i="777"/>
  <c r="I106" i="777"/>
  <c r="H106" i="777"/>
  <c r="G106" i="777"/>
  <c r="F106" i="777"/>
  <c r="E106" i="777"/>
  <c r="Z105" i="777"/>
  <c r="J105" i="777" s="1"/>
  <c r="Y105" i="777"/>
  <c r="X105" i="777"/>
  <c r="V105" i="777"/>
  <c r="W105" i="777" s="1"/>
  <c r="H105" i="777"/>
  <c r="G105" i="777"/>
  <c r="F105" i="777"/>
  <c r="E105" i="777"/>
  <c r="Z104" i="777"/>
  <c r="J104" i="777" s="1"/>
  <c r="Y104" i="777"/>
  <c r="X104" i="777"/>
  <c r="I104" i="777" s="1"/>
  <c r="V104" i="777"/>
  <c r="W104" i="777" s="1"/>
  <c r="H104" i="777"/>
  <c r="G104" i="777"/>
  <c r="F104" i="777"/>
  <c r="E104" i="777"/>
  <c r="Z103" i="777"/>
  <c r="J103" i="777" s="1"/>
  <c r="Y103" i="777"/>
  <c r="X103" i="777"/>
  <c r="V103" i="777"/>
  <c r="U103" i="777"/>
  <c r="T103" i="777"/>
  <c r="H103" i="777"/>
  <c r="G103" i="777"/>
  <c r="F103" i="777"/>
  <c r="E103" i="777"/>
  <c r="Z102" i="777"/>
  <c r="J102" i="777" s="1"/>
  <c r="Y102" i="777"/>
  <c r="X102" i="777"/>
  <c r="I102" i="777" s="1"/>
  <c r="V102" i="777"/>
  <c r="U102" i="777"/>
  <c r="T102" i="777"/>
  <c r="H102" i="777"/>
  <c r="G102" i="777"/>
  <c r="F102" i="777"/>
  <c r="E102" i="777"/>
  <c r="Z101" i="777"/>
  <c r="J101" i="777" s="1"/>
  <c r="Y101" i="777"/>
  <c r="X101" i="777"/>
  <c r="V101" i="777"/>
  <c r="U101" i="777"/>
  <c r="T101" i="777"/>
  <c r="H101" i="777"/>
  <c r="G101" i="777"/>
  <c r="F101" i="777"/>
  <c r="E101" i="777"/>
  <c r="Z100" i="777"/>
  <c r="J100" i="777" s="1"/>
  <c r="Y100" i="777"/>
  <c r="X100" i="777"/>
  <c r="V100" i="777"/>
  <c r="W100" i="777" s="1"/>
  <c r="U100" i="777"/>
  <c r="T100" i="777"/>
  <c r="H100" i="777"/>
  <c r="G100" i="777"/>
  <c r="F100" i="777"/>
  <c r="E100" i="777"/>
  <c r="Z99" i="777"/>
  <c r="J99" i="777" s="1"/>
  <c r="Y99" i="777"/>
  <c r="I99" i="777" s="1"/>
  <c r="X99" i="777"/>
  <c r="V99" i="777"/>
  <c r="W99" i="777" s="1"/>
  <c r="U99" i="777"/>
  <c r="T99" i="777"/>
  <c r="H99" i="777"/>
  <c r="G99" i="777"/>
  <c r="F99" i="777"/>
  <c r="E99" i="777"/>
  <c r="Z98" i="777"/>
  <c r="J98" i="777" s="1"/>
  <c r="Y98" i="777"/>
  <c r="X98" i="777"/>
  <c r="V98" i="777"/>
  <c r="W98" i="777" s="1"/>
  <c r="U98" i="777"/>
  <c r="T98" i="777"/>
  <c r="H98" i="777"/>
  <c r="G98" i="777"/>
  <c r="F98" i="777"/>
  <c r="E98" i="777"/>
  <c r="Z97" i="777"/>
  <c r="J97" i="777" s="1"/>
  <c r="Y97" i="777"/>
  <c r="X97" i="777"/>
  <c r="V97" i="777"/>
  <c r="U97" i="777"/>
  <c r="T97" i="777"/>
  <c r="H97" i="777"/>
  <c r="G97" i="777"/>
  <c r="F97" i="777"/>
  <c r="E97" i="777"/>
  <c r="Z96" i="777"/>
  <c r="J96" i="777" s="1"/>
  <c r="Y96" i="777"/>
  <c r="X96" i="777"/>
  <c r="I96" i="777" s="1"/>
  <c r="V96" i="777"/>
  <c r="U96" i="777"/>
  <c r="T96" i="777"/>
  <c r="H96" i="777"/>
  <c r="G96" i="777"/>
  <c r="F96" i="777"/>
  <c r="E96" i="777"/>
  <c r="Z95" i="777"/>
  <c r="J95" i="777" s="1"/>
  <c r="Y95" i="777"/>
  <c r="X95" i="777"/>
  <c r="V95" i="777"/>
  <c r="W95" i="777" s="1"/>
  <c r="U95" i="777"/>
  <c r="T95" i="777"/>
  <c r="H95" i="777"/>
  <c r="G95" i="777"/>
  <c r="F95" i="777"/>
  <c r="E95" i="777"/>
  <c r="Z94" i="777"/>
  <c r="J94" i="777" s="1"/>
  <c r="Y94" i="777"/>
  <c r="X94" i="777"/>
  <c r="V94" i="777"/>
  <c r="W94" i="777" s="1"/>
  <c r="T94" i="777"/>
  <c r="H94" i="777"/>
  <c r="G94" i="777"/>
  <c r="F94" i="777"/>
  <c r="E94" i="777"/>
  <c r="Z93" i="777"/>
  <c r="J93" i="777" s="1"/>
  <c r="Y93" i="777"/>
  <c r="X93" i="777"/>
  <c r="I93" i="777" s="1"/>
  <c r="V93" i="777"/>
  <c r="W93" i="777" s="1"/>
  <c r="T93" i="777"/>
  <c r="H93" i="777"/>
  <c r="G93" i="777"/>
  <c r="F93" i="777"/>
  <c r="E93" i="777"/>
  <c r="Z92" i="777"/>
  <c r="J92" i="777" s="1"/>
  <c r="Y92" i="777"/>
  <c r="I92" i="777" s="1"/>
  <c r="X92" i="777"/>
  <c r="V92" i="777"/>
  <c r="W92" i="777" s="1"/>
  <c r="T92" i="777"/>
  <c r="H92" i="777"/>
  <c r="G92" i="777"/>
  <c r="F92" i="777"/>
  <c r="E92" i="777"/>
  <c r="Z91" i="777"/>
  <c r="J91" i="777" s="1"/>
  <c r="Y91" i="777"/>
  <c r="X91" i="777"/>
  <c r="V91" i="777"/>
  <c r="W91" i="777" s="1"/>
  <c r="T91" i="777"/>
  <c r="H91" i="777"/>
  <c r="G91" i="777"/>
  <c r="F91" i="777"/>
  <c r="E91" i="777"/>
  <c r="Z90" i="777"/>
  <c r="J90" i="777" s="1"/>
  <c r="Y90" i="777"/>
  <c r="X90" i="777"/>
  <c r="I90" i="777" s="1"/>
  <c r="V90" i="777"/>
  <c r="W90" i="777" s="1"/>
  <c r="U90" i="777"/>
  <c r="T90" i="777"/>
  <c r="H90" i="777"/>
  <c r="G90" i="777"/>
  <c r="F90" i="777"/>
  <c r="E90" i="777"/>
  <c r="Z89" i="777"/>
  <c r="J89" i="777" s="1"/>
  <c r="Y89" i="777"/>
  <c r="X89" i="777"/>
  <c r="V89" i="777"/>
  <c r="W89" i="777" s="1"/>
  <c r="U89" i="777"/>
  <c r="T89" i="777"/>
  <c r="H89" i="777"/>
  <c r="G89" i="777"/>
  <c r="F89" i="777"/>
  <c r="E89" i="777"/>
  <c r="Z88" i="777"/>
  <c r="J88" i="777" s="1"/>
  <c r="Y88" i="777"/>
  <c r="I88" i="777" s="1"/>
  <c r="X88" i="777"/>
  <c r="V88" i="777"/>
  <c r="W88" i="777" s="1"/>
  <c r="U88" i="777"/>
  <c r="T88" i="777"/>
  <c r="H88" i="777"/>
  <c r="G88" i="777"/>
  <c r="F88" i="777"/>
  <c r="E88" i="777"/>
  <c r="Z87" i="777"/>
  <c r="J87" i="777" s="1"/>
  <c r="Y87" i="777"/>
  <c r="X87" i="777"/>
  <c r="V87" i="777"/>
  <c r="W87" i="777" s="1"/>
  <c r="U87" i="777"/>
  <c r="T87" i="777"/>
  <c r="H87" i="777"/>
  <c r="G87" i="777"/>
  <c r="F87" i="777"/>
  <c r="E87" i="777"/>
  <c r="Z86" i="777"/>
  <c r="J86" i="777" s="1"/>
  <c r="Y86" i="777"/>
  <c r="X86" i="777"/>
  <c r="V86" i="777"/>
  <c r="W86" i="777" s="1"/>
  <c r="U86" i="777"/>
  <c r="T86" i="777"/>
  <c r="H86" i="777"/>
  <c r="G86" i="777"/>
  <c r="F86" i="777"/>
  <c r="E86" i="777"/>
  <c r="Z85" i="777"/>
  <c r="J85" i="777" s="1"/>
  <c r="Y85" i="777"/>
  <c r="X85" i="777"/>
  <c r="I85" i="777" s="1"/>
  <c r="V85" i="777"/>
  <c r="W85" i="777" s="1"/>
  <c r="U85" i="777"/>
  <c r="T85" i="777"/>
  <c r="K85" i="777"/>
  <c r="H85" i="777"/>
  <c r="G85" i="777"/>
  <c r="F85" i="777"/>
  <c r="E85" i="777"/>
  <c r="Z84" i="777"/>
  <c r="J84" i="777" s="1"/>
  <c r="Y84" i="777"/>
  <c r="X84" i="777"/>
  <c r="V84" i="777"/>
  <c r="W84" i="777" s="1"/>
  <c r="U84" i="777"/>
  <c r="T84" i="777"/>
  <c r="K84" i="777"/>
  <c r="H84" i="777"/>
  <c r="G84" i="777"/>
  <c r="F84" i="777"/>
  <c r="E84" i="777"/>
  <c r="Z83" i="777"/>
  <c r="J83" i="777" s="1"/>
  <c r="Y83" i="777"/>
  <c r="X83" i="777"/>
  <c r="V83" i="777"/>
  <c r="W83" i="777" s="1"/>
  <c r="U83" i="777"/>
  <c r="T83" i="777"/>
  <c r="K83" i="777"/>
  <c r="H83" i="777"/>
  <c r="G83" i="777"/>
  <c r="F83" i="777"/>
  <c r="E83" i="777"/>
  <c r="Z82" i="777"/>
  <c r="J82" i="777" s="1"/>
  <c r="Y82" i="777"/>
  <c r="I82" i="777" s="1"/>
  <c r="X82" i="777"/>
  <c r="V82" i="777"/>
  <c r="W82" i="777" s="1"/>
  <c r="U82" i="777"/>
  <c r="T82" i="777"/>
  <c r="K82" i="777"/>
  <c r="H82" i="777"/>
  <c r="G82" i="777"/>
  <c r="F82" i="777"/>
  <c r="E82" i="777"/>
  <c r="Z81" i="777"/>
  <c r="J81" i="777" s="1"/>
  <c r="Y81" i="777"/>
  <c r="X81" i="777"/>
  <c r="V81" i="777"/>
  <c r="W81" i="777" s="1"/>
  <c r="U81" i="777"/>
  <c r="T81" i="777"/>
  <c r="K81" i="777"/>
  <c r="H81" i="777"/>
  <c r="G81" i="777"/>
  <c r="F81" i="777"/>
  <c r="E81" i="777"/>
  <c r="Z80" i="777"/>
  <c r="J80" i="777" s="1"/>
  <c r="Y80" i="777"/>
  <c r="X80" i="777"/>
  <c r="V80" i="777"/>
  <c r="W80" i="777" s="1"/>
  <c r="T80" i="777"/>
  <c r="K80" i="777"/>
  <c r="H80" i="777"/>
  <c r="G80" i="777"/>
  <c r="F80" i="777"/>
  <c r="E80" i="777"/>
  <c r="Z79" i="777"/>
  <c r="J79" i="777" s="1"/>
  <c r="Y79" i="777"/>
  <c r="X79" i="777"/>
  <c r="V79" i="777"/>
  <c r="W79" i="777" s="1"/>
  <c r="U79" i="777"/>
  <c r="T79" i="777"/>
  <c r="K79" i="777"/>
  <c r="H79" i="777"/>
  <c r="G79" i="777"/>
  <c r="F79" i="777"/>
  <c r="E79" i="777"/>
  <c r="Z78" i="777"/>
  <c r="J78" i="777" s="1"/>
  <c r="Y78" i="777"/>
  <c r="X78" i="777"/>
  <c r="V78" i="777"/>
  <c r="W78" i="777" s="1"/>
  <c r="U78" i="777"/>
  <c r="T78" i="777"/>
  <c r="K78" i="777"/>
  <c r="H78" i="777"/>
  <c r="G78" i="777"/>
  <c r="F78" i="777"/>
  <c r="E78" i="777"/>
  <c r="Z77" i="777"/>
  <c r="J77" i="777" s="1"/>
  <c r="Y77" i="777"/>
  <c r="X77" i="777"/>
  <c r="V77" i="777"/>
  <c r="W77" i="777" s="1"/>
  <c r="U77" i="777"/>
  <c r="T77" i="777"/>
  <c r="K77" i="777"/>
  <c r="H77" i="777"/>
  <c r="G77" i="777"/>
  <c r="F77" i="777"/>
  <c r="E77" i="777"/>
  <c r="Z76" i="777"/>
  <c r="J76" i="777" s="1"/>
  <c r="Y76" i="777"/>
  <c r="X76" i="777"/>
  <c r="I76" i="777" s="1"/>
  <c r="V76" i="777"/>
  <c r="W76" i="777" s="1"/>
  <c r="T76" i="777"/>
  <c r="K76" i="777"/>
  <c r="H76" i="777"/>
  <c r="G76" i="777"/>
  <c r="F76" i="777"/>
  <c r="E76" i="777"/>
  <c r="Z75" i="777"/>
  <c r="J75" i="777" s="1"/>
  <c r="Y75" i="777"/>
  <c r="X75" i="777"/>
  <c r="V75" i="777"/>
  <c r="W75" i="777" s="1"/>
  <c r="T75" i="777"/>
  <c r="K75" i="777"/>
  <c r="H75" i="777"/>
  <c r="G75" i="777"/>
  <c r="F75" i="777"/>
  <c r="E75" i="777"/>
  <c r="Z74" i="777"/>
  <c r="J74" i="777" s="1"/>
  <c r="Y74" i="777"/>
  <c r="I74" i="777" s="1"/>
  <c r="X74" i="777"/>
  <c r="V74" i="777"/>
  <c r="W74" i="777" s="1"/>
  <c r="T74" i="777"/>
  <c r="K74" i="777"/>
  <c r="H74" i="777"/>
  <c r="G74" i="777"/>
  <c r="F74" i="777"/>
  <c r="E74" i="777"/>
  <c r="Z73" i="777"/>
  <c r="J73" i="777" s="1"/>
  <c r="Y73" i="777"/>
  <c r="X73" i="777"/>
  <c r="V73" i="777"/>
  <c r="W73" i="777" s="1"/>
  <c r="T73" i="777"/>
  <c r="K73" i="777"/>
  <c r="H73" i="777"/>
  <c r="G73" i="777"/>
  <c r="F73" i="777"/>
  <c r="E73" i="777"/>
  <c r="Z72" i="777"/>
  <c r="J72" i="777" s="1"/>
  <c r="Y72" i="777"/>
  <c r="X72" i="777"/>
  <c r="I72" i="777" s="1"/>
  <c r="V72" i="777"/>
  <c r="W72" i="777" s="1"/>
  <c r="T72" i="777"/>
  <c r="K72" i="777"/>
  <c r="H72" i="777"/>
  <c r="G72" i="777"/>
  <c r="F72" i="777"/>
  <c r="E72" i="777"/>
  <c r="Z71" i="777"/>
  <c r="J71" i="777" s="1"/>
  <c r="Y71" i="777"/>
  <c r="X71" i="777"/>
  <c r="I71" i="777" s="1"/>
  <c r="V71" i="777"/>
  <c r="W71" i="777" s="1"/>
  <c r="U71" i="777"/>
  <c r="T71" i="777"/>
  <c r="K71" i="777"/>
  <c r="H71" i="777"/>
  <c r="G71" i="777"/>
  <c r="F71" i="777"/>
  <c r="E71" i="777"/>
  <c r="Z70" i="777"/>
  <c r="J70" i="777" s="1"/>
  <c r="Y70" i="777"/>
  <c r="X70" i="777"/>
  <c r="V70" i="777"/>
  <c r="W70" i="777" s="1"/>
  <c r="U70" i="777"/>
  <c r="T70" i="777"/>
  <c r="K70" i="777"/>
  <c r="H70" i="777"/>
  <c r="G70" i="777"/>
  <c r="F70" i="777"/>
  <c r="E70" i="777"/>
  <c r="Z69" i="777"/>
  <c r="J69" i="777" s="1"/>
  <c r="Y69" i="777"/>
  <c r="X69" i="777"/>
  <c r="V69" i="777"/>
  <c r="W69" i="777" s="1"/>
  <c r="T69" i="777"/>
  <c r="K69" i="777"/>
  <c r="H69" i="777"/>
  <c r="G69" i="777"/>
  <c r="F69" i="777"/>
  <c r="E69" i="777"/>
  <c r="Z68" i="777"/>
  <c r="Y68" i="777"/>
  <c r="X68" i="777"/>
  <c r="V68" i="777"/>
  <c r="W68" i="777" s="1"/>
  <c r="T68" i="777"/>
  <c r="K68" i="777"/>
  <c r="J68" i="777"/>
  <c r="H68" i="777"/>
  <c r="G68" i="777"/>
  <c r="F68" i="777"/>
  <c r="E68" i="777"/>
  <c r="Z67" i="777"/>
  <c r="J67" i="777" s="1"/>
  <c r="Y67" i="777"/>
  <c r="X67" i="777"/>
  <c r="I67" i="777" s="1"/>
  <c r="V67" i="777"/>
  <c r="W67" i="777" s="1"/>
  <c r="T67" i="777"/>
  <c r="K67" i="777"/>
  <c r="H67" i="777"/>
  <c r="G67" i="777"/>
  <c r="F67" i="777"/>
  <c r="E67" i="777"/>
  <c r="Z66" i="777"/>
  <c r="J66" i="777" s="1"/>
  <c r="Y66" i="777"/>
  <c r="I66" i="777" s="1"/>
  <c r="X66" i="777"/>
  <c r="V66" i="777"/>
  <c r="W66" i="777" s="1"/>
  <c r="T66" i="777"/>
  <c r="K66" i="777"/>
  <c r="H66" i="777"/>
  <c r="G66" i="777"/>
  <c r="F66" i="777"/>
  <c r="E66" i="777"/>
  <c r="Z65" i="777"/>
  <c r="Y65" i="777"/>
  <c r="X65" i="777"/>
  <c r="V65" i="777"/>
  <c r="W65" i="777" s="1"/>
  <c r="U65" i="777"/>
  <c r="T65" i="777"/>
  <c r="K65" i="777"/>
  <c r="J65" i="777"/>
  <c r="H65" i="777"/>
  <c r="G65" i="777"/>
  <c r="F65" i="777"/>
  <c r="E65" i="777"/>
  <c r="Z64" i="777"/>
  <c r="J64" i="777" s="1"/>
  <c r="Y64" i="777"/>
  <c r="I64" i="777" s="1"/>
  <c r="X64" i="777"/>
  <c r="V64" i="777"/>
  <c r="W64" i="777" s="1"/>
  <c r="U64" i="777"/>
  <c r="T64" i="777"/>
  <c r="K64" i="777"/>
  <c r="H64" i="777"/>
  <c r="G64" i="777"/>
  <c r="F64" i="777"/>
  <c r="E64" i="777"/>
  <c r="Z63" i="777"/>
  <c r="Y63" i="777"/>
  <c r="X63" i="777"/>
  <c r="V63" i="777"/>
  <c r="W63" i="777" s="1"/>
  <c r="U63" i="777"/>
  <c r="T63" i="777"/>
  <c r="K63" i="777"/>
  <c r="J63" i="777"/>
  <c r="H63" i="777"/>
  <c r="G63" i="777"/>
  <c r="F63" i="777"/>
  <c r="E63" i="777"/>
  <c r="Z62" i="777"/>
  <c r="J62" i="777" s="1"/>
  <c r="Y62" i="777"/>
  <c r="X62" i="777"/>
  <c r="V62" i="777"/>
  <c r="W62" i="777" s="1"/>
  <c r="U62" i="777"/>
  <c r="T62" i="777"/>
  <c r="K62" i="777"/>
  <c r="H62" i="777"/>
  <c r="G62" i="777"/>
  <c r="F62" i="777"/>
  <c r="E62" i="777"/>
  <c r="Z61" i="777"/>
  <c r="J61" i="777" s="1"/>
  <c r="Y61" i="777"/>
  <c r="X61" i="777"/>
  <c r="I61" i="777" s="1"/>
  <c r="V61" i="777"/>
  <c r="W61" i="777" s="1"/>
  <c r="U61" i="777"/>
  <c r="T61" i="777"/>
  <c r="K61" i="777"/>
  <c r="H61" i="777"/>
  <c r="G61" i="777"/>
  <c r="F61" i="777"/>
  <c r="E61" i="777"/>
  <c r="Z60" i="777"/>
  <c r="J60" i="777" s="1"/>
  <c r="Y60" i="777"/>
  <c r="X60" i="777"/>
  <c r="V60" i="777"/>
  <c r="W60" i="777" s="1"/>
  <c r="U60" i="777"/>
  <c r="T60" i="777"/>
  <c r="K60" i="777"/>
  <c r="H60" i="777"/>
  <c r="G60" i="777"/>
  <c r="F60" i="777"/>
  <c r="E60" i="777"/>
  <c r="Z59" i="777"/>
  <c r="J59" i="777" s="1"/>
  <c r="Y59" i="777"/>
  <c r="I59" i="777" s="1"/>
  <c r="X59" i="777"/>
  <c r="V59" i="777"/>
  <c r="W59" i="777" s="1"/>
  <c r="U59" i="777"/>
  <c r="T59" i="777"/>
  <c r="K59" i="777"/>
  <c r="H59" i="777"/>
  <c r="G59" i="777"/>
  <c r="F59" i="777"/>
  <c r="E59" i="777"/>
  <c r="Z58" i="777"/>
  <c r="J58" i="777" s="1"/>
  <c r="Y58" i="777"/>
  <c r="X58" i="777"/>
  <c r="V58" i="777"/>
  <c r="W58" i="777" s="1"/>
  <c r="U58" i="777"/>
  <c r="T58" i="777"/>
  <c r="K58" i="777"/>
  <c r="H58" i="777"/>
  <c r="G58" i="777"/>
  <c r="F58" i="777"/>
  <c r="E58" i="777"/>
  <c r="Z57" i="777"/>
  <c r="J57" i="777" s="1"/>
  <c r="Y57" i="777"/>
  <c r="X57" i="777"/>
  <c r="V57" i="777"/>
  <c r="W57" i="777" s="1"/>
  <c r="U57" i="777"/>
  <c r="T57" i="777"/>
  <c r="K57" i="777"/>
  <c r="H57" i="777"/>
  <c r="G57" i="777"/>
  <c r="F57" i="777"/>
  <c r="E57" i="777"/>
  <c r="Z56" i="777"/>
  <c r="J56" i="777" s="1"/>
  <c r="Y56" i="777"/>
  <c r="X56" i="777"/>
  <c r="V56" i="777"/>
  <c r="W56" i="777" s="1"/>
  <c r="U56" i="777"/>
  <c r="T56" i="777"/>
  <c r="K56" i="777"/>
  <c r="H56" i="777"/>
  <c r="G56" i="777"/>
  <c r="F56" i="777"/>
  <c r="E56" i="777"/>
  <c r="Z55" i="777"/>
  <c r="J55" i="777" s="1"/>
  <c r="Y55" i="777"/>
  <c r="X55" i="777"/>
  <c r="V55" i="777"/>
  <c r="W55" i="777" s="1"/>
  <c r="U55" i="777"/>
  <c r="T55" i="777"/>
  <c r="K55" i="777"/>
  <c r="H55" i="777"/>
  <c r="G55" i="777"/>
  <c r="F55" i="777"/>
  <c r="E55" i="777"/>
  <c r="Z54" i="777"/>
  <c r="J54" i="777" s="1"/>
  <c r="Y54" i="777"/>
  <c r="X54" i="777"/>
  <c r="I54" i="777" s="1"/>
  <c r="V54" i="777"/>
  <c r="W54" i="777" s="1"/>
  <c r="U54" i="777"/>
  <c r="T54" i="777"/>
  <c r="K54" i="777"/>
  <c r="H54" i="777"/>
  <c r="G54" i="777"/>
  <c r="F54" i="777"/>
  <c r="E54" i="777"/>
  <c r="Z53" i="777"/>
  <c r="J53" i="777" s="1"/>
  <c r="Y53" i="777"/>
  <c r="X53" i="777"/>
  <c r="V53" i="777"/>
  <c r="W53" i="777" s="1"/>
  <c r="U53" i="777"/>
  <c r="T53" i="777"/>
  <c r="K53" i="777"/>
  <c r="H53" i="777"/>
  <c r="G53" i="777"/>
  <c r="F53" i="777"/>
  <c r="E53" i="777"/>
  <c r="Z52" i="777"/>
  <c r="J52" i="777" s="1"/>
  <c r="Y52" i="777"/>
  <c r="X52" i="777"/>
  <c r="V52" i="777"/>
  <c r="W52" i="777" s="1"/>
  <c r="U52" i="777"/>
  <c r="T52" i="777"/>
  <c r="K52" i="777"/>
  <c r="H52" i="777"/>
  <c r="G52" i="777"/>
  <c r="F52" i="777"/>
  <c r="E52" i="777"/>
  <c r="Z51" i="777"/>
  <c r="J51" i="777" s="1"/>
  <c r="Y51" i="777"/>
  <c r="I51" i="777" s="1"/>
  <c r="X51" i="777"/>
  <c r="V51" i="777"/>
  <c r="W51" i="777" s="1"/>
  <c r="U51" i="777"/>
  <c r="T51" i="777"/>
  <c r="K51" i="777"/>
  <c r="H51" i="777"/>
  <c r="G51" i="777"/>
  <c r="F51" i="777"/>
  <c r="E51" i="777"/>
  <c r="Z50" i="777"/>
  <c r="J50" i="777" s="1"/>
  <c r="Y50" i="777"/>
  <c r="X50" i="777"/>
  <c r="I50" i="777" s="1"/>
  <c r="V50" i="777"/>
  <c r="W50" i="777" s="1"/>
  <c r="U50" i="777"/>
  <c r="T50" i="777"/>
  <c r="K50" i="777"/>
  <c r="H50" i="777"/>
  <c r="G50" i="777"/>
  <c r="F50" i="777"/>
  <c r="E50" i="777"/>
  <c r="Z49" i="777"/>
  <c r="J49" i="777" s="1"/>
  <c r="Y49" i="777"/>
  <c r="X49" i="777"/>
  <c r="V49" i="777"/>
  <c r="W49" i="777" s="1"/>
  <c r="U49" i="777"/>
  <c r="T49" i="777"/>
  <c r="K49" i="777"/>
  <c r="H49" i="777"/>
  <c r="G49" i="777"/>
  <c r="F49" i="777"/>
  <c r="E49" i="777"/>
  <c r="Z48" i="777"/>
  <c r="J48" i="777" s="1"/>
  <c r="Y48" i="777"/>
  <c r="I48" i="777" s="1"/>
  <c r="X48" i="777"/>
  <c r="V48" i="777"/>
  <c r="W48" i="777" s="1"/>
  <c r="U48" i="777"/>
  <c r="T48" i="777"/>
  <c r="K48" i="777"/>
  <c r="H48" i="777"/>
  <c r="G48" i="777"/>
  <c r="F48" i="777"/>
  <c r="E48" i="777"/>
  <c r="Z47" i="777"/>
  <c r="J47" i="777" s="1"/>
  <c r="Y47" i="777"/>
  <c r="X47" i="777"/>
  <c r="V47" i="777"/>
  <c r="W47" i="777" s="1"/>
  <c r="U47" i="777"/>
  <c r="T47" i="777"/>
  <c r="K47" i="777"/>
  <c r="H47" i="777"/>
  <c r="G47" i="777"/>
  <c r="F47" i="777"/>
  <c r="E47" i="777"/>
  <c r="Z46" i="777"/>
  <c r="J46" i="777" s="1"/>
  <c r="Y46" i="777"/>
  <c r="X46" i="777"/>
  <c r="I46" i="777" s="1"/>
  <c r="V46" i="777"/>
  <c r="W46" i="777" s="1"/>
  <c r="U46" i="777"/>
  <c r="T46" i="777"/>
  <c r="K46" i="777"/>
  <c r="H46" i="777"/>
  <c r="G46" i="777"/>
  <c r="F46" i="777"/>
  <c r="E46" i="777"/>
  <c r="Z45" i="777"/>
  <c r="Y45" i="777"/>
  <c r="X45" i="777"/>
  <c r="V45" i="777"/>
  <c r="W45" i="777" s="1"/>
  <c r="T45" i="777"/>
  <c r="K45" i="777"/>
  <c r="J45" i="777"/>
  <c r="H45" i="777"/>
  <c r="G45" i="777"/>
  <c r="F45" i="777"/>
  <c r="E45" i="777"/>
  <c r="Z44" i="777"/>
  <c r="J44" i="777" s="1"/>
  <c r="Y44" i="777"/>
  <c r="X44" i="777"/>
  <c r="I44" i="777" s="1"/>
  <c r="V44" i="777"/>
  <c r="W44" i="777" s="1"/>
  <c r="T44" i="777"/>
  <c r="K44" i="777"/>
  <c r="H44" i="777"/>
  <c r="G44" i="777"/>
  <c r="F44" i="777"/>
  <c r="E44" i="777"/>
  <c r="Z43" i="777"/>
  <c r="J43" i="777" s="1"/>
  <c r="Y43" i="777"/>
  <c r="X43" i="777"/>
  <c r="I43" i="777" s="1"/>
  <c r="V43" i="777"/>
  <c r="W43" i="777" s="1"/>
  <c r="T43" i="777"/>
  <c r="K43" i="777"/>
  <c r="H43" i="777"/>
  <c r="G43" i="777"/>
  <c r="F43" i="777"/>
  <c r="E43" i="777"/>
  <c r="Z42" i="777"/>
  <c r="J42" i="777" s="1"/>
  <c r="Y42" i="777"/>
  <c r="X42" i="777"/>
  <c r="V42" i="777"/>
  <c r="W42" i="777" s="1"/>
  <c r="T42" i="777"/>
  <c r="K42" i="777"/>
  <c r="H42" i="777"/>
  <c r="G42" i="777"/>
  <c r="F42" i="777"/>
  <c r="E42" i="777"/>
  <c r="Z41" i="777"/>
  <c r="J41" i="777" s="1"/>
  <c r="Y41" i="777"/>
  <c r="X41" i="777"/>
  <c r="V41" i="777"/>
  <c r="W41" i="777" s="1"/>
  <c r="U41" i="777"/>
  <c r="T41" i="777"/>
  <c r="K41" i="777"/>
  <c r="H41" i="777"/>
  <c r="G41" i="777"/>
  <c r="F41" i="777"/>
  <c r="E41" i="777"/>
  <c r="Z40" i="777"/>
  <c r="Y40" i="777"/>
  <c r="X40" i="777"/>
  <c r="I40" i="777" s="1"/>
  <c r="V40" i="777"/>
  <c r="W40" i="777" s="1"/>
  <c r="U40" i="777"/>
  <c r="T40" i="777"/>
  <c r="K40" i="777"/>
  <c r="J40" i="777"/>
  <c r="H40" i="777"/>
  <c r="G40" i="777"/>
  <c r="F40" i="777"/>
  <c r="E40" i="777"/>
  <c r="Z39" i="777"/>
  <c r="J39" i="777" s="1"/>
  <c r="Y39" i="777"/>
  <c r="X39" i="777"/>
  <c r="I39" i="777" s="1"/>
  <c r="V39" i="777"/>
  <c r="W39" i="777" s="1"/>
  <c r="T39" i="777"/>
  <c r="K39" i="777"/>
  <c r="H39" i="777"/>
  <c r="G39" i="777"/>
  <c r="F39" i="777"/>
  <c r="E39" i="777"/>
  <c r="Z38" i="777"/>
  <c r="J38" i="777" s="1"/>
  <c r="Y38" i="777"/>
  <c r="X38" i="777"/>
  <c r="V38" i="777"/>
  <c r="W38" i="777" s="1"/>
  <c r="T38" i="777"/>
  <c r="K38" i="777"/>
  <c r="H38" i="777"/>
  <c r="G38" i="777"/>
  <c r="F38" i="777"/>
  <c r="E38" i="777"/>
  <c r="Z37" i="777"/>
  <c r="J37" i="777" s="1"/>
  <c r="Y37" i="777"/>
  <c r="I37" i="777" s="1"/>
  <c r="X37" i="777"/>
  <c r="V37" i="777"/>
  <c r="W37" i="777" s="1"/>
  <c r="T37" i="777"/>
  <c r="K37" i="777"/>
  <c r="H37" i="777"/>
  <c r="G37" i="777"/>
  <c r="F37" i="777"/>
  <c r="E37" i="777"/>
  <c r="Z36" i="777"/>
  <c r="J36" i="777" s="1"/>
  <c r="Y36" i="777"/>
  <c r="X36" i="777"/>
  <c r="V36" i="777"/>
  <c r="W36" i="777" s="1"/>
  <c r="T36" i="777"/>
  <c r="K36" i="777"/>
  <c r="H36" i="777"/>
  <c r="G36" i="777"/>
  <c r="F36" i="777"/>
  <c r="E36" i="777"/>
  <c r="Z35" i="777"/>
  <c r="J35" i="777" s="1"/>
  <c r="Y35" i="777"/>
  <c r="X35" i="777"/>
  <c r="I35" i="777" s="1"/>
  <c r="V35" i="777"/>
  <c r="W35" i="777" s="1"/>
  <c r="T35" i="777"/>
  <c r="K35" i="777"/>
  <c r="H35" i="777"/>
  <c r="G35" i="777"/>
  <c r="F35" i="777"/>
  <c r="E35" i="777"/>
  <c r="Z34" i="777"/>
  <c r="J34" i="777" s="1"/>
  <c r="Y34" i="777"/>
  <c r="X34" i="777"/>
  <c r="I34" i="777" s="1"/>
  <c r="V34" i="777"/>
  <c r="W34" i="777" s="1"/>
  <c r="T34" i="777"/>
  <c r="K34" i="777"/>
  <c r="H34" i="777"/>
  <c r="G34" i="777"/>
  <c r="F34" i="777"/>
  <c r="E34" i="777"/>
  <c r="Z33" i="777"/>
  <c r="J33" i="777" s="1"/>
  <c r="Y33" i="777"/>
  <c r="X33" i="777"/>
  <c r="V33" i="777"/>
  <c r="W33" i="777" s="1"/>
  <c r="T33" i="777"/>
  <c r="K33" i="777"/>
  <c r="H33" i="777"/>
  <c r="G33" i="777"/>
  <c r="F33" i="777"/>
  <c r="E33" i="777"/>
  <c r="Z32" i="777"/>
  <c r="J32" i="777" s="1"/>
  <c r="Y32" i="777"/>
  <c r="X32" i="777"/>
  <c r="V32" i="777"/>
  <c r="W32" i="777" s="1"/>
  <c r="T32" i="777"/>
  <c r="K32" i="777"/>
  <c r="H32" i="777"/>
  <c r="G32" i="777"/>
  <c r="F32" i="777"/>
  <c r="E32" i="777"/>
  <c r="Z31" i="777"/>
  <c r="J31" i="777" s="1"/>
  <c r="Y31" i="777"/>
  <c r="X31" i="777"/>
  <c r="V31" i="777"/>
  <c r="W31" i="777" s="1"/>
  <c r="T31" i="777"/>
  <c r="K31" i="777"/>
  <c r="H31" i="777"/>
  <c r="G31" i="777"/>
  <c r="F31" i="777"/>
  <c r="E31" i="777"/>
  <c r="Z30" i="777"/>
  <c r="J30" i="777" s="1"/>
  <c r="Y30" i="777"/>
  <c r="X30" i="777"/>
  <c r="I30" i="777" s="1"/>
  <c r="V30" i="777"/>
  <c r="W30" i="777" s="1"/>
  <c r="T30" i="777"/>
  <c r="K30" i="777"/>
  <c r="H30" i="777"/>
  <c r="G30" i="777"/>
  <c r="F30" i="777"/>
  <c r="E30" i="777"/>
  <c r="Z29" i="777"/>
  <c r="J29" i="777" s="1"/>
  <c r="Y29" i="777"/>
  <c r="X29" i="777"/>
  <c r="V29" i="777"/>
  <c r="W29" i="777" s="1"/>
  <c r="T29" i="777"/>
  <c r="K29" i="777"/>
  <c r="H29" i="777"/>
  <c r="G29" i="777"/>
  <c r="F29" i="777"/>
  <c r="E29" i="777"/>
  <c r="Z28" i="777"/>
  <c r="J28" i="777" s="1"/>
  <c r="Y28" i="777"/>
  <c r="X28" i="777"/>
  <c r="V28" i="777"/>
  <c r="W28" i="777" s="1"/>
  <c r="T28" i="777"/>
  <c r="K28" i="777"/>
  <c r="H28" i="777"/>
  <c r="G28" i="777"/>
  <c r="F28" i="777"/>
  <c r="E28" i="777"/>
  <c r="Z27" i="777"/>
  <c r="J27" i="777" s="1"/>
  <c r="Y27" i="777"/>
  <c r="X27" i="777"/>
  <c r="V27" i="777"/>
  <c r="W27" i="777" s="1"/>
  <c r="T27" i="777"/>
  <c r="K27" i="777"/>
  <c r="H27" i="777"/>
  <c r="G27" i="777"/>
  <c r="F27" i="777"/>
  <c r="E27" i="777"/>
  <c r="Z26" i="777"/>
  <c r="J26" i="777" s="1"/>
  <c r="Y26" i="777"/>
  <c r="X26" i="777"/>
  <c r="V26" i="777"/>
  <c r="W26" i="777" s="1"/>
  <c r="T26" i="777"/>
  <c r="K26" i="777"/>
  <c r="H26" i="777"/>
  <c r="G26" i="777"/>
  <c r="F26" i="777"/>
  <c r="E26" i="777"/>
  <c r="Z25" i="777"/>
  <c r="J25" i="777" s="1"/>
  <c r="Y25" i="777"/>
  <c r="X25" i="777"/>
  <c r="V25" i="777"/>
  <c r="W25" i="777" s="1"/>
  <c r="T25" i="777"/>
  <c r="K25" i="777"/>
  <c r="H25" i="777"/>
  <c r="G25" i="777"/>
  <c r="F25" i="777"/>
  <c r="E25" i="777"/>
  <c r="Z24" i="777"/>
  <c r="J24" i="777" s="1"/>
  <c r="Y24" i="777"/>
  <c r="X24" i="777"/>
  <c r="I24" i="777" s="1"/>
  <c r="V24" i="777"/>
  <c r="W24" i="777" s="1"/>
  <c r="T24" i="777"/>
  <c r="K24" i="777"/>
  <c r="H24" i="777"/>
  <c r="G24" i="777"/>
  <c r="F24" i="777"/>
  <c r="E24" i="777"/>
  <c r="Z15" i="777"/>
  <c r="J15" i="777" s="1"/>
  <c r="Y15" i="777"/>
  <c r="X15" i="777"/>
  <c r="I15" i="777" s="1"/>
  <c r="V15" i="777"/>
  <c r="W15" i="777" s="1"/>
  <c r="T15" i="777"/>
  <c r="K15" i="777"/>
  <c r="H15" i="777"/>
  <c r="G15" i="777"/>
  <c r="F15" i="777"/>
  <c r="E15" i="777"/>
  <c r="Z14" i="777"/>
  <c r="J14" i="777" s="1"/>
  <c r="Y14" i="777"/>
  <c r="X14" i="777"/>
  <c r="V14" i="777"/>
  <c r="W14" i="777" s="1"/>
  <c r="T14" i="777"/>
  <c r="K14" i="777"/>
  <c r="H14" i="777"/>
  <c r="G14" i="777"/>
  <c r="F14" i="777"/>
  <c r="E14" i="777"/>
  <c r="Z13" i="777"/>
  <c r="J13" i="777" s="1"/>
  <c r="Y13" i="777"/>
  <c r="X13" i="777"/>
  <c r="V13" i="777"/>
  <c r="W13" i="777" s="1"/>
  <c r="T13" i="777"/>
  <c r="G13" i="777" s="1"/>
  <c r="K13" i="777"/>
  <c r="H13" i="777"/>
  <c r="F13" i="777"/>
  <c r="E13" i="777"/>
  <c r="Z12" i="777"/>
  <c r="J12" i="777" s="1"/>
  <c r="Y12" i="777"/>
  <c r="X12" i="777"/>
  <c r="V12" i="777"/>
  <c r="W12" i="777" s="1"/>
  <c r="T12" i="777"/>
  <c r="G12" i="777" s="1"/>
  <c r="K12" i="777"/>
  <c r="H12" i="777"/>
  <c r="F12" i="777"/>
  <c r="E12" i="777"/>
  <c r="Z11" i="777"/>
  <c r="J11" i="777" s="1"/>
  <c r="Y11" i="777"/>
  <c r="I11" i="777" s="1"/>
  <c r="X11" i="777"/>
  <c r="V11" i="777"/>
  <c r="W11" i="777" s="1"/>
  <c r="T11" i="777"/>
  <c r="G11" i="777" s="1"/>
  <c r="K11" i="777"/>
  <c r="H11" i="777"/>
  <c r="F11" i="777"/>
  <c r="E11" i="777"/>
  <c r="Z10" i="777"/>
  <c r="J10" i="777" s="1"/>
  <c r="Y10" i="777"/>
  <c r="X10" i="777"/>
  <c r="V10" i="777"/>
  <c r="W10" i="777" s="1"/>
  <c r="T10" i="777"/>
  <c r="K10" i="777"/>
  <c r="H10" i="777"/>
  <c r="G10" i="777"/>
  <c r="F10" i="777"/>
  <c r="E10" i="777"/>
  <c r="Z9" i="777"/>
  <c r="J9" i="777" s="1"/>
  <c r="Y9" i="777"/>
  <c r="X9" i="777"/>
  <c r="I9" i="777" s="1"/>
  <c r="V9" i="777"/>
  <c r="W9" i="777" s="1"/>
  <c r="T9" i="777"/>
  <c r="G9" i="777" s="1"/>
  <c r="K9" i="777"/>
  <c r="H9" i="777"/>
  <c r="F9" i="777"/>
  <c r="E9" i="777"/>
  <c r="Z8" i="777"/>
  <c r="J8" i="777" s="1"/>
  <c r="Y8" i="777"/>
  <c r="X8" i="777"/>
  <c r="V8" i="777"/>
  <c r="W8" i="777" s="1"/>
  <c r="T8" i="777"/>
  <c r="G8" i="777" s="1"/>
  <c r="K8" i="777"/>
  <c r="H8" i="777"/>
  <c r="F8" i="777"/>
  <c r="E8" i="777"/>
  <c r="Z7" i="777"/>
  <c r="J7" i="777" s="1"/>
  <c r="Y7" i="777"/>
  <c r="X7" i="777"/>
  <c r="I7" i="777" s="1"/>
  <c r="V7" i="777"/>
  <c r="W7" i="777" s="1"/>
  <c r="T7" i="777"/>
  <c r="K7" i="777"/>
  <c r="H7" i="777"/>
  <c r="G7" i="777"/>
  <c r="F7" i="777"/>
  <c r="E7" i="777"/>
  <c r="D7" i="777" s="1"/>
  <c r="Z6" i="777"/>
  <c r="J6" i="777" s="1"/>
  <c r="Y6" i="777"/>
  <c r="X6" i="777"/>
  <c r="V6" i="777"/>
  <c r="W6" i="777" s="1"/>
  <c r="T6" i="777"/>
  <c r="G6" i="777" s="1"/>
  <c r="K6" i="777"/>
  <c r="H6" i="777"/>
  <c r="F6" i="777"/>
  <c r="E6" i="777"/>
  <c r="Z3" i="777"/>
  <c r="J3" i="777" s="1"/>
  <c r="Y3" i="777"/>
  <c r="X3" i="777"/>
  <c r="V3" i="777"/>
  <c r="W3" i="777" s="1"/>
  <c r="T3" i="777"/>
  <c r="K3" i="777"/>
  <c r="H3" i="777"/>
  <c r="G3" i="777"/>
  <c r="F3" i="777"/>
  <c r="P10" i="776"/>
  <c r="Z17" i="776"/>
  <c r="Y17" i="776"/>
  <c r="X17" i="776"/>
  <c r="V17" i="776"/>
  <c r="W17" i="776" s="1"/>
  <c r="T17" i="776"/>
  <c r="Z16" i="776"/>
  <c r="Y16" i="776"/>
  <c r="X16" i="776"/>
  <c r="V16" i="776"/>
  <c r="W16" i="776" s="1"/>
  <c r="T16" i="776"/>
  <c r="Y14" i="776"/>
  <c r="X14" i="776"/>
  <c r="W14" i="776"/>
  <c r="U14" i="776"/>
  <c r="V14" i="776" s="1"/>
  <c r="C14" i="776"/>
  <c r="X13" i="776"/>
  <c r="W13" i="776"/>
  <c r="U13" i="776"/>
  <c r="V13" i="776" s="1"/>
  <c r="N13" i="776"/>
  <c r="Y13" i="776" s="1"/>
  <c r="S10" i="776"/>
  <c r="S11" i="776" s="1"/>
  <c r="N12" i="776"/>
  <c r="K10" i="776"/>
  <c r="Y527" i="776"/>
  <c r="M523" i="776"/>
  <c r="M522" i="776"/>
  <c r="T521" i="776"/>
  <c r="M521" i="776"/>
  <c r="T520" i="776"/>
  <c r="M520" i="776"/>
  <c r="L520" i="776"/>
  <c r="Y519" i="776"/>
  <c r="X519" i="776"/>
  <c r="T519" i="776"/>
  <c r="M519" i="776"/>
  <c r="Y518" i="776"/>
  <c r="X518" i="776"/>
  <c r="T518" i="776"/>
  <c r="M518" i="776"/>
  <c r="Y517" i="776"/>
  <c r="X517" i="776"/>
  <c r="T517" i="776"/>
  <c r="M517" i="776"/>
  <c r="Y516" i="776"/>
  <c r="X516" i="776"/>
  <c r="T516" i="776"/>
  <c r="M516" i="776"/>
  <c r="Y515" i="776"/>
  <c r="X515" i="776"/>
  <c r="T515" i="776"/>
  <c r="M515" i="776"/>
  <c r="Y514" i="776"/>
  <c r="X514" i="776"/>
  <c r="T514" i="776"/>
  <c r="M514" i="776"/>
  <c r="Y513" i="776"/>
  <c r="X513" i="776"/>
  <c r="T513" i="776"/>
  <c r="M513" i="776"/>
  <c r="Y512" i="776"/>
  <c r="X512" i="776"/>
  <c r="T512" i="776"/>
  <c r="M512" i="776"/>
  <c r="Y511" i="776"/>
  <c r="X511" i="776"/>
  <c r="T511" i="776"/>
  <c r="M511" i="776"/>
  <c r="Y510" i="776"/>
  <c r="X510" i="776"/>
  <c r="T510" i="776"/>
  <c r="M510" i="776"/>
  <c r="Y509" i="776"/>
  <c r="X509" i="776"/>
  <c r="T509" i="776"/>
  <c r="M509" i="776"/>
  <c r="Y508" i="776"/>
  <c r="X508" i="776"/>
  <c r="T508" i="776"/>
  <c r="M508" i="776"/>
  <c r="Y507" i="776"/>
  <c r="X507" i="776"/>
  <c r="T507" i="776"/>
  <c r="M507" i="776"/>
  <c r="K507" i="776"/>
  <c r="Y506" i="776"/>
  <c r="T506" i="776"/>
  <c r="M506" i="776"/>
  <c r="K506" i="776"/>
  <c r="Y505" i="776"/>
  <c r="T505" i="776"/>
  <c r="M505" i="776"/>
  <c r="K505" i="776"/>
  <c r="Y504" i="776"/>
  <c r="T504" i="776"/>
  <c r="M504" i="776"/>
  <c r="K504" i="776"/>
  <c r="Y503" i="776"/>
  <c r="T503" i="776"/>
  <c r="M503" i="776"/>
  <c r="K503" i="776"/>
  <c r="Y502" i="776"/>
  <c r="T502" i="776"/>
  <c r="M502" i="776"/>
  <c r="K502" i="776"/>
  <c r="Y501" i="776"/>
  <c r="T501" i="776"/>
  <c r="M501" i="776"/>
  <c r="K501" i="776"/>
  <c r="Y500" i="776"/>
  <c r="T500" i="776"/>
  <c r="M500" i="776"/>
  <c r="K500" i="776"/>
  <c r="Y499" i="776"/>
  <c r="T499" i="776"/>
  <c r="M499" i="776"/>
  <c r="K499" i="776"/>
  <c r="Y498" i="776"/>
  <c r="T498" i="776"/>
  <c r="M498" i="776"/>
  <c r="K498" i="776"/>
  <c r="Y497" i="776"/>
  <c r="T497" i="776"/>
  <c r="M497" i="776"/>
  <c r="K497" i="776"/>
  <c r="Y496" i="776"/>
  <c r="T496" i="776"/>
  <c r="M496" i="776"/>
  <c r="K496" i="776"/>
  <c r="Y495" i="776"/>
  <c r="T495" i="776"/>
  <c r="M495" i="776"/>
  <c r="K495" i="776"/>
  <c r="Y494" i="776"/>
  <c r="T494" i="776"/>
  <c r="M494" i="776"/>
  <c r="K494" i="776"/>
  <c r="Y493" i="776"/>
  <c r="T493" i="776"/>
  <c r="M493" i="776"/>
  <c r="K493" i="776"/>
  <c r="Y492" i="776"/>
  <c r="T492" i="776"/>
  <c r="M492" i="776"/>
  <c r="K492" i="776"/>
  <c r="Y491" i="776"/>
  <c r="T491" i="776"/>
  <c r="M491" i="776"/>
  <c r="K491" i="776"/>
  <c r="Y490" i="776"/>
  <c r="T490" i="776"/>
  <c r="M490" i="776"/>
  <c r="K490" i="776"/>
  <c r="Y489" i="776"/>
  <c r="T489" i="776"/>
  <c r="M489" i="776"/>
  <c r="K489" i="776"/>
  <c r="Y488" i="776"/>
  <c r="T488" i="776"/>
  <c r="M488" i="776"/>
  <c r="K488" i="776"/>
  <c r="Y487" i="776"/>
  <c r="T487" i="776"/>
  <c r="M487" i="776"/>
  <c r="K487" i="776"/>
  <c r="Y486" i="776"/>
  <c r="T486" i="776"/>
  <c r="M486" i="776"/>
  <c r="K486" i="776"/>
  <c r="Y485" i="776"/>
  <c r="T485" i="776"/>
  <c r="M485" i="776"/>
  <c r="K485" i="776"/>
  <c r="Y484" i="776"/>
  <c r="T484" i="776"/>
  <c r="M484" i="776"/>
  <c r="K484" i="776"/>
  <c r="Y483" i="776"/>
  <c r="T483" i="776"/>
  <c r="M483" i="776"/>
  <c r="K483" i="776"/>
  <c r="Y482" i="776"/>
  <c r="T482" i="776"/>
  <c r="M482" i="776"/>
  <c r="K482" i="776"/>
  <c r="Y481" i="776"/>
  <c r="T481" i="776"/>
  <c r="M481" i="776"/>
  <c r="K481" i="776"/>
  <c r="Y480" i="776"/>
  <c r="T480" i="776"/>
  <c r="M480" i="776"/>
  <c r="K480" i="776"/>
  <c r="Y479" i="776"/>
  <c r="T479" i="776"/>
  <c r="M479" i="776"/>
  <c r="K479" i="776"/>
  <c r="Y478" i="776"/>
  <c r="T478" i="776"/>
  <c r="M478" i="776"/>
  <c r="K478" i="776"/>
  <c r="Y477" i="776"/>
  <c r="T477" i="776"/>
  <c r="M477" i="776"/>
  <c r="K477" i="776"/>
  <c r="Y476" i="776"/>
  <c r="T476" i="776"/>
  <c r="M476" i="776"/>
  <c r="K476" i="776"/>
  <c r="Y475" i="776"/>
  <c r="T475" i="776"/>
  <c r="M475" i="776"/>
  <c r="K475" i="776"/>
  <c r="Y474" i="776"/>
  <c r="T474" i="776"/>
  <c r="M474" i="776"/>
  <c r="K474" i="776"/>
  <c r="Y473" i="776"/>
  <c r="T473" i="776"/>
  <c r="M473" i="776"/>
  <c r="K473" i="776"/>
  <c r="Y472" i="776"/>
  <c r="T472" i="776"/>
  <c r="M472" i="776"/>
  <c r="K472" i="776"/>
  <c r="Y471" i="776"/>
  <c r="T471" i="776"/>
  <c r="M471" i="776"/>
  <c r="K471" i="776"/>
  <c r="Y470" i="776"/>
  <c r="T470" i="776"/>
  <c r="M470" i="776"/>
  <c r="K470" i="776"/>
  <c r="Y469" i="776"/>
  <c r="T469" i="776"/>
  <c r="M469" i="776"/>
  <c r="K469" i="776"/>
  <c r="Y468" i="776"/>
  <c r="T468" i="776"/>
  <c r="M468" i="776"/>
  <c r="K468" i="776"/>
  <c r="Y467" i="776"/>
  <c r="T467" i="776"/>
  <c r="M467" i="776"/>
  <c r="K467" i="776"/>
  <c r="Y466" i="776"/>
  <c r="T466" i="776"/>
  <c r="M466" i="776"/>
  <c r="K466" i="776"/>
  <c r="Y465" i="776"/>
  <c r="T465" i="776"/>
  <c r="M465" i="776"/>
  <c r="K465" i="776"/>
  <c r="Y464" i="776"/>
  <c r="T464" i="776"/>
  <c r="K464" i="776"/>
  <c r="Y463" i="776"/>
  <c r="T463" i="776"/>
  <c r="L463" i="776"/>
  <c r="K463" i="776"/>
  <c r="Y462" i="776"/>
  <c r="T462" i="776"/>
  <c r="M462" i="776"/>
  <c r="K462" i="776"/>
  <c r="Y461" i="776"/>
  <c r="T461" i="776"/>
  <c r="M461" i="776"/>
  <c r="K461" i="776"/>
  <c r="Y460" i="776"/>
  <c r="T460" i="776"/>
  <c r="K460" i="776"/>
  <c r="Y459" i="776"/>
  <c r="T459" i="776"/>
  <c r="K459" i="776"/>
  <c r="Y458" i="776"/>
  <c r="T458" i="776"/>
  <c r="K458" i="776"/>
  <c r="Y457" i="776"/>
  <c r="T457" i="776"/>
  <c r="M457" i="776"/>
  <c r="K457" i="776"/>
  <c r="Y456" i="776"/>
  <c r="T456" i="776"/>
  <c r="M456" i="776"/>
  <c r="K456" i="776"/>
  <c r="Y455" i="776"/>
  <c r="T455" i="776"/>
  <c r="M455" i="776"/>
  <c r="K455" i="776"/>
  <c r="Y454" i="776"/>
  <c r="T454" i="776"/>
  <c r="M454" i="776"/>
  <c r="K454" i="776"/>
  <c r="Y453" i="776"/>
  <c r="T453" i="776"/>
  <c r="K453" i="776"/>
  <c r="Y452" i="776"/>
  <c r="T452" i="776"/>
  <c r="K452" i="776"/>
  <c r="Y451" i="776"/>
  <c r="X451" i="776"/>
  <c r="T451" i="776"/>
  <c r="K451" i="776"/>
  <c r="Y450" i="776"/>
  <c r="X450" i="776"/>
  <c r="T450" i="776"/>
  <c r="K450" i="776"/>
  <c r="Y449" i="776"/>
  <c r="X449" i="776"/>
  <c r="Y448" i="776"/>
  <c r="X448" i="776"/>
  <c r="Y447" i="776"/>
  <c r="X447" i="776"/>
  <c r="Y446" i="776"/>
  <c r="X446" i="776"/>
  <c r="M446" i="776"/>
  <c r="Y445" i="776"/>
  <c r="X445" i="776"/>
  <c r="M445" i="776"/>
  <c r="Y444" i="776"/>
  <c r="X444" i="776"/>
  <c r="Y443" i="776"/>
  <c r="X443" i="776"/>
  <c r="Y442" i="776"/>
  <c r="X442" i="776"/>
  <c r="Y441" i="776"/>
  <c r="X441" i="776"/>
  <c r="M441" i="776"/>
  <c r="Y440" i="776"/>
  <c r="X440" i="776"/>
  <c r="M440" i="776"/>
  <c r="Y439" i="776"/>
  <c r="X439" i="776"/>
  <c r="M439" i="776"/>
  <c r="Y438" i="776"/>
  <c r="X438" i="776"/>
  <c r="Y437" i="776"/>
  <c r="X437" i="776"/>
  <c r="Y436" i="776"/>
  <c r="X436" i="776"/>
  <c r="Y435" i="776"/>
  <c r="X435" i="776"/>
  <c r="M435" i="776"/>
  <c r="Y434" i="776"/>
  <c r="X434" i="776"/>
  <c r="Y433" i="776"/>
  <c r="X433" i="776"/>
  <c r="Y429" i="776"/>
  <c r="X429" i="776"/>
  <c r="Y428" i="776"/>
  <c r="X428" i="776"/>
  <c r="Y427" i="776"/>
  <c r="X427" i="776"/>
  <c r="Y426" i="776"/>
  <c r="X426" i="776"/>
  <c r="Y425" i="776"/>
  <c r="X425" i="776"/>
  <c r="Y424" i="776"/>
  <c r="X424" i="776"/>
  <c r="Y423" i="776"/>
  <c r="X423" i="776"/>
  <c r="Y422" i="776"/>
  <c r="X422" i="776"/>
  <c r="Y421" i="776"/>
  <c r="X421" i="776"/>
  <c r="Y420" i="776"/>
  <c r="X420" i="776"/>
  <c r="Y419" i="776"/>
  <c r="X419" i="776"/>
  <c r="Y418" i="776"/>
  <c r="X418" i="776"/>
  <c r="Y417" i="776"/>
  <c r="X417" i="776"/>
  <c r="Y416" i="776"/>
  <c r="X416" i="776"/>
  <c r="Y415" i="776"/>
  <c r="X415" i="776"/>
  <c r="Y414" i="776"/>
  <c r="X414" i="776"/>
  <c r="M414" i="776"/>
  <c r="Y413" i="776"/>
  <c r="X413" i="776"/>
  <c r="M413" i="776"/>
  <c r="Y412" i="776"/>
  <c r="X412" i="776"/>
  <c r="M412" i="776"/>
  <c r="Y411" i="776"/>
  <c r="X411" i="776"/>
  <c r="M411" i="776"/>
  <c r="Y410" i="776"/>
  <c r="X410" i="776"/>
  <c r="Y407" i="776"/>
  <c r="Y406" i="776"/>
  <c r="X406" i="776"/>
  <c r="Y405" i="776"/>
  <c r="X405" i="776"/>
  <c r="Y404" i="776"/>
  <c r="X404" i="776"/>
  <c r="Y403" i="776"/>
  <c r="X403" i="776"/>
  <c r="Y402" i="776"/>
  <c r="X402" i="776"/>
  <c r="Y401" i="776"/>
  <c r="X401" i="776"/>
  <c r="Y400" i="776"/>
  <c r="X400" i="776"/>
  <c r="Y399" i="776"/>
  <c r="X399" i="776"/>
  <c r="Y398" i="776"/>
  <c r="X398" i="776"/>
  <c r="Y397" i="776"/>
  <c r="X397" i="776"/>
  <c r="U397" i="776"/>
  <c r="Y396" i="776"/>
  <c r="X396" i="776"/>
  <c r="U396" i="776"/>
  <c r="Y395" i="776"/>
  <c r="X395" i="776"/>
  <c r="U395" i="776"/>
  <c r="Y394" i="776"/>
  <c r="X394" i="776"/>
  <c r="U394" i="776"/>
  <c r="Y393" i="776"/>
  <c r="X393" i="776"/>
  <c r="U393" i="776"/>
  <c r="Y392" i="776"/>
  <c r="X392" i="776"/>
  <c r="U392" i="776"/>
  <c r="Y391" i="776"/>
  <c r="U391" i="776"/>
  <c r="Y390" i="776"/>
  <c r="U390" i="776"/>
  <c r="Y389" i="776"/>
  <c r="X389" i="776"/>
  <c r="U389" i="776"/>
  <c r="Y388" i="776"/>
  <c r="X388" i="776"/>
  <c r="U388" i="776"/>
  <c r="Y387" i="776"/>
  <c r="X387" i="776"/>
  <c r="U387" i="776"/>
  <c r="Y386" i="776"/>
  <c r="X386" i="776"/>
  <c r="U386" i="776"/>
  <c r="Y385" i="776"/>
  <c r="X385" i="776"/>
  <c r="U385" i="776"/>
  <c r="Y384" i="776"/>
  <c r="X384" i="776"/>
  <c r="U384" i="776"/>
  <c r="Y383" i="776"/>
  <c r="X383" i="776"/>
  <c r="U383" i="776"/>
  <c r="Y382" i="776"/>
  <c r="X382" i="776"/>
  <c r="U382" i="776"/>
  <c r="Y381" i="776"/>
  <c r="X381" i="776"/>
  <c r="U381" i="776"/>
  <c r="Y380" i="776"/>
  <c r="X380" i="776"/>
  <c r="U380" i="776"/>
  <c r="Y379" i="776"/>
  <c r="X379" i="776"/>
  <c r="U379" i="776"/>
  <c r="Y378" i="776"/>
  <c r="X378" i="776"/>
  <c r="U378" i="776"/>
  <c r="Y377" i="776"/>
  <c r="X377" i="776"/>
  <c r="U377" i="776"/>
  <c r="M377" i="776"/>
  <c r="Y376" i="776"/>
  <c r="X376" i="776"/>
  <c r="U376" i="776"/>
  <c r="Y375" i="776"/>
  <c r="X375" i="776"/>
  <c r="U375" i="776"/>
  <c r="Z374" i="776"/>
  <c r="Y374" i="776"/>
  <c r="X374" i="776"/>
  <c r="U374" i="776"/>
  <c r="Z373" i="776"/>
  <c r="Y373" i="776"/>
  <c r="X373" i="776"/>
  <c r="U373" i="776"/>
  <c r="Z372" i="776"/>
  <c r="Y372" i="776"/>
  <c r="X372" i="776"/>
  <c r="U372" i="776"/>
  <c r="Z371" i="776"/>
  <c r="Y371" i="776"/>
  <c r="X371" i="776"/>
  <c r="U371" i="776"/>
  <c r="Z370" i="776"/>
  <c r="Y370" i="776"/>
  <c r="X370" i="776"/>
  <c r="U370" i="776"/>
  <c r="Z369" i="776"/>
  <c r="Y369" i="776"/>
  <c r="X369" i="776"/>
  <c r="U369" i="776"/>
  <c r="Z368" i="776"/>
  <c r="Y368" i="776"/>
  <c r="X368" i="776"/>
  <c r="U368" i="776"/>
  <c r="Z367" i="776"/>
  <c r="Y367" i="776"/>
  <c r="X367" i="776"/>
  <c r="U367" i="776"/>
  <c r="Z366" i="776"/>
  <c r="Y366" i="776"/>
  <c r="X366" i="776"/>
  <c r="U366" i="776"/>
  <c r="Z365" i="776"/>
  <c r="Y365" i="776"/>
  <c r="X365" i="776"/>
  <c r="U365" i="776"/>
  <c r="Z364" i="776"/>
  <c r="Y364" i="776"/>
  <c r="X364" i="776"/>
  <c r="U364" i="776"/>
  <c r="Z363" i="776"/>
  <c r="Y363" i="776"/>
  <c r="X363" i="776"/>
  <c r="U363" i="776"/>
  <c r="Z362" i="776"/>
  <c r="Y362" i="776"/>
  <c r="X362" i="776"/>
  <c r="U362" i="776"/>
  <c r="Z361" i="776"/>
  <c r="Y361" i="776"/>
  <c r="X361" i="776"/>
  <c r="U361" i="776"/>
  <c r="Z360" i="776"/>
  <c r="Y360" i="776"/>
  <c r="X360" i="776"/>
  <c r="U360" i="776"/>
  <c r="Z359" i="776"/>
  <c r="Y359" i="776"/>
  <c r="X359" i="776"/>
  <c r="U359" i="776"/>
  <c r="Z358" i="776"/>
  <c r="Y358" i="776"/>
  <c r="X358" i="776"/>
  <c r="U358" i="776"/>
  <c r="Z357" i="776"/>
  <c r="Y357" i="776"/>
  <c r="X357" i="776"/>
  <c r="U357" i="776"/>
  <c r="Z356" i="776"/>
  <c r="Y356" i="776"/>
  <c r="X356" i="776"/>
  <c r="U356" i="776"/>
  <c r="Z355" i="776"/>
  <c r="Y355" i="776"/>
  <c r="X355" i="776"/>
  <c r="U355" i="776"/>
  <c r="Z354" i="776"/>
  <c r="Y354" i="776"/>
  <c r="X354" i="776"/>
  <c r="U354" i="776"/>
  <c r="Z353" i="776"/>
  <c r="Y353" i="776"/>
  <c r="X353" i="776"/>
  <c r="U353" i="776"/>
  <c r="Z352" i="776"/>
  <c r="Y352" i="776"/>
  <c r="X352" i="776"/>
  <c r="U352" i="776"/>
  <c r="Z351" i="776"/>
  <c r="Y351" i="776"/>
  <c r="X351" i="776"/>
  <c r="U351" i="776"/>
  <c r="Z350" i="776"/>
  <c r="Y350" i="776"/>
  <c r="X350" i="776"/>
  <c r="U350" i="776"/>
  <c r="Z349" i="776"/>
  <c r="Y349" i="776"/>
  <c r="X349" i="776"/>
  <c r="U349" i="776"/>
  <c r="Z348" i="776"/>
  <c r="Y348" i="776"/>
  <c r="X348" i="776"/>
  <c r="U348" i="776"/>
  <c r="Z347" i="776"/>
  <c r="Y347" i="776"/>
  <c r="X347" i="776"/>
  <c r="U347" i="776"/>
  <c r="Z346" i="776"/>
  <c r="Y346" i="776"/>
  <c r="X346" i="776"/>
  <c r="U346" i="776"/>
  <c r="Z345" i="776"/>
  <c r="Y345" i="776"/>
  <c r="X345" i="776"/>
  <c r="U345" i="776"/>
  <c r="Z344" i="776"/>
  <c r="Y344" i="776"/>
  <c r="X344" i="776"/>
  <c r="U344" i="776"/>
  <c r="Z343" i="776"/>
  <c r="Y343" i="776"/>
  <c r="X343" i="776"/>
  <c r="U343" i="776"/>
  <c r="Z342" i="776"/>
  <c r="Y342" i="776"/>
  <c r="X342" i="776"/>
  <c r="U342" i="776"/>
  <c r="Z341" i="776"/>
  <c r="Y341" i="776"/>
  <c r="X341" i="776"/>
  <c r="U341" i="776"/>
  <c r="Z340" i="776"/>
  <c r="Y340" i="776"/>
  <c r="X340" i="776"/>
  <c r="U340" i="776"/>
  <c r="Z339" i="776"/>
  <c r="Y339" i="776"/>
  <c r="X339" i="776"/>
  <c r="U339" i="776"/>
  <c r="Z338" i="776"/>
  <c r="Y338" i="776"/>
  <c r="X338" i="776"/>
  <c r="U338" i="776"/>
  <c r="Z337" i="776"/>
  <c r="Y337" i="776"/>
  <c r="X337" i="776"/>
  <c r="U337" i="776"/>
  <c r="Z336" i="776"/>
  <c r="Y336" i="776"/>
  <c r="X336" i="776"/>
  <c r="U336" i="776"/>
  <c r="M336" i="776"/>
  <c r="Z335" i="776"/>
  <c r="Y335" i="776"/>
  <c r="X335" i="776"/>
  <c r="U335" i="776"/>
  <c r="M335" i="776"/>
  <c r="Z334" i="776"/>
  <c r="Y334" i="776"/>
  <c r="X334" i="776"/>
  <c r="U334" i="776"/>
  <c r="Z333" i="776"/>
  <c r="Y333" i="776"/>
  <c r="X333" i="776"/>
  <c r="U333" i="776"/>
  <c r="Z332" i="776"/>
  <c r="Y332" i="776"/>
  <c r="X332" i="776"/>
  <c r="U332" i="776"/>
  <c r="Z331" i="776"/>
  <c r="Y331" i="776"/>
  <c r="X331" i="776"/>
  <c r="U331" i="776"/>
  <c r="Z330" i="776"/>
  <c r="Y330" i="776"/>
  <c r="X330" i="776"/>
  <c r="U330" i="776"/>
  <c r="Z329" i="776"/>
  <c r="Y329" i="776"/>
  <c r="X329" i="776"/>
  <c r="U329" i="776"/>
  <c r="Z328" i="776"/>
  <c r="Y328" i="776"/>
  <c r="X328" i="776"/>
  <c r="U328" i="776"/>
  <c r="Z327" i="776"/>
  <c r="Y327" i="776"/>
  <c r="X327" i="776"/>
  <c r="U327" i="776"/>
  <c r="Z326" i="776"/>
  <c r="Y326" i="776"/>
  <c r="X326" i="776"/>
  <c r="U326" i="776"/>
  <c r="Z325" i="776"/>
  <c r="Y325" i="776"/>
  <c r="X325" i="776"/>
  <c r="U325" i="776"/>
  <c r="Z324" i="776"/>
  <c r="Y324" i="776"/>
  <c r="X324" i="776"/>
  <c r="U324" i="776"/>
  <c r="Z323" i="776"/>
  <c r="Y323" i="776"/>
  <c r="X323" i="776"/>
  <c r="U323" i="776"/>
  <c r="Z322" i="776"/>
  <c r="Y322" i="776"/>
  <c r="X322" i="776"/>
  <c r="U322" i="776"/>
  <c r="Z321" i="776"/>
  <c r="Y321" i="776"/>
  <c r="X321" i="776"/>
  <c r="U321" i="776"/>
  <c r="Z320" i="776"/>
  <c r="Y320" i="776"/>
  <c r="X320" i="776"/>
  <c r="U320" i="776"/>
  <c r="Z319" i="776"/>
  <c r="Y319" i="776"/>
  <c r="X319" i="776"/>
  <c r="U319" i="776"/>
  <c r="Z318" i="776"/>
  <c r="Y318" i="776"/>
  <c r="X318" i="776"/>
  <c r="U318" i="776"/>
  <c r="Z317" i="776"/>
  <c r="Y317" i="776"/>
  <c r="X317" i="776"/>
  <c r="U317" i="776"/>
  <c r="Z316" i="776"/>
  <c r="Y316" i="776"/>
  <c r="X316" i="776"/>
  <c r="U316" i="776"/>
  <c r="Z315" i="776"/>
  <c r="Y315" i="776"/>
  <c r="X315" i="776"/>
  <c r="U315" i="776"/>
  <c r="Z314" i="776"/>
  <c r="Y314" i="776"/>
  <c r="X314" i="776"/>
  <c r="U314" i="776"/>
  <c r="Z313" i="776"/>
  <c r="Y313" i="776"/>
  <c r="X313" i="776"/>
  <c r="U313" i="776"/>
  <c r="Z312" i="776"/>
  <c r="Y312" i="776"/>
  <c r="X312" i="776"/>
  <c r="U312" i="776"/>
  <c r="Z311" i="776"/>
  <c r="Y311" i="776"/>
  <c r="X311" i="776"/>
  <c r="U311" i="776"/>
  <c r="Z310" i="776"/>
  <c r="Y310" i="776"/>
  <c r="X310" i="776"/>
  <c r="U310" i="776"/>
  <c r="Z309" i="776"/>
  <c r="Y309" i="776"/>
  <c r="X309" i="776"/>
  <c r="U309" i="776"/>
  <c r="Z308" i="776"/>
  <c r="Y308" i="776"/>
  <c r="X308" i="776"/>
  <c r="U308" i="776"/>
  <c r="T308" i="776"/>
  <c r="Z307" i="776"/>
  <c r="Y307" i="776"/>
  <c r="X307" i="776"/>
  <c r="U307" i="776"/>
  <c r="Z306" i="776"/>
  <c r="Y306" i="776"/>
  <c r="X306" i="776"/>
  <c r="U306" i="776"/>
  <c r="Z305" i="776"/>
  <c r="Y305" i="776"/>
  <c r="X305" i="776"/>
  <c r="U305" i="776"/>
  <c r="Z304" i="776"/>
  <c r="Y304" i="776"/>
  <c r="X304" i="776"/>
  <c r="U304" i="776"/>
  <c r="Z303" i="776"/>
  <c r="Y303" i="776"/>
  <c r="X303" i="776"/>
  <c r="U303" i="776"/>
  <c r="Z302" i="776"/>
  <c r="Y302" i="776"/>
  <c r="X302" i="776"/>
  <c r="U302" i="776"/>
  <c r="Z301" i="776"/>
  <c r="Y301" i="776"/>
  <c r="X301" i="776"/>
  <c r="U301" i="776"/>
  <c r="Z300" i="776"/>
  <c r="Y300" i="776"/>
  <c r="X300" i="776"/>
  <c r="U300" i="776"/>
  <c r="Z299" i="776"/>
  <c r="Y299" i="776"/>
  <c r="X299" i="776"/>
  <c r="U299" i="776"/>
  <c r="Z298" i="776"/>
  <c r="Y298" i="776"/>
  <c r="X298" i="776"/>
  <c r="U298" i="776"/>
  <c r="Z297" i="776"/>
  <c r="Y297" i="776"/>
  <c r="X297" i="776"/>
  <c r="U297" i="776"/>
  <c r="Z296" i="776"/>
  <c r="Y296" i="776"/>
  <c r="X296" i="776"/>
  <c r="U296" i="776"/>
  <c r="Z295" i="776"/>
  <c r="Y295" i="776"/>
  <c r="X295" i="776"/>
  <c r="U295" i="776"/>
  <c r="Z294" i="776"/>
  <c r="Y294" i="776"/>
  <c r="X294" i="776"/>
  <c r="U294" i="776"/>
  <c r="Z293" i="776"/>
  <c r="Y293" i="776"/>
  <c r="X293" i="776"/>
  <c r="U293" i="776"/>
  <c r="Z292" i="776"/>
  <c r="Y292" i="776"/>
  <c r="X292" i="776"/>
  <c r="U292" i="776"/>
  <c r="Z291" i="776"/>
  <c r="Y291" i="776"/>
  <c r="X291" i="776"/>
  <c r="U291" i="776"/>
  <c r="Z290" i="776"/>
  <c r="Y290" i="776"/>
  <c r="X290" i="776"/>
  <c r="U290" i="776"/>
  <c r="Z289" i="776"/>
  <c r="Y289" i="776"/>
  <c r="X289" i="776"/>
  <c r="U289" i="776"/>
  <c r="Z288" i="776"/>
  <c r="J288" i="776" s="1"/>
  <c r="Y288" i="776"/>
  <c r="X288" i="776"/>
  <c r="U288" i="776"/>
  <c r="Z287" i="776"/>
  <c r="J287" i="776" s="1"/>
  <c r="Y287" i="776"/>
  <c r="X287" i="776"/>
  <c r="U287" i="776"/>
  <c r="Z286" i="776"/>
  <c r="J286" i="776" s="1"/>
  <c r="Y286" i="776"/>
  <c r="X286" i="776"/>
  <c r="U286" i="776"/>
  <c r="Z285" i="776"/>
  <c r="J285" i="776" s="1"/>
  <c r="Y285" i="776"/>
  <c r="X285" i="776"/>
  <c r="U285" i="776"/>
  <c r="Z284" i="776"/>
  <c r="J284" i="776" s="1"/>
  <c r="Y284" i="776"/>
  <c r="X284" i="776"/>
  <c r="U284" i="776"/>
  <c r="Z283" i="776"/>
  <c r="J283" i="776" s="1"/>
  <c r="Y283" i="776"/>
  <c r="X283" i="776"/>
  <c r="U283" i="776"/>
  <c r="Z282" i="776"/>
  <c r="J282" i="776" s="1"/>
  <c r="Y282" i="776"/>
  <c r="X282" i="776"/>
  <c r="U282" i="776"/>
  <c r="Z281" i="776"/>
  <c r="J281" i="776" s="1"/>
  <c r="Y281" i="776"/>
  <c r="X281" i="776"/>
  <c r="U281" i="776"/>
  <c r="Z280" i="776"/>
  <c r="J280" i="776" s="1"/>
  <c r="Y280" i="776"/>
  <c r="X280" i="776"/>
  <c r="U280" i="776"/>
  <c r="Z279" i="776"/>
  <c r="J279" i="776" s="1"/>
  <c r="Y279" i="776"/>
  <c r="X279" i="776"/>
  <c r="U279" i="776"/>
  <c r="Z278" i="776"/>
  <c r="J278" i="776" s="1"/>
  <c r="Y278" i="776"/>
  <c r="X278" i="776"/>
  <c r="U278" i="776"/>
  <c r="Z277" i="776"/>
  <c r="J277" i="776" s="1"/>
  <c r="Y277" i="776"/>
  <c r="X277" i="776"/>
  <c r="U277" i="776"/>
  <c r="Z276" i="776"/>
  <c r="J276" i="776" s="1"/>
  <c r="Y276" i="776"/>
  <c r="X276" i="776"/>
  <c r="U276" i="776"/>
  <c r="Z275" i="776"/>
  <c r="Y275" i="776"/>
  <c r="X275" i="776"/>
  <c r="U275" i="776"/>
  <c r="J275" i="776"/>
  <c r="Z274" i="776"/>
  <c r="J274" i="776" s="1"/>
  <c r="Y274" i="776"/>
  <c r="X274" i="776"/>
  <c r="U274" i="776"/>
  <c r="Z273" i="776"/>
  <c r="J273" i="776" s="1"/>
  <c r="Y273" i="776"/>
  <c r="X273" i="776"/>
  <c r="U273" i="776"/>
  <c r="Z272" i="776"/>
  <c r="J272" i="776" s="1"/>
  <c r="Y272" i="776"/>
  <c r="X272" i="776"/>
  <c r="U272" i="776"/>
  <c r="Z271" i="776"/>
  <c r="J271" i="776" s="1"/>
  <c r="Y271" i="776"/>
  <c r="X271" i="776"/>
  <c r="U271" i="776"/>
  <c r="Z270" i="776"/>
  <c r="Y270" i="776"/>
  <c r="X270" i="776"/>
  <c r="U270" i="776"/>
  <c r="J270" i="776"/>
  <c r="Z269" i="776"/>
  <c r="J269" i="776" s="1"/>
  <c r="Y269" i="776"/>
  <c r="X269" i="776"/>
  <c r="U269" i="776"/>
  <c r="Z268" i="776"/>
  <c r="J268" i="776" s="1"/>
  <c r="Y268" i="776"/>
  <c r="X268" i="776"/>
  <c r="U268" i="776"/>
  <c r="Z267" i="776"/>
  <c r="J267" i="776" s="1"/>
  <c r="Y267" i="776"/>
  <c r="X267" i="776"/>
  <c r="U267" i="776"/>
  <c r="Z266" i="776"/>
  <c r="J266" i="776" s="1"/>
  <c r="Y266" i="776"/>
  <c r="X266" i="776"/>
  <c r="U266" i="776"/>
  <c r="Z265" i="776"/>
  <c r="J265" i="776" s="1"/>
  <c r="Y265" i="776"/>
  <c r="X265" i="776"/>
  <c r="U265" i="776"/>
  <c r="Z264" i="776"/>
  <c r="J264" i="776" s="1"/>
  <c r="Y264" i="776"/>
  <c r="X264" i="776"/>
  <c r="U264" i="776"/>
  <c r="Z263" i="776"/>
  <c r="J263" i="776" s="1"/>
  <c r="Y263" i="776"/>
  <c r="X263" i="776"/>
  <c r="U263" i="776"/>
  <c r="Z262" i="776"/>
  <c r="J262" i="776" s="1"/>
  <c r="Y262" i="776"/>
  <c r="X262" i="776"/>
  <c r="U262" i="776"/>
  <c r="Z261" i="776"/>
  <c r="J261" i="776" s="1"/>
  <c r="Y261" i="776"/>
  <c r="X261" i="776"/>
  <c r="U261" i="776"/>
  <c r="Z260" i="776"/>
  <c r="J260" i="776" s="1"/>
  <c r="Y260" i="776"/>
  <c r="X260" i="776"/>
  <c r="U260" i="776"/>
  <c r="Z259" i="776"/>
  <c r="J259" i="776" s="1"/>
  <c r="Y259" i="776"/>
  <c r="X259" i="776"/>
  <c r="U259" i="776"/>
  <c r="Z258" i="776"/>
  <c r="J258" i="776" s="1"/>
  <c r="Y258" i="776"/>
  <c r="X258" i="776"/>
  <c r="U258" i="776"/>
  <c r="Z257" i="776"/>
  <c r="J257" i="776" s="1"/>
  <c r="Y257" i="776"/>
  <c r="X257" i="776"/>
  <c r="U257" i="776"/>
  <c r="Z256" i="776"/>
  <c r="J256" i="776" s="1"/>
  <c r="Y256" i="776"/>
  <c r="X256" i="776"/>
  <c r="U256" i="776"/>
  <c r="Z255" i="776"/>
  <c r="J255" i="776" s="1"/>
  <c r="Y255" i="776"/>
  <c r="X255" i="776"/>
  <c r="U255" i="776"/>
  <c r="Z254" i="776"/>
  <c r="J254" i="776" s="1"/>
  <c r="Y254" i="776"/>
  <c r="X254" i="776"/>
  <c r="U254" i="776"/>
  <c r="Z253" i="776"/>
  <c r="J253" i="776" s="1"/>
  <c r="Y253" i="776"/>
  <c r="X253" i="776"/>
  <c r="U253" i="776"/>
  <c r="F253" i="776"/>
  <c r="Z252" i="776"/>
  <c r="J252" i="776" s="1"/>
  <c r="Y252" i="776"/>
  <c r="X252" i="776"/>
  <c r="U252" i="776"/>
  <c r="F252" i="776"/>
  <c r="Z251" i="776"/>
  <c r="J251" i="776" s="1"/>
  <c r="Y251" i="776"/>
  <c r="X251" i="776"/>
  <c r="U251" i="776"/>
  <c r="F251" i="776"/>
  <c r="Z250" i="776"/>
  <c r="Y250" i="776"/>
  <c r="X250" i="776"/>
  <c r="U250" i="776"/>
  <c r="J250" i="776"/>
  <c r="F250" i="776"/>
  <c r="Z249" i="776"/>
  <c r="J249" i="776" s="1"/>
  <c r="Y249" i="776"/>
  <c r="X249" i="776"/>
  <c r="U249" i="776"/>
  <c r="F249" i="776"/>
  <c r="Z248" i="776"/>
  <c r="J248" i="776" s="1"/>
  <c r="Y248" i="776"/>
  <c r="X248" i="776"/>
  <c r="U248" i="776"/>
  <c r="F248" i="776"/>
  <c r="Z247" i="776"/>
  <c r="J247" i="776" s="1"/>
  <c r="Y247" i="776"/>
  <c r="X247" i="776"/>
  <c r="U247" i="776"/>
  <c r="H247" i="776"/>
  <c r="F247" i="776"/>
  <c r="Z246" i="776"/>
  <c r="J246" i="776" s="1"/>
  <c r="Y246" i="776"/>
  <c r="X246" i="776"/>
  <c r="U246" i="776"/>
  <c r="H246" i="776"/>
  <c r="F246" i="776"/>
  <c r="Z245" i="776"/>
  <c r="Y245" i="776"/>
  <c r="X245" i="776"/>
  <c r="U245" i="776"/>
  <c r="J245" i="776"/>
  <c r="H245" i="776"/>
  <c r="F245" i="776"/>
  <c r="Z244" i="776"/>
  <c r="J244" i="776" s="1"/>
  <c r="Y244" i="776"/>
  <c r="X244" i="776"/>
  <c r="U244" i="776"/>
  <c r="H244" i="776"/>
  <c r="F244" i="776"/>
  <c r="Z243" i="776"/>
  <c r="J243" i="776" s="1"/>
  <c r="Y243" i="776"/>
  <c r="X243" i="776"/>
  <c r="U243" i="776"/>
  <c r="H243" i="776"/>
  <c r="F243" i="776"/>
  <c r="Z242" i="776"/>
  <c r="J242" i="776" s="1"/>
  <c r="Y242" i="776"/>
  <c r="X242" i="776"/>
  <c r="U242" i="776"/>
  <c r="H242" i="776"/>
  <c r="F242" i="776"/>
  <c r="Z241" i="776"/>
  <c r="J241" i="776" s="1"/>
  <c r="Y241" i="776"/>
  <c r="X241" i="776"/>
  <c r="U241" i="776"/>
  <c r="K241" i="776" s="1"/>
  <c r="H241" i="776"/>
  <c r="F241" i="776"/>
  <c r="Z240" i="776"/>
  <c r="J240" i="776" s="1"/>
  <c r="Y240" i="776"/>
  <c r="X240" i="776"/>
  <c r="U240" i="776"/>
  <c r="K240" i="776" s="1"/>
  <c r="H240" i="776"/>
  <c r="F240" i="776"/>
  <c r="Z239" i="776"/>
  <c r="J239" i="776" s="1"/>
  <c r="Y239" i="776"/>
  <c r="X239" i="776"/>
  <c r="U239" i="776"/>
  <c r="K239" i="776" s="1"/>
  <c r="H239" i="776"/>
  <c r="F239" i="776"/>
  <c r="Z238" i="776"/>
  <c r="J238" i="776" s="1"/>
  <c r="Y238" i="776"/>
  <c r="X238" i="776"/>
  <c r="U238" i="776"/>
  <c r="K238" i="776" s="1"/>
  <c r="H238" i="776"/>
  <c r="F238" i="776"/>
  <c r="Z237" i="776"/>
  <c r="J237" i="776" s="1"/>
  <c r="Y237" i="776"/>
  <c r="X237" i="776"/>
  <c r="U237" i="776"/>
  <c r="K237" i="776" s="1"/>
  <c r="H237" i="776"/>
  <c r="F237" i="776"/>
  <c r="Z236" i="776"/>
  <c r="J236" i="776" s="1"/>
  <c r="Y236" i="776"/>
  <c r="X236" i="776"/>
  <c r="U236" i="776"/>
  <c r="K236" i="776" s="1"/>
  <c r="H236" i="776"/>
  <c r="F236" i="776"/>
  <c r="Z235" i="776"/>
  <c r="J235" i="776" s="1"/>
  <c r="Y235" i="776"/>
  <c r="X235" i="776"/>
  <c r="U235" i="776"/>
  <c r="K235" i="776" s="1"/>
  <c r="H235" i="776"/>
  <c r="F235" i="776"/>
  <c r="Z234" i="776"/>
  <c r="J234" i="776" s="1"/>
  <c r="Y234" i="776"/>
  <c r="X234" i="776"/>
  <c r="U234" i="776"/>
  <c r="K234" i="776"/>
  <c r="H234" i="776"/>
  <c r="F234" i="776"/>
  <c r="Z233" i="776"/>
  <c r="Y233" i="776"/>
  <c r="X233" i="776"/>
  <c r="U233" i="776"/>
  <c r="K233" i="776" s="1"/>
  <c r="J233" i="776"/>
  <c r="H233" i="776"/>
  <c r="F233" i="776"/>
  <c r="Z232" i="776"/>
  <c r="Y232" i="776"/>
  <c r="X232" i="776"/>
  <c r="I232" i="776" s="1"/>
  <c r="U232" i="776"/>
  <c r="K232" i="776" s="1"/>
  <c r="J232" i="776"/>
  <c r="H232" i="776"/>
  <c r="F232" i="776"/>
  <c r="Z231" i="776"/>
  <c r="J231" i="776" s="1"/>
  <c r="Y231" i="776"/>
  <c r="X231" i="776"/>
  <c r="U231" i="776"/>
  <c r="Z230" i="776"/>
  <c r="Y230" i="776"/>
  <c r="X230" i="776"/>
  <c r="U230" i="776"/>
  <c r="J230" i="776"/>
  <c r="Z229" i="776"/>
  <c r="J229" i="776" s="1"/>
  <c r="Y229" i="776"/>
  <c r="X229" i="776"/>
  <c r="U229" i="776"/>
  <c r="Z228" i="776"/>
  <c r="Y228" i="776"/>
  <c r="X228" i="776"/>
  <c r="J228" i="776"/>
  <c r="Z227" i="776"/>
  <c r="J227" i="776" s="1"/>
  <c r="Y227" i="776"/>
  <c r="X227" i="776"/>
  <c r="Z226" i="776"/>
  <c r="J226" i="776" s="1"/>
  <c r="Y226" i="776"/>
  <c r="X226" i="776"/>
  <c r="U226" i="776"/>
  <c r="Z225" i="776"/>
  <c r="J225" i="776" s="1"/>
  <c r="Y225" i="776"/>
  <c r="X225" i="776"/>
  <c r="U225" i="776"/>
  <c r="Z224" i="776"/>
  <c r="Y224" i="776"/>
  <c r="X224" i="776"/>
  <c r="U224" i="776"/>
  <c r="J224" i="776"/>
  <c r="Z223" i="776"/>
  <c r="J223" i="776" s="1"/>
  <c r="Y223" i="776"/>
  <c r="X223" i="776"/>
  <c r="U223" i="776"/>
  <c r="Z222" i="776"/>
  <c r="J222" i="776" s="1"/>
  <c r="Y222" i="776"/>
  <c r="X222" i="776"/>
  <c r="U222" i="776"/>
  <c r="Z221" i="776"/>
  <c r="J221" i="776" s="1"/>
  <c r="Y221" i="776"/>
  <c r="X221" i="776"/>
  <c r="U221" i="776"/>
  <c r="Z220" i="776"/>
  <c r="J220" i="776" s="1"/>
  <c r="Y220" i="776"/>
  <c r="X220" i="776"/>
  <c r="U220" i="776"/>
  <c r="Z219" i="776"/>
  <c r="J219" i="776" s="1"/>
  <c r="Y219" i="776"/>
  <c r="X219" i="776"/>
  <c r="U219" i="776"/>
  <c r="Z218" i="776"/>
  <c r="J218" i="776" s="1"/>
  <c r="Y218" i="776"/>
  <c r="X218" i="776"/>
  <c r="U218" i="776"/>
  <c r="Z217" i="776"/>
  <c r="J217" i="776" s="1"/>
  <c r="Y217" i="776"/>
  <c r="X217" i="776"/>
  <c r="U217" i="776"/>
  <c r="Z216" i="776"/>
  <c r="Y216" i="776"/>
  <c r="X216" i="776"/>
  <c r="U216" i="776"/>
  <c r="J216" i="776"/>
  <c r="Z215" i="776"/>
  <c r="J215" i="776" s="1"/>
  <c r="Y215" i="776"/>
  <c r="X215" i="776"/>
  <c r="U215" i="776"/>
  <c r="Z214" i="776"/>
  <c r="J214" i="776" s="1"/>
  <c r="Y214" i="776"/>
  <c r="X214" i="776"/>
  <c r="U214" i="776"/>
  <c r="Z213" i="776"/>
  <c r="J213" i="776" s="1"/>
  <c r="Y213" i="776"/>
  <c r="X213" i="776"/>
  <c r="U213" i="776"/>
  <c r="Z212" i="776"/>
  <c r="Y212" i="776"/>
  <c r="X212" i="776"/>
  <c r="U212" i="776"/>
  <c r="J212" i="776"/>
  <c r="Z211" i="776"/>
  <c r="J211" i="776" s="1"/>
  <c r="Y211" i="776"/>
  <c r="X211" i="776"/>
  <c r="U211" i="776"/>
  <c r="Z210" i="776"/>
  <c r="J210" i="776" s="1"/>
  <c r="Y210" i="776"/>
  <c r="X210" i="776"/>
  <c r="U210" i="776"/>
  <c r="Z209" i="776"/>
  <c r="J209" i="776" s="1"/>
  <c r="Y209" i="776"/>
  <c r="X209" i="776"/>
  <c r="U209" i="776"/>
  <c r="Z208" i="776"/>
  <c r="Y208" i="776"/>
  <c r="X208" i="776"/>
  <c r="U208" i="776"/>
  <c r="J208" i="776"/>
  <c r="Z207" i="776"/>
  <c r="J207" i="776" s="1"/>
  <c r="Y207" i="776"/>
  <c r="X207" i="776"/>
  <c r="U207" i="776"/>
  <c r="Z206" i="776"/>
  <c r="J206" i="776" s="1"/>
  <c r="Y206" i="776"/>
  <c r="X206" i="776"/>
  <c r="U206" i="776"/>
  <c r="Z205" i="776"/>
  <c r="J205" i="776" s="1"/>
  <c r="Y205" i="776"/>
  <c r="X205" i="776"/>
  <c r="U205" i="776"/>
  <c r="Z204" i="776"/>
  <c r="Y204" i="776"/>
  <c r="X204" i="776"/>
  <c r="U204" i="776"/>
  <c r="J204" i="776"/>
  <c r="Z203" i="776"/>
  <c r="J203" i="776" s="1"/>
  <c r="Y203" i="776"/>
  <c r="X203" i="776"/>
  <c r="U203" i="776"/>
  <c r="Z202" i="776"/>
  <c r="J202" i="776" s="1"/>
  <c r="Y202" i="776"/>
  <c r="X202" i="776"/>
  <c r="U202" i="776"/>
  <c r="Z201" i="776"/>
  <c r="J201" i="776" s="1"/>
  <c r="Y201" i="776"/>
  <c r="X201" i="776"/>
  <c r="U201" i="776"/>
  <c r="F201" i="776"/>
  <c r="Z200" i="776"/>
  <c r="Y200" i="776"/>
  <c r="X200" i="776"/>
  <c r="U200" i="776"/>
  <c r="J200" i="776"/>
  <c r="F200" i="776"/>
  <c r="Z199" i="776"/>
  <c r="J199" i="776" s="1"/>
  <c r="Y199" i="776"/>
  <c r="X199" i="776"/>
  <c r="U199" i="776"/>
  <c r="F199" i="776"/>
  <c r="Z198" i="776"/>
  <c r="J198" i="776" s="1"/>
  <c r="Y198" i="776"/>
  <c r="X198" i="776"/>
  <c r="U198" i="776"/>
  <c r="F198" i="776"/>
  <c r="Z197" i="776"/>
  <c r="J197" i="776" s="1"/>
  <c r="Y197" i="776"/>
  <c r="X197" i="776"/>
  <c r="U197" i="776"/>
  <c r="F197" i="776"/>
  <c r="Z196" i="776"/>
  <c r="J196" i="776" s="1"/>
  <c r="Y196" i="776"/>
  <c r="X196" i="776"/>
  <c r="U196" i="776"/>
  <c r="F196" i="776"/>
  <c r="Z195" i="776"/>
  <c r="J195" i="776" s="1"/>
  <c r="Y195" i="776"/>
  <c r="X195" i="776"/>
  <c r="U195" i="776"/>
  <c r="F195" i="776"/>
  <c r="Z194" i="776"/>
  <c r="Y194" i="776"/>
  <c r="X194" i="776"/>
  <c r="U194" i="776"/>
  <c r="J194" i="776"/>
  <c r="F194" i="776"/>
  <c r="Z193" i="776"/>
  <c r="J193" i="776" s="1"/>
  <c r="Y193" i="776"/>
  <c r="X193" i="776"/>
  <c r="U193" i="776"/>
  <c r="F193" i="776"/>
  <c r="Z192" i="776"/>
  <c r="Y192" i="776"/>
  <c r="X192" i="776"/>
  <c r="U192" i="776"/>
  <c r="J192" i="776"/>
  <c r="F192" i="776"/>
  <c r="Z191" i="776"/>
  <c r="J191" i="776" s="1"/>
  <c r="Y191" i="776"/>
  <c r="X191" i="776"/>
  <c r="U191" i="776"/>
  <c r="F191" i="776"/>
  <c r="Z190" i="776"/>
  <c r="J190" i="776" s="1"/>
  <c r="Y190" i="776"/>
  <c r="X190" i="776"/>
  <c r="U190" i="776"/>
  <c r="F190" i="776"/>
  <c r="Z189" i="776"/>
  <c r="J189" i="776" s="1"/>
  <c r="Y189" i="776"/>
  <c r="X189" i="776"/>
  <c r="U189" i="776"/>
  <c r="F189" i="776"/>
  <c r="Z188" i="776"/>
  <c r="J188" i="776" s="1"/>
  <c r="Y188" i="776"/>
  <c r="X188" i="776"/>
  <c r="U188" i="776"/>
  <c r="F188" i="776"/>
  <c r="Z187" i="776"/>
  <c r="J187" i="776" s="1"/>
  <c r="Y187" i="776"/>
  <c r="X187" i="776"/>
  <c r="U187" i="776"/>
  <c r="F187" i="776"/>
  <c r="Z186" i="776"/>
  <c r="J186" i="776" s="1"/>
  <c r="Y186" i="776"/>
  <c r="X186" i="776"/>
  <c r="U186" i="776"/>
  <c r="F186" i="776"/>
  <c r="Z185" i="776"/>
  <c r="Y185" i="776"/>
  <c r="X185" i="776"/>
  <c r="U185" i="776"/>
  <c r="J185" i="776"/>
  <c r="F185" i="776"/>
  <c r="Z184" i="776"/>
  <c r="J184" i="776" s="1"/>
  <c r="Y184" i="776"/>
  <c r="X184" i="776"/>
  <c r="U184" i="776"/>
  <c r="F184" i="776"/>
  <c r="Z183" i="776"/>
  <c r="Y183" i="776"/>
  <c r="X183" i="776"/>
  <c r="U183" i="776"/>
  <c r="J183" i="776"/>
  <c r="F183" i="776"/>
  <c r="Z182" i="776"/>
  <c r="Y182" i="776"/>
  <c r="X182" i="776"/>
  <c r="U182" i="776"/>
  <c r="J182" i="776"/>
  <c r="F182" i="776"/>
  <c r="Z181" i="776"/>
  <c r="J181" i="776" s="1"/>
  <c r="Y181" i="776"/>
  <c r="X181" i="776"/>
  <c r="U181" i="776"/>
  <c r="F181" i="776"/>
  <c r="Z180" i="776"/>
  <c r="J180" i="776" s="1"/>
  <c r="Y180" i="776"/>
  <c r="X180" i="776"/>
  <c r="U180" i="776"/>
  <c r="F180" i="776"/>
  <c r="Z179" i="776"/>
  <c r="J179" i="776" s="1"/>
  <c r="Y179" i="776"/>
  <c r="X179" i="776"/>
  <c r="U179" i="776"/>
  <c r="F179" i="776"/>
  <c r="Z178" i="776"/>
  <c r="J178" i="776" s="1"/>
  <c r="Y178" i="776"/>
  <c r="X178" i="776"/>
  <c r="U178" i="776"/>
  <c r="F178" i="776"/>
  <c r="Z177" i="776"/>
  <c r="J177" i="776" s="1"/>
  <c r="Y177" i="776"/>
  <c r="X177" i="776"/>
  <c r="U177" i="776"/>
  <c r="F177" i="776"/>
  <c r="Z176" i="776"/>
  <c r="Y176" i="776"/>
  <c r="X176" i="776"/>
  <c r="U176" i="776"/>
  <c r="J176" i="776"/>
  <c r="F176" i="776"/>
  <c r="Z175" i="776"/>
  <c r="J175" i="776" s="1"/>
  <c r="Y175" i="776"/>
  <c r="X175" i="776"/>
  <c r="U175" i="776"/>
  <c r="F175" i="776"/>
  <c r="Z174" i="776"/>
  <c r="J174" i="776" s="1"/>
  <c r="Y174" i="776"/>
  <c r="X174" i="776"/>
  <c r="U174" i="776"/>
  <c r="F174" i="776"/>
  <c r="Z173" i="776"/>
  <c r="J173" i="776" s="1"/>
  <c r="Y173" i="776"/>
  <c r="X173" i="776"/>
  <c r="U173" i="776"/>
  <c r="F173" i="776"/>
  <c r="Z172" i="776"/>
  <c r="J172" i="776" s="1"/>
  <c r="Y172" i="776"/>
  <c r="X172" i="776"/>
  <c r="U172" i="776"/>
  <c r="F172" i="776"/>
  <c r="Z171" i="776"/>
  <c r="J171" i="776" s="1"/>
  <c r="Y171" i="776"/>
  <c r="X171" i="776"/>
  <c r="U171" i="776"/>
  <c r="F171" i="776"/>
  <c r="Z170" i="776"/>
  <c r="J170" i="776" s="1"/>
  <c r="Y170" i="776"/>
  <c r="X170" i="776"/>
  <c r="F170" i="776"/>
  <c r="Z169" i="776"/>
  <c r="J169" i="776" s="1"/>
  <c r="Y169" i="776"/>
  <c r="X169" i="776"/>
  <c r="F169" i="776"/>
  <c r="Z168" i="776"/>
  <c r="J168" i="776" s="1"/>
  <c r="Y168" i="776"/>
  <c r="X168" i="776"/>
  <c r="U168" i="776"/>
  <c r="F168" i="776"/>
  <c r="Z167" i="776"/>
  <c r="J167" i="776" s="1"/>
  <c r="Y167" i="776"/>
  <c r="X167" i="776"/>
  <c r="U167" i="776"/>
  <c r="F167" i="776"/>
  <c r="E167" i="776"/>
  <c r="Z166" i="776"/>
  <c r="J166" i="776" s="1"/>
  <c r="Y166" i="776"/>
  <c r="X166" i="776"/>
  <c r="U166" i="776"/>
  <c r="F166" i="776"/>
  <c r="E166" i="776"/>
  <c r="Y165" i="776"/>
  <c r="X165" i="776"/>
  <c r="J165" i="776"/>
  <c r="F165" i="776"/>
  <c r="E165" i="776"/>
  <c r="Y164" i="776"/>
  <c r="X164" i="776"/>
  <c r="J164" i="776"/>
  <c r="F164" i="776"/>
  <c r="E164" i="776"/>
  <c r="Y163" i="776"/>
  <c r="X163" i="776"/>
  <c r="J163" i="776"/>
  <c r="F163" i="776"/>
  <c r="E163" i="776"/>
  <c r="Y162" i="776"/>
  <c r="X162" i="776"/>
  <c r="J162" i="776"/>
  <c r="F162" i="776"/>
  <c r="E162" i="776"/>
  <c r="Z161" i="776"/>
  <c r="J161" i="776" s="1"/>
  <c r="Y161" i="776"/>
  <c r="X161" i="776"/>
  <c r="U161" i="776"/>
  <c r="F161" i="776"/>
  <c r="E161" i="776"/>
  <c r="Z160" i="776"/>
  <c r="J160" i="776" s="1"/>
  <c r="Y160" i="776"/>
  <c r="X160" i="776"/>
  <c r="U160" i="776"/>
  <c r="F160" i="776"/>
  <c r="E160" i="776"/>
  <c r="Z159" i="776"/>
  <c r="J159" i="776" s="1"/>
  <c r="Y159" i="776"/>
  <c r="X159" i="776"/>
  <c r="U159" i="776"/>
  <c r="F159" i="776"/>
  <c r="E159" i="776"/>
  <c r="Z158" i="776"/>
  <c r="J158" i="776" s="1"/>
  <c r="Y158" i="776"/>
  <c r="X158" i="776"/>
  <c r="U158" i="776"/>
  <c r="F158" i="776"/>
  <c r="E158" i="776"/>
  <c r="Z157" i="776"/>
  <c r="J157" i="776" s="1"/>
  <c r="Y157" i="776"/>
  <c r="X157" i="776"/>
  <c r="U157" i="776"/>
  <c r="F157" i="776"/>
  <c r="E157" i="776"/>
  <c r="Z156" i="776"/>
  <c r="Y156" i="776"/>
  <c r="X156" i="776"/>
  <c r="U156" i="776"/>
  <c r="J156" i="776"/>
  <c r="F156" i="776"/>
  <c r="E156" i="776"/>
  <c r="Z155" i="776"/>
  <c r="J155" i="776" s="1"/>
  <c r="Y155" i="776"/>
  <c r="X155" i="776"/>
  <c r="U155" i="776"/>
  <c r="G155" i="776" a="1"/>
  <c r="G155" i="776" s="1"/>
  <c r="F155" i="776"/>
  <c r="E155" i="776"/>
  <c r="Z154" i="776"/>
  <c r="J154" i="776" s="1"/>
  <c r="Y154" i="776"/>
  <c r="X154" i="776"/>
  <c r="U154" i="776"/>
  <c r="G154" i="776"/>
  <c r="F154" i="776"/>
  <c r="E154" i="776"/>
  <c r="Z153" i="776"/>
  <c r="J153" i="776" s="1"/>
  <c r="Y153" i="776"/>
  <c r="X153" i="776"/>
  <c r="U153" i="776"/>
  <c r="G153" i="776"/>
  <c r="F153" i="776"/>
  <c r="E153" i="776"/>
  <c r="Z152" i="776"/>
  <c r="J152" i="776" s="1"/>
  <c r="Y152" i="776"/>
  <c r="X152" i="776"/>
  <c r="G152" i="776"/>
  <c r="F152" i="776"/>
  <c r="E152" i="776"/>
  <c r="Z151" i="776"/>
  <c r="J151" i="776" s="1"/>
  <c r="Y151" i="776"/>
  <c r="X151" i="776"/>
  <c r="G151" i="776"/>
  <c r="F151" i="776"/>
  <c r="E151" i="776"/>
  <c r="Z150" i="776"/>
  <c r="J150" i="776" s="1"/>
  <c r="Y150" i="776"/>
  <c r="X150" i="776"/>
  <c r="G150" i="776"/>
  <c r="F150" i="776"/>
  <c r="E150" i="776"/>
  <c r="Z149" i="776"/>
  <c r="J149" i="776" s="1"/>
  <c r="Y149" i="776"/>
  <c r="X149" i="776"/>
  <c r="G149" i="776"/>
  <c r="F149" i="776"/>
  <c r="E149" i="776"/>
  <c r="Z148" i="776"/>
  <c r="J148" i="776" s="1"/>
  <c r="Y148" i="776"/>
  <c r="X148" i="776"/>
  <c r="U148" i="776"/>
  <c r="G148" i="776"/>
  <c r="F148" i="776"/>
  <c r="E148" i="776"/>
  <c r="Z147" i="776"/>
  <c r="J147" i="776" s="1"/>
  <c r="Y147" i="776"/>
  <c r="X147" i="776"/>
  <c r="U147" i="776"/>
  <c r="G147" i="776"/>
  <c r="F147" i="776"/>
  <c r="E147" i="776"/>
  <c r="Z146" i="776"/>
  <c r="J146" i="776" s="1"/>
  <c r="Y146" i="776"/>
  <c r="X146" i="776"/>
  <c r="U146" i="776"/>
  <c r="G146" i="776"/>
  <c r="F146" i="776"/>
  <c r="E146" i="776"/>
  <c r="Z145" i="776"/>
  <c r="J145" i="776" s="1"/>
  <c r="Y145" i="776"/>
  <c r="X145" i="776"/>
  <c r="U145" i="776"/>
  <c r="G145" i="776"/>
  <c r="F145" i="776"/>
  <c r="E145" i="776"/>
  <c r="Z144" i="776"/>
  <c r="Y144" i="776"/>
  <c r="X144" i="776"/>
  <c r="U144" i="776"/>
  <c r="J144" i="776"/>
  <c r="G144" i="776"/>
  <c r="F144" i="776"/>
  <c r="E144" i="776"/>
  <c r="Z143" i="776"/>
  <c r="J143" i="776" s="1"/>
  <c r="Y143" i="776"/>
  <c r="X143" i="776"/>
  <c r="U143" i="776"/>
  <c r="G143" i="776"/>
  <c r="F143" i="776"/>
  <c r="E143" i="776"/>
  <c r="Z142" i="776"/>
  <c r="J142" i="776" s="1"/>
  <c r="Y142" i="776"/>
  <c r="X142" i="776"/>
  <c r="U142" i="776"/>
  <c r="G142" i="776"/>
  <c r="F142" i="776"/>
  <c r="E142" i="776"/>
  <c r="Z141" i="776"/>
  <c r="J141" i="776" s="1"/>
  <c r="Y141" i="776"/>
  <c r="X141" i="776"/>
  <c r="W141" i="776"/>
  <c r="U141" i="776"/>
  <c r="G141" i="776"/>
  <c r="F141" i="776"/>
  <c r="E141" i="776"/>
  <c r="Z140" i="776"/>
  <c r="J140" i="776" s="1"/>
  <c r="Y140" i="776"/>
  <c r="X140" i="776"/>
  <c r="U140" i="776"/>
  <c r="G140" i="776"/>
  <c r="F140" i="776"/>
  <c r="E140" i="776"/>
  <c r="Z139" i="776"/>
  <c r="Y139" i="776"/>
  <c r="X139" i="776"/>
  <c r="U139" i="776"/>
  <c r="J139" i="776"/>
  <c r="H139" i="776"/>
  <c r="G139" i="776"/>
  <c r="F139" i="776"/>
  <c r="E139" i="776"/>
  <c r="Z138" i="776"/>
  <c r="J138" i="776" s="1"/>
  <c r="Y138" i="776"/>
  <c r="X138" i="776"/>
  <c r="U138" i="776"/>
  <c r="H138" i="776"/>
  <c r="G138" i="776"/>
  <c r="F138" i="776"/>
  <c r="E138" i="776"/>
  <c r="Z137" i="776"/>
  <c r="J137" i="776" s="1"/>
  <c r="Y137" i="776"/>
  <c r="X137" i="776"/>
  <c r="U137" i="776"/>
  <c r="H137" i="776"/>
  <c r="G137" i="776"/>
  <c r="F137" i="776"/>
  <c r="E137" i="776"/>
  <c r="Z136" i="776"/>
  <c r="J136" i="776" s="1"/>
  <c r="Y136" i="776"/>
  <c r="X136" i="776"/>
  <c r="U136" i="776"/>
  <c r="H136" i="776"/>
  <c r="G136" i="776"/>
  <c r="F136" i="776"/>
  <c r="E136" i="776"/>
  <c r="Z135" i="776"/>
  <c r="J135" i="776" s="1"/>
  <c r="Y135" i="776"/>
  <c r="X135" i="776"/>
  <c r="U135" i="776"/>
  <c r="H135" i="776"/>
  <c r="G135" i="776"/>
  <c r="F135" i="776"/>
  <c r="E135" i="776"/>
  <c r="Z134" i="776"/>
  <c r="J134" i="776" s="1"/>
  <c r="Y134" i="776"/>
  <c r="X134" i="776"/>
  <c r="U134" i="776"/>
  <c r="H134" i="776"/>
  <c r="G134" i="776"/>
  <c r="F134" i="776"/>
  <c r="E134" i="776"/>
  <c r="Z133" i="776"/>
  <c r="J133" i="776" s="1"/>
  <c r="Y133" i="776"/>
  <c r="X133" i="776"/>
  <c r="W133" i="776"/>
  <c r="U133" i="776"/>
  <c r="H133" i="776"/>
  <c r="G133" i="776"/>
  <c r="F133" i="776"/>
  <c r="E133" i="776"/>
  <c r="Z132" i="776"/>
  <c r="J132" i="776" s="1"/>
  <c r="Y132" i="776"/>
  <c r="X132" i="776"/>
  <c r="U132" i="776"/>
  <c r="H132" i="776"/>
  <c r="G132" i="776"/>
  <c r="F132" i="776"/>
  <c r="E132" i="776"/>
  <c r="Z131" i="776"/>
  <c r="J131" i="776" s="1"/>
  <c r="Y131" i="776"/>
  <c r="X131" i="776"/>
  <c r="U131" i="776"/>
  <c r="H131" i="776"/>
  <c r="G131" i="776"/>
  <c r="F131" i="776"/>
  <c r="E131" i="776"/>
  <c r="Z130" i="776"/>
  <c r="J130" i="776" s="1"/>
  <c r="Y130" i="776"/>
  <c r="X130" i="776"/>
  <c r="U130" i="776"/>
  <c r="H130" i="776"/>
  <c r="G130" i="776"/>
  <c r="F130" i="776"/>
  <c r="E130" i="776"/>
  <c r="Z129" i="776"/>
  <c r="J129" i="776" s="1"/>
  <c r="Y129" i="776"/>
  <c r="X129" i="776"/>
  <c r="U129" i="776"/>
  <c r="H129" i="776"/>
  <c r="G129" i="776"/>
  <c r="F129" i="776"/>
  <c r="E129" i="776"/>
  <c r="Z128" i="776"/>
  <c r="J128" i="776" s="1"/>
  <c r="Y128" i="776"/>
  <c r="X128" i="776"/>
  <c r="U128" i="776"/>
  <c r="H128" i="776"/>
  <c r="G128" i="776"/>
  <c r="F128" i="776"/>
  <c r="E128" i="776"/>
  <c r="Z127" i="776"/>
  <c r="J127" i="776" s="1"/>
  <c r="Y127" i="776"/>
  <c r="X127" i="776"/>
  <c r="U127" i="776"/>
  <c r="H127" i="776"/>
  <c r="G127" i="776"/>
  <c r="F127" i="776"/>
  <c r="E127" i="776"/>
  <c r="Z126" i="776"/>
  <c r="J126" i="776" s="1"/>
  <c r="Y126" i="776"/>
  <c r="X126" i="776"/>
  <c r="U126" i="776"/>
  <c r="H126" i="776"/>
  <c r="G126" i="776"/>
  <c r="F126" i="776"/>
  <c r="E126" i="776"/>
  <c r="Z125" i="776"/>
  <c r="J125" i="776" s="1"/>
  <c r="Y125" i="776"/>
  <c r="X125" i="776"/>
  <c r="U125" i="776"/>
  <c r="H125" i="776"/>
  <c r="G125" i="776"/>
  <c r="F125" i="776"/>
  <c r="E125" i="776"/>
  <c r="Z124" i="776"/>
  <c r="J124" i="776" s="1"/>
  <c r="Y124" i="776"/>
  <c r="X124" i="776"/>
  <c r="U124" i="776"/>
  <c r="H124" i="776"/>
  <c r="G124" i="776"/>
  <c r="F124" i="776"/>
  <c r="E124" i="776"/>
  <c r="Z123" i="776"/>
  <c r="Y123" i="776"/>
  <c r="X123" i="776"/>
  <c r="U123" i="776"/>
  <c r="J123" i="776"/>
  <c r="H123" i="776"/>
  <c r="G123" i="776"/>
  <c r="F123" i="776"/>
  <c r="E123" i="776"/>
  <c r="Z122" i="776"/>
  <c r="J122" i="776" s="1"/>
  <c r="Y122" i="776"/>
  <c r="X122" i="776"/>
  <c r="U122" i="776"/>
  <c r="H122" i="776"/>
  <c r="G122" i="776"/>
  <c r="F122" i="776"/>
  <c r="E122" i="776"/>
  <c r="Z121" i="776"/>
  <c r="J121" i="776" s="1"/>
  <c r="Y121" i="776"/>
  <c r="X121" i="776"/>
  <c r="U121" i="776"/>
  <c r="H121" i="776"/>
  <c r="G121" i="776"/>
  <c r="F121" i="776"/>
  <c r="E121" i="776"/>
  <c r="Z120" i="776"/>
  <c r="J120" i="776" s="1"/>
  <c r="Y120" i="776"/>
  <c r="X120" i="776"/>
  <c r="U120" i="776"/>
  <c r="H120" i="776"/>
  <c r="G120" i="776"/>
  <c r="F120" i="776"/>
  <c r="E120" i="776"/>
  <c r="Z119" i="776"/>
  <c r="J119" i="776" s="1"/>
  <c r="Y119" i="776"/>
  <c r="X119" i="776"/>
  <c r="H119" i="776"/>
  <c r="G119" i="776"/>
  <c r="F119" i="776"/>
  <c r="E119" i="776"/>
  <c r="Z118" i="776"/>
  <c r="J118" i="776" s="1"/>
  <c r="Y118" i="776"/>
  <c r="X118" i="776"/>
  <c r="H118" i="776"/>
  <c r="G118" i="776"/>
  <c r="F118" i="776"/>
  <c r="E118" i="776"/>
  <c r="Z117" i="776"/>
  <c r="Y117" i="776"/>
  <c r="X117" i="776"/>
  <c r="U117" i="776"/>
  <c r="J117" i="776"/>
  <c r="H117" i="776"/>
  <c r="G117" i="776"/>
  <c r="F117" i="776"/>
  <c r="E117" i="776"/>
  <c r="Z116" i="776"/>
  <c r="Y116" i="776"/>
  <c r="X116" i="776"/>
  <c r="V116" i="776"/>
  <c r="U116" i="776"/>
  <c r="J116" i="776"/>
  <c r="I116" i="776"/>
  <c r="H116" i="776"/>
  <c r="G116" i="776"/>
  <c r="F116" i="776"/>
  <c r="E116" i="776"/>
  <c r="Z115" i="776"/>
  <c r="J115" i="776" s="1"/>
  <c r="Y115" i="776"/>
  <c r="X115" i="776"/>
  <c r="V115" i="776"/>
  <c r="U115" i="776"/>
  <c r="I115" i="776"/>
  <c r="H115" i="776"/>
  <c r="G115" i="776"/>
  <c r="F115" i="776"/>
  <c r="E115" i="776"/>
  <c r="Z114" i="776"/>
  <c r="J114" i="776" s="1"/>
  <c r="Y114" i="776"/>
  <c r="X114" i="776"/>
  <c r="I114" i="776" s="1"/>
  <c r="V114" i="776"/>
  <c r="U114" i="776"/>
  <c r="H114" i="776"/>
  <c r="G114" i="776"/>
  <c r="F114" i="776"/>
  <c r="E114" i="776"/>
  <c r="Z113" i="776"/>
  <c r="J113" i="776" s="1"/>
  <c r="Y113" i="776"/>
  <c r="X113" i="776"/>
  <c r="I113" i="776" s="1"/>
  <c r="V113" i="776"/>
  <c r="U113" i="776"/>
  <c r="H113" i="776"/>
  <c r="G113" i="776"/>
  <c r="F113" i="776"/>
  <c r="E113" i="776"/>
  <c r="Z112" i="776"/>
  <c r="J112" i="776" s="1"/>
  <c r="Y112" i="776"/>
  <c r="X112" i="776"/>
  <c r="I112" i="776" s="1"/>
  <c r="V112" i="776"/>
  <c r="U112" i="776"/>
  <c r="H112" i="776"/>
  <c r="G112" i="776"/>
  <c r="F112" i="776"/>
  <c r="E112" i="776"/>
  <c r="Z111" i="776"/>
  <c r="J111" i="776" s="1"/>
  <c r="Y111" i="776"/>
  <c r="I111" i="776" s="1"/>
  <c r="X111" i="776"/>
  <c r="V111" i="776"/>
  <c r="W111" i="776" s="1"/>
  <c r="U111" i="776"/>
  <c r="H111" i="776"/>
  <c r="G111" i="776"/>
  <c r="F111" i="776"/>
  <c r="E111" i="776"/>
  <c r="Z110" i="776"/>
  <c r="Y110" i="776"/>
  <c r="I110" i="776" s="1"/>
  <c r="X110" i="776"/>
  <c r="V110" i="776"/>
  <c r="U110" i="776"/>
  <c r="J110" i="776"/>
  <c r="H110" i="776"/>
  <c r="G110" i="776"/>
  <c r="F110" i="776"/>
  <c r="E110" i="776"/>
  <c r="Z109" i="776"/>
  <c r="J109" i="776" s="1"/>
  <c r="Y109" i="776"/>
  <c r="I109" i="776" s="1"/>
  <c r="X109" i="776"/>
  <c r="V109" i="776"/>
  <c r="U109" i="776"/>
  <c r="H109" i="776"/>
  <c r="G109" i="776"/>
  <c r="F109" i="776"/>
  <c r="E109" i="776"/>
  <c r="Z108" i="776"/>
  <c r="J108" i="776" s="1"/>
  <c r="Y108" i="776"/>
  <c r="X108" i="776"/>
  <c r="I108" i="776" s="1"/>
  <c r="V108" i="776"/>
  <c r="W108" i="776" s="1"/>
  <c r="U108" i="776"/>
  <c r="H108" i="776"/>
  <c r="G108" i="776"/>
  <c r="F108" i="776"/>
  <c r="E108" i="776"/>
  <c r="Z107" i="776"/>
  <c r="Y107" i="776"/>
  <c r="X107" i="776"/>
  <c r="V107" i="776"/>
  <c r="U107" i="776"/>
  <c r="J107" i="776"/>
  <c r="H107" i="776"/>
  <c r="G107" i="776"/>
  <c r="F107" i="776"/>
  <c r="E107" i="776"/>
  <c r="Z106" i="776"/>
  <c r="Y106" i="776"/>
  <c r="X106" i="776"/>
  <c r="V106" i="776"/>
  <c r="W106" i="776" s="1"/>
  <c r="U106" i="776"/>
  <c r="J106" i="776"/>
  <c r="H106" i="776"/>
  <c r="G106" i="776"/>
  <c r="F106" i="776"/>
  <c r="E106" i="776"/>
  <c r="Z105" i="776"/>
  <c r="J105" i="776" s="1"/>
  <c r="Y105" i="776"/>
  <c r="X105" i="776"/>
  <c r="V105" i="776"/>
  <c r="W105" i="776" s="1"/>
  <c r="H105" i="776"/>
  <c r="G105" i="776"/>
  <c r="F105" i="776"/>
  <c r="E105" i="776"/>
  <c r="Z104" i="776"/>
  <c r="J104" i="776" s="1"/>
  <c r="Y104" i="776"/>
  <c r="X104" i="776"/>
  <c r="V104" i="776"/>
  <c r="W104" i="776" s="1"/>
  <c r="H104" i="776"/>
  <c r="G104" i="776"/>
  <c r="F104" i="776"/>
  <c r="E104" i="776"/>
  <c r="Z103" i="776"/>
  <c r="J103" i="776" s="1"/>
  <c r="Y103" i="776"/>
  <c r="X103" i="776"/>
  <c r="V103" i="776"/>
  <c r="U103" i="776"/>
  <c r="T103" i="776"/>
  <c r="H103" i="776"/>
  <c r="G103" i="776"/>
  <c r="F103" i="776"/>
  <c r="E103" i="776"/>
  <c r="Z102" i="776"/>
  <c r="J102" i="776" s="1"/>
  <c r="Y102" i="776"/>
  <c r="X102" i="776"/>
  <c r="I102" i="776" s="1"/>
  <c r="V102" i="776"/>
  <c r="U102" i="776"/>
  <c r="T102" i="776"/>
  <c r="H102" i="776"/>
  <c r="G102" i="776"/>
  <c r="F102" i="776"/>
  <c r="E102" i="776"/>
  <c r="Z101" i="776"/>
  <c r="J101" i="776" s="1"/>
  <c r="Y101" i="776"/>
  <c r="X101" i="776"/>
  <c r="I101" i="776" s="1"/>
  <c r="V101" i="776"/>
  <c r="U101" i="776"/>
  <c r="T101" i="776"/>
  <c r="H101" i="776"/>
  <c r="G101" i="776"/>
  <c r="F101" i="776"/>
  <c r="E101" i="776"/>
  <c r="Z100" i="776"/>
  <c r="J100" i="776" s="1"/>
  <c r="Y100" i="776"/>
  <c r="X100" i="776"/>
  <c r="V100" i="776"/>
  <c r="W100" i="776" s="1"/>
  <c r="U100" i="776"/>
  <c r="T100" i="776"/>
  <c r="H100" i="776"/>
  <c r="G100" i="776"/>
  <c r="F100" i="776"/>
  <c r="E100" i="776"/>
  <c r="Z99" i="776"/>
  <c r="J99" i="776" s="1"/>
  <c r="Y99" i="776"/>
  <c r="I99" i="776" s="1"/>
  <c r="X99" i="776"/>
  <c r="V99" i="776"/>
  <c r="W99" i="776" s="1"/>
  <c r="U99" i="776"/>
  <c r="T99" i="776"/>
  <c r="H99" i="776"/>
  <c r="G99" i="776"/>
  <c r="F99" i="776"/>
  <c r="E99" i="776"/>
  <c r="Z98" i="776"/>
  <c r="J98" i="776" s="1"/>
  <c r="Y98" i="776"/>
  <c r="X98" i="776"/>
  <c r="I98" i="776" s="1"/>
  <c r="V98" i="776"/>
  <c r="W98" i="776" s="1"/>
  <c r="U98" i="776"/>
  <c r="T98" i="776"/>
  <c r="H98" i="776"/>
  <c r="G98" i="776"/>
  <c r="F98" i="776"/>
  <c r="E98" i="776"/>
  <c r="Z97" i="776"/>
  <c r="J97" i="776" s="1"/>
  <c r="Y97" i="776"/>
  <c r="X97" i="776"/>
  <c r="I97" i="776" s="1"/>
  <c r="V97" i="776"/>
  <c r="U97" i="776"/>
  <c r="T97" i="776"/>
  <c r="H97" i="776"/>
  <c r="G97" i="776"/>
  <c r="F97" i="776"/>
  <c r="E97" i="776"/>
  <c r="Z96" i="776"/>
  <c r="J96" i="776" s="1"/>
  <c r="Y96" i="776"/>
  <c r="I96" i="776" s="1"/>
  <c r="X96" i="776"/>
  <c r="V96" i="776"/>
  <c r="U96" i="776"/>
  <c r="T96" i="776"/>
  <c r="H96" i="776"/>
  <c r="G96" i="776"/>
  <c r="F96" i="776"/>
  <c r="E96" i="776"/>
  <c r="Z95" i="776"/>
  <c r="J95" i="776" s="1"/>
  <c r="Y95" i="776"/>
  <c r="X95" i="776"/>
  <c r="V95" i="776"/>
  <c r="W95" i="776" s="1"/>
  <c r="U95" i="776"/>
  <c r="T95" i="776"/>
  <c r="H95" i="776"/>
  <c r="G95" i="776"/>
  <c r="F95" i="776"/>
  <c r="E95" i="776"/>
  <c r="Z94" i="776"/>
  <c r="J94" i="776" s="1"/>
  <c r="Y94" i="776"/>
  <c r="X94" i="776"/>
  <c r="I94" i="776" s="1"/>
  <c r="V94" i="776"/>
  <c r="W94" i="776" s="1"/>
  <c r="T94" i="776"/>
  <c r="H94" i="776"/>
  <c r="G94" i="776"/>
  <c r="F94" i="776"/>
  <c r="E94" i="776"/>
  <c r="Z93" i="776"/>
  <c r="J93" i="776" s="1"/>
  <c r="Y93" i="776"/>
  <c r="X93" i="776"/>
  <c r="I93" i="776" s="1"/>
  <c r="V93" i="776"/>
  <c r="W93" i="776" s="1"/>
  <c r="T93" i="776"/>
  <c r="H93" i="776"/>
  <c r="G93" i="776"/>
  <c r="F93" i="776"/>
  <c r="E93" i="776"/>
  <c r="Z92" i="776"/>
  <c r="J92" i="776" s="1"/>
  <c r="Y92" i="776"/>
  <c r="X92" i="776"/>
  <c r="V92" i="776"/>
  <c r="W92" i="776" s="1"/>
  <c r="T92" i="776"/>
  <c r="H92" i="776"/>
  <c r="G92" i="776"/>
  <c r="F92" i="776"/>
  <c r="E92" i="776"/>
  <c r="Z91" i="776"/>
  <c r="J91" i="776" s="1"/>
  <c r="Y91" i="776"/>
  <c r="I91" i="776" s="1"/>
  <c r="X91" i="776"/>
  <c r="V91" i="776"/>
  <c r="W91" i="776" s="1"/>
  <c r="T91" i="776"/>
  <c r="H91" i="776"/>
  <c r="G91" i="776"/>
  <c r="F91" i="776"/>
  <c r="E91" i="776"/>
  <c r="Z90" i="776"/>
  <c r="Y90" i="776"/>
  <c r="X90" i="776"/>
  <c r="I90" i="776" s="1"/>
  <c r="V90" i="776"/>
  <c r="W90" i="776" s="1"/>
  <c r="U90" i="776"/>
  <c r="T90" i="776"/>
  <c r="J90" i="776"/>
  <c r="H90" i="776"/>
  <c r="G90" i="776"/>
  <c r="F90" i="776"/>
  <c r="E90" i="776"/>
  <c r="Z89" i="776"/>
  <c r="Y89" i="776"/>
  <c r="X89" i="776"/>
  <c r="V89" i="776"/>
  <c r="W89" i="776" s="1"/>
  <c r="U89" i="776"/>
  <c r="T89" i="776"/>
  <c r="J89" i="776"/>
  <c r="H89" i="776"/>
  <c r="G89" i="776"/>
  <c r="F89" i="776"/>
  <c r="E89" i="776"/>
  <c r="Z88" i="776"/>
  <c r="Y88" i="776"/>
  <c r="X88" i="776"/>
  <c r="I88" i="776" s="1"/>
  <c r="V88" i="776"/>
  <c r="W88" i="776" s="1"/>
  <c r="U88" i="776"/>
  <c r="T88" i="776"/>
  <c r="J88" i="776"/>
  <c r="H88" i="776"/>
  <c r="G88" i="776"/>
  <c r="F88" i="776"/>
  <c r="E88" i="776"/>
  <c r="Z87" i="776"/>
  <c r="J87" i="776" s="1"/>
  <c r="Y87" i="776"/>
  <c r="X87" i="776"/>
  <c r="V87" i="776"/>
  <c r="W87" i="776" s="1"/>
  <c r="U87" i="776"/>
  <c r="T87" i="776"/>
  <c r="H87" i="776"/>
  <c r="G87" i="776"/>
  <c r="F87" i="776"/>
  <c r="E87" i="776"/>
  <c r="Z86" i="776"/>
  <c r="J86" i="776" s="1"/>
  <c r="Y86" i="776"/>
  <c r="X86" i="776"/>
  <c r="V86" i="776"/>
  <c r="W86" i="776" s="1"/>
  <c r="U86" i="776"/>
  <c r="T86" i="776"/>
  <c r="H86" i="776"/>
  <c r="G86" i="776"/>
  <c r="F86" i="776"/>
  <c r="E86" i="776"/>
  <c r="Z85" i="776"/>
  <c r="J85" i="776" s="1"/>
  <c r="Y85" i="776"/>
  <c r="X85" i="776"/>
  <c r="I85" i="776" s="1"/>
  <c r="V85" i="776"/>
  <c r="W85" i="776" s="1"/>
  <c r="U85" i="776"/>
  <c r="T85" i="776"/>
  <c r="K85" i="776"/>
  <c r="H85" i="776"/>
  <c r="G85" i="776"/>
  <c r="F85" i="776"/>
  <c r="E85" i="776"/>
  <c r="Z84" i="776"/>
  <c r="J84" i="776" s="1"/>
  <c r="Y84" i="776"/>
  <c r="X84" i="776"/>
  <c r="I84" i="776" s="1"/>
  <c r="V84" i="776"/>
  <c r="W84" i="776" s="1"/>
  <c r="U84" i="776"/>
  <c r="T84" i="776"/>
  <c r="K84" i="776"/>
  <c r="H84" i="776"/>
  <c r="G84" i="776"/>
  <c r="F84" i="776"/>
  <c r="E84" i="776"/>
  <c r="Z83" i="776"/>
  <c r="J83" i="776" s="1"/>
  <c r="Y83" i="776"/>
  <c r="X83" i="776"/>
  <c r="V83" i="776"/>
  <c r="W83" i="776" s="1"/>
  <c r="U83" i="776"/>
  <c r="T83" i="776"/>
  <c r="K83" i="776"/>
  <c r="H83" i="776"/>
  <c r="G83" i="776"/>
  <c r="F83" i="776"/>
  <c r="E83" i="776"/>
  <c r="Z82" i="776"/>
  <c r="J82" i="776" s="1"/>
  <c r="Y82" i="776"/>
  <c r="X82" i="776"/>
  <c r="V82" i="776"/>
  <c r="W82" i="776" s="1"/>
  <c r="U82" i="776"/>
  <c r="T82" i="776"/>
  <c r="K82" i="776"/>
  <c r="H82" i="776"/>
  <c r="G82" i="776"/>
  <c r="F82" i="776"/>
  <c r="E82" i="776"/>
  <c r="Z81" i="776"/>
  <c r="J81" i="776" s="1"/>
  <c r="Y81" i="776"/>
  <c r="X81" i="776"/>
  <c r="V81" i="776"/>
  <c r="W81" i="776" s="1"/>
  <c r="U81" i="776"/>
  <c r="T81" i="776"/>
  <c r="K81" i="776"/>
  <c r="H81" i="776"/>
  <c r="G81" i="776"/>
  <c r="F81" i="776"/>
  <c r="E81" i="776"/>
  <c r="Z80" i="776"/>
  <c r="J80" i="776" s="1"/>
  <c r="Y80" i="776"/>
  <c r="X80" i="776"/>
  <c r="I80" i="776" s="1"/>
  <c r="V80" i="776"/>
  <c r="W80" i="776" s="1"/>
  <c r="T80" i="776"/>
  <c r="K80" i="776"/>
  <c r="H80" i="776"/>
  <c r="G80" i="776"/>
  <c r="F80" i="776"/>
  <c r="E80" i="776"/>
  <c r="Z79" i="776"/>
  <c r="J79" i="776" s="1"/>
  <c r="Y79" i="776"/>
  <c r="X79" i="776"/>
  <c r="I79" i="776" s="1"/>
  <c r="V79" i="776"/>
  <c r="W79" i="776" s="1"/>
  <c r="U79" i="776"/>
  <c r="T79" i="776"/>
  <c r="K79" i="776"/>
  <c r="H79" i="776"/>
  <c r="G79" i="776"/>
  <c r="F79" i="776"/>
  <c r="E79" i="776"/>
  <c r="Z78" i="776"/>
  <c r="J78" i="776" s="1"/>
  <c r="Y78" i="776"/>
  <c r="X78" i="776"/>
  <c r="I78" i="776" s="1"/>
  <c r="V78" i="776"/>
  <c r="W78" i="776" s="1"/>
  <c r="U78" i="776"/>
  <c r="T78" i="776"/>
  <c r="K78" i="776"/>
  <c r="H78" i="776"/>
  <c r="G78" i="776"/>
  <c r="F78" i="776"/>
  <c r="E78" i="776"/>
  <c r="Z77" i="776"/>
  <c r="J77" i="776" s="1"/>
  <c r="Y77" i="776"/>
  <c r="X77" i="776"/>
  <c r="V77" i="776"/>
  <c r="W77" i="776" s="1"/>
  <c r="U77" i="776"/>
  <c r="T77" i="776"/>
  <c r="K77" i="776"/>
  <c r="H77" i="776"/>
  <c r="G77" i="776"/>
  <c r="F77" i="776"/>
  <c r="E77" i="776"/>
  <c r="Z76" i="776"/>
  <c r="J76" i="776" s="1"/>
  <c r="Y76" i="776"/>
  <c r="X76" i="776"/>
  <c r="V76" i="776"/>
  <c r="W76" i="776" s="1"/>
  <c r="T76" i="776"/>
  <c r="K76" i="776"/>
  <c r="H76" i="776"/>
  <c r="G76" i="776"/>
  <c r="F76" i="776"/>
  <c r="E76" i="776"/>
  <c r="Z75" i="776"/>
  <c r="J75" i="776" s="1"/>
  <c r="Y75" i="776"/>
  <c r="I75" i="776" s="1"/>
  <c r="X75" i="776"/>
  <c r="V75" i="776"/>
  <c r="W75" i="776" s="1"/>
  <c r="T75" i="776"/>
  <c r="K75" i="776"/>
  <c r="H75" i="776"/>
  <c r="G75" i="776"/>
  <c r="F75" i="776"/>
  <c r="E75" i="776"/>
  <c r="Z74" i="776"/>
  <c r="J74" i="776" s="1"/>
  <c r="Y74" i="776"/>
  <c r="X74" i="776"/>
  <c r="V74" i="776"/>
  <c r="W74" i="776" s="1"/>
  <c r="T74" i="776"/>
  <c r="K74" i="776"/>
  <c r="H74" i="776"/>
  <c r="G74" i="776"/>
  <c r="F74" i="776"/>
  <c r="E74" i="776"/>
  <c r="Z73" i="776"/>
  <c r="J73" i="776" s="1"/>
  <c r="Y73" i="776"/>
  <c r="X73" i="776"/>
  <c r="I73" i="776" s="1"/>
  <c r="V73" i="776"/>
  <c r="W73" i="776" s="1"/>
  <c r="T73" i="776"/>
  <c r="K73" i="776"/>
  <c r="H73" i="776"/>
  <c r="G73" i="776"/>
  <c r="F73" i="776"/>
  <c r="E73" i="776"/>
  <c r="Z72" i="776"/>
  <c r="J72" i="776" s="1"/>
  <c r="Y72" i="776"/>
  <c r="X72" i="776"/>
  <c r="I72" i="776" s="1"/>
  <c r="V72" i="776"/>
  <c r="W72" i="776" s="1"/>
  <c r="T72" i="776"/>
  <c r="K72" i="776"/>
  <c r="H72" i="776"/>
  <c r="G72" i="776"/>
  <c r="F72" i="776"/>
  <c r="E72" i="776"/>
  <c r="Z71" i="776"/>
  <c r="J71" i="776" s="1"/>
  <c r="Y71" i="776"/>
  <c r="X71" i="776"/>
  <c r="V71" i="776"/>
  <c r="W71" i="776" s="1"/>
  <c r="U71" i="776"/>
  <c r="T71" i="776"/>
  <c r="K71" i="776"/>
  <c r="I71" i="776"/>
  <c r="H71" i="776"/>
  <c r="G71" i="776"/>
  <c r="F71" i="776"/>
  <c r="E71" i="776"/>
  <c r="Z70" i="776"/>
  <c r="Y70" i="776"/>
  <c r="X70" i="776"/>
  <c r="I70" i="776" s="1"/>
  <c r="V70" i="776"/>
  <c r="W70" i="776" s="1"/>
  <c r="U70" i="776"/>
  <c r="T70" i="776"/>
  <c r="K70" i="776"/>
  <c r="J70" i="776"/>
  <c r="H70" i="776"/>
  <c r="G70" i="776"/>
  <c r="F70" i="776"/>
  <c r="E70" i="776"/>
  <c r="Z69" i="776"/>
  <c r="Y69" i="776"/>
  <c r="X69" i="776"/>
  <c r="V69" i="776"/>
  <c r="W69" i="776" s="1"/>
  <c r="T69" i="776"/>
  <c r="K69" i="776"/>
  <c r="J69" i="776"/>
  <c r="H69" i="776"/>
  <c r="G69" i="776"/>
  <c r="F69" i="776"/>
  <c r="E69" i="776"/>
  <c r="Z68" i="776"/>
  <c r="Y68" i="776"/>
  <c r="X68" i="776"/>
  <c r="V68" i="776"/>
  <c r="W68" i="776" s="1"/>
  <c r="T68" i="776"/>
  <c r="K68" i="776"/>
  <c r="J68" i="776"/>
  <c r="H68" i="776"/>
  <c r="G68" i="776"/>
  <c r="F68" i="776"/>
  <c r="E68" i="776"/>
  <c r="Z67" i="776"/>
  <c r="J67" i="776" s="1"/>
  <c r="Y67" i="776"/>
  <c r="X67" i="776"/>
  <c r="I67" i="776" s="1"/>
  <c r="V67" i="776"/>
  <c r="W67" i="776" s="1"/>
  <c r="T67" i="776"/>
  <c r="K67" i="776"/>
  <c r="H67" i="776"/>
  <c r="G67" i="776"/>
  <c r="F67" i="776"/>
  <c r="E67" i="776"/>
  <c r="Z66" i="776"/>
  <c r="J66" i="776" s="1"/>
  <c r="Y66" i="776"/>
  <c r="X66" i="776"/>
  <c r="V66" i="776"/>
  <c r="W66" i="776" s="1"/>
  <c r="T66" i="776"/>
  <c r="K66" i="776"/>
  <c r="H66" i="776"/>
  <c r="G66" i="776"/>
  <c r="F66" i="776"/>
  <c r="E66" i="776"/>
  <c r="Z65" i="776"/>
  <c r="J65" i="776" s="1"/>
  <c r="Y65" i="776"/>
  <c r="X65" i="776"/>
  <c r="V65" i="776"/>
  <c r="W65" i="776" s="1"/>
  <c r="U65" i="776"/>
  <c r="T65" i="776"/>
  <c r="K65" i="776"/>
  <c r="H65" i="776"/>
  <c r="G65" i="776"/>
  <c r="F65" i="776"/>
  <c r="E65" i="776"/>
  <c r="Z64" i="776"/>
  <c r="J64" i="776" s="1"/>
  <c r="Y64" i="776"/>
  <c r="X64" i="776"/>
  <c r="I64" i="776" s="1"/>
  <c r="V64" i="776"/>
  <c r="W64" i="776" s="1"/>
  <c r="U64" i="776"/>
  <c r="T64" i="776"/>
  <c r="K64" i="776"/>
  <c r="H64" i="776"/>
  <c r="G64" i="776"/>
  <c r="F64" i="776"/>
  <c r="E64" i="776"/>
  <c r="Z63" i="776"/>
  <c r="J63" i="776" s="1"/>
  <c r="Y63" i="776"/>
  <c r="X63" i="776"/>
  <c r="I63" i="776" s="1"/>
  <c r="V63" i="776"/>
  <c r="W63" i="776" s="1"/>
  <c r="U63" i="776"/>
  <c r="T63" i="776"/>
  <c r="K63" i="776"/>
  <c r="H63" i="776"/>
  <c r="G63" i="776"/>
  <c r="F63" i="776"/>
  <c r="E63" i="776"/>
  <c r="Z62" i="776"/>
  <c r="J62" i="776" s="1"/>
  <c r="Y62" i="776"/>
  <c r="X62" i="776"/>
  <c r="V62" i="776"/>
  <c r="W62" i="776" s="1"/>
  <c r="U62" i="776"/>
  <c r="T62" i="776"/>
  <c r="K62" i="776"/>
  <c r="H62" i="776"/>
  <c r="G62" i="776"/>
  <c r="F62" i="776"/>
  <c r="E62" i="776"/>
  <c r="Z61" i="776"/>
  <c r="J61" i="776" s="1"/>
  <c r="Y61" i="776"/>
  <c r="X61" i="776"/>
  <c r="I61" i="776" s="1"/>
  <c r="V61" i="776"/>
  <c r="W61" i="776" s="1"/>
  <c r="U61" i="776"/>
  <c r="T61" i="776"/>
  <c r="K61" i="776"/>
  <c r="H61" i="776"/>
  <c r="G61" i="776"/>
  <c r="F61" i="776"/>
  <c r="E61" i="776"/>
  <c r="Z60" i="776"/>
  <c r="J60" i="776" s="1"/>
  <c r="Y60" i="776"/>
  <c r="X60" i="776"/>
  <c r="V60" i="776"/>
  <c r="W60" i="776" s="1"/>
  <c r="U60" i="776"/>
  <c r="T60" i="776"/>
  <c r="K60" i="776"/>
  <c r="H60" i="776"/>
  <c r="G60" i="776"/>
  <c r="F60" i="776"/>
  <c r="E60" i="776"/>
  <c r="Z59" i="776"/>
  <c r="J59" i="776" s="1"/>
  <c r="Y59" i="776"/>
  <c r="X59" i="776"/>
  <c r="I59" i="776" s="1"/>
  <c r="V59" i="776"/>
  <c r="W59" i="776" s="1"/>
  <c r="U59" i="776"/>
  <c r="T59" i="776"/>
  <c r="K59" i="776"/>
  <c r="H59" i="776"/>
  <c r="G59" i="776"/>
  <c r="F59" i="776"/>
  <c r="E59" i="776"/>
  <c r="Z58" i="776"/>
  <c r="J58" i="776" s="1"/>
  <c r="Y58" i="776"/>
  <c r="X58" i="776"/>
  <c r="V58" i="776"/>
  <c r="W58" i="776" s="1"/>
  <c r="U58" i="776"/>
  <c r="T58" i="776"/>
  <c r="K58" i="776"/>
  <c r="H58" i="776"/>
  <c r="G58" i="776"/>
  <c r="F58" i="776"/>
  <c r="E58" i="776"/>
  <c r="Z57" i="776"/>
  <c r="J57" i="776" s="1"/>
  <c r="Y57" i="776"/>
  <c r="X57" i="776"/>
  <c r="I57" i="776" s="1"/>
  <c r="V57" i="776"/>
  <c r="W57" i="776" s="1"/>
  <c r="U57" i="776"/>
  <c r="T57" i="776"/>
  <c r="K57" i="776"/>
  <c r="H57" i="776"/>
  <c r="G57" i="776"/>
  <c r="F57" i="776"/>
  <c r="E57" i="776"/>
  <c r="Z56" i="776"/>
  <c r="J56" i="776" s="1"/>
  <c r="Y56" i="776"/>
  <c r="X56" i="776"/>
  <c r="I56" i="776" s="1"/>
  <c r="V56" i="776"/>
  <c r="W56" i="776" s="1"/>
  <c r="U56" i="776"/>
  <c r="T56" i="776"/>
  <c r="K56" i="776"/>
  <c r="H56" i="776"/>
  <c r="G56" i="776"/>
  <c r="F56" i="776"/>
  <c r="E56" i="776"/>
  <c r="Z55" i="776"/>
  <c r="J55" i="776" s="1"/>
  <c r="Y55" i="776"/>
  <c r="X55" i="776"/>
  <c r="V55" i="776"/>
  <c r="W55" i="776" s="1"/>
  <c r="U55" i="776"/>
  <c r="T55" i="776"/>
  <c r="K55" i="776"/>
  <c r="H55" i="776"/>
  <c r="G55" i="776"/>
  <c r="F55" i="776"/>
  <c r="E55" i="776"/>
  <c r="Z54" i="776"/>
  <c r="J54" i="776" s="1"/>
  <c r="Y54" i="776"/>
  <c r="X54" i="776"/>
  <c r="I54" i="776" s="1"/>
  <c r="V54" i="776"/>
  <c r="W54" i="776" s="1"/>
  <c r="U54" i="776"/>
  <c r="T54" i="776"/>
  <c r="K54" i="776"/>
  <c r="H54" i="776"/>
  <c r="G54" i="776"/>
  <c r="F54" i="776"/>
  <c r="E54" i="776"/>
  <c r="Z53" i="776"/>
  <c r="J53" i="776" s="1"/>
  <c r="Y53" i="776"/>
  <c r="X53" i="776"/>
  <c r="V53" i="776"/>
  <c r="W53" i="776" s="1"/>
  <c r="U53" i="776"/>
  <c r="T53" i="776"/>
  <c r="K53" i="776"/>
  <c r="H53" i="776"/>
  <c r="G53" i="776"/>
  <c r="F53" i="776"/>
  <c r="E53" i="776"/>
  <c r="Z52" i="776"/>
  <c r="J52" i="776" s="1"/>
  <c r="Y52" i="776"/>
  <c r="X52" i="776"/>
  <c r="I52" i="776" s="1"/>
  <c r="V52" i="776"/>
  <c r="W52" i="776" s="1"/>
  <c r="U52" i="776"/>
  <c r="T52" i="776"/>
  <c r="K52" i="776"/>
  <c r="H52" i="776"/>
  <c r="G52" i="776"/>
  <c r="F52" i="776"/>
  <c r="E52" i="776"/>
  <c r="Z51" i="776"/>
  <c r="J51" i="776" s="1"/>
  <c r="Y51" i="776"/>
  <c r="X51" i="776"/>
  <c r="V51" i="776"/>
  <c r="W51" i="776" s="1"/>
  <c r="U51" i="776"/>
  <c r="T51" i="776"/>
  <c r="K51" i="776"/>
  <c r="H51" i="776"/>
  <c r="G51" i="776"/>
  <c r="F51" i="776"/>
  <c r="E51" i="776"/>
  <c r="Z50" i="776"/>
  <c r="J50" i="776" s="1"/>
  <c r="Y50" i="776"/>
  <c r="X50" i="776"/>
  <c r="I50" i="776" s="1"/>
  <c r="V50" i="776"/>
  <c r="W50" i="776" s="1"/>
  <c r="U50" i="776"/>
  <c r="T50" i="776"/>
  <c r="K50" i="776"/>
  <c r="H50" i="776"/>
  <c r="G50" i="776"/>
  <c r="F50" i="776"/>
  <c r="E50" i="776"/>
  <c r="Z49" i="776"/>
  <c r="J49" i="776" s="1"/>
  <c r="Y49" i="776"/>
  <c r="X49" i="776"/>
  <c r="I49" i="776" s="1"/>
  <c r="V49" i="776"/>
  <c r="W49" i="776" s="1"/>
  <c r="U49" i="776"/>
  <c r="T49" i="776"/>
  <c r="K49" i="776"/>
  <c r="H49" i="776"/>
  <c r="G49" i="776"/>
  <c r="F49" i="776"/>
  <c r="E49" i="776"/>
  <c r="Z48" i="776"/>
  <c r="J48" i="776" s="1"/>
  <c r="Y48" i="776"/>
  <c r="X48" i="776"/>
  <c r="I48" i="776" s="1"/>
  <c r="V48" i="776"/>
  <c r="W48" i="776" s="1"/>
  <c r="U48" i="776"/>
  <c r="T48" i="776"/>
  <c r="K48" i="776"/>
  <c r="H48" i="776"/>
  <c r="G48" i="776"/>
  <c r="F48" i="776"/>
  <c r="E48" i="776"/>
  <c r="Z47" i="776"/>
  <c r="J47" i="776" s="1"/>
  <c r="Y47" i="776"/>
  <c r="X47" i="776"/>
  <c r="V47" i="776"/>
  <c r="W47" i="776" s="1"/>
  <c r="U47" i="776"/>
  <c r="T47" i="776"/>
  <c r="K47" i="776"/>
  <c r="H47" i="776"/>
  <c r="G47" i="776"/>
  <c r="F47" i="776"/>
  <c r="E47" i="776"/>
  <c r="Z46" i="776"/>
  <c r="J46" i="776" s="1"/>
  <c r="Y46" i="776"/>
  <c r="X46" i="776"/>
  <c r="I46" i="776" s="1"/>
  <c r="V46" i="776"/>
  <c r="W46" i="776" s="1"/>
  <c r="U46" i="776"/>
  <c r="T46" i="776"/>
  <c r="K46" i="776"/>
  <c r="H46" i="776"/>
  <c r="G46" i="776"/>
  <c r="F46" i="776"/>
  <c r="E46" i="776"/>
  <c r="Z45" i="776"/>
  <c r="J45" i="776" s="1"/>
  <c r="Y45" i="776"/>
  <c r="X45" i="776"/>
  <c r="I45" i="776" s="1"/>
  <c r="V45" i="776"/>
  <c r="W45" i="776" s="1"/>
  <c r="T45" i="776"/>
  <c r="K45" i="776"/>
  <c r="H45" i="776"/>
  <c r="G45" i="776"/>
  <c r="F45" i="776"/>
  <c r="E45" i="776"/>
  <c r="Z44" i="776"/>
  <c r="J44" i="776" s="1"/>
  <c r="Y44" i="776"/>
  <c r="X44" i="776"/>
  <c r="I44" i="776" s="1"/>
  <c r="V44" i="776"/>
  <c r="W44" i="776" s="1"/>
  <c r="T44" i="776"/>
  <c r="K44" i="776"/>
  <c r="H44" i="776"/>
  <c r="G44" i="776"/>
  <c r="F44" i="776"/>
  <c r="E44" i="776"/>
  <c r="Z43" i="776"/>
  <c r="J43" i="776" s="1"/>
  <c r="Y43" i="776"/>
  <c r="X43" i="776"/>
  <c r="V43" i="776"/>
  <c r="W43" i="776" s="1"/>
  <c r="T43" i="776"/>
  <c r="K43" i="776"/>
  <c r="H43" i="776"/>
  <c r="G43" i="776"/>
  <c r="F43" i="776"/>
  <c r="E43" i="776"/>
  <c r="Z42" i="776"/>
  <c r="J42" i="776" s="1"/>
  <c r="Y42" i="776"/>
  <c r="X42" i="776"/>
  <c r="V42" i="776"/>
  <c r="W42" i="776" s="1"/>
  <c r="T42" i="776"/>
  <c r="K42" i="776"/>
  <c r="H42" i="776"/>
  <c r="G42" i="776"/>
  <c r="F42" i="776"/>
  <c r="E42" i="776"/>
  <c r="Z41" i="776"/>
  <c r="J41" i="776" s="1"/>
  <c r="Y41" i="776"/>
  <c r="X41" i="776"/>
  <c r="V41" i="776"/>
  <c r="W41" i="776" s="1"/>
  <c r="U41" i="776"/>
  <c r="T41" i="776"/>
  <c r="K41" i="776"/>
  <c r="H41" i="776"/>
  <c r="G41" i="776"/>
  <c r="F41" i="776"/>
  <c r="E41" i="776"/>
  <c r="Z40" i="776"/>
  <c r="J40" i="776" s="1"/>
  <c r="Y40" i="776"/>
  <c r="I40" i="776" s="1"/>
  <c r="X40" i="776"/>
  <c r="V40" i="776"/>
  <c r="W40" i="776" s="1"/>
  <c r="U40" i="776"/>
  <c r="T40" i="776"/>
  <c r="K40" i="776"/>
  <c r="H40" i="776"/>
  <c r="G40" i="776"/>
  <c r="F40" i="776"/>
  <c r="E40" i="776"/>
  <c r="Z39" i="776"/>
  <c r="J39" i="776" s="1"/>
  <c r="Y39" i="776"/>
  <c r="I39" i="776" s="1"/>
  <c r="X39" i="776"/>
  <c r="V39" i="776"/>
  <c r="W39" i="776" s="1"/>
  <c r="T39" i="776"/>
  <c r="K39" i="776"/>
  <c r="H39" i="776"/>
  <c r="G39" i="776"/>
  <c r="F39" i="776"/>
  <c r="E39" i="776"/>
  <c r="Z38" i="776"/>
  <c r="J38" i="776" s="1"/>
  <c r="Y38" i="776"/>
  <c r="X38" i="776"/>
  <c r="V38" i="776"/>
  <c r="W38" i="776" s="1"/>
  <c r="T38" i="776"/>
  <c r="K38" i="776"/>
  <c r="H38" i="776"/>
  <c r="G38" i="776"/>
  <c r="F38" i="776"/>
  <c r="E38" i="776"/>
  <c r="Z37" i="776"/>
  <c r="J37" i="776" s="1"/>
  <c r="Y37" i="776"/>
  <c r="X37" i="776"/>
  <c r="V37" i="776"/>
  <c r="W37" i="776" s="1"/>
  <c r="T37" i="776"/>
  <c r="K37" i="776"/>
  <c r="H37" i="776"/>
  <c r="G37" i="776"/>
  <c r="F37" i="776"/>
  <c r="E37" i="776"/>
  <c r="Z36" i="776"/>
  <c r="J36" i="776" s="1"/>
  <c r="Y36" i="776"/>
  <c r="X36" i="776"/>
  <c r="V36" i="776"/>
  <c r="W36" i="776" s="1"/>
  <c r="T36" i="776"/>
  <c r="K36" i="776"/>
  <c r="H36" i="776"/>
  <c r="G36" i="776"/>
  <c r="F36" i="776"/>
  <c r="E36" i="776"/>
  <c r="Z35" i="776"/>
  <c r="J35" i="776" s="1"/>
  <c r="Y35" i="776"/>
  <c r="X35" i="776"/>
  <c r="V35" i="776"/>
  <c r="W35" i="776" s="1"/>
  <c r="T35" i="776"/>
  <c r="K35" i="776"/>
  <c r="I35" i="776"/>
  <c r="H35" i="776"/>
  <c r="G35" i="776"/>
  <c r="F35" i="776"/>
  <c r="E35" i="776"/>
  <c r="Z34" i="776"/>
  <c r="Y34" i="776"/>
  <c r="X34" i="776"/>
  <c r="V34" i="776"/>
  <c r="W34" i="776" s="1"/>
  <c r="T34" i="776"/>
  <c r="K34" i="776"/>
  <c r="J34" i="776"/>
  <c r="H34" i="776"/>
  <c r="G34" i="776"/>
  <c r="F34" i="776"/>
  <c r="E34" i="776"/>
  <c r="Z33" i="776"/>
  <c r="J33" i="776" s="1"/>
  <c r="Y33" i="776"/>
  <c r="I33" i="776" s="1"/>
  <c r="X33" i="776"/>
  <c r="V33" i="776"/>
  <c r="W33" i="776" s="1"/>
  <c r="T33" i="776"/>
  <c r="K33" i="776"/>
  <c r="H33" i="776"/>
  <c r="G33" i="776"/>
  <c r="F33" i="776"/>
  <c r="E33" i="776"/>
  <c r="Z32" i="776"/>
  <c r="J32" i="776" s="1"/>
  <c r="Y32" i="776"/>
  <c r="X32" i="776"/>
  <c r="V32" i="776"/>
  <c r="W32" i="776" s="1"/>
  <c r="T32" i="776"/>
  <c r="K32" i="776"/>
  <c r="H32" i="776"/>
  <c r="G32" i="776"/>
  <c r="F32" i="776"/>
  <c r="E32" i="776"/>
  <c r="Z31" i="776"/>
  <c r="J31" i="776" s="1"/>
  <c r="Y31" i="776"/>
  <c r="X31" i="776"/>
  <c r="V31" i="776"/>
  <c r="W31" i="776" s="1"/>
  <c r="T31" i="776"/>
  <c r="K31" i="776"/>
  <c r="H31" i="776"/>
  <c r="G31" i="776"/>
  <c r="F31" i="776"/>
  <c r="E31" i="776"/>
  <c r="Z30" i="776"/>
  <c r="J30" i="776" s="1"/>
  <c r="Y30" i="776"/>
  <c r="X30" i="776"/>
  <c r="I30" i="776" s="1"/>
  <c r="V30" i="776"/>
  <c r="W30" i="776" s="1"/>
  <c r="T30" i="776"/>
  <c r="K30" i="776"/>
  <c r="H30" i="776"/>
  <c r="G30" i="776"/>
  <c r="F30" i="776"/>
  <c r="E30" i="776"/>
  <c r="Z29" i="776"/>
  <c r="J29" i="776" s="1"/>
  <c r="Y29" i="776"/>
  <c r="X29" i="776"/>
  <c r="V29" i="776"/>
  <c r="W29" i="776" s="1"/>
  <c r="T29" i="776"/>
  <c r="K29" i="776"/>
  <c r="H29" i="776"/>
  <c r="G29" i="776"/>
  <c r="F29" i="776"/>
  <c r="E29" i="776"/>
  <c r="Z28" i="776"/>
  <c r="Y28" i="776"/>
  <c r="X28" i="776"/>
  <c r="V28" i="776"/>
  <c r="W28" i="776" s="1"/>
  <c r="T28" i="776"/>
  <c r="K28" i="776"/>
  <c r="J28" i="776"/>
  <c r="H28" i="776"/>
  <c r="G28" i="776"/>
  <c r="F28" i="776"/>
  <c r="E28" i="776"/>
  <c r="Z27" i="776"/>
  <c r="Y27" i="776"/>
  <c r="X27" i="776"/>
  <c r="V27" i="776"/>
  <c r="W27" i="776" s="1"/>
  <c r="T27" i="776"/>
  <c r="K27" i="776"/>
  <c r="J27" i="776"/>
  <c r="H27" i="776"/>
  <c r="G27" i="776"/>
  <c r="F27" i="776"/>
  <c r="E27" i="776"/>
  <c r="Z26" i="776"/>
  <c r="J26" i="776" s="1"/>
  <c r="Y26" i="776"/>
  <c r="X26" i="776"/>
  <c r="V26" i="776"/>
  <c r="W26" i="776" s="1"/>
  <c r="T26" i="776"/>
  <c r="K26" i="776"/>
  <c r="H26" i="776"/>
  <c r="G26" i="776"/>
  <c r="F26" i="776"/>
  <c r="E26" i="776"/>
  <c r="Z25" i="776"/>
  <c r="J25" i="776" s="1"/>
  <c r="Y25" i="776"/>
  <c r="X25" i="776"/>
  <c r="V25" i="776"/>
  <c r="W25" i="776" s="1"/>
  <c r="T25" i="776"/>
  <c r="K25" i="776"/>
  <c r="H25" i="776"/>
  <c r="G25" i="776"/>
  <c r="F25" i="776"/>
  <c r="E25" i="776"/>
  <c r="Z24" i="776"/>
  <c r="J24" i="776" s="1"/>
  <c r="Y24" i="776"/>
  <c r="X24" i="776"/>
  <c r="I24" i="776" s="1"/>
  <c r="V24" i="776"/>
  <c r="W24" i="776" s="1"/>
  <c r="T24" i="776"/>
  <c r="K24" i="776"/>
  <c r="H24" i="776"/>
  <c r="G24" i="776"/>
  <c r="F24" i="776"/>
  <c r="E24" i="776"/>
  <c r="Z23" i="776"/>
  <c r="J23" i="776" s="1"/>
  <c r="Y23" i="776"/>
  <c r="X23" i="776"/>
  <c r="I23" i="776" s="1"/>
  <c r="V23" i="776"/>
  <c r="W23" i="776" s="1"/>
  <c r="T23" i="776"/>
  <c r="K23" i="776"/>
  <c r="H23" i="776"/>
  <c r="G23" i="776"/>
  <c r="F23" i="776"/>
  <c r="E23" i="776"/>
  <c r="Z22" i="776"/>
  <c r="J22" i="776" s="1"/>
  <c r="Y22" i="776"/>
  <c r="X22" i="776"/>
  <c r="V22" i="776"/>
  <c r="W22" i="776" s="1"/>
  <c r="T22" i="776"/>
  <c r="K22" i="776"/>
  <c r="H22" i="776"/>
  <c r="G22" i="776"/>
  <c r="F22" i="776"/>
  <c r="E22" i="776"/>
  <c r="Z21" i="776"/>
  <c r="J21" i="776" s="1"/>
  <c r="Y21" i="776"/>
  <c r="I21" i="776" s="1"/>
  <c r="X21" i="776"/>
  <c r="V21" i="776"/>
  <c r="W21" i="776" s="1"/>
  <c r="T21" i="776"/>
  <c r="K21" i="776"/>
  <c r="H21" i="776"/>
  <c r="G21" i="776"/>
  <c r="F21" i="776"/>
  <c r="E21" i="776"/>
  <c r="Z20" i="776"/>
  <c r="J20" i="776" s="1"/>
  <c r="Y20" i="776"/>
  <c r="X20" i="776"/>
  <c r="V20" i="776"/>
  <c r="W20" i="776" s="1"/>
  <c r="T20" i="776"/>
  <c r="K20" i="776"/>
  <c r="H20" i="776"/>
  <c r="G20" i="776"/>
  <c r="F20" i="776"/>
  <c r="E20" i="776"/>
  <c r="Z19" i="776"/>
  <c r="J19" i="776" s="1"/>
  <c r="Y19" i="776"/>
  <c r="X19" i="776"/>
  <c r="V19" i="776"/>
  <c r="W19" i="776" s="1"/>
  <c r="T19" i="776"/>
  <c r="K19" i="776"/>
  <c r="H19" i="776"/>
  <c r="G19" i="776"/>
  <c r="F19" i="776"/>
  <c r="E19" i="776"/>
  <c r="Z18" i="776"/>
  <c r="J18" i="776" s="1"/>
  <c r="Y18" i="776"/>
  <c r="X18" i="776"/>
  <c r="V18" i="776"/>
  <c r="W18" i="776" s="1"/>
  <c r="T18" i="776"/>
  <c r="K18" i="776"/>
  <c r="H18" i="776"/>
  <c r="G18" i="776"/>
  <c r="F18" i="776"/>
  <c r="E18" i="776"/>
  <c r="Z9" i="776"/>
  <c r="J9" i="776" s="1"/>
  <c r="Y9" i="776"/>
  <c r="X9" i="776"/>
  <c r="V9" i="776"/>
  <c r="W9" i="776" s="1"/>
  <c r="T9" i="776"/>
  <c r="K9" i="776"/>
  <c r="H9" i="776"/>
  <c r="G9" i="776"/>
  <c r="F9" i="776"/>
  <c r="E9" i="776"/>
  <c r="Z8" i="776"/>
  <c r="J8" i="776" s="1"/>
  <c r="Y8" i="776"/>
  <c r="X8" i="776"/>
  <c r="V8" i="776"/>
  <c r="W8" i="776" s="1"/>
  <c r="T8" i="776"/>
  <c r="G8" i="776" s="1"/>
  <c r="K8" i="776"/>
  <c r="H8" i="776"/>
  <c r="F8" i="776"/>
  <c r="E8" i="776"/>
  <c r="Z7" i="776"/>
  <c r="J7" i="776" s="1"/>
  <c r="Y7" i="776"/>
  <c r="X7" i="776"/>
  <c r="V7" i="776"/>
  <c r="W7" i="776" s="1"/>
  <c r="G7" i="776" s="1"/>
  <c r="T7" i="776"/>
  <c r="K7" i="776"/>
  <c r="H7" i="776"/>
  <c r="F7" i="776"/>
  <c r="E7" i="776"/>
  <c r="D7" i="776" s="1"/>
  <c r="Z6" i="776"/>
  <c r="J6" i="776" s="1"/>
  <c r="Y6" i="776"/>
  <c r="X6" i="776"/>
  <c r="V6" i="776"/>
  <c r="W6" i="776" s="1"/>
  <c r="G6" i="776" s="1"/>
  <c r="T6" i="776"/>
  <c r="K6" i="776"/>
  <c r="H6" i="776"/>
  <c r="F6" i="776"/>
  <c r="E6" i="776"/>
  <c r="Z3" i="776"/>
  <c r="Y3" i="776"/>
  <c r="X3" i="776"/>
  <c r="V3" i="776"/>
  <c r="W3" i="776" s="1"/>
  <c r="T3" i="776"/>
  <c r="K3" i="776"/>
  <c r="J3" i="776"/>
  <c r="H3" i="776"/>
  <c r="G3" i="776"/>
  <c r="F3" i="776"/>
  <c r="P34" i="775"/>
  <c r="Z41" i="775"/>
  <c r="Y41" i="775"/>
  <c r="X41" i="775"/>
  <c r="V41" i="775"/>
  <c r="W41" i="775" s="1"/>
  <c r="T41" i="775"/>
  <c r="Z40" i="775"/>
  <c r="Y40" i="775"/>
  <c r="X40" i="775"/>
  <c r="V40" i="775"/>
  <c r="W40" i="775" s="1"/>
  <c r="T40" i="775"/>
  <c r="Y38" i="775"/>
  <c r="X38" i="775"/>
  <c r="W38" i="775"/>
  <c r="U38" i="775"/>
  <c r="V38" i="775" s="1"/>
  <c r="C38" i="775"/>
  <c r="X37" i="775"/>
  <c r="W37" i="775"/>
  <c r="U37" i="775"/>
  <c r="V37" i="775" s="1"/>
  <c r="N37" i="775"/>
  <c r="Y37" i="775" s="1"/>
  <c r="S34" i="775"/>
  <c r="S35" i="775" s="1"/>
  <c r="K34" i="775"/>
  <c r="P16" i="775"/>
  <c r="N36" i="775" s="1"/>
  <c r="S16" i="775"/>
  <c r="K16" i="775"/>
  <c r="Y531" i="775"/>
  <c r="M527" i="775"/>
  <c r="M526" i="775"/>
  <c r="T525" i="775"/>
  <c r="M525" i="775"/>
  <c r="T524" i="775"/>
  <c r="M524" i="775"/>
  <c r="L524" i="775" s="1"/>
  <c r="Y523" i="775"/>
  <c r="X523" i="775"/>
  <c r="T523" i="775"/>
  <c r="M523" i="775"/>
  <c r="Y522" i="775"/>
  <c r="X522" i="775"/>
  <c r="T522" i="775"/>
  <c r="M522" i="775"/>
  <c r="Y521" i="775"/>
  <c r="X521" i="775"/>
  <c r="T521" i="775"/>
  <c r="M521" i="775"/>
  <c r="Y520" i="775"/>
  <c r="X520" i="775"/>
  <c r="T520" i="775"/>
  <c r="M520" i="775"/>
  <c r="Y519" i="775"/>
  <c r="X519" i="775"/>
  <c r="T519" i="775"/>
  <c r="M519" i="775"/>
  <c r="Y518" i="775"/>
  <c r="X518" i="775"/>
  <c r="T518" i="775"/>
  <c r="M518" i="775"/>
  <c r="Y517" i="775"/>
  <c r="X517" i="775"/>
  <c r="T517" i="775"/>
  <c r="M517" i="775"/>
  <c r="Y516" i="775"/>
  <c r="X516" i="775"/>
  <c r="T516" i="775"/>
  <c r="M516" i="775"/>
  <c r="Y515" i="775"/>
  <c r="X515" i="775"/>
  <c r="T515" i="775"/>
  <c r="M515" i="775"/>
  <c r="Y514" i="775"/>
  <c r="X514" i="775"/>
  <c r="T514" i="775"/>
  <c r="M514" i="775"/>
  <c r="Y513" i="775"/>
  <c r="X513" i="775"/>
  <c r="T513" i="775"/>
  <c r="M513" i="775"/>
  <c r="Y512" i="775"/>
  <c r="X512" i="775"/>
  <c r="T512" i="775"/>
  <c r="M512" i="775"/>
  <c r="Y511" i="775"/>
  <c r="X511" i="775"/>
  <c r="T511" i="775"/>
  <c r="M511" i="775"/>
  <c r="K511" i="775"/>
  <c r="Y510" i="775"/>
  <c r="T510" i="775"/>
  <c r="M510" i="775"/>
  <c r="K510" i="775"/>
  <c r="Y509" i="775"/>
  <c r="T509" i="775"/>
  <c r="M509" i="775"/>
  <c r="K509" i="775"/>
  <c r="Y508" i="775"/>
  <c r="T508" i="775"/>
  <c r="M508" i="775"/>
  <c r="K508" i="775"/>
  <c r="Y507" i="775"/>
  <c r="T507" i="775"/>
  <c r="M507" i="775"/>
  <c r="K507" i="775"/>
  <c r="Y506" i="775"/>
  <c r="T506" i="775"/>
  <c r="M506" i="775"/>
  <c r="K506" i="775"/>
  <c r="Y505" i="775"/>
  <c r="T505" i="775"/>
  <c r="M505" i="775"/>
  <c r="K505" i="775"/>
  <c r="Y504" i="775"/>
  <c r="T504" i="775"/>
  <c r="M504" i="775"/>
  <c r="K504" i="775"/>
  <c r="Y503" i="775"/>
  <c r="T503" i="775"/>
  <c r="M503" i="775"/>
  <c r="K503" i="775"/>
  <c r="Y502" i="775"/>
  <c r="T502" i="775"/>
  <c r="M502" i="775"/>
  <c r="K502" i="775"/>
  <c r="Y501" i="775"/>
  <c r="T501" i="775"/>
  <c r="M501" i="775"/>
  <c r="K501" i="775"/>
  <c r="Y500" i="775"/>
  <c r="T500" i="775"/>
  <c r="M500" i="775"/>
  <c r="K500" i="775"/>
  <c r="Y499" i="775"/>
  <c r="T499" i="775"/>
  <c r="M499" i="775"/>
  <c r="K499" i="775"/>
  <c r="Y498" i="775"/>
  <c r="T498" i="775"/>
  <c r="M498" i="775"/>
  <c r="K498" i="775"/>
  <c r="Y497" i="775"/>
  <c r="T497" i="775"/>
  <c r="M497" i="775"/>
  <c r="K497" i="775"/>
  <c r="Y496" i="775"/>
  <c r="T496" i="775"/>
  <c r="M496" i="775"/>
  <c r="K496" i="775"/>
  <c r="Y495" i="775"/>
  <c r="T495" i="775"/>
  <c r="M495" i="775"/>
  <c r="K495" i="775"/>
  <c r="Y494" i="775"/>
  <c r="T494" i="775"/>
  <c r="M494" i="775"/>
  <c r="K494" i="775"/>
  <c r="Y493" i="775"/>
  <c r="T493" i="775"/>
  <c r="M493" i="775"/>
  <c r="K493" i="775"/>
  <c r="Y492" i="775"/>
  <c r="T492" i="775"/>
  <c r="M492" i="775"/>
  <c r="K492" i="775"/>
  <c r="Y491" i="775"/>
  <c r="T491" i="775"/>
  <c r="M491" i="775"/>
  <c r="K491" i="775"/>
  <c r="Y490" i="775"/>
  <c r="T490" i="775"/>
  <c r="M490" i="775"/>
  <c r="K490" i="775"/>
  <c r="Y489" i="775"/>
  <c r="T489" i="775"/>
  <c r="M489" i="775"/>
  <c r="K489" i="775"/>
  <c r="Y488" i="775"/>
  <c r="T488" i="775"/>
  <c r="M488" i="775"/>
  <c r="K488" i="775"/>
  <c r="Y487" i="775"/>
  <c r="T487" i="775"/>
  <c r="M487" i="775"/>
  <c r="K487" i="775"/>
  <c r="Y486" i="775"/>
  <c r="T486" i="775"/>
  <c r="M486" i="775"/>
  <c r="K486" i="775"/>
  <c r="Y485" i="775"/>
  <c r="T485" i="775"/>
  <c r="M485" i="775"/>
  <c r="K485" i="775"/>
  <c r="Y484" i="775"/>
  <c r="T484" i="775"/>
  <c r="M484" i="775"/>
  <c r="K484" i="775"/>
  <c r="Y483" i="775"/>
  <c r="T483" i="775"/>
  <c r="M483" i="775"/>
  <c r="K483" i="775"/>
  <c r="Y482" i="775"/>
  <c r="T482" i="775"/>
  <c r="M482" i="775"/>
  <c r="K482" i="775"/>
  <c r="Y481" i="775"/>
  <c r="T481" i="775"/>
  <c r="M481" i="775"/>
  <c r="K481" i="775"/>
  <c r="Y480" i="775"/>
  <c r="T480" i="775"/>
  <c r="M480" i="775"/>
  <c r="K480" i="775"/>
  <c r="Y479" i="775"/>
  <c r="T479" i="775"/>
  <c r="M479" i="775"/>
  <c r="K479" i="775"/>
  <c r="Y478" i="775"/>
  <c r="T478" i="775"/>
  <c r="M478" i="775"/>
  <c r="K478" i="775"/>
  <c r="Y477" i="775"/>
  <c r="T477" i="775"/>
  <c r="M477" i="775"/>
  <c r="K477" i="775"/>
  <c r="Y476" i="775"/>
  <c r="T476" i="775"/>
  <c r="M476" i="775"/>
  <c r="K476" i="775"/>
  <c r="Y475" i="775"/>
  <c r="T475" i="775"/>
  <c r="M475" i="775"/>
  <c r="K475" i="775"/>
  <c r="Y474" i="775"/>
  <c r="T474" i="775"/>
  <c r="M474" i="775"/>
  <c r="K474" i="775"/>
  <c r="Y473" i="775"/>
  <c r="T473" i="775"/>
  <c r="M473" i="775"/>
  <c r="K473" i="775"/>
  <c r="Y472" i="775"/>
  <c r="T472" i="775"/>
  <c r="M472" i="775"/>
  <c r="K472" i="775"/>
  <c r="Y471" i="775"/>
  <c r="T471" i="775"/>
  <c r="M471" i="775"/>
  <c r="K471" i="775"/>
  <c r="Y470" i="775"/>
  <c r="T470" i="775"/>
  <c r="M470" i="775"/>
  <c r="K470" i="775"/>
  <c r="Y469" i="775"/>
  <c r="T469" i="775"/>
  <c r="M469" i="775"/>
  <c r="K469" i="775"/>
  <c r="Y468" i="775"/>
  <c r="T468" i="775"/>
  <c r="K468" i="775"/>
  <c r="Y467" i="775"/>
  <c r="T467" i="775"/>
  <c r="L467" i="775"/>
  <c r="K467" i="775"/>
  <c r="Y466" i="775"/>
  <c r="T466" i="775"/>
  <c r="M466" i="775"/>
  <c r="K466" i="775"/>
  <c r="Y465" i="775"/>
  <c r="T465" i="775"/>
  <c r="M465" i="775"/>
  <c r="K465" i="775"/>
  <c r="Y464" i="775"/>
  <c r="T464" i="775"/>
  <c r="K464" i="775"/>
  <c r="Y463" i="775"/>
  <c r="T463" i="775"/>
  <c r="K463" i="775"/>
  <c r="Y462" i="775"/>
  <c r="T462" i="775"/>
  <c r="K462" i="775"/>
  <c r="Y461" i="775"/>
  <c r="T461" i="775"/>
  <c r="M461" i="775"/>
  <c r="K461" i="775"/>
  <c r="Y460" i="775"/>
  <c r="T460" i="775"/>
  <c r="M460" i="775"/>
  <c r="K460" i="775"/>
  <c r="Y459" i="775"/>
  <c r="T459" i="775"/>
  <c r="M459" i="775"/>
  <c r="K459" i="775"/>
  <c r="Y458" i="775"/>
  <c r="T458" i="775"/>
  <c r="M458" i="775"/>
  <c r="K458" i="775"/>
  <c r="Y457" i="775"/>
  <c r="T457" i="775"/>
  <c r="K457" i="775"/>
  <c r="Y456" i="775"/>
  <c r="T456" i="775"/>
  <c r="K456" i="775"/>
  <c r="Y455" i="775"/>
  <c r="X455" i="775"/>
  <c r="T455" i="775"/>
  <c r="K455" i="775"/>
  <c r="Y454" i="775"/>
  <c r="X454" i="775"/>
  <c r="T454" i="775"/>
  <c r="K454" i="775"/>
  <c r="Y453" i="775"/>
  <c r="X453" i="775"/>
  <c r="Y452" i="775"/>
  <c r="X452" i="775"/>
  <c r="Y451" i="775"/>
  <c r="X451" i="775"/>
  <c r="Y450" i="775"/>
  <c r="X450" i="775"/>
  <c r="M450" i="775"/>
  <c r="Y449" i="775"/>
  <c r="X449" i="775"/>
  <c r="M449" i="775"/>
  <c r="Y448" i="775"/>
  <c r="X448" i="775"/>
  <c r="Y447" i="775"/>
  <c r="X447" i="775"/>
  <c r="Y446" i="775"/>
  <c r="X446" i="775"/>
  <c r="Y445" i="775"/>
  <c r="X445" i="775"/>
  <c r="M445" i="775"/>
  <c r="Y444" i="775"/>
  <c r="X444" i="775"/>
  <c r="M444" i="775"/>
  <c r="Y443" i="775"/>
  <c r="X443" i="775"/>
  <c r="M443" i="775"/>
  <c r="Y442" i="775"/>
  <c r="X442" i="775"/>
  <c r="Y441" i="775"/>
  <c r="X441" i="775"/>
  <c r="Y440" i="775"/>
  <c r="X440" i="775"/>
  <c r="Y439" i="775"/>
  <c r="X439" i="775"/>
  <c r="M439" i="775"/>
  <c r="Y438" i="775"/>
  <c r="X438" i="775"/>
  <c r="Y437" i="775"/>
  <c r="X437" i="775"/>
  <c r="Y433" i="775"/>
  <c r="X433" i="775"/>
  <c r="Y432" i="775"/>
  <c r="X432" i="775"/>
  <c r="Y431" i="775"/>
  <c r="X431" i="775"/>
  <c r="Y430" i="775"/>
  <c r="X430" i="775"/>
  <c r="Y429" i="775"/>
  <c r="X429" i="775"/>
  <c r="Y428" i="775"/>
  <c r="X428" i="775"/>
  <c r="Y427" i="775"/>
  <c r="X427" i="775"/>
  <c r="Y426" i="775"/>
  <c r="X426" i="775"/>
  <c r="Y425" i="775"/>
  <c r="X425" i="775"/>
  <c r="Y424" i="775"/>
  <c r="X424" i="775"/>
  <c r="Y423" i="775"/>
  <c r="X423" i="775"/>
  <c r="Y422" i="775"/>
  <c r="X422" i="775"/>
  <c r="Y421" i="775"/>
  <c r="X421" i="775"/>
  <c r="Y420" i="775"/>
  <c r="X420" i="775"/>
  <c r="Y419" i="775"/>
  <c r="X419" i="775"/>
  <c r="Y418" i="775"/>
  <c r="X418" i="775"/>
  <c r="M418" i="775"/>
  <c r="Y417" i="775"/>
  <c r="X417" i="775"/>
  <c r="M417" i="775"/>
  <c r="Y416" i="775"/>
  <c r="X416" i="775"/>
  <c r="M416" i="775"/>
  <c r="Y415" i="775"/>
  <c r="X415" i="775"/>
  <c r="M415" i="775"/>
  <c r="Y414" i="775"/>
  <c r="X414" i="775"/>
  <c r="Y411" i="775"/>
  <c r="Y410" i="775"/>
  <c r="X410" i="775"/>
  <c r="Y409" i="775"/>
  <c r="X409" i="775"/>
  <c r="Y408" i="775"/>
  <c r="X408" i="775"/>
  <c r="Y407" i="775"/>
  <c r="X407" i="775"/>
  <c r="Y406" i="775"/>
  <c r="X406" i="775"/>
  <c r="Y405" i="775"/>
  <c r="X405" i="775"/>
  <c r="Y404" i="775"/>
  <c r="X404" i="775"/>
  <c r="Y403" i="775"/>
  <c r="X403" i="775"/>
  <c r="Y402" i="775"/>
  <c r="X402" i="775"/>
  <c r="Y401" i="775"/>
  <c r="X401" i="775"/>
  <c r="U401" i="775"/>
  <c r="Y400" i="775"/>
  <c r="X400" i="775"/>
  <c r="U400" i="775"/>
  <c r="Y399" i="775"/>
  <c r="X399" i="775"/>
  <c r="U399" i="775"/>
  <c r="Y398" i="775"/>
  <c r="X398" i="775"/>
  <c r="U398" i="775"/>
  <c r="Y397" i="775"/>
  <c r="X397" i="775"/>
  <c r="U397" i="775"/>
  <c r="Y396" i="775"/>
  <c r="X396" i="775"/>
  <c r="U396" i="775"/>
  <c r="Y395" i="775"/>
  <c r="U395" i="775"/>
  <c r="Y394" i="775"/>
  <c r="U394" i="775"/>
  <c r="Y393" i="775"/>
  <c r="X393" i="775"/>
  <c r="U393" i="775"/>
  <c r="Y392" i="775"/>
  <c r="X392" i="775"/>
  <c r="U392" i="775"/>
  <c r="Y391" i="775"/>
  <c r="X391" i="775"/>
  <c r="U391" i="775"/>
  <c r="Y390" i="775"/>
  <c r="X390" i="775"/>
  <c r="U390" i="775"/>
  <c r="Y389" i="775"/>
  <c r="X389" i="775"/>
  <c r="U389" i="775"/>
  <c r="Y388" i="775"/>
  <c r="X388" i="775"/>
  <c r="U388" i="775"/>
  <c r="Y387" i="775"/>
  <c r="X387" i="775"/>
  <c r="U387" i="775"/>
  <c r="Y386" i="775"/>
  <c r="X386" i="775"/>
  <c r="U386" i="775"/>
  <c r="Y385" i="775"/>
  <c r="X385" i="775"/>
  <c r="U385" i="775"/>
  <c r="Y384" i="775"/>
  <c r="X384" i="775"/>
  <c r="U384" i="775"/>
  <c r="Y383" i="775"/>
  <c r="X383" i="775"/>
  <c r="U383" i="775"/>
  <c r="Y382" i="775"/>
  <c r="X382" i="775"/>
  <c r="U382" i="775"/>
  <c r="Y381" i="775"/>
  <c r="X381" i="775"/>
  <c r="U381" i="775"/>
  <c r="M381" i="775"/>
  <c r="Y380" i="775"/>
  <c r="X380" i="775"/>
  <c r="U380" i="775"/>
  <c r="Y379" i="775"/>
  <c r="X379" i="775"/>
  <c r="U379" i="775"/>
  <c r="Z378" i="775"/>
  <c r="Y378" i="775"/>
  <c r="X378" i="775"/>
  <c r="U378" i="775"/>
  <c r="Z377" i="775"/>
  <c r="Y377" i="775"/>
  <c r="X377" i="775"/>
  <c r="U377" i="775"/>
  <c r="Z376" i="775"/>
  <c r="Y376" i="775"/>
  <c r="X376" i="775"/>
  <c r="U376" i="775"/>
  <c r="Z375" i="775"/>
  <c r="Y375" i="775"/>
  <c r="X375" i="775"/>
  <c r="U375" i="775"/>
  <c r="Z374" i="775"/>
  <c r="Y374" i="775"/>
  <c r="X374" i="775"/>
  <c r="U374" i="775"/>
  <c r="Z373" i="775"/>
  <c r="Y373" i="775"/>
  <c r="X373" i="775"/>
  <c r="U373" i="775"/>
  <c r="Z372" i="775"/>
  <c r="Y372" i="775"/>
  <c r="X372" i="775"/>
  <c r="U372" i="775"/>
  <c r="Z371" i="775"/>
  <c r="Y371" i="775"/>
  <c r="X371" i="775"/>
  <c r="U371" i="775"/>
  <c r="Z370" i="775"/>
  <c r="Y370" i="775"/>
  <c r="X370" i="775"/>
  <c r="U370" i="775"/>
  <c r="Z369" i="775"/>
  <c r="Y369" i="775"/>
  <c r="X369" i="775"/>
  <c r="U369" i="775"/>
  <c r="Z368" i="775"/>
  <c r="Y368" i="775"/>
  <c r="X368" i="775"/>
  <c r="U368" i="775"/>
  <c r="Z367" i="775"/>
  <c r="Y367" i="775"/>
  <c r="X367" i="775"/>
  <c r="U367" i="775"/>
  <c r="Z366" i="775"/>
  <c r="Y366" i="775"/>
  <c r="X366" i="775"/>
  <c r="U366" i="775"/>
  <c r="Z365" i="775"/>
  <c r="Y365" i="775"/>
  <c r="X365" i="775"/>
  <c r="U365" i="775"/>
  <c r="Z364" i="775"/>
  <c r="Y364" i="775"/>
  <c r="X364" i="775"/>
  <c r="U364" i="775"/>
  <c r="Z363" i="775"/>
  <c r="Y363" i="775"/>
  <c r="X363" i="775"/>
  <c r="U363" i="775"/>
  <c r="Z362" i="775"/>
  <c r="Y362" i="775"/>
  <c r="X362" i="775"/>
  <c r="U362" i="775"/>
  <c r="Z361" i="775"/>
  <c r="Y361" i="775"/>
  <c r="X361" i="775"/>
  <c r="U361" i="775"/>
  <c r="Z360" i="775"/>
  <c r="Y360" i="775"/>
  <c r="X360" i="775"/>
  <c r="U360" i="775"/>
  <c r="Z359" i="775"/>
  <c r="Y359" i="775"/>
  <c r="X359" i="775"/>
  <c r="U359" i="775"/>
  <c r="Z358" i="775"/>
  <c r="Y358" i="775"/>
  <c r="X358" i="775"/>
  <c r="U358" i="775"/>
  <c r="Z357" i="775"/>
  <c r="Y357" i="775"/>
  <c r="X357" i="775"/>
  <c r="U357" i="775"/>
  <c r="Z356" i="775"/>
  <c r="Y356" i="775"/>
  <c r="X356" i="775"/>
  <c r="U356" i="775"/>
  <c r="Z355" i="775"/>
  <c r="Y355" i="775"/>
  <c r="X355" i="775"/>
  <c r="U355" i="775"/>
  <c r="Z354" i="775"/>
  <c r="Y354" i="775"/>
  <c r="X354" i="775"/>
  <c r="U354" i="775"/>
  <c r="Z353" i="775"/>
  <c r="Y353" i="775"/>
  <c r="X353" i="775"/>
  <c r="U353" i="775"/>
  <c r="Z352" i="775"/>
  <c r="Y352" i="775"/>
  <c r="X352" i="775"/>
  <c r="U352" i="775"/>
  <c r="Z351" i="775"/>
  <c r="Y351" i="775"/>
  <c r="X351" i="775"/>
  <c r="U351" i="775"/>
  <c r="Z350" i="775"/>
  <c r="Y350" i="775"/>
  <c r="X350" i="775"/>
  <c r="U350" i="775"/>
  <c r="Z349" i="775"/>
  <c r="Y349" i="775"/>
  <c r="X349" i="775"/>
  <c r="U349" i="775"/>
  <c r="Z348" i="775"/>
  <c r="Y348" i="775"/>
  <c r="X348" i="775"/>
  <c r="U348" i="775"/>
  <c r="Z347" i="775"/>
  <c r="Y347" i="775"/>
  <c r="X347" i="775"/>
  <c r="U347" i="775"/>
  <c r="Z346" i="775"/>
  <c r="Y346" i="775"/>
  <c r="X346" i="775"/>
  <c r="U346" i="775"/>
  <c r="Z345" i="775"/>
  <c r="Y345" i="775"/>
  <c r="X345" i="775"/>
  <c r="U345" i="775"/>
  <c r="Z344" i="775"/>
  <c r="Y344" i="775"/>
  <c r="X344" i="775"/>
  <c r="U344" i="775"/>
  <c r="Z343" i="775"/>
  <c r="Y343" i="775"/>
  <c r="X343" i="775"/>
  <c r="U343" i="775"/>
  <c r="Z342" i="775"/>
  <c r="Y342" i="775"/>
  <c r="X342" i="775"/>
  <c r="U342" i="775"/>
  <c r="Z341" i="775"/>
  <c r="Y341" i="775"/>
  <c r="X341" i="775"/>
  <c r="U341" i="775"/>
  <c r="Z340" i="775"/>
  <c r="Y340" i="775"/>
  <c r="X340" i="775"/>
  <c r="U340" i="775"/>
  <c r="M340" i="775"/>
  <c r="Z339" i="775"/>
  <c r="Y339" i="775"/>
  <c r="X339" i="775"/>
  <c r="U339" i="775"/>
  <c r="M339" i="775"/>
  <c r="Z338" i="775"/>
  <c r="Y338" i="775"/>
  <c r="X338" i="775"/>
  <c r="U338" i="775"/>
  <c r="Z337" i="775"/>
  <c r="Y337" i="775"/>
  <c r="X337" i="775"/>
  <c r="U337" i="775"/>
  <c r="Z336" i="775"/>
  <c r="Y336" i="775"/>
  <c r="X336" i="775"/>
  <c r="U336" i="775"/>
  <c r="Z335" i="775"/>
  <c r="Y335" i="775"/>
  <c r="X335" i="775"/>
  <c r="U335" i="775"/>
  <c r="Z334" i="775"/>
  <c r="Y334" i="775"/>
  <c r="X334" i="775"/>
  <c r="U334" i="775"/>
  <c r="Z333" i="775"/>
  <c r="Y333" i="775"/>
  <c r="X333" i="775"/>
  <c r="U333" i="775"/>
  <c r="Z332" i="775"/>
  <c r="Y332" i="775"/>
  <c r="X332" i="775"/>
  <c r="U332" i="775"/>
  <c r="Z331" i="775"/>
  <c r="Y331" i="775"/>
  <c r="X331" i="775"/>
  <c r="U331" i="775"/>
  <c r="Z330" i="775"/>
  <c r="Y330" i="775"/>
  <c r="X330" i="775"/>
  <c r="U330" i="775"/>
  <c r="Z329" i="775"/>
  <c r="Y329" i="775"/>
  <c r="X329" i="775"/>
  <c r="U329" i="775"/>
  <c r="Z328" i="775"/>
  <c r="Y328" i="775"/>
  <c r="X328" i="775"/>
  <c r="U328" i="775"/>
  <c r="Z327" i="775"/>
  <c r="Y327" i="775"/>
  <c r="X327" i="775"/>
  <c r="U327" i="775"/>
  <c r="Z326" i="775"/>
  <c r="Y326" i="775"/>
  <c r="X326" i="775"/>
  <c r="U326" i="775"/>
  <c r="Z325" i="775"/>
  <c r="Y325" i="775"/>
  <c r="X325" i="775"/>
  <c r="U325" i="775"/>
  <c r="Z324" i="775"/>
  <c r="Y324" i="775"/>
  <c r="X324" i="775"/>
  <c r="U324" i="775"/>
  <c r="Z323" i="775"/>
  <c r="Y323" i="775"/>
  <c r="X323" i="775"/>
  <c r="U323" i="775"/>
  <c r="Z322" i="775"/>
  <c r="Y322" i="775"/>
  <c r="X322" i="775"/>
  <c r="U322" i="775"/>
  <c r="Z321" i="775"/>
  <c r="Y321" i="775"/>
  <c r="X321" i="775"/>
  <c r="U321" i="775"/>
  <c r="Z320" i="775"/>
  <c r="Y320" i="775"/>
  <c r="X320" i="775"/>
  <c r="U320" i="775"/>
  <c r="Z319" i="775"/>
  <c r="Y319" i="775"/>
  <c r="X319" i="775"/>
  <c r="U319" i="775"/>
  <c r="Z318" i="775"/>
  <c r="Y318" i="775"/>
  <c r="X318" i="775"/>
  <c r="U318" i="775"/>
  <c r="Z317" i="775"/>
  <c r="Y317" i="775"/>
  <c r="X317" i="775"/>
  <c r="U317" i="775"/>
  <c r="Z316" i="775"/>
  <c r="Y316" i="775"/>
  <c r="X316" i="775"/>
  <c r="U316" i="775"/>
  <c r="Z315" i="775"/>
  <c r="Y315" i="775"/>
  <c r="X315" i="775"/>
  <c r="U315" i="775"/>
  <c r="Z314" i="775"/>
  <c r="Y314" i="775"/>
  <c r="X314" i="775"/>
  <c r="U314" i="775"/>
  <c r="Z313" i="775"/>
  <c r="Y313" i="775"/>
  <c r="X313" i="775"/>
  <c r="U313" i="775"/>
  <c r="Z312" i="775"/>
  <c r="Y312" i="775"/>
  <c r="X312" i="775"/>
  <c r="U312" i="775"/>
  <c r="T312" i="775"/>
  <c r="Z311" i="775"/>
  <c r="Y311" i="775"/>
  <c r="X311" i="775"/>
  <c r="U311" i="775"/>
  <c r="Z310" i="775"/>
  <c r="Y310" i="775"/>
  <c r="X310" i="775"/>
  <c r="U310" i="775"/>
  <c r="Z309" i="775"/>
  <c r="Y309" i="775"/>
  <c r="X309" i="775"/>
  <c r="U309" i="775"/>
  <c r="Z308" i="775"/>
  <c r="Y308" i="775"/>
  <c r="X308" i="775"/>
  <c r="U308" i="775"/>
  <c r="Z307" i="775"/>
  <c r="Y307" i="775"/>
  <c r="X307" i="775"/>
  <c r="U307" i="775"/>
  <c r="Z306" i="775"/>
  <c r="Y306" i="775"/>
  <c r="X306" i="775"/>
  <c r="U306" i="775"/>
  <c r="Z305" i="775"/>
  <c r="Y305" i="775"/>
  <c r="X305" i="775"/>
  <c r="U305" i="775"/>
  <c r="Z304" i="775"/>
  <c r="Y304" i="775"/>
  <c r="X304" i="775"/>
  <c r="U304" i="775"/>
  <c r="Z303" i="775"/>
  <c r="Y303" i="775"/>
  <c r="X303" i="775"/>
  <c r="U303" i="775"/>
  <c r="Z302" i="775"/>
  <c r="Y302" i="775"/>
  <c r="X302" i="775"/>
  <c r="U302" i="775"/>
  <c r="Z301" i="775"/>
  <c r="Y301" i="775"/>
  <c r="X301" i="775"/>
  <c r="U301" i="775"/>
  <c r="Z300" i="775"/>
  <c r="Y300" i="775"/>
  <c r="X300" i="775"/>
  <c r="U300" i="775"/>
  <c r="Z299" i="775"/>
  <c r="Y299" i="775"/>
  <c r="X299" i="775"/>
  <c r="U299" i="775"/>
  <c r="Z298" i="775"/>
  <c r="Y298" i="775"/>
  <c r="X298" i="775"/>
  <c r="U298" i="775"/>
  <c r="Z297" i="775"/>
  <c r="Y297" i="775"/>
  <c r="X297" i="775"/>
  <c r="U297" i="775"/>
  <c r="Z296" i="775"/>
  <c r="Y296" i="775"/>
  <c r="X296" i="775"/>
  <c r="U296" i="775"/>
  <c r="Z295" i="775"/>
  <c r="Y295" i="775"/>
  <c r="X295" i="775"/>
  <c r="U295" i="775"/>
  <c r="Z294" i="775"/>
  <c r="Y294" i="775"/>
  <c r="X294" i="775"/>
  <c r="U294" i="775"/>
  <c r="Z293" i="775"/>
  <c r="Y293" i="775"/>
  <c r="X293" i="775"/>
  <c r="U293" i="775"/>
  <c r="Z292" i="775"/>
  <c r="J292" i="775" s="1"/>
  <c r="Y292" i="775"/>
  <c r="X292" i="775"/>
  <c r="U292" i="775"/>
  <c r="Z291" i="775"/>
  <c r="J291" i="775" s="1"/>
  <c r="Y291" i="775"/>
  <c r="X291" i="775"/>
  <c r="U291" i="775"/>
  <c r="Z290" i="775"/>
  <c r="J290" i="775" s="1"/>
  <c r="Y290" i="775"/>
  <c r="X290" i="775"/>
  <c r="U290" i="775"/>
  <c r="Z289" i="775"/>
  <c r="J289" i="775" s="1"/>
  <c r="Y289" i="775"/>
  <c r="X289" i="775"/>
  <c r="U289" i="775"/>
  <c r="Z288" i="775"/>
  <c r="J288" i="775" s="1"/>
  <c r="Y288" i="775"/>
  <c r="X288" i="775"/>
  <c r="U288" i="775"/>
  <c r="Z287" i="775"/>
  <c r="J287" i="775" s="1"/>
  <c r="Y287" i="775"/>
  <c r="X287" i="775"/>
  <c r="U287" i="775"/>
  <c r="Z286" i="775"/>
  <c r="J286" i="775" s="1"/>
  <c r="Y286" i="775"/>
  <c r="X286" i="775"/>
  <c r="U286" i="775"/>
  <c r="Z285" i="775"/>
  <c r="J285" i="775" s="1"/>
  <c r="Y285" i="775"/>
  <c r="X285" i="775"/>
  <c r="U285" i="775"/>
  <c r="Z284" i="775"/>
  <c r="J284" i="775" s="1"/>
  <c r="Y284" i="775"/>
  <c r="X284" i="775"/>
  <c r="U284" i="775"/>
  <c r="Z283" i="775"/>
  <c r="J283" i="775" s="1"/>
  <c r="Y283" i="775"/>
  <c r="X283" i="775"/>
  <c r="U283" i="775"/>
  <c r="Z282" i="775"/>
  <c r="J282" i="775" s="1"/>
  <c r="Y282" i="775"/>
  <c r="X282" i="775"/>
  <c r="U282" i="775"/>
  <c r="Z281" i="775"/>
  <c r="Y281" i="775"/>
  <c r="X281" i="775"/>
  <c r="U281" i="775"/>
  <c r="J281" i="775"/>
  <c r="Z280" i="775"/>
  <c r="J280" i="775" s="1"/>
  <c r="Y280" i="775"/>
  <c r="X280" i="775"/>
  <c r="U280" i="775"/>
  <c r="Z279" i="775"/>
  <c r="J279" i="775" s="1"/>
  <c r="Y279" i="775"/>
  <c r="X279" i="775"/>
  <c r="U279" i="775"/>
  <c r="Z278" i="775"/>
  <c r="J278" i="775" s="1"/>
  <c r="Y278" i="775"/>
  <c r="X278" i="775"/>
  <c r="U278" i="775"/>
  <c r="Z277" i="775"/>
  <c r="J277" i="775" s="1"/>
  <c r="Y277" i="775"/>
  <c r="X277" i="775"/>
  <c r="U277" i="775"/>
  <c r="Z276" i="775"/>
  <c r="J276" i="775" s="1"/>
  <c r="Y276" i="775"/>
  <c r="X276" i="775"/>
  <c r="U276" i="775"/>
  <c r="Z275" i="775"/>
  <c r="J275" i="775" s="1"/>
  <c r="Y275" i="775"/>
  <c r="X275" i="775"/>
  <c r="U275" i="775"/>
  <c r="Z274" i="775"/>
  <c r="J274" i="775" s="1"/>
  <c r="Y274" i="775"/>
  <c r="X274" i="775"/>
  <c r="U274" i="775"/>
  <c r="Z273" i="775"/>
  <c r="J273" i="775" s="1"/>
  <c r="Y273" i="775"/>
  <c r="X273" i="775"/>
  <c r="U273" i="775"/>
  <c r="Z272" i="775"/>
  <c r="J272" i="775" s="1"/>
  <c r="Y272" i="775"/>
  <c r="X272" i="775"/>
  <c r="U272" i="775"/>
  <c r="Z271" i="775"/>
  <c r="J271" i="775" s="1"/>
  <c r="Y271" i="775"/>
  <c r="X271" i="775"/>
  <c r="U271" i="775"/>
  <c r="Z270" i="775"/>
  <c r="J270" i="775" s="1"/>
  <c r="Y270" i="775"/>
  <c r="X270" i="775"/>
  <c r="U270" i="775"/>
  <c r="Z269" i="775"/>
  <c r="J269" i="775" s="1"/>
  <c r="Y269" i="775"/>
  <c r="X269" i="775"/>
  <c r="U269" i="775"/>
  <c r="Z268" i="775"/>
  <c r="J268" i="775" s="1"/>
  <c r="Y268" i="775"/>
  <c r="X268" i="775"/>
  <c r="U268" i="775"/>
  <c r="Z267" i="775"/>
  <c r="J267" i="775" s="1"/>
  <c r="Y267" i="775"/>
  <c r="X267" i="775"/>
  <c r="U267" i="775"/>
  <c r="Z266" i="775"/>
  <c r="J266" i="775" s="1"/>
  <c r="Y266" i="775"/>
  <c r="X266" i="775"/>
  <c r="U266" i="775"/>
  <c r="Z265" i="775"/>
  <c r="J265" i="775" s="1"/>
  <c r="Y265" i="775"/>
  <c r="X265" i="775"/>
  <c r="U265" i="775"/>
  <c r="Z264" i="775"/>
  <c r="J264" i="775" s="1"/>
  <c r="Y264" i="775"/>
  <c r="X264" i="775"/>
  <c r="U264" i="775"/>
  <c r="Z263" i="775"/>
  <c r="J263" i="775" s="1"/>
  <c r="Y263" i="775"/>
  <c r="X263" i="775"/>
  <c r="U263" i="775"/>
  <c r="Z262" i="775"/>
  <c r="J262" i="775" s="1"/>
  <c r="Y262" i="775"/>
  <c r="X262" i="775"/>
  <c r="U262" i="775"/>
  <c r="Z261" i="775"/>
  <c r="J261" i="775" s="1"/>
  <c r="Y261" i="775"/>
  <c r="X261" i="775"/>
  <c r="U261" i="775"/>
  <c r="Z260" i="775"/>
  <c r="J260" i="775" s="1"/>
  <c r="Y260" i="775"/>
  <c r="X260" i="775"/>
  <c r="U260" i="775"/>
  <c r="Z259" i="775"/>
  <c r="J259" i="775" s="1"/>
  <c r="Y259" i="775"/>
  <c r="X259" i="775"/>
  <c r="U259" i="775"/>
  <c r="Z258" i="775"/>
  <c r="J258" i="775" s="1"/>
  <c r="Y258" i="775"/>
  <c r="X258" i="775"/>
  <c r="U258" i="775"/>
  <c r="Z257" i="775"/>
  <c r="J257" i="775" s="1"/>
  <c r="Y257" i="775"/>
  <c r="X257" i="775"/>
  <c r="U257" i="775"/>
  <c r="F257" i="775"/>
  <c r="Z256" i="775"/>
  <c r="J256" i="775" s="1"/>
  <c r="Y256" i="775"/>
  <c r="X256" i="775"/>
  <c r="U256" i="775"/>
  <c r="F256" i="775"/>
  <c r="Z255" i="775"/>
  <c r="J255" i="775" s="1"/>
  <c r="Y255" i="775"/>
  <c r="X255" i="775"/>
  <c r="U255" i="775"/>
  <c r="F255" i="775"/>
  <c r="Z254" i="775"/>
  <c r="Y254" i="775"/>
  <c r="X254" i="775"/>
  <c r="U254" i="775"/>
  <c r="J254" i="775"/>
  <c r="F254" i="775"/>
  <c r="Z253" i="775"/>
  <c r="J253" i="775" s="1"/>
  <c r="Y253" i="775"/>
  <c r="X253" i="775"/>
  <c r="U253" i="775"/>
  <c r="F253" i="775"/>
  <c r="Z252" i="775"/>
  <c r="J252" i="775" s="1"/>
  <c r="Y252" i="775"/>
  <c r="X252" i="775"/>
  <c r="U252" i="775"/>
  <c r="F252" i="775"/>
  <c r="Z251" i="775"/>
  <c r="J251" i="775" s="1"/>
  <c r="Y251" i="775"/>
  <c r="X251" i="775"/>
  <c r="U251" i="775"/>
  <c r="H251" i="775"/>
  <c r="F251" i="775"/>
  <c r="Z250" i="775"/>
  <c r="J250" i="775" s="1"/>
  <c r="Y250" i="775"/>
  <c r="X250" i="775"/>
  <c r="U250" i="775"/>
  <c r="H250" i="775"/>
  <c r="F250" i="775"/>
  <c r="Z249" i="775"/>
  <c r="J249" i="775" s="1"/>
  <c r="Y249" i="775"/>
  <c r="X249" i="775"/>
  <c r="U249" i="775"/>
  <c r="H249" i="775"/>
  <c r="F249" i="775"/>
  <c r="Z248" i="775"/>
  <c r="J248" i="775" s="1"/>
  <c r="Y248" i="775"/>
  <c r="X248" i="775"/>
  <c r="U248" i="775"/>
  <c r="H248" i="775"/>
  <c r="F248" i="775"/>
  <c r="Z247" i="775"/>
  <c r="J247" i="775" s="1"/>
  <c r="Y247" i="775"/>
  <c r="X247" i="775"/>
  <c r="U247" i="775"/>
  <c r="H247" i="775"/>
  <c r="F247" i="775"/>
  <c r="Z246" i="775"/>
  <c r="J246" i="775" s="1"/>
  <c r="Y246" i="775"/>
  <c r="X246" i="775"/>
  <c r="U246" i="775"/>
  <c r="H246" i="775"/>
  <c r="F246" i="775"/>
  <c r="Z245" i="775"/>
  <c r="J245" i="775" s="1"/>
  <c r="Y245" i="775"/>
  <c r="X245" i="775"/>
  <c r="U245" i="775"/>
  <c r="K245" i="775" s="1"/>
  <c r="H245" i="775"/>
  <c r="F245" i="775"/>
  <c r="Z244" i="775"/>
  <c r="J244" i="775" s="1"/>
  <c r="Y244" i="775"/>
  <c r="X244" i="775"/>
  <c r="U244" i="775"/>
  <c r="K244" i="775" s="1"/>
  <c r="H244" i="775"/>
  <c r="F244" i="775"/>
  <c r="Z243" i="775"/>
  <c r="J243" i="775" s="1"/>
  <c r="Y243" i="775"/>
  <c r="X243" i="775"/>
  <c r="U243" i="775"/>
  <c r="K243" i="775" s="1"/>
  <c r="H243" i="775"/>
  <c r="F243" i="775"/>
  <c r="Z242" i="775"/>
  <c r="J242" i="775" s="1"/>
  <c r="Y242" i="775"/>
  <c r="X242" i="775"/>
  <c r="U242" i="775"/>
  <c r="K242" i="775" s="1"/>
  <c r="H242" i="775"/>
  <c r="F242" i="775"/>
  <c r="Z241" i="775"/>
  <c r="J241" i="775" s="1"/>
  <c r="Y241" i="775"/>
  <c r="X241" i="775"/>
  <c r="U241" i="775"/>
  <c r="K241" i="775" s="1"/>
  <c r="H241" i="775"/>
  <c r="F241" i="775"/>
  <c r="Z240" i="775"/>
  <c r="J240" i="775" s="1"/>
  <c r="Y240" i="775"/>
  <c r="I240" i="775" s="1"/>
  <c r="X240" i="775"/>
  <c r="U240" i="775"/>
  <c r="K240" i="775" s="1"/>
  <c r="H240" i="775"/>
  <c r="F240" i="775"/>
  <c r="Z239" i="775"/>
  <c r="J239" i="775" s="1"/>
  <c r="Y239" i="775"/>
  <c r="X239" i="775"/>
  <c r="I239" i="775" s="1"/>
  <c r="U239" i="775"/>
  <c r="K239" i="775" s="1"/>
  <c r="H239" i="775"/>
  <c r="F239" i="775"/>
  <c r="Z238" i="775"/>
  <c r="J238" i="775" s="1"/>
  <c r="Y238" i="775"/>
  <c r="X238" i="775"/>
  <c r="U238" i="775"/>
  <c r="K238" i="775" s="1"/>
  <c r="H238" i="775"/>
  <c r="F238" i="775"/>
  <c r="Z237" i="775"/>
  <c r="J237" i="775" s="1"/>
  <c r="Y237" i="775"/>
  <c r="X237" i="775"/>
  <c r="U237" i="775"/>
  <c r="K237" i="775" s="1"/>
  <c r="H237" i="775"/>
  <c r="F237" i="775"/>
  <c r="Z236" i="775"/>
  <c r="J236" i="775" s="1"/>
  <c r="Y236" i="775"/>
  <c r="X236" i="775"/>
  <c r="U236" i="775"/>
  <c r="K236" i="775" s="1"/>
  <c r="H236" i="775"/>
  <c r="F236" i="775"/>
  <c r="Z235" i="775"/>
  <c r="J235" i="775" s="1"/>
  <c r="Y235" i="775"/>
  <c r="X235" i="775"/>
  <c r="U235" i="775"/>
  <c r="Z234" i="775"/>
  <c r="J234" i="775" s="1"/>
  <c r="Y234" i="775"/>
  <c r="X234" i="775"/>
  <c r="U234" i="775"/>
  <c r="Z233" i="775"/>
  <c r="Y233" i="775"/>
  <c r="X233" i="775"/>
  <c r="U233" i="775"/>
  <c r="J233" i="775"/>
  <c r="Z232" i="775"/>
  <c r="J232" i="775" s="1"/>
  <c r="Y232" i="775"/>
  <c r="X232" i="775"/>
  <c r="Z231" i="775"/>
  <c r="J231" i="775" s="1"/>
  <c r="Y231" i="775"/>
  <c r="X231" i="775"/>
  <c r="Z230" i="775"/>
  <c r="J230" i="775" s="1"/>
  <c r="Y230" i="775"/>
  <c r="X230" i="775"/>
  <c r="U230" i="775"/>
  <c r="Z229" i="775"/>
  <c r="J229" i="775" s="1"/>
  <c r="Y229" i="775"/>
  <c r="X229" i="775"/>
  <c r="U229" i="775"/>
  <c r="Z228" i="775"/>
  <c r="J228" i="775" s="1"/>
  <c r="Y228" i="775"/>
  <c r="X228" i="775"/>
  <c r="U228" i="775"/>
  <c r="Z227" i="775"/>
  <c r="J227" i="775" s="1"/>
  <c r="Y227" i="775"/>
  <c r="X227" i="775"/>
  <c r="U227" i="775"/>
  <c r="Z226" i="775"/>
  <c r="J226" i="775" s="1"/>
  <c r="Y226" i="775"/>
  <c r="X226" i="775"/>
  <c r="U226" i="775"/>
  <c r="Z225" i="775"/>
  <c r="J225" i="775" s="1"/>
  <c r="Y225" i="775"/>
  <c r="X225" i="775"/>
  <c r="U225" i="775"/>
  <c r="Z224" i="775"/>
  <c r="J224" i="775" s="1"/>
  <c r="Y224" i="775"/>
  <c r="X224" i="775"/>
  <c r="U224" i="775"/>
  <c r="Z223" i="775"/>
  <c r="J223" i="775" s="1"/>
  <c r="Y223" i="775"/>
  <c r="X223" i="775"/>
  <c r="U223" i="775"/>
  <c r="Z222" i="775"/>
  <c r="J222" i="775" s="1"/>
  <c r="Y222" i="775"/>
  <c r="X222" i="775"/>
  <c r="U222" i="775"/>
  <c r="Z221" i="775"/>
  <c r="J221" i="775" s="1"/>
  <c r="Y221" i="775"/>
  <c r="X221" i="775"/>
  <c r="U221" i="775"/>
  <c r="Z220" i="775"/>
  <c r="J220" i="775" s="1"/>
  <c r="Y220" i="775"/>
  <c r="X220" i="775"/>
  <c r="U220" i="775"/>
  <c r="Z219" i="775"/>
  <c r="J219" i="775" s="1"/>
  <c r="Y219" i="775"/>
  <c r="X219" i="775"/>
  <c r="U219" i="775"/>
  <c r="Z218" i="775"/>
  <c r="Y218" i="775"/>
  <c r="X218" i="775"/>
  <c r="U218" i="775"/>
  <c r="J218" i="775"/>
  <c r="Z217" i="775"/>
  <c r="J217" i="775" s="1"/>
  <c r="Y217" i="775"/>
  <c r="X217" i="775"/>
  <c r="U217" i="775"/>
  <c r="Z216" i="775"/>
  <c r="Y216" i="775"/>
  <c r="X216" i="775"/>
  <c r="U216" i="775"/>
  <c r="J216" i="775"/>
  <c r="Z215" i="775"/>
  <c r="J215" i="775" s="1"/>
  <c r="Y215" i="775"/>
  <c r="X215" i="775"/>
  <c r="U215" i="775"/>
  <c r="Z214" i="775"/>
  <c r="Y214" i="775"/>
  <c r="X214" i="775"/>
  <c r="U214" i="775"/>
  <c r="J214" i="775"/>
  <c r="Z213" i="775"/>
  <c r="J213" i="775" s="1"/>
  <c r="Y213" i="775"/>
  <c r="X213" i="775"/>
  <c r="U213" i="775"/>
  <c r="Z212" i="775"/>
  <c r="J212" i="775" s="1"/>
  <c r="Y212" i="775"/>
  <c r="X212" i="775"/>
  <c r="U212" i="775"/>
  <c r="Z211" i="775"/>
  <c r="J211" i="775" s="1"/>
  <c r="Y211" i="775"/>
  <c r="X211" i="775"/>
  <c r="U211" i="775"/>
  <c r="Z210" i="775"/>
  <c r="J210" i="775" s="1"/>
  <c r="Y210" i="775"/>
  <c r="X210" i="775"/>
  <c r="U210" i="775"/>
  <c r="Z209" i="775"/>
  <c r="J209" i="775" s="1"/>
  <c r="Y209" i="775"/>
  <c r="X209" i="775"/>
  <c r="U209" i="775"/>
  <c r="Z208" i="775"/>
  <c r="J208" i="775" s="1"/>
  <c r="Y208" i="775"/>
  <c r="X208" i="775"/>
  <c r="U208" i="775"/>
  <c r="Z207" i="775"/>
  <c r="J207" i="775" s="1"/>
  <c r="Y207" i="775"/>
  <c r="X207" i="775"/>
  <c r="U207" i="775"/>
  <c r="Z206" i="775"/>
  <c r="J206" i="775" s="1"/>
  <c r="Y206" i="775"/>
  <c r="X206" i="775"/>
  <c r="U206" i="775"/>
  <c r="Z205" i="775"/>
  <c r="J205" i="775" s="1"/>
  <c r="Y205" i="775"/>
  <c r="X205" i="775"/>
  <c r="U205" i="775"/>
  <c r="F205" i="775"/>
  <c r="Z204" i="775"/>
  <c r="J204" i="775" s="1"/>
  <c r="Y204" i="775"/>
  <c r="X204" i="775"/>
  <c r="U204" i="775"/>
  <c r="F204" i="775"/>
  <c r="Z203" i="775"/>
  <c r="J203" i="775" s="1"/>
  <c r="Y203" i="775"/>
  <c r="X203" i="775"/>
  <c r="U203" i="775"/>
  <c r="F203" i="775"/>
  <c r="Z202" i="775"/>
  <c r="J202" i="775" s="1"/>
  <c r="Y202" i="775"/>
  <c r="X202" i="775"/>
  <c r="U202" i="775"/>
  <c r="F202" i="775"/>
  <c r="Z201" i="775"/>
  <c r="J201" i="775" s="1"/>
  <c r="Y201" i="775"/>
  <c r="X201" i="775"/>
  <c r="U201" i="775"/>
  <c r="F201" i="775"/>
  <c r="Z200" i="775"/>
  <c r="J200" i="775" s="1"/>
  <c r="Y200" i="775"/>
  <c r="X200" i="775"/>
  <c r="U200" i="775"/>
  <c r="F200" i="775"/>
  <c r="Z199" i="775"/>
  <c r="J199" i="775" s="1"/>
  <c r="Y199" i="775"/>
  <c r="X199" i="775"/>
  <c r="U199" i="775"/>
  <c r="F199" i="775"/>
  <c r="Z198" i="775"/>
  <c r="J198" i="775" s="1"/>
  <c r="Y198" i="775"/>
  <c r="X198" i="775"/>
  <c r="U198" i="775"/>
  <c r="F198" i="775"/>
  <c r="Z197" i="775"/>
  <c r="J197" i="775" s="1"/>
  <c r="Y197" i="775"/>
  <c r="X197" i="775"/>
  <c r="U197" i="775"/>
  <c r="F197" i="775"/>
  <c r="Z196" i="775"/>
  <c r="J196" i="775" s="1"/>
  <c r="Y196" i="775"/>
  <c r="X196" i="775"/>
  <c r="U196" i="775"/>
  <c r="F196" i="775"/>
  <c r="Z195" i="775"/>
  <c r="J195" i="775" s="1"/>
  <c r="Y195" i="775"/>
  <c r="X195" i="775"/>
  <c r="U195" i="775"/>
  <c r="F195" i="775"/>
  <c r="Z194" i="775"/>
  <c r="J194" i="775" s="1"/>
  <c r="Y194" i="775"/>
  <c r="X194" i="775"/>
  <c r="U194" i="775"/>
  <c r="F194" i="775"/>
  <c r="Z193" i="775"/>
  <c r="J193" i="775" s="1"/>
  <c r="Y193" i="775"/>
  <c r="X193" i="775"/>
  <c r="U193" i="775"/>
  <c r="F193" i="775"/>
  <c r="Z192" i="775"/>
  <c r="J192" i="775" s="1"/>
  <c r="Y192" i="775"/>
  <c r="X192" i="775"/>
  <c r="U192" i="775"/>
  <c r="F192" i="775"/>
  <c r="Z191" i="775"/>
  <c r="J191" i="775" s="1"/>
  <c r="Y191" i="775"/>
  <c r="X191" i="775"/>
  <c r="U191" i="775"/>
  <c r="F191" i="775"/>
  <c r="Z190" i="775"/>
  <c r="J190" i="775" s="1"/>
  <c r="Y190" i="775"/>
  <c r="X190" i="775"/>
  <c r="U190" i="775"/>
  <c r="F190" i="775"/>
  <c r="Z189" i="775"/>
  <c r="J189" i="775" s="1"/>
  <c r="Y189" i="775"/>
  <c r="X189" i="775"/>
  <c r="U189" i="775"/>
  <c r="F189" i="775"/>
  <c r="Z188" i="775"/>
  <c r="J188" i="775" s="1"/>
  <c r="Y188" i="775"/>
  <c r="X188" i="775"/>
  <c r="U188" i="775"/>
  <c r="F188" i="775"/>
  <c r="Z187" i="775"/>
  <c r="J187" i="775" s="1"/>
  <c r="Y187" i="775"/>
  <c r="X187" i="775"/>
  <c r="U187" i="775"/>
  <c r="F187" i="775"/>
  <c r="Z186" i="775"/>
  <c r="J186" i="775" s="1"/>
  <c r="Y186" i="775"/>
  <c r="X186" i="775"/>
  <c r="U186" i="775"/>
  <c r="F186" i="775"/>
  <c r="Z185" i="775"/>
  <c r="J185" i="775" s="1"/>
  <c r="Y185" i="775"/>
  <c r="X185" i="775"/>
  <c r="U185" i="775"/>
  <c r="F185" i="775"/>
  <c r="Z184" i="775"/>
  <c r="J184" i="775" s="1"/>
  <c r="Y184" i="775"/>
  <c r="X184" i="775"/>
  <c r="U184" i="775"/>
  <c r="F184" i="775"/>
  <c r="Z183" i="775"/>
  <c r="J183" i="775" s="1"/>
  <c r="Y183" i="775"/>
  <c r="X183" i="775"/>
  <c r="U183" i="775"/>
  <c r="F183" i="775"/>
  <c r="Z182" i="775"/>
  <c r="J182" i="775" s="1"/>
  <c r="Y182" i="775"/>
  <c r="X182" i="775"/>
  <c r="U182" i="775"/>
  <c r="F182" i="775"/>
  <c r="Z181" i="775"/>
  <c r="J181" i="775" s="1"/>
  <c r="Y181" i="775"/>
  <c r="X181" i="775"/>
  <c r="U181" i="775"/>
  <c r="F181" i="775"/>
  <c r="Z180" i="775"/>
  <c r="J180" i="775" s="1"/>
  <c r="Y180" i="775"/>
  <c r="X180" i="775"/>
  <c r="U180" i="775"/>
  <c r="F180" i="775"/>
  <c r="Z179" i="775"/>
  <c r="J179" i="775" s="1"/>
  <c r="Y179" i="775"/>
  <c r="X179" i="775"/>
  <c r="U179" i="775"/>
  <c r="F179" i="775"/>
  <c r="Z178" i="775"/>
  <c r="J178" i="775" s="1"/>
  <c r="Y178" i="775"/>
  <c r="X178" i="775"/>
  <c r="U178" i="775"/>
  <c r="F178" i="775"/>
  <c r="Z177" i="775"/>
  <c r="J177" i="775" s="1"/>
  <c r="Y177" i="775"/>
  <c r="X177" i="775"/>
  <c r="U177" i="775"/>
  <c r="F177" i="775"/>
  <c r="Z176" i="775"/>
  <c r="J176" i="775" s="1"/>
  <c r="Y176" i="775"/>
  <c r="X176" i="775"/>
  <c r="U176" i="775"/>
  <c r="F176" i="775"/>
  <c r="Z175" i="775"/>
  <c r="J175" i="775" s="1"/>
  <c r="Y175" i="775"/>
  <c r="X175" i="775"/>
  <c r="U175" i="775"/>
  <c r="F175" i="775"/>
  <c r="Z174" i="775"/>
  <c r="J174" i="775" s="1"/>
  <c r="Y174" i="775"/>
  <c r="X174" i="775"/>
  <c r="F174" i="775"/>
  <c r="Z173" i="775"/>
  <c r="J173" i="775" s="1"/>
  <c r="Y173" i="775"/>
  <c r="X173" i="775"/>
  <c r="F173" i="775"/>
  <c r="Z172" i="775"/>
  <c r="J172" i="775" s="1"/>
  <c r="Y172" i="775"/>
  <c r="X172" i="775"/>
  <c r="U172" i="775"/>
  <c r="F172" i="775"/>
  <c r="Z171" i="775"/>
  <c r="J171" i="775" s="1"/>
  <c r="Y171" i="775"/>
  <c r="X171" i="775"/>
  <c r="U171" i="775"/>
  <c r="F171" i="775"/>
  <c r="E171" i="775"/>
  <c r="Z170" i="775"/>
  <c r="J170" i="775" s="1"/>
  <c r="Y170" i="775"/>
  <c r="X170" i="775"/>
  <c r="U170" i="775"/>
  <c r="F170" i="775"/>
  <c r="E170" i="775"/>
  <c r="Y169" i="775"/>
  <c r="X169" i="775"/>
  <c r="J169" i="775"/>
  <c r="F169" i="775"/>
  <c r="E169" i="775"/>
  <c r="Y168" i="775"/>
  <c r="X168" i="775"/>
  <c r="J168" i="775"/>
  <c r="F168" i="775"/>
  <c r="E168" i="775"/>
  <c r="Y167" i="775"/>
  <c r="X167" i="775"/>
  <c r="J167" i="775"/>
  <c r="F167" i="775"/>
  <c r="E167" i="775"/>
  <c r="Y166" i="775"/>
  <c r="X166" i="775"/>
  <c r="J166" i="775"/>
  <c r="F166" i="775"/>
  <c r="E166" i="775"/>
  <c r="Z165" i="775"/>
  <c r="J165" i="775" s="1"/>
  <c r="Y165" i="775"/>
  <c r="X165" i="775"/>
  <c r="U165" i="775"/>
  <c r="F165" i="775"/>
  <c r="E165" i="775"/>
  <c r="Z164" i="775"/>
  <c r="J164" i="775" s="1"/>
  <c r="Y164" i="775"/>
  <c r="X164" i="775"/>
  <c r="U164" i="775"/>
  <c r="F164" i="775"/>
  <c r="E164" i="775"/>
  <c r="Z163" i="775"/>
  <c r="Y163" i="775"/>
  <c r="X163" i="775"/>
  <c r="U163" i="775"/>
  <c r="J163" i="775"/>
  <c r="F163" i="775"/>
  <c r="E163" i="775"/>
  <c r="Z162" i="775"/>
  <c r="J162" i="775" s="1"/>
  <c r="Y162" i="775"/>
  <c r="X162" i="775"/>
  <c r="U162" i="775"/>
  <c r="F162" i="775"/>
  <c r="E162" i="775"/>
  <c r="Z161" i="775"/>
  <c r="J161" i="775" s="1"/>
  <c r="Y161" i="775"/>
  <c r="X161" i="775"/>
  <c r="U161" i="775"/>
  <c r="F161" i="775"/>
  <c r="E161" i="775"/>
  <c r="Z160" i="775"/>
  <c r="J160" i="775" s="1"/>
  <c r="Y160" i="775"/>
  <c r="X160" i="775"/>
  <c r="U160" i="775"/>
  <c r="F160" i="775"/>
  <c r="E160" i="775"/>
  <c r="Z159" i="775"/>
  <c r="J159" i="775" s="1"/>
  <c r="Y159" i="775"/>
  <c r="X159" i="775"/>
  <c r="U159" i="775"/>
  <c r="G159" i="775" a="1"/>
  <c r="G159" i="775" s="1"/>
  <c r="F159" i="775"/>
  <c r="E159" i="775"/>
  <c r="Z158" i="775"/>
  <c r="J158" i="775" s="1"/>
  <c r="Y158" i="775"/>
  <c r="X158" i="775"/>
  <c r="U158" i="775"/>
  <c r="G158" i="775"/>
  <c r="F158" i="775"/>
  <c r="E158" i="775"/>
  <c r="Z157" i="775"/>
  <c r="J157" i="775" s="1"/>
  <c r="Y157" i="775"/>
  <c r="X157" i="775"/>
  <c r="U157" i="775"/>
  <c r="G157" i="775"/>
  <c r="F157" i="775"/>
  <c r="E157" i="775"/>
  <c r="Z156" i="775"/>
  <c r="J156" i="775" s="1"/>
  <c r="Y156" i="775"/>
  <c r="X156" i="775"/>
  <c r="G156" i="775"/>
  <c r="F156" i="775"/>
  <c r="E156" i="775"/>
  <c r="Z155" i="775"/>
  <c r="J155" i="775" s="1"/>
  <c r="Y155" i="775"/>
  <c r="X155" i="775"/>
  <c r="G155" i="775"/>
  <c r="F155" i="775"/>
  <c r="E155" i="775"/>
  <c r="Z154" i="775"/>
  <c r="J154" i="775" s="1"/>
  <c r="Y154" i="775"/>
  <c r="X154" i="775"/>
  <c r="G154" i="775"/>
  <c r="F154" i="775"/>
  <c r="E154" i="775"/>
  <c r="Z153" i="775"/>
  <c r="J153" i="775" s="1"/>
  <c r="Y153" i="775"/>
  <c r="X153" i="775"/>
  <c r="G153" i="775"/>
  <c r="F153" i="775"/>
  <c r="E153" i="775"/>
  <c r="Z152" i="775"/>
  <c r="J152" i="775" s="1"/>
  <c r="Y152" i="775"/>
  <c r="X152" i="775"/>
  <c r="U152" i="775"/>
  <c r="G152" i="775"/>
  <c r="F152" i="775"/>
  <c r="E152" i="775"/>
  <c r="Z151" i="775"/>
  <c r="J151" i="775" s="1"/>
  <c r="Y151" i="775"/>
  <c r="X151" i="775"/>
  <c r="U151" i="775"/>
  <c r="G151" i="775"/>
  <c r="F151" i="775"/>
  <c r="E151" i="775"/>
  <c r="Z150" i="775"/>
  <c r="J150" i="775" s="1"/>
  <c r="Y150" i="775"/>
  <c r="X150" i="775"/>
  <c r="U150" i="775"/>
  <c r="G150" i="775"/>
  <c r="F150" i="775"/>
  <c r="E150" i="775"/>
  <c r="Z149" i="775"/>
  <c r="J149" i="775" s="1"/>
  <c r="Y149" i="775"/>
  <c r="X149" i="775"/>
  <c r="U149" i="775"/>
  <c r="G149" i="775"/>
  <c r="F149" i="775"/>
  <c r="E149" i="775"/>
  <c r="Z148" i="775"/>
  <c r="J148" i="775" s="1"/>
  <c r="Y148" i="775"/>
  <c r="X148" i="775"/>
  <c r="U148" i="775"/>
  <c r="G148" i="775"/>
  <c r="F148" i="775"/>
  <c r="E148" i="775"/>
  <c r="Z147" i="775"/>
  <c r="J147" i="775" s="1"/>
  <c r="Y147" i="775"/>
  <c r="X147" i="775"/>
  <c r="U147" i="775"/>
  <c r="G147" i="775"/>
  <c r="F147" i="775"/>
  <c r="E147" i="775"/>
  <c r="Z146" i="775"/>
  <c r="J146" i="775" s="1"/>
  <c r="Y146" i="775"/>
  <c r="X146" i="775"/>
  <c r="U146" i="775"/>
  <c r="G146" i="775"/>
  <c r="F146" i="775"/>
  <c r="E146" i="775"/>
  <c r="Z145" i="775"/>
  <c r="J145" i="775" s="1"/>
  <c r="Y145" i="775"/>
  <c r="X145" i="775"/>
  <c r="W145" i="775"/>
  <c r="U145" i="775"/>
  <c r="G145" i="775"/>
  <c r="F145" i="775"/>
  <c r="E145" i="775"/>
  <c r="Z144" i="775"/>
  <c r="J144" i="775" s="1"/>
  <c r="Y144" i="775"/>
  <c r="X144" i="775"/>
  <c r="U144" i="775"/>
  <c r="G144" i="775"/>
  <c r="F144" i="775"/>
  <c r="E144" i="775"/>
  <c r="Z143" i="775"/>
  <c r="J143" i="775" s="1"/>
  <c r="Y143" i="775"/>
  <c r="X143" i="775"/>
  <c r="U143" i="775"/>
  <c r="H143" i="775"/>
  <c r="G143" i="775"/>
  <c r="F143" i="775"/>
  <c r="E143" i="775"/>
  <c r="Z142" i="775"/>
  <c r="J142" i="775" s="1"/>
  <c r="Y142" i="775"/>
  <c r="X142" i="775"/>
  <c r="U142" i="775"/>
  <c r="H142" i="775"/>
  <c r="G142" i="775"/>
  <c r="F142" i="775"/>
  <c r="E142" i="775"/>
  <c r="Z141" i="775"/>
  <c r="J141" i="775" s="1"/>
  <c r="Y141" i="775"/>
  <c r="X141" i="775"/>
  <c r="U141" i="775"/>
  <c r="H141" i="775"/>
  <c r="G141" i="775"/>
  <c r="F141" i="775"/>
  <c r="E141" i="775"/>
  <c r="Z140" i="775"/>
  <c r="Y140" i="775"/>
  <c r="X140" i="775"/>
  <c r="U140" i="775"/>
  <c r="J140" i="775"/>
  <c r="H140" i="775"/>
  <c r="G140" i="775"/>
  <c r="F140" i="775"/>
  <c r="E140" i="775"/>
  <c r="Z139" i="775"/>
  <c r="J139" i="775" s="1"/>
  <c r="Y139" i="775"/>
  <c r="X139" i="775"/>
  <c r="U139" i="775"/>
  <c r="H139" i="775"/>
  <c r="G139" i="775"/>
  <c r="F139" i="775"/>
  <c r="E139" i="775"/>
  <c r="Z138" i="775"/>
  <c r="J138" i="775" s="1"/>
  <c r="Y138" i="775"/>
  <c r="X138" i="775"/>
  <c r="U138" i="775"/>
  <c r="H138" i="775"/>
  <c r="G138" i="775"/>
  <c r="F138" i="775"/>
  <c r="E138" i="775"/>
  <c r="Z137" i="775"/>
  <c r="J137" i="775" s="1"/>
  <c r="Y137" i="775"/>
  <c r="X137" i="775"/>
  <c r="W137" i="775"/>
  <c r="U137" i="775"/>
  <c r="H137" i="775"/>
  <c r="G137" i="775"/>
  <c r="F137" i="775"/>
  <c r="E137" i="775"/>
  <c r="Z136" i="775"/>
  <c r="J136" i="775" s="1"/>
  <c r="Y136" i="775"/>
  <c r="X136" i="775"/>
  <c r="U136" i="775"/>
  <c r="H136" i="775"/>
  <c r="G136" i="775"/>
  <c r="F136" i="775"/>
  <c r="E136" i="775"/>
  <c r="Z135" i="775"/>
  <c r="J135" i="775" s="1"/>
  <c r="Y135" i="775"/>
  <c r="X135" i="775"/>
  <c r="U135" i="775"/>
  <c r="H135" i="775"/>
  <c r="G135" i="775"/>
  <c r="F135" i="775"/>
  <c r="E135" i="775"/>
  <c r="Z134" i="775"/>
  <c r="J134" i="775" s="1"/>
  <c r="Y134" i="775"/>
  <c r="X134" i="775"/>
  <c r="U134" i="775"/>
  <c r="H134" i="775"/>
  <c r="G134" i="775"/>
  <c r="F134" i="775"/>
  <c r="E134" i="775"/>
  <c r="Z133" i="775"/>
  <c r="J133" i="775" s="1"/>
  <c r="Y133" i="775"/>
  <c r="X133" i="775"/>
  <c r="U133" i="775"/>
  <c r="H133" i="775"/>
  <c r="G133" i="775"/>
  <c r="F133" i="775"/>
  <c r="E133" i="775"/>
  <c r="Z132" i="775"/>
  <c r="J132" i="775" s="1"/>
  <c r="Y132" i="775"/>
  <c r="X132" i="775"/>
  <c r="U132" i="775"/>
  <c r="H132" i="775"/>
  <c r="G132" i="775"/>
  <c r="F132" i="775"/>
  <c r="E132" i="775"/>
  <c r="Z131" i="775"/>
  <c r="J131" i="775" s="1"/>
  <c r="Y131" i="775"/>
  <c r="X131" i="775"/>
  <c r="U131" i="775"/>
  <c r="H131" i="775"/>
  <c r="G131" i="775"/>
  <c r="F131" i="775"/>
  <c r="E131" i="775"/>
  <c r="Z130" i="775"/>
  <c r="J130" i="775" s="1"/>
  <c r="Y130" i="775"/>
  <c r="X130" i="775"/>
  <c r="U130" i="775"/>
  <c r="H130" i="775"/>
  <c r="G130" i="775"/>
  <c r="F130" i="775"/>
  <c r="E130" i="775"/>
  <c r="Z129" i="775"/>
  <c r="J129" i="775" s="1"/>
  <c r="Y129" i="775"/>
  <c r="X129" i="775"/>
  <c r="U129" i="775"/>
  <c r="H129" i="775"/>
  <c r="G129" i="775"/>
  <c r="F129" i="775"/>
  <c r="E129" i="775"/>
  <c r="Z128" i="775"/>
  <c r="J128" i="775" s="1"/>
  <c r="Y128" i="775"/>
  <c r="X128" i="775"/>
  <c r="U128" i="775"/>
  <c r="H128" i="775"/>
  <c r="G128" i="775"/>
  <c r="F128" i="775"/>
  <c r="E128" i="775"/>
  <c r="Z127" i="775"/>
  <c r="J127" i="775" s="1"/>
  <c r="Y127" i="775"/>
  <c r="X127" i="775"/>
  <c r="U127" i="775"/>
  <c r="H127" i="775"/>
  <c r="G127" i="775"/>
  <c r="F127" i="775"/>
  <c r="E127" i="775"/>
  <c r="Z126" i="775"/>
  <c r="J126" i="775" s="1"/>
  <c r="Y126" i="775"/>
  <c r="X126" i="775"/>
  <c r="U126" i="775"/>
  <c r="H126" i="775"/>
  <c r="G126" i="775"/>
  <c r="F126" i="775"/>
  <c r="E126" i="775"/>
  <c r="Z125" i="775"/>
  <c r="J125" i="775" s="1"/>
  <c r="Y125" i="775"/>
  <c r="X125" i="775"/>
  <c r="U125" i="775"/>
  <c r="H125" i="775"/>
  <c r="G125" i="775"/>
  <c r="F125" i="775"/>
  <c r="E125" i="775"/>
  <c r="Z124" i="775"/>
  <c r="J124" i="775" s="1"/>
  <c r="Y124" i="775"/>
  <c r="X124" i="775"/>
  <c r="U124" i="775"/>
  <c r="H124" i="775"/>
  <c r="G124" i="775"/>
  <c r="F124" i="775"/>
  <c r="E124" i="775"/>
  <c r="Z123" i="775"/>
  <c r="J123" i="775" s="1"/>
  <c r="Y123" i="775"/>
  <c r="X123" i="775"/>
  <c r="H123" i="775"/>
  <c r="G123" i="775"/>
  <c r="F123" i="775"/>
  <c r="E123" i="775"/>
  <c r="Z122" i="775"/>
  <c r="J122" i="775" s="1"/>
  <c r="Y122" i="775"/>
  <c r="X122" i="775"/>
  <c r="H122" i="775"/>
  <c r="G122" i="775"/>
  <c r="F122" i="775"/>
  <c r="E122" i="775"/>
  <c r="Z121" i="775"/>
  <c r="J121" i="775" s="1"/>
  <c r="Y121" i="775"/>
  <c r="X121" i="775"/>
  <c r="U121" i="775"/>
  <c r="H121" i="775"/>
  <c r="G121" i="775"/>
  <c r="F121" i="775"/>
  <c r="E121" i="775"/>
  <c r="Z120" i="775"/>
  <c r="J120" i="775" s="1"/>
  <c r="Y120" i="775"/>
  <c r="X120" i="775"/>
  <c r="V120" i="775"/>
  <c r="U120" i="775"/>
  <c r="I120" i="775"/>
  <c r="H120" i="775"/>
  <c r="G120" i="775"/>
  <c r="F120" i="775"/>
  <c r="E120" i="775"/>
  <c r="Z119" i="775"/>
  <c r="J119" i="775" s="1"/>
  <c r="Y119" i="775"/>
  <c r="I119" i="775" s="1"/>
  <c r="X119" i="775"/>
  <c r="V119" i="775"/>
  <c r="U119" i="775"/>
  <c r="H119" i="775"/>
  <c r="G119" i="775"/>
  <c r="F119" i="775"/>
  <c r="E119" i="775"/>
  <c r="Z118" i="775"/>
  <c r="J118" i="775" s="1"/>
  <c r="Y118" i="775"/>
  <c r="I118" i="775" s="1"/>
  <c r="X118" i="775"/>
  <c r="V118" i="775"/>
  <c r="U118" i="775"/>
  <c r="H118" i="775"/>
  <c r="G118" i="775"/>
  <c r="F118" i="775"/>
  <c r="E118" i="775"/>
  <c r="Z117" i="775"/>
  <c r="J117" i="775" s="1"/>
  <c r="Y117" i="775"/>
  <c r="X117" i="775"/>
  <c r="V117" i="775"/>
  <c r="U117" i="775"/>
  <c r="H117" i="775"/>
  <c r="G117" i="775"/>
  <c r="F117" i="775"/>
  <c r="E117" i="775"/>
  <c r="Z116" i="775"/>
  <c r="J116" i="775" s="1"/>
  <c r="Y116" i="775"/>
  <c r="I116" i="775" s="1"/>
  <c r="X116" i="775"/>
  <c r="V116" i="775"/>
  <c r="U116" i="775"/>
  <c r="H116" i="775"/>
  <c r="G116" i="775"/>
  <c r="F116" i="775"/>
  <c r="E116" i="775"/>
  <c r="Z115" i="775"/>
  <c r="Y115" i="775"/>
  <c r="X115" i="775"/>
  <c r="V115" i="775"/>
  <c r="W115" i="775" s="1"/>
  <c r="U115" i="775"/>
  <c r="J115" i="775"/>
  <c r="H115" i="775"/>
  <c r="G115" i="775"/>
  <c r="F115" i="775"/>
  <c r="E115" i="775"/>
  <c r="Z114" i="775"/>
  <c r="J114" i="775" s="1"/>
  <c r="Y114" i="775"/>
  <c r="I114" i="775" s="1"/>
  <c r="X114" i="775"/>
  <c r="V114" i="775"/>
  <c r="U114" i="775"/>
  <c r="H114" i="775"/>
  <c r="G114" i="775"/>
  <c r="F114" i="775"/>
  <c r="E114" i="775"/>
  <c r="Z113" i="775"/>
  <c r="J113" i="775" s="1"/>
  <c r="Y113" i="775"/>
  <c r="X113" i="775"/>
  <c r="V113" i="775"/>
  <c r="U113" i="775"/>
  <c r="H113" i="775"/>
  <c r="G113" i="775"/>
  <c r="F113" i="775"/>
  <c r="E113" i="775"/>
  <c r="Z112" i="775"/>
  <c r="J112" i="775" s="1"/>
  <c r="Y112" i="775"/>
  <c r="X112" i="775"/>
  <c r="V112" i="775"/>
  <c r="W112" i="775" s="1"/>
  <c r="U112" i="775"/>
  <c r="H112" i="775"/>
  <c r="G112" i="775"/>
  <c r="F112" i="775"/>
  <c r="E112" i="775"/>
  <c r="Z111" i="775"/>
  <c r="J111" i="775" s="1"/>
  <c r="Y111" i="775"/>
  <c r="X111" i="775"/>
  <c r="I111" i="775" s="1"/>
  <c r="V111" i="775"/>
  <c r="U111" i="775"/>
  <c r="H111" i="775"/>
  <c r="G111" i="775"/>
  <c r="F111" i="775"/>
  <c r="E111" i="775"/>
  <c r="Z110" i="775"/>
  <c r="J110" i="775" s="1"/>
  <c r="Y110" i="775"/>
  <c r="X110" i="775"/>
  <c r="V110" i="775"/>
  <c r="W110" i="775" s="1"/>
  <c r="U110" i="775"/>
  <c r="H110" i="775"/>
  <c r="G110" i="775"/>
  <c r="F110" i="775"/>
  <c r="E110" i="775"/>
  <c r="Z109" i="775"/>
  <c r="J109" i="775" s="1"/>
  <c r="Y109" i="775"/>
  <c r="X109" i="775"/>
  <c r="I109" i="775" s="1"/>
  <c r="V109" i="775"/>
  <c r="W109" i="775" s="1"/>
  <c r="H109" i="775"/>
  <c r="G109" i="775"/>
  <c r="F109" i="775"/>
  <c r="E109" i="775"/>
  <c r="Z108" i="775"/>
  <c r="J108" i="775" s="1"/>
  <c r="Y108" i="775"/>
  <c r="X108" i="775"/>
  <c r="V108" i="775"/>
  <c r="W108" i="775" s="1"/>
  <c r="H108" i="775"/>
  <c r="G108" i="775"/>
  <c r="F108" i="775"/>
  <c r="E108" i="775"/>
  <c r="Z107" i="775"/>
  <c r="J107" i="775" s="1"/>
  <c r="Y107" i="775"/>
  <c r="X107" i="775"/>
  <c r="V107" i="775"/>
  <c r="U107" i="775"/>
  <c r="T107" i="775"/>
  <c r="H107" i="775"/>
  <c r="G107" i="775"/>
  <c r="F107" i="775"/>
  <c r="E107" i="775"/>
  <c r="Z106" i="775"/>
  <c r="J106" i="775" s="1"/>
  <c r="Y106" i="775"/>
  <c r="X106" i="775"/>
  <c r="V106" i="775"/>
  <c r="U106" i="775"/>
  <c r="T106" i="775"/>
  <c r="H106" i="775"/>
  <c r="G106" i="775"/>
  <c r="F106" i="775"/>
  <c r="E106" i="775"/>
  <c r="Z105" i="775"/>
  <c r="J105" i="775" s="1"/>
  <c r="Y105" i="775"/>
  <c r="X105" i="775"/>
  <c r="V105" i="775"/>
  <c r="U105" i="775"/>
  <c r="T105" i="775"/>
  <c r="H105" i="775"/>
  <c r="G105" i="775"/>
  <c r="F105" i="775"/>
  <c r="E105" i="775"/>
  <c r="Z104" i="775"/>
  <c r="J104" i="775" s="1"/>
  <c r="Y104" i="775"/>
  <c r="X104" i="775"/>
  <c r="V104" i="775"/>
  <c r="W104" i="775" s="1"/>
  <c r="U104" i="775"/>
  <c r="T104" i="775"/>
  <c r="H104" i="775"/>
  <c r="G104" i="775"/>
  <c r="F104" i="775"/>
  <c r="E104" i="775"/>
  <c r="Z103" i="775"/>
  <c r="J103" i="775" s="1"/>
  <c r="Y103" i="775"/>
  <c r="X103" i="775"/>
  <c r="I103" i="775" s="1"/>
  <c r="V103" i="775"/>
  <c r="W103" i="775" s="1"/>
  <c r="U103" i="775"/>
  <c r="T103" i="775"/>
  <c r="H103" i="775"/>
  <c r="G103" i="775"/>
  <c r="F103" i="775"/>
  <c r="E103" i="775"/>
  <c r="Z102" i="775"/>
  <c r="J102" i="775" s="1"/>
  <c r="Y102" i="775"/>
  <c r="X102" i="775"/>
  <c r="V102" i="775"/>
  <c r="W102" i="775" s="1"/>
  <c r="U102" i="775"/>
  <c r="T102" i="775"/>
  <c r="H102" i="775"/>
  <c r="G102" i="775"/>
  <c r="F102" i="775"/>
  <c r="E102" i="775"/>
  <c r="Z101" i="775"/>
  <c r="J101" i="775" s="1"/>
  <c r="Y101" i="775"/>
  <c r="X101" i="775"/>
  <c r="V101" i="775"/>
  <c r="U101" i="775"/>
  <c r="T101" i="775"/>
  <c r="H101" i="775"/>
  <c r="G101" i="775"/>
  <c r="F101" i="775"/>
  <c r="E101" i="775"/>
  <c r="Z100" i="775"/>
  <c r="J100" i="775" s="1"/>
  <c r="Y100" i="775"/>
  <c r="X100" i="775"/>
  <c r="V100" i="775"/>
  <c r="U100" i="775"/>
  <c r="T100" i="775"/>
  <c r="H100" i="775"/>
  <c r="G100" i="775"/>
  <c r="F100" i="775"/>
  <c r="E100" i="775"/>
  <c r="Z99" i="775"/>
  <c r="J99" i="775" s="1"/>
  <c r="Y99" i="775"/>
  <c r="X99" i="775"/>
  <c r="V99" i="775"/>
  <c r="W99" i="775" s="1"/>
  <c r="U99" i="775"/>
  <c r="T99" i="775"/>
  <c r="H99" i="775"/>
  <c r="G99" i="775"/>
  <c r="F99" i="775"/>
  <c r="E99" i="775"/>
  <c r="Z98" i="775"/>
  <c r="J98" i="775" s="1"/>
  <c r="Y98" i="775"/>
  <c r="X98" i="775"/>
  <c r="V98" i="775"/>
  <c r="W98" i="775" s="1"/>
  <c r="T98" i="775"/>
  <c r="H98" i="775"/>
  <c r="G98" i="775"/>
  <c r="F98" i="775"/>
  <c r="E98" i="775"/>
  <c r="Z97" i="775"/>
  <c r="J97" i="775" s="1"/>
  <c r="Y97" i="775"/>
  <c r="X97" i="775"/>
  <c r="I97" i="775" s="1"/>
  <c r="V97" i="775"/>
  <c r="W97" i="775" s="1"/>
  <c r="T97" i="775"/>
  <c r="H97" i="775"/>
  <c r="G97" i="775"/>
  <c r="F97" i="775"/>
  <c r="E97" i="775"/>
  <c r="Z96" i="775"/>
  <c r="J96" i="775" s="1"/>
  <c r="Y96" i="775"/>
  <c r="X96" i="775"/>
  <c r="V96" i="775"/>
  <c r="W96" i="775" s="1"/>
  <c r="T96" i="775"/>
  <c r="H96" i="775"/>
  <c r="G96" i="775"/>
  <c r="F96" i="775"/>
  <c r="E96" i="775"/>
  <c r="Z95" i="775"/>
  <c r="J95" i="775" s="1"/>
  <c r="Y95" i="775"/>
  <c r="X95" i="775"/>
  <c r="V95" i="775"/>
  <c r="W95" i="775" s="1"/>
  <c r="T95" i="775"/>
  <c r="H95" i="775"/>
  <c r="G95" i="775"/>
  <c r="F95" i="775"/>
  <c r="E95" i="775"/>
  <c r="Z94" i="775"/>
  <c r="J94" i="775" s="1"/>
  <c r="Y94" i="775"/>
  <c r="X94" i="775"/>
  <c r="I94" i="775" s="1"/>
  <c r="V94" i="775"/>
  <c r="W94" i="775" s="1"/>
  <c r="U94" i="775"/>
  <c r="T94" i="775"/>
  <c r="H94" i="775"/>
  <c r="G94" i="775"/>
  <c r="F94" i="775"/>
  <c r="E94" i="775"/>
  <c r="Z93" i="775"/>
  <c r="J93" i="775" s="1"/>
  <c r="Y93" i="775"/>
  <c r="X93" i="775"/>
  <c r="V93" i="775"/>
  <c r="W93" i="775" s="1"/>
  <c r="U93" i="775"/>
  <c r="T93" i="775"/>
  <c r="H93" i="775"/>
  <c r="G93" i="775"/>
  <c r="F93" i="775"/>
  <c r="E93" i="775"/>
  <c r="Z92" i="775"/>
  <c r="J92" i="775" s="1"/>
  <c r="Y92" i="775"/>
  <c r="X92" i="775"/>
  <c r="V92" i="775"/>
  <c r="W92" i="775" s="1"/>
  <c r="U92" i="775"/>
  <c r="T92" i="775"/>
  <c r="H92" i="775"/>
  <c r="G92" i="775"/>
  <c r="F92" i="775"/>
  <c r="E92" i="775"/>
  <c r="Z91" i="775"/>
  <c r="Y91" i="775"/>
  <c r="X91" i="775"/>
  <c r="V91" i="775"/>
  <c r="W91" i="775" s="1"/>
  <c r="U91" i="775"/>
  <c r="T91" i="775"/>
  <c r="J91" i="775"/>
  <c r="H91" i="775"/>
  <c r="G91" i="775"/>
  <c r="F91" i="775"/>
  <c r="E91" i="775"/>
  <c r="Z90" i="775"/>
  <c r="J90" i="775" s="1"/>
  <c r="Y90" i="775"/>
  <c r="X90" i="775"/>
  <c r="V90" i="775"/>
  <c r="W90" i="775" s="1"/>
  <c r="U90" i="775"/>
  <c r="T90" i="775"/>
  <c r="H90" i="775"/>
  <c r="G90" i="775"/>
  <c r="F90" i="775"/>
  <c r="E90" i="775"/>
  <c r="Z89" i="775"/>
  <c r="J89" i="775" s="1"/>
  <c r="Y89" i="775"/>
  <c r="X89" i="775"/>
  <c r="V89" i="775"/>
  <c r="W89" i="775" s="1"/>
  <c r="U89" i="775"/>
  <c r="T89" i="775"/>
  <c r="K89" i="775"/>
  <c r="H89" i="775"/>
  <c r="G89" i="775"/>
  <c r="F89" i="775"/>
  <c r="E89" i="775"/>
  <c r="Z88" i="775"/>
  <c r="Y88" i="775"/>
  <c r="X88" i="775"/>
  <c r="V88" i="775"/>
  <c r="W88" i="775" s="1"/>
  <c r="U88" i="775"/>
  <c r="T88" i="775"/>
  <c r="K88" i="775"/>
  <c r="J88" i="775"/>
  <c r="H88" i="775"/>
  <c r="G88" i="775"/>
  <c r="F88" i="775"/>
  <c r="E88" i="775"/>
  <c r="Z87" i="775"/>
  <c r="Y87" i="775"/>
  <c r="X87" i="775"/>
  <c r="V87" i="775"/>
  <c r="W87" i="775" s="1"/>
  <c r="U87" i="775"/>
  <c r="T87" i="775"/>
  <c r="K87" i="775"/>
  <c r="J87" i="775"/>
  <c r="H87" i="775"/>
  <c r="G87" i="775"/>
  <c r="F87" i="775"/>
  <c r="E87" i="775"/>
  <c r="Z86" i="775"/>
  <c r="J86" i="775" s="1"/>
  <c r="Y86" i="775"/>
  <c r="X86" i="775"/>
  <c r="V86" i="775"/>
  <c r="W86" i="775" s="1"/>
  <c r="U86" i="775"/>
  <c r="T86" i="775"/>
  <c r="K86" i="775"/>
  <c r="H86" i="775"/>
  <c r="G86" i="775"/>
  <c r="F86" i="775"/>
  <c r="E86" i="775"/>
  <c r="Z85" i="775"/>
  <c r="J85" i="775" s="1"/>
  <c r="Y85" i="775"/>
  <c r="X85" i="775"/>
  <c r="V85" i="775"/>
  <c r="W85" i="775" s="1"/>
  <c r="U85" i="775"/>
  <c r="T85" i="775"/>
  <c r="K85" i="775"/>
  <c r="H85" i="775"/>
  <c r="G85" i="775"/>
  <c r="F85" i="775"/>
  <c r="E85" i="775"/>
  <c r="Z84" i="775"/>
  <c r="J84" i="775" s="1"/>
  <c r="Y84" i="775"/>
  <c r="X84" i="775"/>
  <c r="V84" i="775"/>
  <c r="W84" i="775" s="1"/>
  <c r="T84" i="775"/>
  <c r="K84" i="775"/>
  <c r="H84" i="775"/>
  <c r="G84" i="775"/>
  <c r="F84" i="775"/>
  <c r="E84" i="775"/>
  <c r="Z83" i="775"/>
  <c r="J83" i="775" s="1"/>
  <c r="Y83" i="775"/>
  <c r="X83" i="775"/>
  <c r="V83" i="775"/>
  <c r="W83" i="775" s="1"/>
  <c r="U83" i="775"/>
  <c r="T83" i="775"/>
  <c r="K83" i="775"/>
  <c r="H83" i="775"/>
  <c r="G83" i="775"/>
  <c r="F83" i="775"/>
  <c r="E83" i="775"/>
  <c r="Z82" i="775"/>
  <c r="J82" i="775" s="1"/>
  <c r="Y82" i="775"/>
  <c r="X82" i="775"/>
  <c r="I82" i="775" s="1"/>
  <c r="V82" i="775"/>
  <c r="W82" i="775" s="1"/>
  <c r="U82" i="775"/>
  <c r="T82" i="775"/>
  <c r="K82" i="775"/>
  <c r="H82" i="775"/>
  <c r="G82" i="775"/>
  <c r="F82" i="775"/>
  <c r="E82" i="775"/>
  <c r="Z81" i="775"/>
  <c r="J81" i="775" s="1"/>
  <c r="Y81" i="775"/>
  <c r="X81" i="775"/>
  <c r="V81" i="775"/>
  <c r="W81" i="775" s="1"/>
  <c r="U81" i="775"/>
  <c r="T81" i="775"/>
  <c r="K81" i="775"/>
  <c r="H81" i="775"/>
  <c r="G81" i="775"/>
  <c r="F81" i="775"/>
  <c r="E81" i="775"/>
  <c r="Z80" i="775"/>
  <c r="J80" i="775" s="1"/>
  <c r="Y80" i="775"/>
  <c r="X80" i="775"/>
  <c r="I80" i="775" s="1"/>
  <c r="V80" i="775"/>
  <c r="W80" i="775" s="1"/>
  <c r="T80" i="775"/>
  <c r="K80" i="775"/>
  <c r="H80" i="775"/>
  <c r="G80" i="775"/>
  <c r="F80" i="775"/>
  <c r="E80" i="775"/>
  <c r="Z79" i="775"/>
  <c r="J79" i="775" s="1"/>
  <c r="Y79" i="775"/>
  <c r="X79" i="775"/>
  <c r="V79" i="775"/>
  <c r="W79" i="775" s="1"/>
  <c r="T79" i="775"/>
  <c r="K79" i="775"/>
  <c r="H79" i="775"/>
  <c r="G79" i="775"/>
  <c r="F79" i="775"/>
  <c r="E79" i="775"/>
  <c r="Z78" i="775"/>
  <c r="J78" i="775" s="1"/>
  <c r="Y78" i="775"/>
  <c r="X78" i="775"/>
  <c r="V78" i="775"/>
  <c r="W78" i="775" s="1"/>
  <c r="T78" i="775"/>
  <c r="K78" i="775"/>
  <c r="H78" i="775"/>
  <c r="G78" i="775"/>
  <c r="F78" i="775"/>
  <c r="E78" i="775"/>
  <c r="Z77" i="775"/>
  <c r="J77" i="775" s="1"/>
  <c r="Y77" i="775"/>
  <c r="X77" i="775"/>
  <c r="I77" i="775" s="1"/>
  <c r="V77" i="775"/>
  <c r="W77" i="775" s="1"/>
  <c r="T77" i="775"/>
  <c r="K77" i="775"/>
  <c r="H77" i="775"/>
  <c r="G77" i="775"/>
  <c r="F77" i="775"/>
  <c r="E77" i="775"/>
  <c r="Z76" i="775"/>
  <c r="J76" i="775" s="1"/>
  <c r="Y76" i="775"/>
  <c r="X76" i="775"/>
  <c r="V76" i="775"/>
  <c r="W76" i="775" s="1"/>
  <c r="T76" i="775"/>
  <c r="K76" i="775"/>
  <c r="H76" i="775"/>
  <c r="G76" i="775"/>
  <c r="F76" i="775"/>
  <c r="E76" i="775"/>
  <c r="Z75" i="775"/>
  <c r="J75" i="775" s="1"/>
  <c r="Y75" i="775"/>
  <c r="X75" i="775"/>
  <c r="V75" i="775"/>
  <c r="W75" i="775" s="1"/>
  <c r="U75" i="775"/>
  <c r="T75" i="775"/>
  <c r="K75" i="775"/>
  <c r="H75" i="775"/>
  <c r="G75" i="775"/>
  <c r="F75" i="775"/>
  <c r="E75" i="775"/>
  <c r="Z74" i="775"/>
  <c r="J74" i="775" s="1"/>
  <c r="Y74" i="775"/>
  <c r="X74" i="775"/>
  <c r="V74" i="775"/>
  <c r="W74" i="775" s="1"/>
  <c r="U74" i="775"/>
  <c r="T74" i="775"/>
  <c r="K74" i="775"/>
  <c r="H74" i="775"/>
  <c r="G74" i="775"/>
  <c r="F74" i="775"/>
  <c r="E74" i="775"/>
  <c r="Z73" i="775"/>
  <c r="J73" i="775" s="1"/>
  <c r="Y73" i="775"/>
  <c r="X73" i="775"/>
  <c r="V73" i="775"/>
  <c r="W73" i="775" s="1"/>
  <c r="T73" i="775"/>
  <c r="K73" i="775"/>
  <c r="H73" i="775"/>
  <c r="G73" i="775"/>
  <c r="F73" i="775"/>
  <c r="E73" i="775"/>
  <c r="Z72" i="775"/>
  <c r="J72" i="775" s="1"/>
  <c r="Y72" i="775"/>
  <c r="X72" i="775"/>
  <c r="V72" i="775"/>
  <c r="W72" i="775" s="1"/>
  <c r="T72" i="775"/>
  <c r="K72" i="775"/>
  <c r="H72" i="775"/>
  <c r="G72" i="775"/>
  <c r="F72" i="775"/>
  <c r="E72" i="775"/>
  <c r="Z71" i="775"/>
  <c r="J71" i="775" s="1"/>
  <c r="Y71" i="775"/>
  <c r="X71" i="775"/>
  <c r="V71" i="775"/>
  <c r="W71" i="775" s="1"/>
  <c r="T71" i="775"/>
  <c r="K71" i="775"/>
  <c r="H71" i="775"/>
  <c r="G71" i="775"/>
  <c r="F71" i="775"/>
  <c r="E71" i="775"/>
  <c r="Z70" i="775"/>
  <c r="J70" i="775" s="1"/>
  <c r="Y70" i="775"/>
  <c r="X70" i="775"/>
  <c r="V70" i="775"/>
  <c r="W70" i="775" s="1"/>
  <c r="T70" i="775"/>
  <c r="K70" i="775"/>
  <c r="H70" i="775"/>
  <c r="G70" i="775"/>
  <c r="F70" i="775"/>
  <c r="E70" i="775"/>
  <c r="Z69" i="775"/>
  <c r="J69" i="775" s="1"/>
  <c r="Y69" i="775"/>
  <c r="X69" i="775"/>
  <c r="V69" i="775"/>
  <c r="W69" i="775" s="1"/>
  <c r="U69" i="775"/>
  <c r="T69" i="775"/>
  <c r="K69" i="775"/>
  <c r="H69" i="775"/>
  <c r="G69" i="775"/>
  <c r="F69" i="775"/>
  <c r="E69" i="775"/>
  <c r="Z68" i="775"/>
  <c r="J68" i="775" s="1"/>
  <c r="Y68" i="775"/>
  <c r="X68" i="775"/>
  <c r="V68" i="775"/>
  <c r="W68" i="775" s="1"/>
  <c r="U68" i="775"/>
  <c r="T68" i="775"/>
  <c r="K68" i="775"/>
  <c r="H68" i="775"/>
  <c r="G68" i="775"/>
  <c r="F68" i="775"/>
  <c r="E68" i="775"/>
  <c r="Z67" i="775"/>
  <c r="J67" i="775" s="1"/>
  <c r="Y67" i="775"/>
  <c r="X67" i="775"/>
  <c r="V67" i="775"/>
  <c r="W67" i="775" s="1"/>
  <c r="U67" i="775"/>
  <c r="T67" i="775"/>
  <c r="K67" i="775"/>
  <c r="H67" i="775"/>
  <c r="G67" i="775"/>
  <c r="F67" i="775"/>
  <c r="E67" i="775"/>
  <c r="Z66" i="775"/>
  <c r="J66" i="775" s="1"/>
  <c r="Y66" i="775"/>
  <c r="X66" i="775"/>
  <c r="V66" i="775"/>
  <c r="W66" i="775" s="1"/>
  <c r="U66" i="775"/>
  <c r="T66" i="775"/>
  <c r="K66" i="775"/>
  <c r="H66" i="775"/>
  <c r="G66" i="775"/>
  <c r="F66" i="775"/>
  <c r="E66" i="775"/>
  <c r="Z65" i="775"/>
  <c r="J65" i="775" s="1"/>
  <c r="Y65" i="775"/>
  <c r="X65" i="775"/>
  <c r="I65" i="775" s="1"/>
  <c r="V65" i="775"/>
  <c r="W65" i="775" s="1"/>
  <c r="U65" i="775"/>
  <c r="T65" i="775"/>
  <c r="K65" i="775"/>
  <c r="H65" i="775"/>
  <c r="G65" i="775"/>
  <c r="F65" i="775"/>
  <c r="E65" i="775"/>
  <c r="Z64" i="775"/>
  <c r="J64" i="775" s="1"/>
  <c r="Y64" i="775"/>
  <c r="X64" i="775"/>
  <c r="I64" i="775" s="1"/>
  <c r="V64" i="775"/>
  <c r="W64" i="775" s="1"/>
  <c r="U64" i="775"/>
  <c r="T64" i="775"/>
  <c r="K64" i="775"/>
  <c r="H64" i="775"/>
  <c r="G64" i="775"/>
  <c r="F64" i="775"/>
  <c r="E64" i="775"/>
  <c r="Z63" i="775"/>
  <c r="J63" i="775" s="1"/>
  <c r="Y63" i="775"/>
  <c r="X63" i="775"/>
  <c r="V63" i="775"/>
  <c r="W63" i="775" s="1"/>
  <c r="U63" i="775"/>
  <c r="T63" i="775"/>
  <c r="K63" i="775"/>
  <c r="H63" i="775"/>
  <c r="G63" i="775"/>
  <c r="F63" i="775"/>
  <c r="E63" i="775"/>
  <c r="Z62" i="775"/>
  <c r="J62" i="775" s="1"/>
  <c r="Y62" i="775"/>
  <c r="X62" i="775"/>
  <c r="V62" i="775"/>
  <c r="W62" i="775" s="1"/>
  <c r="U62" i="775"/>
  <c r="T62" i="775"/>
  <c r="K62" i="775"/>
  <c r="H62" i="775"/>
  <c r="G62" i="775"/>
  <c r="F62" i="775"/>
  <c r="E62" i="775"/>
  <c r="Z61" i="775"/>
  <c r="J61" i="775" s="1"/>
  <c r="Y61" i="775"/>
  <c r="X61" i="775"/>
  <c r="I61" i="775" s="1"/>
  <c r="V61" i="775"/>
  <c r="W61" i="775" s="1"/>
  <c r="U61" i="775"/>
  <c r="T61" i="775"/>
  <c r="K61" i="775"/>
  <c r="H61" i="775"/>
  <c r="G61" i="775"/>
  <c r="F61" i="775"/>
  <c r="E61" i="775"/>
  <c r="Z60" i="775"/>
  <c r="J60" i="775" s="1"/>
  <c r="Y60" i="775"/>
  <c r="X60" i="775"/>
  <c r="I60" i="775" s="1"/>
  <c r="V60" i="775"/>
  <c r="W60" i="775" s="1"/>
  <c r="U60" i="775"/>
  <c r="T60" i="775"/>
  <c r="K60" i="775"/>
  <c r="H60" i="775"/>
  <c r="G60" i="775"/>
  <c r="F60" i="775"/>
  <c r="E60" i="775"/>
  <c r="Z59" i="775"/>
  <c r="J59" i="775" s="1"/>
  <c r="Y59" i="775"/>
  <c r="X59" i="775"/>
  <c r="V59" i="775"/>
  <c r="W59" i="775" s="1"/>
  <c r="U59" i="775"/>
  <c r="T59" i="775"/>
  <c r="K59" i="775"/>
  <c r="H59" i="775"/>
  <c r="G59" i="775"/>
  <c r="F59" i="775"/>
  <c r="E59" i="775"/>
  <c r="Z58" i="775"/>
  <c r="J58" i="775" s="1"/>
  <c r="Y58" i="775"/>
  <c r="X58" i="775"/>
  <c r="V58" i="775"/>
  <c r="W58" i="775" s="1"/>
  <c r="U58" i="775"/>
  <c r="T58" i="775"/>
  <c r="K58" i="775"/>
  <c r="H58" i="775"/>
  <c r="G58" i="775"/>
  <c r="F58" i="775"/>
  <c r="E58" i="775"/>
  <c r="Z57" i="775"/>
  <c r="J57" i="775" s="1"/>
  <c r="Y57" i="775"/>
  <c r="X57" i="775"/>
  <c r="V57" i="775"/>
  <c r="W57" i="775" s="1"/>
  <c r="U57" i="775"/>
  <c r="T57" i="775"/>
  <c r="K57" i="775"/>
  <c r="H57" i="775"/>
  <c r="G57" i="775"/>
  <c r="F57" i="775"/>
  <c r="E57" i="775"/>
  <c r="Z56" i="775"/>
  <c r="J56" i="775" s="1"/>
  <c r="Y56" i="775"/>
  <c r="X56" i="775"/>
  <c r="V56" i="775"/>
  <c r="W56" i="775" s="1"/>
  <c r="U56" i="775"/>
  <c r="T56" i="775"/>
  <c r="K56" i="775"/>
  <c r="H56" i="775"/>
  <c r="G56" i="775"/>
  <c r="F56" i="775"/>
  <c r="E56" i="775"/>
  <c r="Z55" i="775"/>
  <c r="J55" i="775" s="1"/>
  <c r="Y55" i="775"/>
  <c r="X55" i="775"/>
  <c r="V55" i="775"/>
  <c r="W55" i="775" s="1"/>
  <c r="U55" i="775"/>
  <c r="T55" i="775"/>
  <c r="K55" i="775"/>
  <c r="H55" i="775"/>
  <c r="G55" i="775"/>
  <c r="F55" i="775"/>
  <c r="E55" i="775"/>
  <c r="Z54" i="775"/>
  <c r="J54" i="775" s="1"/>
  <c r="Y54" i="775"/>
  <c r="X54" i="775"/>
  <c r="V54" i="775"/>
  <c r="W54" i="775" s="1"/>
  <c r="U54" i="775"/>
  <c r="T54" i="775"/>
  <c r="K54" i="775"/>
  <c r="H54" i="775"/>
  <c r="G54" i="775"/>
  <c r="F54" i="775"/>
  <c r="E54" i="775"/>
  <c r="Z53" i="775"/>
  <c r="J53" i="775" s="1"/>
  <c r="Y53" i="775"/>
  <c r="X53" i="775"/>
  <c r="V53" i="775"/>
  <c r="W53" i="775" s="1"/>
  <c r="U53" i="775"/>
  <c r="T53" i="775"/>
  <c r="K53" i="775"/>
  <c r="H53" i="775"/>
  <c r="G53" i="775"/>
  <c r="F53" i="775"/>
  <c r="E53" i="775"/>
  <c r="Z52" i="775"/>
  <c r="J52" i="775" s="1"/>
  <c r="Y52" i="775"/>
  <c r="X52" i="775"/>
  <c r="I52" i="775" s="1"/>
  <c r="V52" i="775"/>
  <c r="W52" i="775" s="1"/>
  <c r="U52" i="775"/>
  <c r="T52" i="775"/>
  <c r="K52" i="775"/>
  <c r="H52" i="775"/>
  <c r="G52" i="775"/>
  <c r="F52" i="775"/>
  <c r="E52" i="775"/>
  <c r="Z51" i="775"/>
  <c r="J51" i="775" s="1"/>
  <c r="Y51" i="775"/>
  <c r="X51" i="775"/>
  <c r="V51" i="775"/>
  <c r="W51" i="775" s="1"/>
  <c r="U51" i="775"/>
  <c r="T51" i="775"/>
  <c r="K51" i="775"/>
  <c r="H51" i="775"/>
  <c r="G51" i="775"/>
  <c r="F51" i="775"/>
  <c r="E51" i="775"/>
  <c r="Z50" i="775"/>
  <c r="J50" i="775" s="1"/>
  <c r="Y50" i="775"/>
  <c r="X50" i="775"/>
  <c r="V50" i="775"/>
  <c r="W50" i="775" s="1"/>
  <c r="U50" i="775"/>
  <c r="T50" i="775"/>
  <c r="K50" i="775"/>
  <c r="H50" i="775"/>
  <c r="G50" i="775"/>
  <c r="F50" i="775"/>
  <c r="E50" i="775"/>
  <c r="Z49" i="775"/>
  <c r="J49" i="775" s="1"/>
  <c r="Y49" i="775"/>
  <c r="X49" i="775"/>
  <c r="V49" i="775"/>
  <c r="W49" i="775" s="1"/>
  <c r="T49" i="775"/>
  <c r="K49" i="775"/>
  <c r="H49" i="775"/>
  <c r="G49" i="775"/>
  <c r="F49" i="775"/>
  <c r="E49" i="775"/>
  <c r="Z48" i="775"/>
  <c r="J48" i="775" s="1"/>
  <c r="Y48" i="775"/>
  <c r="X48" i="775"/>
  <c r="V48" i="775"/>
  <c r="W48" i="775" s="1"/>
  <c r="T48" i="775"/>
  <c r="K48" i="775"/>
  <c r="H48" i="775"/>
  <c r="G48" i="775"/>
  <c r="F48" i="775"/>
  <c r="E48" i="775"/>
  <c r="Z47" i="775"/>
  <c r="J47" i="775" s="1"/>
  <c r="Y47" i="775"/>
  <c r="X47" i="775"/>
  <c r="I47" i="775" s="1"/>
  <c r="V47" i="775"/>
  <c r="W47" i="775" s="1"/>
  <c r="T47" i="775"/>
  <c r="K47" i="775"/>
  <c r="H47" i="775"/>
  <c r="G47" i="775"/>
  <c r="F47" i="775"/>
  <c r="E47" i="775"/>
  <c r="Z46" i="775"/>
  <c r="J46" i="775" s="1"/>
  <c r="Y46" i="775"/>
  <c r="X46" i="775"/>
  <c r="V46" i="775"/>
  <c r="W46" i="775" s="1"/>
  <c r="T46" i="775"/>
  <c r="K46" i="775"/>
  <c r="H46" i="775"/>
  <c r="G46" i="775"/>
  <c r="F46" i="775"/>
  <c r="E46" i="775"/>
  <c r="Z45" i="775"/>
  <c r="J45" i="775" s="1"/>
  <c r="Y45" i="775"/>
  <c r="X45" i="775"/>
  <c r="I45" i="775" s="1"/>
  <c r="V45" i="775"/>
  <c r="W45" i="775" s="1"/>
  <c r="U45" i="775"/>
  <c r="T45" i="775"/>
  <c r="K45" i="775"/>
  <c r="H45" i="775"/>
  <c r="G45" i="775"/>
  <c r="F45" i="775"/>
  <c r="E45" i="775"/>
  <c r="Z44" i="775"/>
  <c r="J44" i="775" s="1"/>
  <c r="Y44" i="775"/>
  <c r="I44" i="775" s="1"/>
  <c r="X44" i="775"/>
  <c r="V44" i="775"/>
  <c r="W44" i="775" s="1"/>
  <c r="U44" i="775"/>
  <c r="T44" i="775"/>
  <c r="K44" i="775"/>
  <c r="H44" i="775"/>
  <c r="G44" i="775"/>
  <c r="F44" i="775"/>
  <c r="E44" i="775"/>
  <c r="Z43" i="775"/>
  <c r="J43" i="775" s="1"/>
  <c r="Y43" i="775"/>
  <c r="X43" i="775"/>
  <c r="V43" i="775"/>
  <c r="W43" i="775" s="1"/>
  <c r="T43" i="775"/>
  <c r="K43" i="775"/>
  <c r="H43" i="775"/>
  <c r="G43" i="775"/>
  <c r="F43" i="775"/>
  <c r="E43" i="775"/>
  <c r="Z42" i="775"/>
  <c r="Y42" i="775"/>
  <c r="X42" i="775"/>
  <c r="I42" i="775" s="1"/>
  <c r="V42" i="775"/>
  <c r="W42" i="775" s="1"/>
  <c r="T42" i="775"/>
  <c r="K42" i="775"/>
  <c r="J42" i="775"/>
  <c r="H42" i="775"/>
  <c r="G42" i="775"/>
  <c r="F42" i="775"/>
  <c r="E42" i="775"/>
  <c r="Z33" i="775"/>
  <c r="J33" i="775" s="1"/>
  <c r="Y33" i="775"/>
  <c r="X33" i="775"/>
  <c r="V33" i="775"/>
  <c r="W33" i="775" s="1"/>
  <c r="T33" i="775"/>
  <c r="G33" i="775" s="1"/>
  <c r="K33" i="775"/>
  <c r="H33" i="775"/>
  <c r="F33" i="775"/>
  <c r="E33" i="775"/>
  <c r="Z32" i="775"/>
  <c r="J32" i="775" s="1"/>
  <c r="Y32" i="775"/>
  <c r="X32" i="775"/>
  <c r="V32" i="775"/>
  <c r="W32" i="775" s="1"/>
  <c r="T32" i="775"/>
  <c r="K32" i="775"/>
  <c r="H32" i="775"/>
  <c r="G32" i="775"/>
  <c r="F32" i="775"/>
  <c r="E32" i="775"/>
  <c r="Z31" i="775"/>
  <c r="J31" i="775" s="1"/>
  <c r="Y31" i="775"/>
  <c r="X31" i="775"/>
  <c r="V31" i="775"/>
  <c r="W31" i="775" s="1"/>
  <c r="T31" i="775"/>
  <c r="G31" i="775" s="1"/>
  <c r="K31" i="775"/>
  <c r="H31" i="775"/>
  <c r="F31" i="775"/>
  <c r="E31" i="775"/>
  <c r="Z30" i="775"/>
  <c r="J30" i="775" s="1"/>
  <c r="Y30" i="775"/>
  <c r="X30" i="775"/>
  <c r="V30" i="775"/>
  <c r="W30" i="775" s="1"/>
  <c r="T30" i="775"/>
  <c r="G30" i="775" s="1"/>
  <c r="K30" i="775"/>
  <c r="H30" i="775"/>
  <c r="F30" i="775"/>
  <c r="E30" i="775"/>
  <c r="Z29" i="775"/>
  <c r="J29" i="775" s="1"/>
  <c r="Y29" i="775"/>
  <c r="I29" i="775" s="1"/>
  <c r="X29" i="775"/>
  <c r="V29" i="775"/>
  <c r="W29" i="775" s="1"/>
  <c r="T29" i="775"/>
  <c r="G29" i="775" s="1"/>
  <c r="K29" i="775"/>
  <c r="H29" i="775"/>
  <c r="F29" i="775"/>
  <c r="E29" i="775"/>
  <c r="Z28" i="775"/>
  <c r="J28" i="775" s="1"/>
  <c r="Y28" i="775"/>
  <c r="X28" i="775"/>
  <c r="V28" i="775"/>
  <c r="W28" i="775" s="1"/>
  <c r="T28" i="775"/>
  <c r="G28" i="775" s="1"/>
  <c r="K28" i="775"/>
  <c r="H28" i="775"/>
  <c r="F28" i="775"/>
  <c r="E28" i="775"/>
  <c r="Z27" i="775"/>
  <c r="J27" i="775" s="1"/>
  <c r="Y27" i="775"/>
  <c r="X27" i="775"/>
  <c r="V27" i="775"/>
  <c r="W27" i="775" s="1"/>
  <c r="T27" i="775"/>
  <c r="G27" i="775" s="1"/>
  <c r="K27" i="775"/>
  <c r="H27" i="775"/>
  <c r="F27" i="775"/>
  <c r="E27" i="775"/>
  <c r="Z26" i="775"/>
  <c r="J26" i="775" s="1"/>
  <c r="Y26" i="775"/>
  <c r="X26" i="775"/>
  <c r="V26" i="775"/>
  <c r="W26" i="775" s="1"/>
  <c r="T26" i="775"/>
  <c r="K26" i="775"/>
  <c r="H26" i="775"/>
  <c r="G26" i="775"/>
  <c r="F26" i="775"/>
  <c r="E26" i="775"/>
  <c r="Z25" i="775"/>
  <c r="J25" i="775" s="1"/>
  <c r="Y25" i="775"/>
  <c r="X25" i="775"/>
  <c r="V25" i="775"/>
  <c r="W25" i="775" s="1"/>
  <c r="T25" i="775"/>
  <c r="G25" i="775" s="1"/>
  <c r="K25" i="775"/>
  <c r="H25" i="775"/>
  <c r="F25" i="775"/>
  <c r="E25" i="775"/>
  <c r="Z24" i="775"/>
  <c r="J24" i="775" s="1"/>
  <c r="Y24" i="775"/>
  <c r="X24" i="775"/>
  <c r="I24" i="775" s="1"/>
  <c r="V24" i="775"/>
  <c r="W24" i="775" s="1"/>
  <c r="G24" i="775" s="1"/>
  <c r="T24" i="775"/>
  <c r="K24" i="775"/>
  <c r="H24" i="775"/>
  <c r="F24" i="775"/>
  <c r="E24" i="775"/>
  <c r="Z23" i="775"/>
  <c r="J23" i="775" s="1"/>
  <c r="Y23" i="775"/>
  <c r="X23" i="775"/>
  <c r="V23" i="775"/>
  <c r="W23" i="775" s="1"/>
  <c r="T23" i="775"/>
  <c r="G23" i="775" s="1"/>
  <c r="K23" i="775"/>
  <c r="H23" i="775"/>
  <c r="F23" i="775"/>
  <c r="E23" i="775"/>
  <c r="Z22" i="775"/>
  <c r="J22" i="775" s="1"/>
  <c r="Y22" i="775"/>
  <c r="X22" i="775"/>
  <c r="V22" i="775"/>
  <c r="W22" i="775" s="1"/>
  <c r="T22" i="775"/>
  <c r="G22" i="775" s="1"/>
  <c r="K22" i="775"/>
  <c r="H22" i="775"/>
  <c r="F22" i="775"/>
  <c r="E22" i="775"/>
  <c r="Z21" i="775"/>
  <c r="J21" i="775" s="1"/>
  <c r="Y21" i="775"/>
  <c r="X21" i="775"/>
  <c r="V21" i="775"/>
  <c r="W21" i="775" s="1"/>
  <c r="T21" i="775"/>
  <c r="G21" i="775" s="1"/>
  <c r="K21" i="775"/>
  <c r="H21" i="775"/>
  <c r="F21" i="775"/>
  <c r="E21" i="775"/>
  <c r="Z20" i="775"/>
  <c r="J20" i="775" s="1"/>
  <c r="Y20" i="775"/>
  <c r="X20" i="775"/>
  <c r="V20" i="775"/>
  <c r="W20" i="775" s="1"/>
  <c r="T20" i="775"/>
  <c r="G20" i="775" s="1"/>
  <c r="K20" i="775"/>
  <c r="H20" i="775"/>
  <c r="F20" i="775"/>
  <c r="E20" i="775"/>
  <c r="Z15" i="775"/>
  <c r="J15" i="775" s="1"/>
  <c r="Y15" i="775"/>
  <c r="X15" i="775"/>
  <c r="V15" i="775"/>
  <c r="W15" i="775" s="1"/>
  <c r="T15" i="775"/>
  <c r="G15" i="775" s="1"/>
  <c r="K15" i="775"/>
  <c r="H15" i="775"/>
  <c r="F15" i="775"/>
  <c r="E15" i="775"/>
  <c r="Z14" i="775"/>
  <c r="J14" i="775" s="1"/>
  <c r="Y14" i="775"/>
  <c r="X14" i="775"/>
  <c r="V14" i="775"/>
  <c r="W14" i="775" s="1"/>
  <c r="T14" i="775"/>
  <c r="K14" i="775"/>
  <c r="H14" i="775"/>
  <c r="G14" i="775"/>
  <c r="F14" i="775"/>
  <c r="E14" i="775"/>
  <c r="Z13" i="775"/>
  <c r="J13" i="775" s="1"/>
  <c r="Y13" i="775"/>
  <c r="X13" i="775"/>
  <c r="V13" i="775"/>
  <c r="W13" i="775" s="1"/>
  <c r="T13" i="775"/>
  <c r="G13" i="775" s="1"/>
  <c r="K13" i="775"/>
  <c r="H13" i="775"/>
  <c r="F13" i="775"/>
  <c r="E13" i="775"/>
  <c r="Z12" i="775"/>
  <c r="J12" i="775" s="1"/>
  <c r="Y12" i="775"/>
  <c r="X12" i="775"/>
  <c r="V12" i="775"/>
  <c r="W12" i="775" s="1"/>
  <c r="G12" i="775" s="1"/>
  <c r="T12" i="775"/>
  <c r="K12" i="775"/>
  <c r="H12" i="775"/>
  <c r="F12" i="775"/>
  <c r="E12" i="775"/>
  <c r="Z11" i="775"/>
  <c r="J11" i="775" s="1"/>
  <c r="Y11" i="775"/>
  <c r="X11" i="775"/>
  <c r="V11" i="775"/>
  <c r="W11" i="775" s="1"/>
  <c r="T11" i="775"/>
  <c r="K11" i="775"/>
  <c r="H11" i="775"/>
  <c r="G11" i="775"/>
  <c r="F11" i="775"/>
  <c r="E11" i="775"/>
  <c r="Z10" i="775"/>
  <c r="J10" i="775" s="1"/>
  <c r="Y10" i="775"/>
  <c r="X10" i="775"/>
  <c r="V10" i="775"/>
  <c r="W10" i="775" s="1"/>
  <c r="T10" i="775"/>
  <c r="G10" i="775" s="1"/>
  <c r="K10" i="775"/>
  <c r="H10" i="775"/>
  <c r="F10" i="775"/>
  <c r="E10" i="775"/>
  <c r="Z9" i="775"/>
  <c r="J9" i="775" s="1"/>
  <c r="Y9" i="775"/>
  <c r="I9" i="775" s="1"/>
  <c r="X9" i="775"/>
  <c r="V9" i="775"/>
  <c r="W9" i="775" s="1"/>
  <c r="T9" i="775"/>
  <c r="G9" i="775" s="1"/>
  <c r="K9" i="775"/>
  <c r="H9" i="775"/>
  <c r="F9" i="775"/>
  <c r="E9" i="775"/>
  <c r="Z8" i="775"/>
  <c r="J8" i="775" s="1"/>
  <c r="Y8" i="775"/>
  <c r="I8" i="775" s="1"/>
  <c r="X8" i="775"/>
  <c r="V8" i="775"/>
  <c r="W8" i="775" s="1"/>
  <c r="T8" i="775"/>
  <c r="G8" i="775" s="1"/>
  <c r="K8" i="775"/>
  <c r="H8" i="775"/>
  <c r="F8" i="775"/>
  <c r="E8" i="775"/>
  <c r="Z7" i="775"/>
  <c r="J7" i="775" s="1"/>
  <c r="Y7" i="775"/>
  <c r="X7" i="775"/>
  <c r="I7" i="775" s="1"/>
  <c r="V7" i="775"/>
  <c r="W7" i="775" s="1"/>
  <c r="T7" i="775"/>
  <c r="G7" i="775" s="1"/>
  <c r="K7" i="775"/>
  <c r="H7" i="775"/>
  <c r="F7" i="775"/>
  <c r="E7" i="775"/>
  <c r="D7" i="775" s="1"/>
  <c r="Z6" i="775"/>
  <c r="J6" i="775" s="1"/>
  <c r="Y6" i="775"/>
  <c r="X6" i="775"/>
  <c r="V6" i="775"/>
  <c r="W6" i="775" s="1"/>
  <c r="G6" i="775" s="1"/>
  <c r="T6" i="775"/>
  <c r="K6" i="775"/>
  <c r="H6" i="775"/>
  <c r="F6" i="775"/>
  <c r="E6" i="775"/>
  <c r="Z3" i="775"/>
  <c r="J3" i="775" s="1"/>
  <c r="Y3" i="775"/>
  <c r="X3" i="775"/>
  <c r="V3" i="775"/>
  <c r="W3" i="775" s="1"/>
  <c r="T3" i="775"/>
  <c r="K3" i="775"/>
  <c r="H3" i="775"/>
  <c r="G3" i="775"/>
  <c r="F3" i="775"/>
  <c r="P14" i="774"/>
  <c r="P39" i="774"/>
  <c r="Z46" i="774"/>
  <c r="Y46" i="774"/>
  <c r="X46" i="774"/>
  <c r="V46" i="774"/>
  <c r="W46" i="774" s="1"/>
  <c r="T46" i="774"/>
  <c r="Z45" i="774"/>
  <c r="Y45" i="774"/>
  <c r="X45" i="774"/>
  <c r="V45" i="774"/>
  <c r="W45" i="774" s="1"/>
  <c r="T45" i="774"/>
  <c r="Y43" i="774"/>
  <c r="X43" i="774"/>
  <c r="W43" i="774"/>
  <c r="U43" i="774"/>
  <c r="V43" i="774" s="1"/>
  <c r="C43" i="774"/>
  <c r="X42" i="774"/>
  <c r="W42" i="774"/>
  <c r="U42" i="774"/>
  <c r="V42" i="774" s="1"/>
  <c r="N42" i="774"/>
  <c r="Y42" i="774" s="1"/>
  <c r="S39" i="774"/>
  <c r="S40" i="774" s="1"/>
  <c r="K39" i="774"/>
  <c r="S14" i="774"/>
  <c r="N41" i="774"/>
  <c r="K14" i="774"/>
  <c r="Y531" i="774"/>
  <c r="M527" i="774"/>
  <c r="M526" i="774"/>
  <c r="T525" i="774"/>
  <c r="M525" i="774"/>
  <c r="T524" i="774"/>
  <c r="M524" i="774"/>
  <c r="L524" i="774" s="1"/>
  <c r="Y523" i="774"/>
  <c r="X523" i="774"/>
  <c r="T523" i="774"/>
  <c r="M523" i="774"/>
  <c r="Y522" i="774"/>
  <c r="X522" i="774"/>
  <c r="T522" i="774"/>
  <c r="M522" i="774"/>
  <c r="Y521" i="774"/>
  <c r="X521" i="774"/>
  <c r="T521" i="774"/>
  <c r="M521" i="774"/>
  <c r="Y520" i="774"/>
  <c r="X520" i="774"/>
  <c r="T520" i="774"/>
  <c r="M520" i="774"/>
  <c r="Y519" i="774"/>
  <c r="X519" i="774"/>
  <c r="T519" i="774"/>
  <c r="M519" i="774"/>
  <c r="Y518" i="774"/>
  <c r="X518" i="774"/>
  <c r="T518" i="774"/>
  <c r="M518" i="774"/>
  <c r="Y517" i="774"/>
  <c r="X517" i="774"/>
  <c r="T517" i="774"/>
  <c r="M517" i="774"/>
  <c r="Y516" i="774"/>
  <c r="X516" i="774"/>
  <c r="T516" i="774"/>
  <c r="M516" i="774"/>
  <c r="Y515" i="774"/>
  <c r="X515" i="774"/>
  <c r="T515" i="774"/>
  <c r="M515" i="774"/>
  <c r="Y514" i="774"/>
  <c r="X514" i="774"/>
  <c r="T514" i="774"/>
  <c r="M514" i="774"/>
  <c r="Y513" i="774"/>
  <c r="X513" i="774"/>
  <c r="T513" i="774"/>
  <c r="M513" i="774"/>
  <c r="Y512" i="774"/>
  <c r="X512" i="774"/>
  <c r="T512" i="774"/>
  <c r="M512" i="774"/>
  <c r="Y511" i="774"/>
  <c r="X511" i="774"/>
  <c r="T511" i="774"/>
  <c r="M511" i="774"/>
  <c r="K511" i="774"/>
  <c r="Y510" i="774"/>
  <c r="T510" i="774"/>
  <c r="M510" i="774"/>
  <c r="K510" i="774"/>
  <c r="Y509" i="774"/>
  <c r="T509" i="774"/>
  <c r="M509" i="774"/>
  <c r="K509" i="774"/>
  <c r="Y508" i="774"/>
  <c r="T508" i="774"/>
  <c r="M508" i="774"/>
  <c r="K508" i="774"/>
  <c r="Y507" i="774"/>
  <c r="T507" i="774"/>
  <c r="M507" i="774"/>
  <c r="K507" i="774"/>
  <c r="Y506" i="774"/>
  <c r="T506" i="774"/>
  <c r="M506" i="774"/>
  <c r="K506" i="774"/>
  <c r="Y505" i="774"/>
  <c r="T505" i="774"/>
  <c r="M505" i="774"/>
  <c r="K505" i="774"/>
  <c r="Y504" i="774"/>
  <c r="T504" i="774"/>
  <c r="M504" i="774"/>
  <c r="K504" i="774"/>
  <c r="Y503" i="774"/>
  <c r="T503" i="774"/>
  <c r="M503" i="774"/>
  <c r="K503" i="774"/>
  <c r="Y502" i="774"/>
  <c r="T502" i="774"/>
  <c r="M502" i="774"/>
  <c r="K502" i="774"/>
  <c r="Y501" i="774"/>
  <c r="T501" i="774"/>
  <c r="M501" i="774"/>
  <c r="K501" i="774"/>
  <c r="Y500" i="774"/>
  <c r="T500" i="774"/>
  <c r="M500" i="774"/>
  <c r="K500" i="774"/>
  <c r="Y499" i="774"/>
  <c r="T499" i="774"/>
  <c r="M499" i="774"/>
  <c r="K499" i="774"/>
  <c r="Y498" i="774"/>
  <c r="T498" i="774"/>
  <c r="M498" i="774"/>
  <c r="K498" i="774"/>
  <c r="Y497" i="774"/>
  <c r="T497" i="774"/>
  <c r="M497" i="774"/>
  <c r="K497" i="774"/>
  <c r="Y496" i="774"/>
  <c r="T496" i="774"/>
  <c r="M496" i="774"/>
  <c r="K496" i="774"/>
  <c r="Y495" i="774"/>
  <c r="T495" i="774"/>
  <c r="M495" i="774"/>
  <c r="K495" i="774"/>
  <c r="Y494" i="774"/>
  <c r="T494" i="774"/>
  <c r="M494" i="774"/>
  <c r="K494" i="774"/>
  <c r="Y493" i="774"/>
  <c r="T493" i="774"/>
  <c r="M493" i="774"/>
  <c r="K493" i="774"/>
  <c r="Y492" i="774"/>
  <c r="T492" i="774"/>
  <c r="M492" i="774"/>
  <c r="K492" i="774"/>
  <c r="Y491" i="774"/>
  <c r="T491" i="774"/>
  <c r="M491" i="774"/>
  <c r="K491" i="774"/>
  <c r="Y490" i="774"/>
  <c r="T490" i="774"/>
  <c r="M490" i="774"/>
  <c r="K490" i="774"/>
  <c r="Y489" i="774"/>
  <c r="T489" i="774"/>
  <c r="M489" i="774"/>
  <c r="K489" i="774"/>
  <c r="Y488" i="774"/>
  <c r="T488" i="774"/>
  <c r="M488" i="774"/>
  <c r="K488" i="774"/>
  <c r="Y487" i="774"/>
  <c r="T487" i="774"/>
  <c r="M487" i="774"/>
  <c r="K487" i="774"/>
  <c r="Y486" i="774"/>
  <c r="T486" i="774"/>
  <c r="M486" i="774"/>
  <c r="K486" i="774"/>
  <c r="Y485" i="774"/>
  <c r="T485" i="774"/>
  <c r="M485" i="774"/>
  <c r="K485" i="774"/>
  <c r="Y484" i="774"/>
  <c r="T484" i="774"/>
  <c r="M484" i="774"/>
  <c r="K484" i="774"/>
  <c r="Y483" i="774"/>
  <c r="T483" i="774"/>
  <c r="M483" i="774"/>
  <c r="K483" i="774"/>
  <c r="Y482" i="774"/>
  <c r="T482" i="774"/>
  <c r="M482" i="774"/>
  <c r="K482" i="774"/>
  <c r="Y481" i="774"/>
  <c r="T481" i="774"/>
  <c r="M481" i="774"/>
  <c r="K481" i="774"/>
  <c r="Y480" i="774"/>
  <c r="T480" i="774"/>
  <c r="M480" i="774"/>
  <c r="K480" i="774"/>
  <c r="Y479" i="774"/>
  <c r="T479" i="774"/>
  <c r="M479" i="774"/>
  <c r="K479" i="774"/>
  <c r="Y478" i="774"/>
  <c r="T478" i="774"/>
  <c r="M478" i="774"/>
  <c r="K478" i="774"/>
  <c r="Y477" i="774"/>
  <c r="T477" i="774"/>
  <c r="M477" i="774"/>
  <c r="K477" i="774"/>
  <c r="Y476" i="774"/>
  <c r="T476" i="774"/>
  <c r="M476" i="774"/>
  <c r="K476" i="774"/>
  <c r="Y475" i="774"/>
  <c r="T475" i="774"/>
  <c r="M475" i="774"/>
  <c r="K475" i="774"/>
  <c r="Y474" i="774"/>
  <c r="T474" i="774"/>
  <c r="M474" i="774"/>
  <c r="K474" i="774"/>
  <c r="Y473" i="774"/>
  <c r="T473" i="774"/>
  <c r="M473" i="774"/>
  <c r="K473" i="774"/>
  <c r="Y472" i="774"/>
  <c r="T472" i="774"/>
  <c r="M472" i="774"/>
  <c r="K472" i="774"/>
  <c r="Y471" i="774"/>
  <c r="T471" i="774"/>
  <c r="M471" i="774"/>
  <c r="K471" i="774"/>
  <c r="Y470" i="774"/>
  <c r="T470" i="774"/>
  <c r="M470" i="774"/>
  <c r="K470" i="774"/>
  <c r="Y469" i="774"/>
  <c r="T469" i="774"/>
  <c r="M469" i="774"/>
  <c r="K469" i="774"/>
  <c r="Y468" i="774"/>
  <c r="T468" i="774"/>
  <c r="K468" i="774"/>
  <c r="Y467" i="774"/>
  <c r="T467" i="774"/>
  <c r="L467" i="774"/>
  <c r="K467" i="774"/>
  <c r="Y466" i="774"/>
  <c r="T466" i="774"/>
  <c r="M466" i="774"/>
  <c r="K466" i="774"/>
  <c r="Y465" i="774"/>
  <c r="T465" i="774"/>
  <c r="M465" i="774"/>
  <c r="K465" i="774"/>
  <c r="Y464" i="774"/>
  <c r="T464" i="774"/>
  <c r="K464" i="774"/>
  <c r="Y463" i="774"/>
  <c r="T463" i="774"/>
  <c r="K463" i="774"/>
  <c r="Y462" i="774"/>
  <c r="T462" i="774"/>
  <c r="K462" i="774"/>
  <c r="Y461" i="774"/>
  <c r="T461" i="774"/>
  <c r="M461" i="774"/>
  <c r="K461" i="774"/>
  <c r="Y460" i="774"/>
  <c r="T460" i="774"/>
  <c r="M460" i="774"/>
  <c r="K460" i="774"/>
  <c r="Y459" i="774"/>
  <c r="T459" i="774"/>
  <c r="M459" i="774"/>
  <c r="K459" i="774"/>
  <c r="Y458" i="774"/>
  <c r="T458" i="774"/>
  <c r="M458" i="774"/>
  <c r="K458" i="774"/>
  <c r="Y457" i="774"/>
  <c r="T457" i="774"/>
  <c r="K457" i="774"/>
  <c r="Y456" i="774"/>
  <c r="T456" i="774"/>
  <c r="K456" i="774"/>
  <c r="Y455" i="774"/>
  <c r="X455" i="774"/>
  <c r="T455" i="774"/>
  <c r="K455" i="774"/>
  <c r="Y454" i="774"/>
  <c r="X454" i="774"/>
  <c r="T454" i="774"/>
  <c r="K454" i="774"/>
  <c r="Y453" i="774"/>
  <c r="X453" i="774"/>
  <c r="Y452" i="774"/>
  <c r="X452" i="774"/>
  <c r="Y451" i="774"/>
  <c r="X451" i="774"/>
  <c r="Y450" i="774"/>
  <c r="X450" i="774"/>
  <c r="M450" i="774"/>
  <c r="Y449" i="774"/>
  <c r="X449" i="774"/>
  <c r="M449" i="774"/>
  <c r="Y448" i="774"/>
  <c r="X448" i="774"/>
  <c r="Y447" i="774"/>
  <c r="X447" i="774"/>
  <c r="Y446" i="774"/>
  <c r="X446" i="774"/>
  <c r="Y445" i="774"/>
  <c r="X445" i="774"/>
  <c r="M445" i="774"/>
  <c r="Y444" i="774"/>
  <c r="X444" i="774"/>
  <c r="M444" i="774"/>
  <c r="Y443" i="774"/>
  <c r="X443" i="774"/>
  <c r="M443" i="774"/>
  <c r="Y442" i="774"/>
  <c r="X442" i="774"/>
  <c r="Y441" i="774"/>
  <c r="X441" i="774"/>
  <c r="Y440" i="774"/>
  <c r="X440" i="774"/>
  <c r="Y439" i="774"/>
  <c r="X439" i="774"/>
  <c r="M439" i="774"/>
  <c r="Y438" i="774"/>
  <c r="X438" i="774"/>
  <c r="Y437" i="774"/>
  <c r="X437" i="774"/>
  <c r="Y433" i="774"/>
  <c r="X433" i="774"/>
  <c r="Y432" i="774"/>
  <c r="X432" i="774"/>
  <c r="Y431" i="774"/>
  <c r="X431" i="774"/>
  <c r="Y430" i="774"/>
  <c r="X430" i="774"/>
  <c r="Y429" i="774"/>
  <c r="X429" i="774"/>
  <c r="Y428" i="774"/>
  <c r="X428" i="774"/>
  <c r="Y427" i="774"/>
  <c r="X427" i="774"/>
  <c r="Y426" i="774"/>
  <c r="X426" i="774"/>
  <c r="Y425" i="774"/>
  <c r="X425" i="774"/>
  <c r="Y424" i="774"/>
  <c r="X424" i="774"/>
  <c r="Y423" i="774"/>
  <c r="X423" i="774"/>
  <c r="Y422" i="774"/>
  <c r="X422" i="774"/>
  <c r="Y421" i="774"/>
  <c r="X421" i="774"/>
  <c r="Y420" i="774"/>
  <c r="X420" i="774"/>
  <c r="Y419" i="774"/>
  <c r="X419" i="774"/>
  <c r="Y418" i="774"/>
  <c r="X418" i="774"/>
  <c r="M418" i="774"/>
  <c r="Y417" i="774"/>
  <c r="X417" i="774"/>
  <c r="M417" i="774"/>
  <c r="Y416" i="774"/>
  <c r="X416" i="774"/>
  <c r="M416" i="774"/>
  <c r="Y415" i="774"/>
  <c r="X415" i="774"/>
  <c r="M415" i="774"/>
  <c r="Y414" i="774"/>
  <c r="X414" i="774"/>
  <c r="Y411" i="774"/>
  <c r="Y410" i="774"/>
  <c r="X410" i="774"/>
  <c r="Y409" i="774"/>
  <c r="X409" i="774"/>
  <c r="Y408" i="774"/>
  <c r="X408" i="774"/>
  <c r="Y407" i="774"/>
  <c r="X407" i="774"/>
  <c r="Y406" i="774"/>
  <c r="X406" i="774"/>
  <c r="Y405" i="774"/>
  <c r="X405" i="774"/>
  <c r="Y404" i="774"/>
  <c r="X404" i="774"/>
  <c r="Y403" i="774"/>
  <c r="X403" i="774"/>
  <c r="Y402" i="774"/>
  <c r="X402" i="774"/>
  <c r="Y401" i="774"/>
  <c r="X401" i="774"/>
  <c r="U401" i="774"/>
  <c r="Y400" i="774"/>
  <c r="X400" i="774"/>
  <c r="U400" i="774"/>
  <c r="Y399" i="774"/>
  <c r="X399" i="774"/>
  <c r="U399" i="774"/>
  <c r="Y398" i="774"/>
  <c r="X398" i="774"/>
  <c r="U398" i="774"/>
  <c r="Y397" i="774"/>
  <c r="X397" i="774"/>
  <c r="U397" i="774"/>
  <c r="Y396" i="774"/>
  <c r="X396" i="774"/>
  <c r="U396" i="774"/>
  <c r="Y395" i="774"/>
  <c r="U395" i="774"/>
  <c r="Y394" i="774"/>
  <c r="U394" i="774"/>
  <c r="Y393" i="774"/>
  <c r="X393" i="774"/>
  <c r="U393" i="774"/>
  <c r="Y392" i="774"/>
  <c r="X392" i="774"/>
  <c r="U392" i="774"/>
  <c r="Y391" i="774"/>
  <c r="X391" i="774"/>
  <c r="U391" i="774"/>
  <c r="Y390" i="774"/>
  <c r="X390" i="774"/>
  <c r="U390" i="774"/>
  <c r="Y389" i="774"/>
  <c r="X389" i="774"/>
  <c r="U389" i="774"/>
  <c r="Y388" i="774"/>
  <c r="X388" i="774"/>
  <c r="U388" i="774"/>
  <c r="Y387" i="774"/>
  <c r="X387" i="774"/>
  <c r="U387" i="774"/>
  <c r="Y386" i="774"/>
  <c r="X386" i="774"/>
  <c r="U386" i="774"/>
  <c r="Y385" i="774"/>
  <c r="X385" i="774"/>
  <c r="U385" i="774"/>
  <c r="Y384" i="774"/>
  <c r="X384" i="774"/>
  <c r="U384" i="774"/>
  <c r="Y383" i="774"/>
  <c r="X383" i="774"/>
  <c r="U383" i="774"/>
  <c r="Y382" i="774"/>
  <c r="X382" i="774"/>
  <c r="U382" i="774"/>
  <c r="Y381" i="774"/>
  <c r="X381" i="774"/>
  <c r="U381" i="774"/>
  <c r="M381" i="774"/>
  <c r="Y380" i="774"/>
  <c r="X380" i="774"/>
  <c r="U380" i="774"/>
  <c r="Y379" i="774"/>
  <c r="X379" i="774"/>
  <c r="U379" i="774"/>
  <c r="Z378" i="774"/>
  <c r="Y378" i="774"/>
  <c r="X378" i="774"/>
  <c r="U378" i="774"/>
  <c r="Z377" i="774"/>
  <c r="Y377" i="774"/>
  <c r="X377" i="774"/>
  <c r="U377" i="774"/>
  <c r="Z376" i="774"/>
  <c r="Y376" i="774"/>
  <c r="X376" i="774"/>
  <c r="U376" i="774"/>
  <c r="Z375" i="774"/>
  <c r="Y375" i="774"/>
  <c r="X375" i="774"/>
  <c r="U375" i="774"/>
  <c r="Z374" i="774"/>
  <c r="Y374" i="774"/>
  <c r="X374" i="774"/>
  <c r="U374" i="774"/>
  <c r="Z373" i="774"/>
  <c r="Y373" i="774"/>
  <c r="X373" i="774"/>
  <c r="U373" i="774"/>
  <c r="Z372" i="774"/>
  <c r="Y372" i="774"/>
  <c r="X372" i="774"/>
  <c r="U372" i="774"/>
  <c r="Z371" i="774"/>
  <c r="Y371" i="774"/>
  <c r="X371" i="774"/>
  <c r="U371" i="774"/>
  <c r="Z370" i="774"/>
  <c r="Y370" i="774"/>
  <c r="X370" i="774"/>
  <c r="U370" i="774"/>
  <c r="Z369" i="774"/>
  <c r="Y369" i="774"/>
  <c r="X369" i="774"/>
  <c r="U369" i="774"/>
  <c r="Z368" i="774"/>
  <c r="Y368" i="774"/>
  <c r="X368" i="774"/>
  <c r="U368" i="774"/>
  <c r="Z367" i="774"/>
  <c r="Y367" i="774"/>
  <c r="X367" i="774"/>
  <c r="U367" i="774"/>
  <c r="Z366" i="774"/>
  <c r="Y366" i="774"/>
  <c r="X366" i="774"/>
  <c r="U366" i="774"/>
  <c r="Z365" i="774"/>
  <c r="Y365" i="774"/>
  <c r="X365" i="774"/>
  <c r="U365" i="774"/>
  <c r="Z364" i="774"/>
  <c r="Y364" i="774"/>
  <c r="X364" i="774"/>
  <c r="U364" i="774"/>
  <c r="Z363" i="774"/>
  <c r="Y363" i="774"/>
  <c r="X363" i="774"/>
  <c r="U363" i="774"/>
  <c r="Z362" i="774"/>
  <c r="Y362" i="774"/>
  <c r="X362" i="774"/>
  <c r="U362" i="774"/>
  <c r="Z361" i="774"/>
  <c r="Y361" i="774"/>
  <c r="X361" i="774"/>
  <c r="U361" i="774"/>
  <c r="Z360" i="774"/>
  <c r="Y360" i="774"/>
  <c r="X360" i="774"/>
  <c r="U360" i="774"/>
  <c r="Z359" i="774"/>
  <c r="Y359" i="774"/>
  <c r="X359" i="774"/>
  <c r="U359" i="774"/>
  <c r="Z358" i="774"/>
  <c r="Y358" i="774"/>
  <c r="X358" i="774"/>
  <c r="U358" i="774"/>
  <c r="Z357" i="774"/>
  <c r="Y357" i="774"/>
  <c r="X357" i="774"/>
  <c r="U357" i="774"/>
  <c r="Z356" i="774"/>
  <c r="Y356" i="774"/>
  <c r="X356" i="774"/>
  <c r="U356" i="774"/>
  <c r="Z355" i="774"/>
  <c r="Y355" i="774"/>
  <c r="X355" i="774"/>
  <c r="U355" i="774"/>
  <c r="Z354" i="774"/>
  <c r="Y354" i="774"/>
  <c r="X354" i="774"/>
  <c r="U354" i="774"/>
  <c r="Z353" i="774"/>
  <c r="Y353" i="774"/>
  <c r="X353" i="774"/>
  <c r="U353" i="774"/>
  <c r="Z352" i="774"/>
  <c r="Y352" i="774"/>
  <c r="X352" i="774"/>
  <c r="U352" i="774"/>
  <c r="Z351" i="774"/>
  <c r="Y351" i="774"/>
  <c r="X351" i="774"/>
  <c r="U351" i="774"/>
  <c r="Z350" i="774"/>
  <c r="Y350" i="774"/>
  <c r="X350" i="774"/>
  <c r="U350" i="774"/>
  <c r="Z349" i="774"/>
  <c r="Y349" i="774"/>
  <c r="X349" i="774"/>
  <c r="U349" i="774"/>
  <c r="Z348" i="774"/>
  <c r="Y348" i="774"/>
  <c r="X348" i="774"/>
  <c r="U348" i="774"/>
  <c r="Z347" i="774"/>
  <c r="Y347" i="774"/>
  <c r="X347" i="774"/>
  <c r="U347" i="774"/>
  <c r="Z346" i="774"/>
  <c r="Y346" i="774"/>
  <c r="X346" i="774"/>
  <c r="U346" i="774"/>
  <c r="Z345" i="774"/>
  <c r="Y345" i="774"/>
  <c r="X345" i="774"/>
  <c r="U345" i="774"/>
  <c r="Z344" i="774"/>
  <c r="Y344" i="774"/>
  <c r="X344" i="774"/>
  <c r="U344" i="774"/>
  <c r="Z343" i="774"/>
  <c r="Y343" i="774"/>
  <c r="X343" i="774"/>
  <c r="U343" i="774"/>
  <c r="Z342" i="774"/>
  <c r="Y342" i="774"/>
  <c r="X342" i="774"/>
  <c r="U342" i="774"/>
  <c r="Z341" i="774"/>
  <c r="Y341" i="774"/>
  <c r="X341" i="774"/>
  <c r="U341" i="774"/>
  <c r="Z340" i="774"/>
  <c r="Y340" i="774"/>
  <c r="X340" i="774"/>
  <c r="U340" i="774"/>
  <c r="M340" i="774"/>
  <c r="Z339" i="774"/>
  <c r="Y339" i="774"/>
  <c r="X339" i="774"/>
  <c r="U339" i="774"/>
  <c r="M339" i="774"/>
  <c r="Z338" i="774"/>
  <c r="Y338" i="774"/>
  <c r="X338" i="774"/>
  <c r="U338" i="774"/>
  <c r="Z337" i="774"/>
  <c r="Y337" i="774"/>
  <c r="X337" i="774"/>
  <c r="U337" i="774"/>
  <c r="Z336" i="774"/>
  <c r="Y336" i="774"/>
  <c r="X336" i="774"/>
  <c r="U336" i="774"/>
  <c r="Z335" i="774"/>
  <c r="Y335" i="774"/>
  <c r="X335" i="774"/>
  <c r="U335" i="774"/>
  <c r="Z334" i="774"/>
  <c r="Y334" i="774"/>
  <c r="X334" i="774"/>
  <c r="U334" i="774"/>
  <c r="Z333" i="774"/>
  <c r="Y333" i="774"/>
  <c r="X333" i="774"/>
  <c r="U333" i="774"/>
  <c r="Z332" i="774"/>
  <c r="Y332" i="774"/>
  <c r="X332" i="774"/>
  <c r="U332" i="774"/>
  <c r="Z331" i="774"/>
  <c r="Y331" i="774"/>
  <c r="X331" i="774"/>
  <c r="U331" i="774"/>
  <c r="Z330" i="774"/>
  <c r="Y330" i="774"/>
  <c r="X330" i="774"/>
  <c r="U330" i="774"/>
  <c r="Z329" i="774"/>
  <c r="Y329" i="774"/>
  <c r="X329" i="774"/>
  <c r="U329" i="774"/>
  <c r="Z328" i="774"/>
  <c r="Y328" i="774"/>
  <c r="X328" i="774"/>
  <c r="U328" i="774"/>
  <c r="Z327" i="774"/>
  <c r="Y327" i="774"/>
  <c r="X327" i="774"/>
  <c r="U327" i="774"/>
  <c r="Z326" i="774"/>
  <c r="Y326" i="774"/>
  <c r="X326" i="774"/>
  <c r="U326" i="774"/>
  <c r="Z325" i="774"/>
  <c r="Y325" i="774"/>
  <c r="X325" i="774"/>
  <c r="U325" i="774"/>
  <c r="Z324" i="774"/>
  <c r="Y324" i="774"/>
  <c r="X324" i="774"/>
  <c r="U324" i="774"/>
  <c r="Z323" i="774"/>
  <c r="Y323" i="774"/>
  <c r="X323" i="774"/>
  <c r="U323" i="774"/>
  <c r="Z322" i="774"/>
  <c r="Y322" i="774"/>
  <c r="X322" i="774"/>
  <c r="U322" i="774"/>
  <c r="Z321" i="774"/>
  <c r="Y321" i="774"/>
  <c r="X321" i="774"/>
  <c r="U321" i="774"/>
  <c r="Z320" i="774"/>
  <c r="Y320" i="774"/>
  <c r="X320" i="774"/>
  <c r="U320" i="774"/>
  <c r="Z319" i="774"/>
  <c r="Y319" i="774"/>
  <c r="X319" i="774"/>
  <c r="U319" i="774"/>
  <c r="Z318" i="774"/>
  <c r="Y318" i="774"/>
  <c r="X318" i="774"/>
  <c r="U318" i="774"/>
  <c r="Z317" i="774"/>
  <c r="Y317" i="774"/>
  <c r="X317" i="774"/>
  <c r="U317" i="774"/>
  <c r="Z316" i="774"/>
  <c r="Y316" i="774"/>
  <c r="X316" i="774"/>
  <c r="U316" i="774"/>
  <c r="Z315" i="774"/>
  <c r="Y315" i="774"/>
  <c r="X315" i="774"/>
  <c r="U315" i="774"/>
  <c r="Z314" i="774"/>
  <c r="Y314" i="774"/>
  <c r="X314" i="774"/>
  <c r="U314" i="774"/>
  <c r="Z313" i="774"/>
  <c r="Y313" i="774"/>
  <c r="X313" i="774"/>
  <c r="U313" i="774"/>
  <c r="Z312" i="774"/>
  <c r="Y312" i="774"/>
  <c r="X312" i="774"/>
  <c r="U312" i="774"/>
  <c r="T312" i="774"/>
  <c r="Z311" i="774"/>
  <c r="Y311" i="774"/>
  <c r="X311" i="774"/>
  <c r="U311" i="774"/>
  <c r="Z310" i="774"/>
  <c r="Y310" i="774"/>
  <c r="X310" i="774"/>
  <c r="U310" i="774"/>
  <c r="Z309" i="774"/>
  <c r="Y309" i="774"/>
  <c r="X309" i="774"/>
  <c r="U309" i="774"/>
  <c r="Z308" i="774"/>
  <c r="Y308" i="774"/>
  <c r="X308" i="774"/>
  <c r="U308" i="774"/>
  <c r="Z307" i="774"/>
  <c r="Y307" i="774"/>
  <c r="X307" i="774"/>
  <c r="U307" i="774"/>
  <c r="Z306" i="774"/>
  <c r="Y306" i="774"/>
  <c r="X306" i="774"/>
  <c r="U306" i="774"/>
  <c r="Z305" i="774"/>
  <c r="Y305" i="774"/>
  <c r="X305" i="774"/>
  <c r="U305" i="774"/>
  <c r="Z304" i="774"/>
  <c r="Y304" i="774"/>
  <c r="X304" i="774"/>
  <c r="U304" i="774"/>
  <c r="Z303" i="774"/>
  <c r="Y303" i="774"/>
  <c r="X303" i="774"/>
  <c r="U303" i="774"/>
  <c r="Z302" i="774"/>
  <c r="Y302" i="774"/>
  <c r="X302" i="774"/>
  <c r="U302" i="774"/>
  <c r="Z301" i="774"/>
  <c r="Y301" i="774"/>
  <c r="X301" i="774"/>
  <c r="U301" i="774"/>
  <c r="Z300" i="774"/>
  <c r="Y300" i="774"/>
  <c r="X300" i="774"/>
  <c r="U300" i="774"/>
  <c r="Z299" i="774"/>
  <c r="Y299" i="774"/>
  <c r="X299" i="774"/>
  <c r="U299" i="774"/>
  <c r="Z298" i="774"/>
  <c r="Y298" i="774"/>
  <c r="X298" i="774"/>
  <c r="U298" i="774"/>
  <c r="Z297" i="774"/>
  <c r="Y297" i="774"/>
  <c r="X297" i="774"/>
  <c r="U297" i="774"/>
  <c r="Z296" i="774"/>
  <c r="Y296" i="774"/>
  <c r="X296" i="774"/>
  <c r="U296" i="774"/>
  <c r="Z295" i="774"/>
  <c r="Y295" i="774"/>
  <c r="X295" i="774"/>
  <c r="U295" i="774"/>
  <c r="Z294" i="774"/>
  <c r="Y294" i="774"/>
  <c r="X294" i="774"/>
  <c r="U294" i="774"/>
  <c r="Z293" i="774"/>
  <c r="Y293" i="774"/>
  <c r="X293" i="774"/>
  <c r="U293" i="774"/>
  <c r="Z292" i="774"/>
  <c r="J292" i="774" s="1"/>
  <c r="Y292" i="774"/>
  <c r="X292" i="774"/>
  <c r="U292" i="774"/>
  <c r="Z291" i="774"/>
  <c r="J291" i="774" s="1"/>
  <c r="Y291" i="774"/>
  <c r="X291" i="774"/>
  <c r="U291" i="774"/>
  <c r="Z290" i="774"/>
  <c r="J290" i="774" s="1"/>
  <c r="Y290" i="774"/>
  <c r="X290" i="774"/>
  <c r="U290" i="774"/>
  <c r="Z289" i="774"/>
  <c r="J289" i="774" s="1"/>
  <c r="Y289" i="774"/>
  <c r="X289" i="774"/>
  <c r="U289" i="774"/>
  <c r="Z288" i="774"/>
  <c r="Y288" i="774"/>
  <c r="X288" i="774"/>
  <c r="U288" i="774"/>
  <c r="J288" i="774"/>
  <c r="Z287" i="774"/>
  <c r="J287" i="774" s="1"/>
  <c r="Y287" i="774"/>
  <c r="X287" i="774"/>
  <c r="U287" i="774"/>
  <c r="Z286" i="774"/>
  <c r="J286" i="774" s="1"/>
  <c r="Y286" i="774"/>
  <c r="X286" i="774"/>
  <c r="U286" i="774"/>
  <c r="Z285" i="774"/>
  <c r="J285" i="774" s="1"/>
  <c r="Y285" i="774"/>
  <c r="X285" i="774"/>
  <c r="U285" i="774"/>
  <c r="Z284" i="774"/>
  <c r="J284" i="774" s="1"/>
  <c r="Y284" i="774"/>
  <c r="X284" i="774"/>
  <c r="U284" i="774"/>
  <c r="Z283" i="774"/>
  <c r="J283" i="774" s="1"/>
  <c r="Y283" i="774"/>
  <c r="X283" i="774"/>
  <c r="U283" i="774"/>
  <c r="Z282" i="774"/>
  <c r="J282" i="774" s="1"/>
  <c r="Y282" i="774"/>
  <c r="X282" i="774"/>
  <c r="U282" i="774"/>
  <c r="Z281" i="774"/>
  <c r="J281" i="774" s="1"/>
  <c r="Y281" i="774"/>
  <c r="X281" i="774"/>
  <c r="U281" i="774"/>
  <c r="Z280" i="774"/>
  <c r="J280" i="774" s="1"/>
  <c r="Y280" i="774"/>
  <c r="X280" i="774"/>
  <c r="U280" i="774"/>
  <c r="Z279" i="774"/>
  <c r="J279" i="774" s="1"/>
  <c r="Y279" i="774"/>
  <c r="X279" i="774"/>
  <c r="U279" i="774"/>
  <c r="Z278" i="774"/>
  <c r="J278" i="774" s="1"/>
  <c r="Y278" i="774"/>
  <c r="X278" i="774"/>
  <c r="U278" i="774"/>
  <c r="Z277" i="774"/>
  <c r="J277" i="774" s="1"/>
  <c r="Y277" i="774"/>
  <c r="X277" i="774"/>
  <c r="U277" i="774"/>
  <c r="Z276" i="774"/>
  <c r="J276" i="774" s="1"/>
  <c r="Y276" i="774"/>
  <c r="X276" i="774"/>
  <c r="U276" i="774"/>
  <c r="Z275" i="774"/>
  <c r="J275" i="774" s="1"/>
  <c r="Y275" i="774"/>
  <c r="X275" i="774"/>
  <c r="U275" i="774"/>
  <c r="Z274" i="774"/>
  <c r="J274" i="774" s="1"/>
  <c r="Y274" i="774"/>
  <c r="X274" i="774"/>
  <c r="U274" i="774"/>
  <c r="Z273" i="774"/>
  <c r="J273" i="774" s="1"/>
  <c r="Y273" i="774"/>
  <c r="X273" i="774"/>
  <c r="U273" i="774"/>
  <c r="Z272" i="774"/>
  <c r="Y272" i="774"/>
  <c r="X272" i="774"/>
  <c r="U272" i="774"/>
  <c r="J272" i="774"/>
  <c r="Z271" i="774"/>
  <c r="J271" i="774" s="1"/>
  <c r="Y271" i="774"/>
  <c r="X271" i="774"/>
  <c r="U271" i="774"/>
  <c r="Z270" i="774"/>
  <c r="J270" i="774" s="1"/>
  <c r="Y270" i="774"/>
  <c r="X270" i="774"/>
  <c r="U270" i="774"/>
  <c r="Z269" i="774"/>
  <c r="J269" i="774" s="1"/>
  <c r="Y269" i="774"/>
  <c r="X269" i="774"/>
  <c r="U269" i="774"/>
  <c r="Z268" i="774"/>
  <c r="J268" i="774" s="1"/>
  <c r="Y268" i="774"/>
  <c r="X268" i="774"/>
  <c r="U268" i="774"/>
  <c r="Z267" i="774"/>
  <c r="J267" i="774" s="1"/>
  <c r="Y267" i="774"/>
  <c r="X267" i="774"/>
  <c r="U267" i="774"/>
  <c r="Z266" i="774"/>
  <c r="J266" i="774" s="1"/>
  <c r="Y266" i="774"/>
  <c r="X266" i="774"/>
  <c r="U266" i="774"/>
  <c r="Z265" i="774"/>
  <c r="J265" i="774" s="1"/>
  <c r="Y265" i="774"/>
  <c r="X265" i="774"/>
  <c r="U265" i="774"/>
  <c r="Z264" i="774"/>
  <c r="J264" i="774" s="1"/>
  <c r="Y264" i="774"/>
  <c r="X264" i="774"/>
  <c r="U264" i="774"/>
  <c r="Z263" i="774"/>
  <c r="J263" i="774" s="1"/>
  <c r="Y263" i="774"/>
  <c r="X263" i="774"/>
  <c r="U263" i="774"/>
  <c r="Z262" i="774"/>
  <c r="J262" i="774" s="1"/>
  <c r="Y262" i="774"/>
  <c r="X262" i="774"/>
  <c r="U262" i="774"/>
  <c r="Z261" i="774"/>
  <c r="J261" i="774" s="1"/>
  <c r="Y261" i="774"/>
  <c r="X261" i="774"/>
  <c r="U261" i="774"/>
  <c r="Z260" i="774"/>
  <c r="J260" i="774" s="1"/>
  <c r="Y260" i="774"/>
  <c r="X260" i="774"/>
  <c r="U260" i="774"/>
  <c r="Z259" i="774"/>
  <c r="J259" i="774" s="1"/>
  <c r="Y259" i="774"/>
  <c r="X259" i="774"/>
  <c r="U259" i="774"/>
  <c r="Z258" i="774"/>
  <c r="J258" i="774" s="1"/>
  <c r="Y258" i="774"/>
  <c r="X258" i="774"/>
  <c r="U258" i="774"/>
  <c r="Z257" i="774"/>
  <c r="J257" i="774" s="1"/>
  <c r="Y257" i="774"/>
  <c r="X257" i="774"/>
  <c r="U257" i="774"/>
  <c r="F257" i="774"/>
  <c r="Z256" i="774"/>
  <c r="J256" i="774" s="1"/>
  <c r="Y256" i="774"/>
  <c r="X256" i="774"/>
  <c r="U256" i="774"/>
  <c r="F256" i="774"/>
  <c r="Z255" i="774"/>
  <c r="J255" i="774" s="1"/>
  <c r="Y255" i="774"/>
  <c r="X255" i="774"/>
  <c r="U255" i="774"/>
  <c r="F255" i="774"/>
  <c r="Z254" i="774"/>
  <c r="J254" i="774" s="1"/>
  <c r="Y254" i="774"/>
  <c r="X254" i="774"/>
  <c r="U254" i="774"/>
  <c r="F254" i="774"/>
  <c r="Z253" i="774"/>
  <c r="J253" i="774" s="1"/>
  <c r="Y253" i="774"/>
  <c r="X253" i="774"/>
  <c r="U253" i="774"/>
  <c r="F253" i="774"/>
  <c r="Z252" i="774"/>
  <c r="J252" i="774" s="1"/>
  <c r="Y252" i="774"/>
  <c r="X252" i="774"/>
  <c r="U252" i="774"/>
  <c r="F252" i="774"/>
  <c r="Z251" i="774"/>
  <c r="J251" i="774" s="1"/>
  <c r="Y251" i="774"/>
  <c r="X251" i="774"/>
  <c r="U251" i="774"/>
  <c r="H251" i="774"/>
  <c r="F251" i="774"/>
  <c r="Z250" i="774"/>
  <c r="J250" i="774" s="1"/>
  <c r="Y250" i="774"/>
  <c r="X250" i="774"/>
  <c r="U250" i="774"/>
  <c r="H250" i="774"/>
  <c r="F250" i="774"/>
  <c r="Z249" i="774"/>
  <c r="J249" i="774" s="1"/>
  <c r="Y249" i="774"/>
  <c r="X249" i="774"/>
  <c r="U249" i="774"/>
  <c r="H249" i="774"/>
  <c r="F249" i="774"/>
  <c r="Z248" i="774"/>
  <c r="J248" i="774" s="1"/>
  <c r="Y248" i="774"/>
  <c r="X248" i="774"/>
  <c r="U248" i="774"/>
  <c r="H248" i="774"/>
  <c r="F248" i="774"/>
  <c r="Z247" i="774"/>
  <c r="J247" i="774" s="1"/>
  <c r="Y247" i="774"/>
  <c r="X247" i="774"/>
  <c r="U247" i="774"/>
  <c r="H247" i="774"/>
  <c r="F247" i="774"/>
  <c r="Z246" i="774"/>
  <c r="J246" i="774" s="1"/>
  <c r="Y246" i="774"/>
  <c r="X246" i="774"/>
  <c r="U246" i="774"/>
  <c r="H246" i="774"/>
  <c r="F246" i="774"/>
  <c r="Z245" i="774"/>
  <c r="Y245" i="774"/>
  <c r="X245" i="774"/>
  <c r="U245" i="774"/>
  <c r="K245" i="774"/>
  <c r="J245" i="774"/>
  <c r="H245" i="774"/>
  <c r="F245" i="774"/>
  <c r="Z244" i="774"/>
  <c r="J244" i="774" s="1"/>
  <c r="Y244" i="774"/>
  <c r="X244" i="774"/>
  <c r="U244" i="774"/>
  <c r="K244" i="774" s="1"/>
  <c r="H244" i="774"/>
  <c r="F244" i="774"/>
  <c r="Z243" i="774"/>
  <c r="J243" i="774" s="1"/>
  <c r="Y243" i="774"/>
  <c r="X243" i="774"/>
  <c r="U243" i="774"/>
  <c r="K243" i="774" s="1"/>
  <c r="H243" i="774"/>
  <c r="F243" i="774"/>
  <c r="Z242" i="774"/>
  <c r="J242" i="774" s="1"/>
  <c r="Y242" i="774"/>
  <c r="X242" i="774"/>
  <c r="U242" i="774"/>
  <c r="K242" i="774" s="1"/>
  <c r="H242" i="774"/>
  <c r="F242" i="774"/>
  <c r="Z241" i="774"/>
  <c r="J241" i="774" s="1"/>
  <c r="Y241" i="774"/>
  <c r="X241" i="774"/>
  <c r="U241" i="774"/>
  <c r="K241" i="774" s="1"/>
  <c r="H241" i="774"/>
  <c r="F241" i="774"/>
  <c r="Z240" i="774"/>
  <c r="J240" i="774" s="1"/>
  <c r="Y240" i="774"/>
  <c r="X240" i="774"/>
  <c r="U240" i="774"/>
  <c r="K240" i="774" s="1"/>
  <c r="H240" i="774"/>
  <c r="F240" i="774"/>
  <c r="Z239" i="774"/>
  <c r="J239" i="774" s="1"/>
  <c r="Y239" i="774"/>
  <c r="X239" i="774"/>
  <c r="I239" i="774" s="1"/>
  <c r="U239" i="774"/>
  <c r="K239" i="774" s="1"/>
  <c r="H239" i="774"/>
  <c r="F239" i="774"/>
  <c r="Z238" i="774"/>
  <c r="J238" i="774" s="1"/>
  <c r="Y238" i="774"/>
  <c r="X238" i="774"/>
  <c r="U238" i="774"/>
  <c r="K238" i="774" s="1"/>
  <c r="H238" i="774"/>
  <c r="F238" i="774"/>
  <c r="Z237" i="774"/>
  <c r="J237" i="774" s="1"/>
  <c r="Y237" i="774"/>
  <c r="X237" i="774"/>
  <c r="U237" i="774"/>
  <c r="K237" i="774" s="1"/>
  <c r="H237" i="774"/>
  <c r="F237" i="774"/>
  <c r="Z236" i="774"/>
  <c r="J236" i="774" s="1"/>
  <c r="Y236" i="774"/>
  <c r="X236" i="774"/>
  <c r="U236" i="774"/>
  <c r="K236" i="774" s="1"/>
  <c r="H236" i="774"/>
  <c r="F236" i="774"/>
  <c r="Z235" i="774"/>
  <c r="Y235" i="774"/>
  <c r="X235" i="774"/>
  <c r="U235" i="774"/>
  <c r="J235" i="774"/>
  <c r="Z234" i="774"/>
  <c r="J234" i="774" s="1"/>
  <c r="Y234" i="774"/>
  <c r="X234" i="774"/>
  <c r="U234" i="774"/>
  <c r="Z233" i="774"/>
  <c r="J233" i="774" s="1"/>
  <c r="Y233" i="774"/>
  <c r="X233" i="774"/>
  <c r="U233" i="774"/>
  <c r="Z232" i="774"/>
  <c r="J232" i="774" s="1"/>
  <c r="Y232" i="774"/>
  <c r="X232" i="774"/>
  <c r="Z231" i="774"/>
  <c r="J231" i="774" s="1"/>
  <c r="Y231" i="774"/>
  <c r="X231" i="774"/>
  <c r="Z230" i="774"/>
  <c r="J230" i="774" s="1"/>
  <c r="Y230" i="774"/>
  <c r="X230" i="774"/>
  <c r="U230" i="774"/>
  <c r="Z229" i="774"/>
  <c r="J229" i="774" s="1"/>
  <c r="Y229" i="774"/>
  <c r="X229" i="774"/>
  <c r="U229" i="774"/>
  <c r="Z228" i="774"/>
  <c r="J228" i="774" s="1"/>
  <c r="Y228" i="774"/>
  <c r="X228" i="774"/>
  <c r="U228" i="774"/>
  <c r="Z227" i="774"/>
  <c r="J227" i="774" s="1"/>
  <c r="Y227" i="774"/>
  <c r="X227" i="774"/>
  <c r="U227" i="774"/>
  <c r="Z226" i="774"/>
  <c r="J226" i="774" s="1"/>
  <c r="Y226" i="774"/>
  <c r="X226" i="774"/>
  <c r="U226" i="774"/>
  <c r="Z225" i="774"/>
  <c r="J225" i="774" s="1"/>
  <c r="Y225" i="774"/>
  <c r="X225" i="774"/>
  <c r="U225" i="774"/>
  <c r="Z224" i="774"/>
  <c r="Y224" i="774"/>
  <c r="X224" i="774"/>
  <c r="U224" i="774"/>
  <c r="J224" i="774"/>
  <c r="Z223" i="774"/>
  <c r="J223" i="774" s="1"/>
  <c r="Y223" i="774"/>
  <c r="X223" i="774"/>
  <c r="U223" i="774"/>
  <c r="Z222" i="774"/>
  <c r="J222" i="774" s="1"/>
  <c r="Y222" i="774"/>
  <c r="X222" i="774"/>
  <c r="U222" i="774"/>
  <c r="Z221" i="774"/>
  <c r="J221" i="774" s="1"/>
  <c r="Y221" i="774"/>
  <c r="X221" i="774"/>
  <c r="U221" i="774"/>
  <c r="Z220" i="774"/>
  <c r="J220" i="774" s="1"/>
  <c r="Y220" i="774"/>
  <c r="X220" i="774"/>
  <c r="U220" i="774"/>
  <c r="Z219" i="774"/>
  <c r="J219" i="774" s="1"/>
  <c r="Y219" i="774"/>
  <c r="X219" i="774"/>
  <c r="U219" i="774"/>
  <c r="Z218" i="774"/>
  <c r="J218" i="774" s="1"/>
  <c r="Y218" i="774"/>
  <c r="X218" i="774"/>
  <c r="U218" i="774"/>
  <c r="Z217" i="774"/>
  <c r="J217" i="774" s="1"/>
  <c r="Y217" i="774"/>
  <c r="X217" i="774"/>
  <c r="U217" i="774"/>
  <c r="Z216" i="774"/>
  <c r="Y216" i="774"/>
  <c r="X216" i="774"/>
  <c r="U216" i="774"/>
  <c r="J216" i="774"/>
  <c r="Z215" i="774"/>
  <c r="J215" i="774" s="1"/>
  <c r="Y215" i="774"/>
  <c r="X215" i="774"/>
  <c r="U215" i="774"/>
  <c r="Z214" i="774"/>
  <c r="J214" i="774" s="1"/>
  <c r="Y214" i="774"/>
  <c r="X214" i="774"/>
  <c r="U214" i="774"/>
  <c r="Z213" i="774"/>
  <c r="J213" i="774" s="1"/>
  <c r="Y213" i="774"/>
  <c r="X213" i="774"/>
  <c r="U213" i="774"/>
  <c r="Z212" i="774"/>
  <c r="J212" i="774" s="1"/>
  <c r="Y212" i="774"/>
  <c r="X212" i="774"/>
  <c r="U212" i="774"/>
  <c r="Z211" i="774"/>
  <c r="J211" i="774" s="1"/>
  <c r="Y211" i="774"/>
  <c r="X211" i="774"/>
  <c r="U211" i="774"/>
  <c r="Z210" i="774"/>
  <c r="J210" i="774" s="1"/>
  <c r="Y210" i="774"/>
  <c r="X210" i="774"/>
  <c r="U210" i="774"/>
  <c r="Z209" i="774"/>
  <c r="J209" i="774" s="1"/>
  <c r="Y209" i="774"/>
  <c r="X209" i="774"/>
  <c r="U209" i="774"/>
  <c r="Z208" i="774"/>
  <c r="J208" i="774" s="1"/>
  <c r="Y208" i="774"/>
  <c r="X208" i="774"/>
  <c r="U208" i="774"/>
  <c r="Z207" i="774"/>
  <c r="J207" i="774" s="1"/>
  <c r="Y207" i="774"/>
  <c r="X207" i="774"/>
  <c r="U207" i="774"/>
  <c r="Z206" i="774"/>
  <c r="J206" i="774" s="1"/>
  <c r="Y206" i="774"/>
  <c r="X206" i="774"/>
  <c r="U206" i="774"/>
  <c r="Z205" i="774"/>
  <c r="J205" i="774" s="1"/>
  <c r="Y205" i="774"/>
  <c r="X205" i="774"/>
  <c r="U205" i="774"/>
  <c r="F205" i="774"/>
  <c r="Z204" i="774"/>
  <c r="J204" i="774" s="1"/>
  <c r="Y204" i="774"/>
  <c r="X204" i="774"/>
  <c r="U204" i="774"/>
  <c r="F204" i="774"/>
  <c r="Z203" i="774"/>
  <c r="J203" i="774" s="1"/>
  <c r="Y203" i="774"/>
  <c r="X203" i="774"/>
  <c r="U203" i="774"/>
  <c r="F203" i="774"/>
  <c r="Z202" i="774"/>
  <c r="J202" i="774" s="1"/>
  <c r="Y202" i="774"/>
  <c r="X202" i="774"/>
  <c r="U202" i="774"/>
  <c r="F202" i="774"/>
  <c r="Z201" i="774"/>
  <c r="J201" i="774" s="1"/>
  <c r="Y201" i="774"/>
  <c r="X201" i="774"/>
  <c r="U201" i="774"/>
  <c r="F201" i="774"/>
  <c r="Z200" i="774"/>
  <c r="J200" i="774" s="1"/>
  <c r="Y200" i="774"/>
  <c r="X200" i="774"/>
  <c r="U200" i="774"/>
  <c r="F200" i="774"/>
  <c r="Z199" i="774"/>
  <c r="J199" i="774" s="1"/>
  <c r="Y199" i="774"/>
  <c r="X199" i="774"/>
  <c r="U199" i="774"/>
  <c r="F199" i="774"/>
  <c r="Z198" i="774"/>
  <c r="J198" i="774" s="1"/>
  <c r="Y198" i="774"/>
  <c r="X198" i="774"/>
  <c r="U198" i="774"/>
  <c r="F198" i="774"/>
  <c r="Z197" i="774"/>
  <c r="J197" i="774" s="1"/>
  <c r="Y197" i="774"/>
  <c r="X197" i="774"/>
  <c r="U197" i="774"/>
  <c r="F197" i="774"/>
  <c r="Z196" i="774"/>
  <c r="J196" i="774" s="1"/>
  <c r="Y196" i="774"/>
  <c r="X196" i="774"/>
  <c r="U196" i="774"/>
  <c r="F196" i="774"/>
  <c r="Z195" i="774"/>
  <c r="J195" i="774" s="1"/>
  <c r="Y195" i="774"/>
  <c r="X195" i="774"/>
  <c r="U195" i="774"/>
  <c r="F195" i="774"/>
  <c r="Z194" i="774"/>
  <c r="J194" i="774" s="1"/>
  <c r="Y194" i="774"/>
  <c r="X194" i="774"/>
  <c r="U194" i="774"/>
  <c r="F194" i="774"/>
  <c r="Z193" i="774"/>
  <c r="J193" i="774" s="1"/>
  <c r="Y193" i="774"/>
  <c r="X193" i="774"/>
  <c r="U193" i="774"/>
  <c r="F193" i="774"/>
  <c r="Z192" i="774"/>
  <c r="J192" i="774" s="1"/>
  <c r="Y192" i="774"/>
  <c r="X192" i="774"/>
  <c r="U192" i="774"/>
  <c r="F192" i="774"/>
  <c r="Z191" i="774"/>
  <c r="J191" i="774" s="1"/>
  <c r="Y191" i="774"/>
  <c r="X191" i="774"/>
  <c r="U191" i="774"/>
  <c r="F191" i="774"/>
  <c r="Z190" i="774"/>
  <c r="J190" i="774" s="1"/>
  <c r="Y190" i="774"/>
  <c r="X190" i="774"/>
  <c r="U190" i="774"/>
  <c r="F190" i="774"/>
  <c r="Z189" i="774"/>
  <c r="J189" i="774" s="1"/>
  <c r="Y189" i="774"/>
  <c r="X189" i="774"/>
  <c r="U189" i="774"/>
  <c r="F189" i="774"/>
  <c r="Z188" i="774"/>
  <c r="J188" i="774" s="1"/>
  <c r="Y188" i="774"/>
  <c r="X188" i="774"/>
  <c r="U188" i="774"/>
  <c r="F188" i="774"/>
  <c r="Z187" i="774"/>
  <c r="J187" i="774" s="1"/>
  <c r="Y187" i="774"/>
  <c r="X187" i="774"/>
  <c r="U187" i="774"/>
  <c r="F187" i="774"/>
  <c r="Z186" i="774"/>
  <c r="Y186" i="774"/>
  <c r="X186" i="774"/>
  <c r="U186" i="774"/>
  <c r="J186" i="774"/>
  <c r="F186" i="774"/>
  <c r="Z185" i="774"/>
  <c r="J185" i="774" s="1"/>
  <c r="Y185" i="774"/>
  <c r="X185" i="774"/>
  <c r="U185" i="774"/>
  <c r="F185" i="774"/>
  <c r="Z184" i="774"/>
  <c r="J184" i="774" s="1"/>
  <c r="Y184" i="774"/>
  <c r="X184" i="774"/>
  <c r="U184" i="774"/>
  <c r="F184" i="774"/>
  <c r="Z183" i="774"/>
  <c r="J183" i="774" s="1"/>
  <c r="Y183" i="774"/>
  <c r="X183" i="774"/>
  <c r="U183" i="774"/>
  <c r="F183" i="774"/>
  <c r="Z182" i="774"/>
  <c r="J182" i="774" s="1"/>
  <c r="Y182" i="774"/>
  <c r="X182" i="774"/>
  <c r="U182" i="774"/>
  <c r="F182" i="774"/>
  <c r="Z181" i="774"/>
  <c r="J181" i="774" s="1"/>
  <c r="Y181" i="774"/>
  <c r="X181" i="774"/>
  <c r="U181" i="774"/>
  <c r="F181" i="774"/>
  <c r="Z180" i="774"/>
  <c r="J180" i="774" s="1"/>
  <c r="Y180" i="774"/>
  <c r="X180" i="774"/>
  <c r="U180" i="774"/>
  <c r="F180" i="774"/>
  <c r="Z179" i="774"/>
  <c r="J179" i="774" s="1"/>
  <c r="Y179" i="774"/>
  <c r="X179" i="774"/>
  <c r="U179" i="774"/>
  <c r="F179" i="774"/>
  <c r="Z178" i="774"/>
  <c r="J178" i="774" s="1"/>
  <c r="Y178" i="774"/>
  <c r="X178" i="774"/>
  <c r="U178" i="774"/>
  <c r="F178" i="774"/>
  <c r="Z177" i="774"/>
  <c r="J177" i="774" s="1"/>
  <c r="Y177" i="774"/>
  <c r="X177" i="774"/>
  <c r="U177" i="774"/>
  <c r="F177" i="774"/>
  <c r="Z176" i="774"/>
  <c r="J176" i="774" s="1"/>
  <c r="Y176" i="774"/>
  <c r="X176" i="774"/>
  <c r="U176" i="774"/>
  <c r="F176" i="774"/>
  <c r="Z175" i="774"/>
  <c r="J175" i="774" s="1"/>
  <c r="Y175" i="774"/>
  <c r="X175" i="774"/>
  <c r="U175" i="774"/>
  <c r="F175" i="774"/>
  <c r="Z174" i="774"/>
  <c r="J174" i="774" s="1"/>
  <c r="Y174" i="774"/>
  <c r="X174" i="774"/>
  <c r="F174" i="774"/>
  <c r="Z173" i="774"/>
  <c r="J173" i="774" s="1"/>
  <c r="Y173" i="774"/>
  <c r="X173" i="774"/>
  <c r="F173" i="774"/>
  <c r="Z172" i="774"/>
  <c r="J172" i="774" s="1"/>
  <c r="Y172" i="774"/>
  <c r="X172" i="774"/>
  <c r="U172" i="774"/>
  <c r="F172" i="774"/>
  <c r="Z171" i="774"/>
  <c r="J171" i="774" s="1"/>
  <c r="Y171" i="774"/>
  <c r="X171" i="774"/>
  <c r="U171" i="774"/>
  <c r="F171" i="774"/>
  <c r="E171" i="774"/>
  <c r="Z170" i="774"/>
  <c r="J170" i="774" s="1"/>
  <c r="Y170" i="774"/>
  <c r="X170" i="774"/>
  <c r="U170" i="774"/>
  <c r="F170" i="774"/>
  <c r="E170" i="774"/>
  <c r="Y169" i="774"/>
  <c r="X169" i="774"/>
  <c r="J169" i="774"/>
  <c r="F169" i="774"/>
  <c r="E169" i="774"/>
  <c r="Y168" i="774"/>
  <c r="X168" i="774"/>
  <c r="J168" i="774"/>
  <c r="F168" i="774"/>
  <c r="E168" i="774"/>
  <c r="Y167" i="774"/>
  <c r="X167" i="774"/>
  <c r="J167" i="774"/>
  <c r="F167" i="774"/>
  <c r="E167" i="774"/>
  <c r="Y166" i="774"/>
  <c r="X166" i="774"/>
  <c r="J166" i="774"/>
  <c r="F166" i="774"/>
  <c r="E166" i="774"/>
  <c r="Z165" i="774"/>
  <c r="J165" i="774" s="1"/>
  <c r="Y165" i="774"/>
  <c r="X165" i="774"/>
  <c r="U165" i="774"/>
  <c r="F165" i="774"/>
  <c r="E165" i="774"/>
  <c r="Z164" i="774"/>
  <c r="J164" i="774" s="1"/>
  <c r="Y164" i="774"/>
  <c r="X164" i="774"/>
  <c r="U164" i="774"/>
  <c r="F164" i="774"/>
  <c r="E164" i="774"/>
  <c r="Z163" i="774"/>
  <c r="J163" i="774" s="1"/>
  <c r="Y163" i="774"/>
  <c r="X163" i="774"/>
  <c r="U163" i="774"/>
  <c r="F163" i="774"/>
  <c r="E163" i="774"/>
  <c r="Z162" i="774"/>
  <c r="J162" i="774" s="1"/>
  <c r="Y162" i="774"/>
  <c r="X162" i="774"/>
  <c r="U162" i="774"/>
  <c r="F162" i="774"/>
  <c r="E162" i="774"/>
  <c r="Z161" i="774"/>
  <c r="J161" i="774" s="1"/>
  <c r="Y161" i="774"/>
  <c r="X161" i="774"/>
  <c r="U161" i="774"/>
  <c r="F161" i="774"/>
  <c r="E161" i="774"/>
  <c r="Z160" i="774"/>
  <c r="J160" i="774" s="1"/>
  <c r="Y160" i="774"/>
  <c r="X160" i="774"/>
  <c r="U160" i="774"/>
  <c r="F160" i="774"/>
  <c r="E160" i="774"/>
  <c r="Z159" i="774"/>
  <c r="J159" i="774" s="1"/>
  <c r="Y159" i="774"/>
  <c r="X159" i="774"/>
  <c r="U159" i="774"/>
  <c r="G159" i="774" a="1"/>
  <c r="G159" i="774" s="1"/>
  <c r="F159" i="774"/>
  <c r="E159" i="774"/>
  <c r="Z158" i="774"/>
  <c r="J158" i="774" s="1"/>
  <c r="Y158" i="774"/>
  <c r="X158" i="774"/>
  <c r="U158" i="774"/>
  <c r="G158" i="774"/>
  <c r="F158" i="774"/>
  <c r="E158" i="774"/>
  <c r="Z157" i="774"/>
  <c r="J157" i="774" s="1"/>
  <c r="Y157" i="774"/>
  <c r="X157" i="774"/>
  <c r="U157" i="774"/>
  <c r="G157" i="774"/>
  <c r="F157" i="774"/>
  <c r="E157" i="774"/>
  <c r="Z156" i="774"/>
  <c r="J156" i="774" s="1"/>
  <c r="Y156" i="774"/>
  <c r="X156" i="774"/>
  <c r="G156" i="774"/>
  <c r="F156" i="774"/>
  <c r="E156" i="774"/>
  <c r="Z155" i="774"/>
  <c r="J155" i="774" s="1"/>
  <c r="Y155" i="774"/>
  <c r="X155" i="774"/>
  <c r="G155" i="774"/>
  <c r="F155" i="774"/>
  <c r="E155" i="774"/>
  <c r="Z154" i="774"/>
  <c r="J154" i="774" s="1"/>
  <c r="Y154" i="774"/>
  <c r="X154" i="774"/>
  <c r="G154" i="774"/>
  <c r="F154" i="774"/>
  <c r="E154" i="774"/>
  <c r="Z153" i="774"/>
  <c r="J153" i="774" s="1"/>
  <c r="Y153" i="774"/>
  <c r="X153" i="774"/>
  <c r="G153" i="774"/>
  <c r="F153" i="774"/>
  <c r="E153" i="774"/>
  <c r="Z152" i="774"/>
  <c r="J152" i="774" s="1"/>
  <c r="Y152" i="774"/>
  <c r="X152" i="774"/>
  <c r="U152" i="774"/>
  <c r="G152" i="774"/>
  <c r="F152" i="774"/>
  <c r="E152" i="774"/>
  <c r="Z151" i="774"/>
  <c r="J151" i="774" s="1"/>
  <c r="Y151" i="774"/>
  <c r="X151" i="774"/>
  <c r="U151" i="774"/>
  <c r="G151" i="774"/>
  <c r="F151" i="774"/>
  <c r="E151" i="774"/>
  <c r="Z150" i="774"/>
  <c r="J150" i="774" s="1"/>
  <c r="Y150" i="774"/>
  <c r="X150" i="774"/>
  <c r="U150" i="774"/>
  <c r="G150" i="774"/>
  <c r="F150" i="774"/>
  <c r="E150" i="774"/>
  <c r="Z149" i="774"/>
  <c r="J149" i="774" s="1"/>
  <c r="Y149" i="774"/>
  <c r="X149" i="774"/>
  <c r="U149" i="774"/>
  <c r="G149" i="774"/>
  <c r="F149" i="774"/>
  <c r="E149" i="774"/>
  <c r="Z148" i="774"/>
  <c r="J148" i="774" s="1"/>
  <c r="Y148" i="774"/>
  <c r="X148" i="774"/>
  <c r="U148" i="774"/>
  <c r="G148" i="774"/>
  <c r="F148" i="774"/>
  <c r="E148" i="774"/>
  <c r="Z147" i="774"/>
  <c r="J147" i="774" s="1"/>
  <c r="Y147" i="774"/>
  <c r="X147" i="774"/>
  <c r="U147" i="774"/>
  <c r="G147" i="774"/>
  <c r="F147" i="774"/>
  <c r="E147" i="774"/>
  <c r="Z146" i="774"/>
  <c r="J146" i="774" s="1"/>
  <c r="Y146" i="774"/>
  <c r="X146" i="774"/>
  <c r="U146" i="774"/>
  <c r="G146" i="774"/>
  <c r="F146" i="774"/>
  <c r="E146" i="774"/>
  <c r="Z145" i="774"/>
  <c r="J145" i="774" s="1"/>
  <c r="Y145" i="774"/>
  <c r="X145" i="774"/>
  <c r="W145" i="774"/>
  <c r="U145" i="774"/>
  <c r="G145" i="774"/>
  <c r="F145" i="774"/>
  <c r="E145" i="774"/>
  <c r="Z144" i="774"/>
  <c r="J144" i="774" s="1"/>
  <c r="Y144" i="774"/>
  <c r="X144" i="774"/>
  <c r="U144" i="774"/>
  <c r="G144" i="774"/>
  <c r="F144" i="774"/>
  <c r="E144" i="774"/>
  <c r="Z143" i="774"/>
  <c r="J143" i="774" s="1"/>
  <c r="Y143" i="774"/>
  <c r="X143" i="774"/>
  <c r="U143" i="774"/>
  <c r="H143" i="774"/>
  <c r="G143" i="774"/>
  <c r="F143" i="774"/>
  <c r="E143" i="774"/>
  <c r="Z142" i="774"/>
  <c r="J142" i="774" s="1"/>
  <c r="Y142" i="774"/>
  <c r="X142" i="774"/>
  <c r="U142" i="774"/>
  <c r="H142" i="774"/>
  <c r="G142" i="774"/>
  <c r="F142" i="774"/>
  <c r="E142" i="774"/>
  <c r="Z141" i="774"/>
  <c r="J141" i="774" s="1"/>
  <c r="Y141" i="774"/>
  <c r="X141" i="774"/>
  <c r="U141" i="774"/>
  <c r="H141" i="774"/>
  <c r="G141" i="774"/>
  <c r="F141" i="774"/>
  <c r="E141" i="774"/>
  <c r="Z140" i="774"/>
  <c r="Y140" i="774"/>
  <c r="X140" i="774"/>
  <c r="U140" i="774"/>
  <c r="J140" i="774"/>
  <c r="H140" i="774"/>
  <c r="G140" i="774"/>
  <c r="F140" i="774"/>
  <c r="E140" i="774"/>
  <c r="Z139" i="774"/>
  <c r="J139" i="774" s="1"/>
  <c r="Y139" i="774"/>
  <c r="X139" i="774"/>
  <c r="U139" i="774"/>
  <c r="H139" i="774"/>
  <c r="G139" i="774"/>
  <c r="F139" i="774"/>
  <c r="E139" i="774"/>
  <c r="Z138" i="774"/>
  <c r="J138" i="774" s="1"/>
  <c r="Y138" i="774"/>
  <c r="X138" i="774"/>
  <c r="U138" i="774"/>
  <c r="H138" i="774"/>
  <c r="G138" i="774"/>
  <c r="F138" i="774"/>
  <c r="E138" i="774"/>
  <c r="Z137" i="774"/>
  <c r="J137" i="774" s="1"/>
  <c r="Y137" i="774"/>
  <c r="X137" i="774"/>
  <c r="W137" i="774"/>
  <c r="U137" i="774"/>
  <c r="H137" i="774"/>
  <c r="G137" i="774"/>
  <c r="F137" i="774"/>
  <c r="E137" i="774"/>
  <c r="Z136" i="774"/>
  <c r="J136" i="774" s="1"/>
  <c r="Y136" i="774"/>
  <c r="X136" i="774"/>
  <c r="U136" i="774"/>
  <c r="H136" i="774"/>
  <c r="G136" i="774"/>
  <c r="F136" i="774"/>
  <c r="E136" i="774"/>
  <c r="Z135" i="774"/>
  <c r="J135" i="774" s="1"/>
  <c r="Y135" i="774"/>
  <c r="X135" i="774"/>
  <c r="U135" i="774"/>
  <c r="H135" i="774"/>
  <c r="G135" i="774"/>
  <c r="F135" i="774"/>
  <c r="E135" i="774"/>
  <c r="Z134" i="774"/>
  <c r="J134" i="774" s="1"/>
  <c r="Y134" i="774"/>
  <c r="X134" i="774"/>
  <c r="U134" i="774"/>
  <c r="H134" i="774"/>
  <c r="G134" i="774"/>
  <c r="F134" i="774"/>
  <c r="E134" i="774"/>
  <c r="Z133" i="774"/>
  <c r="Y133" i="774"/>
  <c r="X133" i="774"/>
  <c r="U133" i="774"/>
  <c r="J133" i="774"/>
  <c r="H133" i="774"/>
  <c r="G133" i="774"/>
  <c r="F133" i="774"/>
  <c r="E133" i="774"/>
  <c r="Z132" i="774"/>
  <c r="J132" i="774" s="1"/>
  <c r="Y132" i="774"/>
  <c r="X132" i="774"/>
  <c r="U132" i="774"/>
  <c r="H132" i="774"/>
  <c r="G132" i="774"/>
  <c r="F132" i="774"/>
  <c r="E132" i="774"/>
  <c r="Z131" i="774"/>
  <c r="J131" i="774" s="1"/>
  <c r="Y131" i="774"/>
  <c r="X131" i="774"/>
  <c r="U131" i="774"/>
  <c r="H131" i="774"/>
  <c r="G131" i="774"/>
  <c r="F131" i="774"/>
  <c r="E131" i="774"/>
  <c r="Z130" i="774"/>
  <c r="J130" i="774" s="1"/>
  <c r="Y130" i="774"/>
  <c r="X130" i="774"/>
  <c r="U130" i="774"/>
  <c r="H130" i="774"/>
  <c r="G130" i="774"/>
  <c r="F130" i="774"/>
  <c r="E130" i="774"/>
  <c r="Z129" i="774"/>
  <c r="J129" i="774" s="1"/>
  <c r="Y129" i="774"/>
  <c r="X129" i="774"/>
  <c r="U129" i="774"/>
  <c r="H129" i="774"/>
  <c r="G129" i="774"/>
  <c r="F129" i="774"/>
  <c r="E129" i="774"/>
  <c r="Z128" i="774"/>
  <c r="J128" i="774" s="1"/>
  <c r="Y128" i="774"/>
  <c r="X128" i="774"/>
  <c r="U128" i="774"/>
  <c r="H128" i="774"/>
  <c r="G128" i="774"/>
  <c r="F128" i="774"/>
  <c r="E128" i="774"/>
  <c r="Z127" i="774"/>
  <c r="J127" i="774" s="1"/>
  <c r="Y127" i="774"/>
  <c r="X127" i="774"/>
  <c r="U127" i="774"/>
  <c r="H127" i="774"/>
  <c r="G127" i="774"/>
  <c r="F127" i="774"/>
  <c r="E127" i="774"/>
  <c r="Z126" i="774"/>
  <c r="J126" i="774" s="1"/>
  <c r="Y126" i="774"/>
  <c r="X126" i="774"/>
  <c r="U126" i="774"/>
  <c r="H126" i="774"/>
  <c r="G126" i="774"/>
  <c r="F126" i="774"/>
  <c r="E126" i="774"/>
  <c r="Z125" i="774"/>
  <c r="J125" i="774" s="1"/>
  <c r="Y125" i="774"/>
  <c r="X125" i="774"/>
  <c r="U125" i="774"/>
  <c r="H125" i="774"/>
  <c r="G125" i="774"/>
  <c r="F125" i="774"/>
  <c r="E125" i="774"/>
  <c r="Z124" i="774"/>
  <c r="J124" i="774" s="1"/>
  <c r="Y124" i="774"/>
  <c r="X124" i="774"/>
  <c r="U124" i="774"/>
  <c r="H124" i="774"/>
  <c r="G124" i="774"/>
  <c r="F124" i="774"/>
  <c r="E124" i="774"/>
  <c r="Z123" i="774"/>
  <c r="J123" i="774" s="1"/>
  <c r="Y123" i="774"/>
  <c r="X123" i="774"/>
  <c r="H123" i="774"/>
  <c r="G123" i="774"/>
  <c r="F123" i="774"/>
  <c r="E123" i="774"/>
  <c r="Z122" i="774"/>
  <c r="J122" i="774" s="1"/>
  <c r="Y122" i="774"/>
  <c r="X122" i="774"/>
  <c r="H122" i="774"/>
  <c r="G122" i="774"/>
  <c r="F122" i="774"/>
  <c r="E122" i="774"/>
  <c r="Z121" i="774"/>
  <c r="J121" i="774" s="1"/>
  <c r="Y121" i="774"/>
  <c r="X121" i="774"/>
  <c r="U121" i="774"/>
  <c r="H121" i="774"/>
  <c r="G121" i="774"/>
  <c r="F121" i="774"/>
  <c r="E121" i="774"/>
  <c r="Z120" i="774"/>
  <c r="J120" i="774" s="1"/>
  <c r="Y120" i="774"/>
  <c r="X120" i="774"/>
  <c r="I120" i="774" s="1"/>
  <c r="V120" i="774"/>
  <c r="U120" i="774"/>
  <c r="H120" i="774"/>
  <c r="G120" i="774"/>
  <c r="F120" i="774"/>
  <c r="E120" i="774"/>
  <c r="Z119" i="774"/>
  <c r="J119" i="774" s="1"/>
  <c r="Y119" i="774"/>
  <c r="X119" i="774"/>
  <c r="V119" i="774"/>
  <c r="U119" i="774"/>
  <c r="H119" i="774"/>
  <c r="G119" i="774"/>
  <c r="F119" i="774"/>
  <c r="E119" i="774"/>
  <c r="Z118" i="774"/>
  <c r="J118" i="774" s="1"/>
  <c r="Y118" i="774"/>
  <c r="X118" i="774"/>
  <c r="V118" i="774"/>
  <c r="U118" i="774"/>
  <c r="H118" i="774"/>
  <c r="G118" i="774"/>
  <c r="F118" i="774"/>
  <c r="E118" i="774"/>
  <c r="Z117" i="774"/>
  <c r="J117" i="774" s="1"/>
  <c r="Y117" i="774"/>
  <c r="X117" i="774"/>
  <c r="V117" i="774"/>
  <c r="U117" i="774"/>
  <c r="H117" i="774"/>
  <c r="G117" i="774"/>
  <c r="F117" i="774"/>
  <c r="E117" i="774"/>
  <c r="Z116" i="774"/>
  <c r="J116" i="774" s="1"/>
  <c r="Y116" i="774"/>
  <c r="X116" i="774"/>
  <c r="I116" i="774" s="1"/>
  <c r="V116" i="774"/>
  <c r="U116" i="774"/>
  <c r="H116" i="774"/>
  <c r="G116" i="774"/>
  <c r="F116" i="774"/>
  <c r="E116" i="774"/>
  <c r="Z115" i="774"/>
  <c r="J115" i="774" s="1"/>
  <c r="Y115" i="774"/>
  <c r="X115" i="774"/>
  <c r="V115" i="774"/>
  <c r="W115" i="774" s="1"/>
  <c r="U115" i="774"/>
  <c r="H115" i="774"/>
  <c r="G115" i="774"/>
  <c r="F115" i="774"/>
  <c r="E115" i="774"/>
  <c r="Z114" i="774"/>
  <c r="J114" i="774" s="1"/>
  <c r="Y114" i="774"/>
  <c r="X114" i="774"/>
  <c r="I114" i="774" s="1"/>
  <c r="V114" i="774"/>
  <c r="U114" i="774"/>
  <c r="H114" i="774"/>
  <c r="G114" i="774"/>
  <c r="F114" i="774"/>
  <c r="E114" i="774"/>
  <c r="Z113" i="774"/>
  <c r="Y113" i="774"/>
  <c r="X113" i="774"/>
  <c r="I113" i="774" s="1"/>
  <c r="V113" i="774"/>
  <c r="U113" i="774"/>
  <c r="J113" i="774"/>
  <c r="H113" i="774"/>
  <c r="G113" i="774"/>
  <c r="F113" i="774"/>
  <c r="E113" i="774"/>
  <c r="Z112" i="774"/>
  <c r="J112" i="774" s="1"/>
  <c r="Y112" i="774"/>
  <c r="X112" i="774"/>
  <c r="I112" i="774" s="1"/>
  <c r="V112" i="774"/>
  <c r="W112" i="774" s="1"/>
  <c r="U112" i="774"/>
  <c r="H112" i="774"/>
  <c r="G112" i="774"/>
  <c r="F112" i="774"/>
  <c r="E112" i="774"/>
  <c r="Z111" i="774"/>
  <c r="J111" i="774" s="1"/>
  <c r="Y111" i="774"/>
  <c r="X111" i="774"/>
  <c r="V111" i="774"/>
  <c r="U111" i="774"/>
  <c r="I111" i="774"/>
  <c r="H111" i="774"/>
  <c r="G111" i="774"/>
  <c r="F111" i="774"/>
  <c r="E111" i="774"/>
  <c r="Z110" i="774"/>
  <c r="J110" i="774" s="1"/>
  <c r="Y110" i="774"/>
  <c r="X110" i="774"/>
  <c r="V110" i="774"/>
  <c r="W110" i="774" s="1"/>
  <c r="U110" i="774"/>
  <c r="H110" i="774"/>
  <c r="G110" i="774"/>
  <c r="F110" i="774"/>
  <c r="E110" i="774"/>
  <c r="Z109" i="774"/>
  <c r="J109" i="774" s="1"/>
  <c r="Y109" i="774"/>
  <c r="X109" i="774"/>
  <c r="V109" i="774"/>
  <c r="W109" i="774" s="1"/>
  <c r="H109" i="774"/>
  <c r="G109" i="774"/>
  <c r="F109" i="774"/>
  <c r="E109" i="774"/>
  <c r="Z108" i="774"/>
  <c r="J108" i="774" s="1"/>
  <c r="Y108" i="774"/>
  <c r="X108" i="774"/>
  <c r="I108" i="774" s="1"/>
  <c r="V108" i="774"/>
  <c r="W108" i="774" s="1"/>
  <c r="H108" i="774"/>
  <c r="G108" i="774"/>
  <c r="F108" i="774"/>
  <c r="E108" i="774"/>
  <c r="Z107" i="774"/>
  <c r="J107" i="774" s="1"/>
  <c r="Y107" i="774"/>
  <c r="X107" i="774"/>
  <c r="I107" i="774" s="1"/>
  <c r="V107" i="774"/>
  <c r="U107" i="774"/>
  <c r="T107" i="774"/>
  <c r="H107" i="774"/>
  <c r="G107" i="774"/>
  <c r="F107" i="774"/>
  <c r="E107" i="774"/>
  <c r="Z106" i="774"/>
  <c r="J106" i="774" s="1"/>
  <c r="Y106" i="774"/>
  <c r="X106" i="774"/>
  <c r="V106" i="774"/>
  <c r="U106" i="774"/>
  <c r="T106" i="774"/>
  <c r="H106" i="774"/>
  <c r="G106" i="774"/>
  <c r="F106" i="774"/>
  <c r="E106" i="774"/>
  <c r="Z105" i="774"/>
  <c r="J105" i="774" s="1"/>
  <c r="Y105" i="774"/>
  <c r="X105" i="774"/>
  <c r="V105" i="774"/>
  <c r="U105" i="774"/>
  <c r="T105" i="774"/>
  <c r="H105" i="774"/>
  <c r="G105" i="774"/>
  <c r="F105" i="774"/>
  <c r="E105" i="774"/>
  <c r="Z104" i="774"/>
  <c r="J104" i="774" s="1"/>
  <c r="Y104" i="774"/>
  <c r="X104" i="774"/>
  <c r="V104" i="774"/>
  <c r="W104" i="774" s="1"/>
  <c r="U104" i="774"/>
  <c r="T104" i="774"/>
  <c r="H104" i="774"/>
  <c r="G104" i="774"/>
  <c r="F104" i="774"/>
  <c r="E104" i="774"/>
  <c r="Z103" i="774"/>
  <c r="J103" i="774" s="1"/>
  <c r="Y103" i="774"/>
  <c r="X103" i="774"/>
  <c r="I103" i="774" s="1"/>
  <c r="V103" i="774"/>
  <c r="W103" i="774" s="1"/>
  <c r="U103" i="774"/>
  <c r="T103" i="774"/>
  <c r="H103" i="774"/>
  <c r="G103" i="774"/>
  <c r="F103" i="774"/>
  <c r="E103" i="774"/>
  <c r="Z102" i="774"/>
  <c r="J102" i="774" s="1"/>
  <c r="Y102" i="774"/>
  <c r="X102" i="774"/>
  <c r="V102" i="774"/>
  <c r="W102" i="774" s="1"/>
  <c r="U102" i="774"/>
  <c r="T102" i="774"/>
  <c r="H102" i="774"/>
  <c r="G102" i="774"/>
  <c r="F102" i="774"/>
  <c r="E102" i="774"/>
  <c r="Z101" i="774"/>
  <c r="J101" i="774" s="1"/>
  <c r="Y101" i="774"/>
  <c r="X101" i="774"/>
  <c r="I101" i="774" s="1"/>
  <c r="V101" i="774"/>
  <c r="U101" i="774"/>
  <c r="T101" i="774"/>
  <c r="H101" i="774"/>
  <c r="G101" i="774"/>
  <c r="F101" i="774"/>
  <c r="E101" i="774"/>
  <c r="Z100" i="774"/>
  <c r="J100" i="774" s="1"/>
  <c r="Y100" i="774"/>
  <c r="X100" i="774"/>
  <c r="V100" i="774"/>
  <c r="U100" i="774"/>
  <c r="T100" i="774"/>
  <c r="H100" i="774"/>
  <c r="G100" i="774"/>
  <c r="F100" i="774"/>
  <c r="E100" i="774"/>
  <c r="Z99" i="774"/>
  <c r="J99" i="774" s="1"/>
  <c r="Y99" i="774"/>
  <c r="X99" i="774"/>
  <c r="V99" i="774"/>
  <c r="W99" i="774" s="1"/>
  <c r="U99" i="774"/>
  <c r="T99" i="774"/>
  <c r="H99" i="774"/>
  <c r="G99" i="774"/>
  <c r="F99" i="774"/>
  <c r="E99" i="774"/>
  <c r="Z98" i="774"/>
  <c r="J98" i="774" s="1"/>
  <c r="Y98" i="774"/>
  <c r="X98" i="774"/>
  <c r="I98" i="774" s="1"/>
  <c r="V98" i="774"/>
  <c r="W98" i="774" s="1"/>
  <c r="T98" i="774"/>
  <c r="H98" i="774"/>
  <c r="G98" i="774"/>
  <c r="F98" i="774"/>
  <c r="E98" i="774"/>
  <c r="Z97" i="774"/>
  <c r="J97" i="774" s="1"/>
  <c r="Y97" i="774"/>
  <c r="X97" i="774"/>
  <c r="V97" i="774"/>
  <c r="W97" i="774" s="1"/>
  <c r="T97" i="774"/>
  <c r="H97" i="774"/>
  <c r="G97" i="774"/>
  <c r="F97" i="774"/>
  <c r="E97" i="774"/>
  <c r="Z96" i="774"/>
  <c r="J96" i="774" s="1"/>
  <c r="Y96" i="774"/>
  <c r="X96" i="774"/>
  <c r="V96" i="774"/>
  <c r="W96" i="774" s="1"/>
  <c r="T96" i="774"/>
  <c r="H96" i="774"/>
  <c r="G96" i="774"/>
  <c r="F96" i="774"/>
  <c r="E96" i="774"/>
  <c r="Z95" i="774"/>
  <c r="J95" i="774" s="1"/>
  <c r="Y95" i="774"/>
  <c r="X95" i="774"/>
  <c r="V95" i="774"/>
  <c r="W95" i="774" s="1"/>
  <c r="T95" i="774"/>
  <c r="H95" i="774"/>
  <c r="G95" i="774"/>
  <c r="F95" i="774"/>
  <c r="E95" i="774"/>
  <c r="Z94" i="774"/>
  <c r="J94" i="774" s="1"/>
  <c r="Y94" i="774"/>
  <c r="X94" i="774"/>
  <c r="I94" i="774" s="1"/>
  <c r="V94" i="774"/>
  <c r="W94" i="774" s="1"/>
  <c r="U94" i="774"/>
  <c r="T94" i="774"/>
  <c r="H94" i="774"/>
  <c r="G94" i="774"/>
  <c r="F94" i="774"/>
  <c r="E94" i="774"/>
  <c r="Z93" i="774"/>
  <c r="J93" i="774" s="1"/>
  <c r="Y93" i="774"/>
  <c r="X93" i="774"/>
  <c r="V93" i="774"/>
  <c r="W93" i="774" s="1"/>
  <c r="U93" i="774"/>
  <c r="T93" i="774"/>
  <c r="H93" i="774"/>
  <c r="G93" i="774"/>
  <c r="F93" i="774"/>
  <c r="E93" i="774"/>
  <c r="Z92" i="774"/>
  <c r="J92" i="774" s="1"/>
  <c r="Y92" i="774"/>
  <c r="X92" i="774"/>
  <c r="V92" i="774"/>
  <c r="W92" i="774" s="1"/>
  <c r="U92" i="774"/>
  <c r="T92" i="774"/>
  <c r="H92" i="774"/>
  <c r="G92" i="774"/>
  <c r="F92" i="774"/>
  <c r="E92" i="774"/>
  <c r="Z91" i="774"/>
  <c r="J91" i="774" s="1"/>
  <c r="Y91" i="774"/>
  <c r="X91" i="774"/>
  <c r="V91" i="774"/>
  <c r="W91" i="774" s="1"/>
  <c r="U91" i="774"/>
  <c r="T91" i="774"/>
  <c r="H91" i="774"/>
  <c r="G91" i="774"/>
  <c r="F91" i="774"/>
  <c r="E91" i="774"/>
  <c r="Z90" i="774"/>
  <c r="J90" i="774" s="1"/>
  <c r="Y90" i="774"/>
  <c r="X90" i="774"/>
  <c r="V90" i="774"/>
  <c r="W90" i="774" s="1"/>
  <c r="U90" i="774"/>
  <c r="T90" i="774"/>
  <c r="H90" i="774"/>
  <c r="G90" i="774"/>
  <c r="F90" i="774"/>
  <c r="E90" i="774"/>
  <c r="Z89" i="774"/>
  <c r="J89" i="774" s="1"/>
  <c r="Y89" i="774"/>
  <c r="X89" i="774"/>
  <c r="I89" i="774" s="1"/>
  <c r="V89" i="774"/>
  <c r="W89" i="774" s="1"/>
  <c r="U89" i="774"/>
  <c r="T89" i="774"/>
  <c r="K89" i="774"/>
  <c r="H89" i="774"/>
  <c r="G89" i="774"/>
  <c r="F89" i="774"/>
  <c r="E89" i="774"/>
  <c r="Z88" i="774"/>
  <c r="J88" i="774" s="1"/>
  <c r="Y88" i="774"/>
  <c r="X88" i="774"/>
  <c r="I88" i="774" s="1"/>
  <c r="V88" i="774"/>
  <c r="W88" i="774" s="1"/>
  <c r="U88" i="774"/>
  <c r="T88" i="774"/>
  <c r="K88" i="774"/>
  <c r="H88" i="774"/>
  <c r="G88" i="774"/>
  <c r="F88" i="774"/>
  <c r="E88" i="774"/>
  <c r="Z87" i="774"/>
  <c r="J87" i="774" s="1"/>
  <c r="Y87" i="774"/>
  <c r="X87" i="774"/>
  <c r="V87" i="774"/>
  <c r="W87" i="774" s="1"/>
  <c r="U87" i="774"/>
  <c r="T87" i="774"/>
  <c r="K87" i="774"/>
  <c r="H87" i="774"/>
  <c r="G87" i="774"/>
  <c r="F87" i="774"/>
  <c r="E87" i="774"/>
  <c r="Z86" i="774"/>
  <c r="J86" i="774" s="1"/>
  <c r="Y86" i="774"/>
  <c r="X86" i="774"/>
  <c r="V86" i="774"/>
  <c r="W86" i="774" s="1"/>
  <c r="U86" i="774"/>
  <c r="T86" i="774"/>
  <c r="K86" i="774"/>
  <c r="H86" i="774"/>
  <c r="G86" i="774"/>
  <c r="F86" i="774"/>
  <c r="E86" i="774"/>
  <c r="Z85" i="774"/>
  <c r="J85" i="774" s="1"/>
  <c r="Y85" i="774"/>
  <c r="X85" i="774"/>
  <c r="I85" i="774" s="1"/>
  <c r="V85" i="774"/>
  <c r="W85" i="774" s="1"/>
  <c r="U85" i="774"/>
  <c r="T85" i="774"/>
  <c r="K85" i="774"/>
  <c r="H85" i="774"/>
  <c r="G85" i="774"/>
  <c r="F85" i="774"/>
  <c r="E85" i="774"/>
  <c r="Z84" i="774"/>
  <c r="J84" i="774" s="1"/>
  <c r="Y84" i="774"/>
  <c r="X84" i="774"/>
  <c r="V84" i="774"/>
  <c r="W84" i="774" s="1"/>
  <c r="T84" i="774"/>
  <c r="K84" i="774"/>
  <c r="H84" i="774"/>
  <c r="G84" i="774"/>
  <c r="F84" i="774"/>
  <c r="E84" i="774"/>
  <c r="Z83" i="774"/>
  <c r="J83" i="774" s="1"/>
  <c r="Y83" i="774"/>
  <c r="X83" i="774"/>
  <c r="V83" i="774"/>
  <c r="W83" i="774" s="1"/>
  <c r="U83" i="774"/>
  <c r="T83" i="774"/>
  <c r="K83" i="774"/>
  <c r="H83" i="774"/>
  <c r="G83" i="774"/>
  <c r="F83" i="774"/>
  <c r="E83" i="774"/>
  <c r="Z82" i="774"/>
  <c r="J82" i="774" s="1"/>
  <c r="Y82" i="774"/>
  <c r="X82" i="774"/>
  <c r="V82" i="774"/>
  <c r="W82" i="774" s="1"/>
  <c r="U82" i="774"/>
  <c r="T82" i="774"/>
  <c r="K82" i="774"/>
  <c r="H82" i="774"/>
  <c r="G82" i="774"/>
  <c r="F82" i="774"/>
  <c r="E82" i="774"/>
  <c r="Z81" i="774"/>
  <c r="J81" i="774" s="1"/>
  <c r="Y81" i="774"/>
  <c r="X81" i="774"/>
  <c r="V81" i="774"/>
  <c r="W81" i="774" s="1"/>
  <c r="U81" i="774"/>
  <c r="T81" i="774"/>
  <c r="K81" i="774"/>
  <c r="H81" i="774"/>
  <c r="G81" i="774"/>
  <c r="F81" i="774"/>
  <c r="E81" i="774"/>
  <c r="Z80" i="774"/>
  <c r="J80" i="774" s="1"/>
  <c r="Y80" i="774"/>
  <c r="X80" i="774"/>
  <c r="V80" i="774"/>
  <c r="W80" i="774" s="1"/>
  <c r="T80" i="774"/>
  <c r="K80" i="774"/>
  <c r="H80" i="774"/>
  <c r="G80" i="774"/>
  <c r="F80" i="774"/>
  <c r="E80" i="774"/>
  <c r="Z79" i="774"/>
  <c r="Y79" i="774"/>
  <c r="X79" i="774"/>
  <c r="V79" i="774"/>
  <c r="W79" i="774" s="1"/>
  <c r="T79" i="774"/>
  <c r="K79" i="774"/>
  <c r="J79" i="774"/>
  <c r="H79" i="774"/>
  <c r="G79" i="774"/>
  <c r="F79" i="774"/>
  <c r="E79" i="774"/>
  <c r="Z78" i="774"/>
  <c r="J78" i="774" s="1"/>
  <c r="Y78" i="774"/>
  <c r="X78" i="774"/>
  <c r="V78" i="774"/>
  <c r="W78" i="774" s="1"/>
  <c r="T78" i="774"/>
  <c r="K78" i="774"/>
  <c r="H78" i="774"/>
  <c r="G78" i="774"/>
  <c r="F78" i="774"/>
  <c r="E78" i="774"/>
  <c r="Z77" i="774"/>
  <c r="J77" i="774" s="1"/>
  <c r="Y77" i="774"/>
  <c r="X77" i="774"/>
  <c r="V77" i="774"/>
  <c r="W77" i="774" s="1"/>
  <c r="T77" i="774"/>
  <c r="K77" i="774"/>
  <c r="H77" i="774"/>
  <c r="G77" i="774"/>
  <c r="F77" i="774"/>
  <c r="E77" i="774"/>
  <c r="Z76" i="774"/>
  <c r="J76" i="774" s="1"/>
  <c r="Y76" i="774"/>
  <c r="X76" i="774"/>
  <c r="V76" i="774"/>
  <c r="W76" i="774" s="1"/>
  <c r="T76" i="774"/>
  <c r="K76" i="774"/>
  <c r="H76" i="774"/>
  <c r="G76" i="774"/>
  <c r="F76" i="774"/>
  <c r="E76" i="774"/>
  <c r="Z75" i="774"/>
  <c r="J75" i="774" s="1"/>
  <c r="Y75" i="774"/>
  <c r="X75" i="774"/>
  <c r="V75" i="774"/>
  <c r="W75" i="774" s="1"/>
  <c r="U75" i="774"/>
  <c r="T75" i="774"/>
  <c r="K75" i="774"/>
  <c r="H75" i="774"/>
  <c r="G75" i="774"/>
  <c r="F75" i="774"/>
  <c r="E75" i="774"/>
  <c r="Z74" i="774"/>
  <c r="J74" i="774" s="1"/>
  <c r="Y74" i="774"/>
  <c r="X74" i="774"/>
  <c r="V74" i="774"/>
  <c r="W74" i="774" s="1"/>
  <c r="U74" i="774"/>
  <c r="T74" i="774"/>
  <c r="K74" i="774"/>
  <c r="H74" i="774"/>
  <c r="G74" i="774"/>
  <c r="F74" i="774"/>
  <c r="E74" i="774"/>
  <c r="Z73" i="774"/>
  <c r="J73" i="774" s="1"/>
  <c r="Y73" i="774"/>
  <c r="X73" i="774"/>
  <c r="V73" i="774"/>
  <c r="W73" i="774" s="1"/>
  <c r="T73" i="774"/>
  <c r="K73" i="774"/>
  <c r="H73" i="774"/>
  <c r="G73" i="774"/>
  <c r="F73" i="774"/>
  <c r="E73" i="774"/>
  <c r="Z72" i="774"/>
  <c r="J72" i="774" s="1"/>
  <c r="Y72" i="774"/>
  <c r="X72" i="774"/>
  <c r="V72" i="774"/>
  <c r="W72" i="774" s="1"/>
  <c r="T72" i="774"/>
  <c r="K72" i="774"/>
  <c r="H72" i="774"/>
  <c r="G72" i="774"/>
  <c r="F72" i="774"/>
  <c r="E72" i="774"/>
  <c r="Z71" i="774"/>
  <c r="J71" i="774" s="1"/>
  <c r="Y71" i="774"/>
  <c r="X71" i="774"/>
  <c r="V71" i="774"/>
  <c r="W71" i="774" s="1"/>
  <c r="T71" i="774"/>
  <c r="K71" i="774"/>
  <c r="H71" i="774"/>
  <c r="G71" i="774"/>
  <c r="F71" i="774"/>
  <c r="E71" i="774"/>
  <c r="Z70" i="774"/>
  <c r="J70" i="774" s="1"/>
  <c r="Y70" i="774"/>
  <c r="X70" i="774"/>
  <c r="I70" i="774" s="1"/>
  <c r="V70" i="774"/>
  <c r="W70" i="774" s="1"/>
  <c r="T70" i="774"/>
  <c r="K70" i="774"/>
  <c r="H70" i="774"/>
  <c r="G70" i="774"/>
  <c r="F70" i="774"/>
  <c r="E70" i="774"/>
  <c r="Z69" i="774"/>
  <c r="J69" i="774" s="1"/>
  <c r="Y69" i="774"/>
  <c r="X69" i="774"/>
  <c r="I69" i="774" s="1"/>
  <c r="V69" i="774"/>
  <c r="W69" i="774" s="1"/>
  <c r="U69" i="774"/>
  <c r="T69" i="774"/>
  <c r="K69" i="774"/>
  <c r="H69" i="774"/>
  <c r="G69" i="774"/>
  <c r="F69" i="774"/>
  <c r="E69" i="774"/>
  <c r="Z68" i="774"/>
  <c r="J68" i="774" s="1"/>
  <c r="Y68" i="774"/>
  <c r="X68" i="774"/>
  <c r="V68" i="774"/>
  <c r="W68" i="774" s="1"/>
  <c r="U68" i="774"/>
  <c r="T68" i="774"/>
  <c r="K68" i="774"/>
  <c r="H68" i="774"/>
  <c r="G68" i="774"/>
  <c r="F68" i="774"/>
  <c r="E68" i="774"/>
  <c r="Z67" i="774"/>
  <c r="J67" i="774" s="1"/>
  <c r="Y67" i="774"/>
  <c r="X67" i="774"/>
  <c r="V67" i="774"/>
  <c r="W67" i="774" s="1"/>
  <c r="U67" i="774"/>
  <c r="T67" i="774"/>
  <c r="K67" i="774"/>
  <c r="H67" i="774"/>
  <c r="G67" i="774"/>
  <c r="F67" i="774"/>
  <c r="E67" i="774"/>
  <c r="Z66" i="774"/>
  <c r="J66" i="774" s="1"/>
  <c r="Y66" i="774"/>
  <c r="X66" i="774"/>
  <c r="V66" i="774"/>
  <c r="W66" i="774" s="1"/>
  <c r="U66" i="774"/>
  <c r="T66" i="774"/>
  <c r="K66" i="774"/>
  <c r="I66" i="774"/>
  <c r="H66" i="774"/>
  <c r="G66" i="774"/>
  <c r="F66" i="774"/>
  <c r="E66" i="774"/>
  <c r="Z65" i="774"/>
  <c r="Y65" i="774"/>
  <c r="X65" i="774"/>
  <c r="I65" i="774" s="1"/>
  <c r="V65" i="774"/>
  <c r="W65" i="774" s="1"/>
  <c r="U65" i="774"/>
  <c r="T65" i="774"/>
  <c r="K65" i="774"/>
  <c r="J65" i="774"/>
  <c r="H65" i="774"/>
  <c r="G65" i="774"/>
  <c r="F65" i="774"/>
  <c r="E65" i="774"/>
  <c r="Z64" i="774"/>
  <c r="J64" i="774" s="1"/>
  <c r="Y64" i="774"/>
  <c r="X64" i="774"/>
  <c r="V64" i="774"/>
  <c r="W64" i="774" s="1"/>
  <c r="U64" i="774"/>
  <c r="T64" i="774"/>
  <c r="K64" i="774"/>
  <c r="H64" i="774"/>
  <c r="G64" i="774"/>
  <c r="F64" i="774"/>
  <c r="E64" i="774"/>
  <c r="Z63" i="774"/>
  <c r="J63" i="774" s="1"/>
  <c r="Y63" i="774"/>
  <c r="X63" i="774"/>
  <c r="V63" i="774"/>
  <c r="W63" i="774" s="1"/>
  <c r="U63" i="774"/>
  <c r="T63" i="774"/>
  <c r="K63" i="774"/>
  <c r="H63" i="774"/>
  <c r="G63" i="774"/>
  <c r="F63" i="774"/>
  <c r="E63" i="774"/>
  <c r="Z62" i="774"/>
  <c r="J62" i="774" s="1"/>
  <c r="Y62" i="774"/>
  <c r="X62" i="774"/>
  <c r="I62" i="774" s="1"/>
  <c r="V62" i="774"/>
  <c r="W62" i="774" s="1"/>
  <c r="U62" i="774"/>
  <c r="T62" i="774"/>
  <c r="K62" i="774"/>
  <c r="H62" i="774"/>
  <c r="G62" i="774"/>
  <c r="F62" i="774"/>
  <c r="E62" i="774"/>
  <c r="Z61" i="774"/>
  <c r="J61" i="774" s="1"/>
  <c r="Y61" i="774"/>
  <c r="X61" i="774"/>
  <c r="I61" i="774" s="1"/>
  <c r="V61" i="774"/>
  <c r="W61" i="774" s="1"/>
  <c r="U61" i="774"/>
  <c r="T61" i="774"/>
  <c r="K61" i="774"/>
  <c r="H61" i="774"/>
  <c r="G61" i="774"/>
  <c r="F61" i="774"/>
  <c r="E61" i="774"/>
  <c r="Z60" i="774"/>
  <c r="J60" i="774" s="1"/>
  <c r="Y60" i="774"/>
  <c r="X60" i="774"/>
  <c r="I60" i="774" s="1"/>
  <c r="V60" i="774"/>
  <c r="W60" i="774" s="1"/>
  <c r="U60" i="774"/>
  <c r="T60" i="774"/>
  <c r="K60" i="774"/>
  <c r="H60" i="774"/>
  <c r="G60" i="774"/>
  <c r="F60" i="774"/>
  <c r="E60" i="774"/>
  <c r="Z59" i="774"/>
  <c r="J59" i="774" s="1"/>
  <c r="Y59" i="774"/>
  <c r="X59" i="774"/>
  <c r="V59" i="774"/>
  <c r="W59" i="774" s="1"/>
  <c r="U59" i="774"/>
  <c r="T59" i="774"/>
  <c r="K59" i="774"/>
  <c r="H59" i="774"/>
  <c r="G59" i="774"/>
  <c r="F59" i="774"/>
  <c r="E59" i="774"/>
  <c r="Z58" i="774"/>
  <c r="J58" i="774" s="1"/>
  <c r="Y58" i="774"/>
  <c r="X58" i="774"/>
  <c r="I58" i="774" s="1"/>
  <c r="V58" i="774"/>
  <c r="W58" i="774" s="1"/>
  <c r="U58" i="774"/>
  <c r="T58" i="774"/>
  <c r="K58" i="774"/>
  <c r="H58" i="774"/>
  <c r="G58" i="774"/>
  <c r="F58" i="774"/>
  <c r="E58" i="774"/>
  <c r="Z57" i="774"/>
  <c r="J57" i="774" s="1"/>
  <c r="Y57" i="774"/>
  <c r="I57" i="774" s="1"/>
  <c r="X57" i="774"/>
  <c r="V57" i="774"/>
  <c r="W57" i="774" s="1"/>
  <c r="U57" i="774"/>
  <c r="T57" i="774"/>
  <c r="K57" i="774"/>
  <c r="H57" i="774"/>
  <c r="G57" i="774"/>
  <c r="F57" i="774"/>
  <c r="E57" i="774"/>
  <c r="Z56" i="774"/>
  <c r="J56" i="774" s="1"/>
  <c r="Y56" i="774"/>
  <c r="X56" i="774"/>
  <c r="V56" i="774"/>
  <c r="W56" i="774" s="1"/>
  <c r="U56" i="774"/>
  <c r="T56" i="774"/>
  <c r="K56" i="774"/>
  <c r="H56" i="774"/>
  <c r="G56" i="774"/>
  <c r="F56" i="774"/>
  <c r="E56" i="774"/>
  <c r="Z55" i="774"/>
  <c r="J55" i="774" s="1"/>
  <c r="Y55" i="774"/>
  <c r="X55" i="774"/>
  <c r="V55" i="774"/>
  <c r="W55" i="774" s="1"/>
  <c r="U55" i="774"/>
  <c r="T55" i="774"/>
  <c r="K55" i="774"/>
  <c r="H55" i="774"/>
  <c r="G55" i="774"/>
  <c r="F55" i="774"/>
  <c r="E55" i="774"/>
  <c r="Z54" i="774"/>
  <c r="J54" i="774" s="1"/>
  <c r="Y54" i="774"/>
  <c r="X54" i="774"/>
  <c r="V54" i="774"/>
  <c r="W54" i="774" s="1"/>
  <c r="U54" i="774"/>
  <c r="T54" i="774"/>
  <c r="K54" i="774"/>
  <c r="H54" i="774"/>
  <c r="G54" i="774"/>
  <c r="F54" i="774"/>
  <c r="E54" i="774"/>
  <c r="Z53" i="774"/>
  <c r="J53" i="774" s="1"/>
  <c r="Y53" i="774"/>
  <c r="X53" i="774"/>
  <c r="I53" i="774" s="1"/>
  <c r="V53" i="774"/>
  <c r="W53" i="774" s="1"/>
  <c r="U53" i="774"/>
  <c r="T53" i="774"/>
  <c r="K53" i="774"/>
  <c r="H53" i="774"/>
  <c r="G53" i="774"/>
  <c r="F53" i="774"/>
  <c r="E53" i="774"/>
  <c r="Z52" i="774"/>
  <c r="J52" i="774" s="1"/>
  <c r="Y52" i="774"/>
  <c r="X52" i="774"/>
  <c r="V52" i="774"/>
  <c r="W52" i="774" s="1"/>
  <c r="U52" i="774"/>
  <c r="T52" i="774"/>
  <c r="K52" i="774"/>
  <c r="H52" i="774"/>
  <c r="G52" i="774"/>
  <c r="F52" i="774"/>
  <c r="E52" i="774"/>
  <c r="Z51" i="774"/>
  <c r="J51" i="774" s="1"/>
  <c r="Y51" i="774"/>
  <c r="X51" i="774"/>
  <c r="V51" i="774"/>
  <c r="W51" i="774" s="1"/>
  <c r="U51" i="774"/>
  <c r="T51" i="774"/>
  <c r="K51" i="774"/>
  <c r="H51" i="774"/>
  <c r="G51" i="774"/>
  <c r="F51" i="774"/>
  <c r="E51" i="774"/>
  <c r="Z50" i="774"/>
  <c r="J50" i="774" s="1"/>
  <c r="Y50" i="774"/>
  <c r="X50" i="774"/>
  <c r="V50" i="774"/>
  <c r="W50" i="774" s="1"/>
  <c r="U50" i="774"/>
  <c r="T50" i="774"/>
  <c r="K50" i="774"/>
  <c r="H50" i="774"/>
  <c r="G50" i="774"/>
  <c r="F50" i="774"/>
  <c r="E50" i="774"/>
  <c r="Z49" i="774"/>
  <c r="J49" i="774" s="1"/>
  <c r="Y49" i="774"/>
  <c r="X49" i="774"/>
  <c r="V49" i="774"/>
  <c r="W49" i="774" s="1"/>
  <c r="T49" i="774"/>
  <c r="K49" i="774"/>
  <c r="H49" i="774"/>
  <c r="G49" i="774"/>
  <c r="F49" i="774"/>
  <c r="E49" i="774"/>
  <c r="Z48" i="774"/>
  <c r="J48" i="774" s="1"/>
  <c r="Y48" i="774"/>
  <c r="X48" i="774"/>
  <c r="V48" i="774"/>
  <c r="W48" i="774" s="1"/>
  <c r="T48" i="774"/>
  <c r="K48" i="774"/>
  <c r="H48" i="774"/>
  <c r="G48" i="774"/>
  <c r="F48" i="774"/>
  <c r="E48" i="774"/>
  <c r="Z47" i="774"/>
  <c r="J47" i="774" s="1"/>
  <c r="Y47" i="774"/>
  <c r="X47" i="774"/>
  <c r="V47" i="774"/>
  <c r="W47" i="774" s="1"/>
  <c r="T47" i="774"/>
  <c r="K47" i="774"/>
  <c r="H47" i="774"/>
  <c r="G47" i="774"/>
  <c r="F47" i="774"/>
  <c r="E47" i="774"/>
  <c r="Z38" i="774"/>
  <c r="J38" i="774" s="1"/>
  <c r="Y38" i="774"/>
  <c r="X38" i="774"/>
  <c r="V38" i="774"/>
  <c r="W38" i="774" s="1"/>
  <c r="T38" i="774"/>
  <c r="K38" i="774"/>
  <c r="H38" i="774"/>
  <c r="G38" i="774"/>
  <c r="F38" i="774"/>
  <c r="E38" i="774"/>
  <c r="Z37" i="774"/>
  <c r="J37" i="774" s="1"/>
  <c r="Y37" i="774"/>
  <c r="X37" i="774"/>
  <c r="V37" i="774"/>
  <c r="W37" i="774" s="1"/>
  <c r="U37" i="774"/>
  <c r="T37" i="774"/>
  <c r="G37" i="774" s="1"/>
  <c r="K37" i="774"/>
  <c r="H37" i="774"/>
  <c r="F37" i="774"/>
  <c r="E37" i="774"/>
  <c r="Z36" i="774"/>
  <c r="J36" i="774" s="1"/>
  <c r="Y36" i="774"/>
  <c r="X36" i="774"/>
  <c r="V36" i="774"/>
  <c r="W36" i="774" s="1"/>
  <c r="U36" i="774"/>
  <c r="T36" i="774"/>
  <c r="G36" i="774" s="1"/>
  <c r="K36" i="774"/>
  <c r="H36" i="774"/>
  <c r="F36" i="774"/>
  <c r="E36" i="774"/>
  <c r="Z35" i="774"/>
  <c r="J35" i="774" s="1"/>
  <c r="Y35" i="774"/>
  <c r="X35" i="774"/>
  <c r="V35" i="774"/>
  <c r="W35" i="774" s="1"/>
  <c r="T35" i="774"/>
  <c r="G35" i="774" s="1"/>
  <c r="K35" i="774"/>
  <c r="H35" i="774"/>
  <c r="F35" i="774"/>
  <c r="E35" i="774"/>
  <c r="Z34" i="774"/>
  <c r="J34" i="774" s="1"/>
  <c r="Y34" i="774"/>
  <c r="X34" i="774"/>
  <c r="V34" i="774"/>
  <c r="W34" i="774" s="1"/>
  <c r="T34" i="774"/>
  <c r="G34" i="774" s="1"/>
  <c r="K34" i="774"/>
  <c r="H34" i="774"/>
  <c r="F34" i="774"/>
  <c r="E34" i="774"/>
  <c r="Z33" i="774"/>
  <c r="J33" i="774" s="1"/>
  <c r="Y33" i="774"/>
  <c r="X33" i="774"/>
  <c r="I33" i="774" s="1"/>
  <c r="V33" i="774"/>
  <c r="W33" i="774" s="1"/>
  <c r="T33" i="774"/>
  <c r="G33" i="774" s="1"/>
  <c r="K33" i="774"/>
  <c r="H33" i="774"/>
  <c r="F33" i="774"/>
  <c r="E33" i="774"/>
  <c r="Z32" i="774"/>
  <c r="J32" i="774" s="1"/>
  <c r="Y32" i="774"/>
  <c r="X32" i="774"/>
  <c r="V32" i="774"/>
  <c r="W32" i="774" s="1"/>
  <c r="T32" i="774"/>
  <c r="G32" i="774" s="1"/>
  <c r="K32" i="774"/>
  <c r="H32" i="774"/>
  <c r="F32" i="774"/>
  <c r="E32" i="774"/>
  <c r="Z31" i="774"/>
  <c r="J31" i="774" s="1"/>
  <c r="Y31" i="774"/>
  <c r="X31" i="774"/>
  <c r="V31" i="774"/>
  <c r="W31" i="774" s="1"/>
  <c r="G31" i="774" s="1"/>
  <c r="T31" i="774"/>
  <c r="K31" i="774"/>
  <c r="H31" i="774"/>
  <c r="F31" i="774"/>
  <c r="E31" i="774"/>
  <c r="Z30" i="774"/>
  <c r="J30" i="774" s="1"/>
  <c r="Y30" i="774"/>
  <c r="X30" i="774"/>
  <c r="V30" i="774"/>
  <c r="W30" i="774" s="1"/>
  <c r="G30" i="774" s="1"/>
  <c r="T30" i="774"/>
  <c r="K30" i="774"/>
  <c r="H30" i="774"/>
  <c r="F30" i="774"/>
  <c r="E30" i="774"/>
  <c r="Z29" i="774"/>
  <c r="J29" i="774" s="1"/>
  <c r="Y29" i="774"/>
  <c r="X29" i="774"/>
  <c r="I29" i="774" s="1"/>
  <c r="V29" i="774"/>
  <c r="W29" i="774" s="1"/>
  <c r="G29" i="774" s="1"/>
  <c r="T29" i="774"/>
  <c r="K29" i="774"/>
  <c r="H29" i="774"/>
  <c r="F29" i="774"/>
  <c r="E29" i="774"/>
  <c r="Z28" i="774"/>
  <c r="J28" i="774" s="1"/>
  <c r="Y28" i="774"/>
  <c r="X28" i="774"/>
  <c r="I28" i="774" s="1"/>
  <c r="V28" i="774"/>
  <c r="W28" i="774" s="1"/>
  <c r="T28" i="774"/>
  <c r="K28" i="774"/>
  <c r="H28" i="774"/>
  <c r="G28" i="774"/>
  <c r="F28" i="774"/>
  <c r="E28" i="774"/>
  <c r="Z27" i="774"/>
  <c r="J27" i="774" s="1"/>
  <c r="Y27" i="774"/>
  <c r="X27" i="774"/>
  <c r="I27" i="774" s="1"/>
  <c r="V27" i="774"/>
  <c r="W27" i="774" s="1"/>
  <c r="T27" i="774"/>
  <c r="G27" i="774" s="1"/>
  <c r="K27" i="774"/>
  <c r="H27" i="774"/>
  <c r="F27" i="774"/>
  <c r="E27" i="774"/>
  <c r="Z26" i="774"/>
  <c r="J26" i="774" s="1"/>
  <c r="Y26" i="774"/>
  <c r="X26" i="774"/>
  <c r="V26" i="774"/>
  <c r="W26" i="774" s="1"/>
  <c r="T26" i="774"/>
  <c r="G26" i="774" s="1"/>
  <c r="K26" i="774"/>
  <c r="H26" i="774"/>
  <c r="F26" i="774"/>
  <c r="E26" i="774"/>
  <c r="Z25" i="774"/>
  <c r="J25" i="774" s="1"/>
  <c r="Y25" i="774"/>
  <c r="X25" i="774"/>
  <c r="I25" i="774" s="1"/>
  <c r="V25" i="774"/>
  <c r="W25" i="774" s="1"/>
  <c r="T25" i="774"/>
  <c r="G25" i="774" s="1"/>
  <c r="K25" i="774"/>
  <c r="H25" i="774"/>
  <c r="F25" i="774"/>
  <c r="E25" i="774"/>
  <c r="Z24" i="774"/>
  <c r="J24" i="774" s="1"/>
  <c r="Y24" i="774"/>
  <c r="X24" i="774"/>
  <c r="I24" i="774" s="1"/>
  <c r="V24" i="774"/>
  <c r="W24" i="774" s="1"/>
  <c r="G24" i="774" s="1"/>
  <c r="T24" i="774"/>
  <c r="K24" i="774"/>
  <c r="H24" i="774"/>
  <c r="F24" i="774"/>
  <c r="E24" i="774"/>
  <c r="Z23" i="774"/>
  <c r="J23" i="774" s="1"/>
  <c r="Y23" i="774"/>
  <c r="X23" i="774"/>
  <c r="V23" i="774"/>
  <c r="W23" i="774" s="1"/>
  <c r="T23" i="774"/>
  <c r="G23" i="774" s="1"/>
  <c r="K23" i="774"/>
  <c r="H23" i="774"/>
  <c r="F23" i="774"/>
  <c r="E23" i="774"/>
  <c r="Z22" i="774"/>
  <c r="J22" i="774" s="1"/>
  <c r="Y22" i="774"/>
  <c r="X22" i="774"/>
  <c r="V22" i="774"/>
  <c r="W22" i="774" s="1"/>
  <c r="T22" i="774"/>
  <c r="G22" i="774" s="1"/>
  <c r="K22" i="774"/>
  <c r="H22" i="774"/>
  <c r="F22" i="774"/>
  <c r="E22" i="774"/>
  <c r="Z21" i="774"/>
  <c r="J21" i="774" s="1"/>
  <c r="Y21" i="774"/>
  <c r="X21" i="774"/>
  <c r="V21" i="774"/>
  <c r="W21" i="774" s="1"/>
  <c r="T21" i="774"/>
  <c r="G21" i="774" s="1"/>
  <c r="K21" i="774"/>
  <c r="H21" i="774"/>
  <c r="F21" i="774"/>
  <c r="E21" i="774"/>
  <c r="Z20" i="774"/>
  <c r="J20" i="774" s="1"/>
  <c r="Y20" i="774"/>
  <c r="X20" i="774"/>
  <c r="V20" i="774"/>
  <c r="W20" i="774" s="1"/>
  <c r="T20" i="774"/>
  <c r="G20" i="774" s="1"/>
  <c r="K20" i="774"/>
  <c r="H20" i="774"/>
  <c r="F20" i="774"/>
  <c r="E20" i="774"/>
  <c r="Z19" i="774"/>
  <c r="J19" i="774" s="1"/>
  <c r="Y19" i="774"/>
  <c r="X19" i="774"/>
  <c r="I19" i="774" s="1"/>
  <c r="V19" i="774"/>
  <c r="W19" i="774" s="1"/>
  <c r="T19" i="774"/>
  <c r="G19" i="774" s="1"/>
  <c r="K19" i="774"/>
  <c r="H19" i="774"/>
  <c r="F19" i="774"/>
  <c r="E19" i="774"/>
  <c r="Z18" i="774"/>
  <c r="Y18" i="774"/>
  <c r="X18" i="774"/>
  <c r="I18" i="774" s="1"/>
  <c r="V18" i="774"/>
  <c r="W18" i="774" s="1"/>
  <c r="G18" i="774" s="1"/>
  <c r="T18" i="774"/>
  <c r="K18" i="774"/>
  <c r="J18" i="774"/>
  <c r="H18" i="774"/>
  <c r="F18" i="774"/>
  <c r="E18" i="774"/>
  <c r="Z13" i="774"/>
  <c r="J13" i="774" s="1"/>
  <c r="Y13" i="774"/>
  <c r="X13" i="774"/>
  <c r="V13" i="774"/>
  <c r="W13" i="774" s="1"/>
  <c r="T13" i="774"/>
  <c r="K13" i="774"/>
  <c r="H13" i="774"/>
  <c r="G13" i="774"/>
  <c r="F13" i="774"/>
  <c r="E13" i="774"/>
  <c r="Z12" i="774"/>
  <c r="J12" i="774" s="1"/>
  <c r="Y12" i="774"/>
  <c r="X12" i="774"/>
  <c r="V12" i="774"/>
  <c r="W12" i="774" s="1"/>
  <c r="T12" i="774"/>
  <c r="G12" i="774" s="1"/>
  <c r="K12" i="774"/>
  <c r="H12" i="774"/>
  <c r="F12" i="774"/>
  <c r="E12" i="774"/>
  <c r="Z11" i="774"/>
  <c r="J11" i="774" s="1"/>
  <c r="Y11" i="774"/>
  <c r="X11" i="774"/>
  <c r="V11" i="774"/>
  <c r="W11" i="774" s="1"/>
  <c r="T11" i="774"/>
  <c r="G11" i="774" s="1"/>
  <c r="K11" i="774"/>
  <c r="H11" i="774"/>
  <c r="F11" i="774"/>
  <c r="E11" i="774"/>
  <c r="Z10" i="774"/>
  <c r="J10" i="774" s="1"/>
  <c r="Y10" i="774"/>
  <c r="X10" i="774"/>
  <c r="V10" i="774"/>
  <c r="W10" i="774" s="1"/>
  <c r="T10" i="774"/>
  <c r="G10" i="774" s="1"/>
  <c r="K10" i="774"/>
  <c r="H10" i="774"/>
  <c r="F10" i="774"/>
  <c r="E10" i="774"/>
  <c r="Z9" i="774"/>
  <c r="J9" i="774" s="1"/>
  <c r="Y9" i="774"/>
  <c r="X9" i="774"/>
  <c r="V9" i="774"/>
  <c r="W9" i="774" s="1"/>
  <c r="T9" i="774"/>
  <c r="G9" i="774" s="1"/>
  <c r="K9" i="774"/>
  <c r="H9" i="774"/>
  <c r="F9" i="774"/>
  <c r="E9" i="774"/>
  <c r="Z8" i="774"/>
  <c r="J8" i="774" s="1"/>
  <c r="Y8" i="774"/>
  <c r="X8" i="774"/>
  <c r="V8" i="774"/>
  <c r="W8" i="774" s="1"/>
  <c r="T8" i="774"/>
  <c r="G8" i="774" s="1"/>
  <c r="K8" i="774"/>
  <c r="H8" i="774"/>
  <c r="F8" i="774"/>
  <c r="E8" i="774"/>
  <c r="Z7" i="774"/>
  <c r="J7" i="774" s="1"/>
  <c r="Y7" i="774"/>
  <c r="X7" i="774"/>
  <c r="V7" i="774"/>
  <c r="W7" i="774" s="1"/>
  <c r="T7" i="774"/>
  <c r="G7" i="774" s="1"/>
  <c r="K7" i="774"/>
  <c r="H7" i="774"/>
  <c r="F7" i="774"/>
  <c r="E7" i="774"/>
  <c r="D7" i="774" s="1"/>
  <c r="Z6" i="774"/>
  <c r="J6" i="774" s="1"/>
  <c r="Y6" i="774"/>
  <c r="X6" i="774"/>
  <c r="V6" i="774"/>
  <c r="W6" i="774" s="1"/>
  <c r="T6" i="774"/>
  <c r="G6" i="774" s="1"/>
  <c r="K6" i="774"/>
  <c r="H6" i="774"/>
  <c r="F6" i="774"/>
  <c r="E6" i="774"/>
  <c r="Z3" i="774"/>
  <c r="J3" i="774" s="1"/>
  <c r="Y3" i="774"/>
  <c r="X3" i="774"/>
  <c r="V3" i="774"/>
  <c r="W3" i="774" s="1"/>
  <c r="T3" i="774"/>
  <c r="K3" i="774"/>
  <c r="H3" i="774"/>
  <c r="G3" i="774"/>
  <c r="F3" i="774"/>
  <c r="I120" i="780" l="1"/>
  <c r="I237" i="780"/>
  <c r="K20" i="780"/>
  <c r="I11" i="780"/>
  <c r="I16" i="780"/>
  <c r="I46" i="780"/>
  <c r="I3" i="780"/>
  <c r="I45" i="780"/>
  <c r="I55" i="780"/>
  <c r="I66" i="780"/>
  <c r="I82" i="780"/>
  <c r="I97" i="780"/>
  <c r="I14" i="780"/>
  <c r="I28" i="780"/>
  <c r="I19" i="780"/>
  <c r="N34" i="780"/>
  <c r="O36" i="780" s="1"/>
  <c r="C36" i="780" s="1"/>
  <c r="I8" i="780"/>
  <c r="I71" i="780"/>
  <c r="I27" i="780"/>
  <c r="I17" i="780"/>
  <c r="I58" i="780"/>
  <c r="I77" i="780"/>
  <c r="I99" i="780"/>
  <c r="I106" i="780"/>
  <c r="I110" i="780"/>
  <c r="I72" i="780"/>
  <c r="I83" i="780"/>
  <c r="I95" i="780"/>
  <c r="I13" i="780"/>
  <c r="I101" i="780"/>
  <c r="I41" i="780"/>
  <c r="I56" i="780"/>
  <c r="I79" i="780"/>
  <c r="I100" i="780"/>
  <c r="I111" i="780"/>
  <c r="U173" i="780"/>
  <c r="I6" i="780"/>
  <c r="I32" i="780"/>
  <c r="I53" i="780"/>
  <c r="I105" i="780"/>
  <c r="I89" i="780"/>
  <c r="D8" i="780"/>
  <c r="D9" i="780" s="1"/>
  <c r="D10" i="780" s="1"/>
  <c r="D11" i="780" s="1"/>
  <c r="D12" i="780" s="1"/>
  <c r="D13" i="780" s="1"/>
  <c r="D14" i="780" s="1"/>
  <c r="D15" i="780" s="1"/>
  <c r="D16" i="780" s="1"/>
  <c r="D17" i="780" s="1"/>
  <c r="D18" i="780" s="1"/>
  <c r="D19" i="780" s="1"/>
  <c r="I50" i="780"/>
  <c r="I62" i="780"/>
  <c r="I96" i="780"/>
  <c r="I109" i="780"/>
  <c r="I74" i="780"/>
  <c r="I85" i="780"/>
  <c r="I73" i="780"/>
  <c r="I30" i="780"/>
  <c r="I57" i="780"/>
  <c r="I59" i="780"/>
  <c r="I60" i="780"/>
  <c r="I76" i="780"/>
  <c r="I94" i="780"/>
  <c r="I103" i="780"/>
  <c r="U153" i="780"/>
  <c r="U166" i="780" s="1"/>
  <c r="I10" i="780"/>
  <c r="U70" i="780"/>
  <c r="I54" i="780"/>
  <c r="I75" i="780"/>
  <c r="U108" i="780"/>
  <c r="I102" i="780"/>
  <c r="I18" i="780"/>
  <c r="I93" i="780"/>
  <c r="I9" i="780"/>
  <c r="I49" i="780"/>
  <c r="I51" i="780"/>
  <c r="I52" i="780"/>
  <c r="I70" i="780"/>
  <c r="I90" i="780"/>
  <c r="I239" i="780"/>
  <c r="U95" i="780"/>
  <c r="I26" i="780"/>
  <c r="I44" i="780"/>
  <c r="I47" i="780"/>
  <c r="I69" i="780"/>
  <c r="I88" i="780"/>
  <c r="I42" i="780"/>
  <c r="I65" i="780"/>
  <c r="I67" i="780"/>
  <c r="I68" i="780"/>
  <c r="I80" i="780"/>
  <c r="I81" i="780"/>
  <c r="I84" i="780"/>
  <c r="I86" i="780"/>
  <c r="I87" i="780"/>
  <c r="I114" i="780"/>
  <c r="I25" i="780"/>
  <c r="I12" i="780"/>
  <c r="I24" i="780"/>
  <c r="I31" i="780"/>
  <c r="I61" i="780"/>
  <c r="I63" i="780"/>
  <c r="I64" i="780"/>
  <c r="I113" i="780"/>
  <c r="I238" i="780"/>
  <c r="U122" i="780"/>
  <c r="I13" i="779"/>
  <c r="I102" i="779"/>
  <c r="I111" i="779"/>
  <c r="I65" i="779"/>
  <c r="I8" i="779"/>
  <c r="I52" i="779"/>
  <c r="I64" i="779"/>
  <c r="I91" i="779"/>
  <c r="I96" i="779"/>
  <c r="I107" i="779"/>
  <c r="I62" i="779"/>
  <c r="I106" i="779"/>
  <c r="I59" i="779"/>
  <c r="I60" i="779"/>
  <c r="I95" i="779"/>
  <c r="I99" i="779"/>
  <c r="I109" i="779"/>
  <c r="I15" i="779"/>
  <c r="I32" i="779"/>
  <c r="I46" i="779"/>
  <c r="I113" i="779"/>
  <c r="N24" i="779"/>
  <c r="O26" i="779" s="1"/>
  <c r="C26" i="779" s="1"/>
  <c r="I14" i="779"/>
  <c r="I31" i="779"/>
  <c r="N25" i="779"/>
  <c r="I22" i="779"/>
  <c r="I112" i="779"/>
  <c r="I116" i="779"/>
  <c r="I51" i="779"/>
  <c r="I73" i="779"/>
  <c r="I118" i="779"/>
  <c r="I47" i="779"/>
  <c r="I101" i="779"/>
  <c r="I9" i="779"/>
  <c r="I100" i="779"/>
  <c r="U173" i="779"/>
  <c r="I44" i="779"/>
  <c r="I88" i="779"/>
  <c r="I89" i="779"/>
  <c r="I12" i="779"/>
  <c r="I120" i="779"/>
  <c r="I76" i="779"/>
  <c r="I94" i="779"/>
  <c r="I115" i="779"/>
  <c r="I3" i="779"/>
  <c r="I34" i="779"/>
  <c r="I42" i="779"/>
  <c r="I53" i="779"/>
  <c r="I54" i="779"/>
  <c r="I93" i="779"/>
  <c r="I103" i="779"/>
  <c r="I119" i="779"/>
  <c r="I33" i="779"/>
  <c r="I41" i="779"/>
  <c r="I77" i="779"/>
  <c r="I92" i="779"/>
  <c r="I98" i="779"/>
  <c r="I11" i="779"/>
  <c r="I40" i="779"/>
  <c r="I90" i="779"/>
  <c r="I97" i="779"/>
  <c r="I10" i="779"/>
  <c r="I21" i="779"/>
  <c r="I39" i="779"/>
  <c r="I72" i="779"/>
  <c r="I75" i="779"/>
  <c r="I105" i="779"/>
  <c r="I236" i="779"/>
  <c r="I239" i="779"/>
  <c r="I20" i="779"/>
  <c r="I50" i="779"/>
  <c r="I85" i="779"/>
  <c r="I35" i="779"/>
  <c r="I70" i="779"/>
  <c r="I82" i="779"/>
  <c r="I83" i="779"/>
  <c r="U108" i="779"/>
  <c r="U122" i="779" s="1"/>
  <c r="U70" i="779"/>
  <c r="I45" i="779"/>
  <c r="I63" i="779"/>
  <c r="I78" i="779"/>
  <c r="I80" i="779"/>
  <c r="I108" i="779"/>
  <c r="I117" i="779"/>
  <c r="I240" i="779"/>
  <c r="D8" i="779"/>
  <c r="D9" i="779" s="1"/>
  <c r="D10" i="779" s="1"/>
  <c r="D11" i="779" s="1"/>
  <c r="D12" i="779" s="1"/>
  <c r="D13" i="779" s="1"/>
  <c r="D14" i="779" s="1"/>
  <c r="D15" i="779" s="1"/>
  <c r="U95" i="779"/>
  <c r="U153" i="779"/>
  <c r="I40" i="778"/>
  <c r="I49" i="778"/>
  <c r="I50" i="778"/>
  <c r="K29" i="778"/>
  <c r="I47" i="778"/>
  <c r="I79" i="778"/>
  <c r="I95" i="778"/>
  <c r="I9" i="778"/>
  <c r="I25" i="778"/>
  <c r="I105" i="778"/>
  <c r="I114" i="778"/>
  <c r="I20" i="778"/>
  <c r="I8" i="778"/>
  <c r="I19" i="778"/>
  <c r="N57" i="778"/>
  <c r="O59" i="778" s="1"/>
  <c r="C59" i="778" s="1"/>
  <c r="I18" i="778"/>
  <c r="I84" i="778"/>
  <c r="I85" i="778"/>
  <c r="I97" i="778"/>
  <c r="I41" i="778"/>
  <c r="I53" i="778"/>
  <c r="I75" i="778"/>
  <c r="I16" i="778"/>
  <c r="I72" i="778"/>
  <c r="I236" i="778"/>
  <c r="I22" i="778"/>
  <c r="I26" i="778"/>
  <c r="I111" i="778"/>
  <c r="I13" i="778"/>
  <c r="I34" i="778"/>
  <c r="U173" i="778"/>
  <c r="I12" i="778"/>
  <c r="I64" i="778"/>
  <c r="I76" i="778"/>
  <c r="I119" i="778"/>
  <c r="I11" i="778"/>
  <c r="I54" i="778"/>
  <c r="I88" i="778"/>
  <c r="I89" i="778"/>
  <c r="I113" i="778"/>
  <c r="I118" i="778"/>
  <c r="I239" i="778"/>
  <c r="I17" i="778"/>
  <c r="I74" i="778"/>
  <c r="I86" i="778"/>
  <c r="I28" i="778"/>
  <c r="U153" i="778"/>
  <c r="U166" i="778" s="1"/>
  <c r="I71" i="778"/>
  <c r="U95" i="778"/>
  <c r="I106" i="778"/>
  <c r="I10" i="778"/>
  <c r="I42" i="778"/>
  <c r="I6" i="778"/>
  <c r="I7" i="778"/>
  <c r="I23" i="778"/>
  <c r="I82" i="778"/>
  <c r="I83" i="778"/>
  <c r="I87" i="778"/>
  <c r="I110" i="778"/>
  <c r="I3" i="778"/>
  <c r="U70" i="778"/>
  <c r="I68" i="778"/>
  <c r="I70" i="778"/>
  <c r="I78" i="778"/>
  <c r="I81" i="778"/>
  <c r="I96" i="778"/>
  <c r="U108" i="778"/>
  <c r="U122" i="778" s="1"/>
  <c r="I109" i="778"/>
  <c r="I238" i="778"/>
  <c r="I35" i="778"/>
  <c r="I37" i="778"/>
  <c r="I52" i="778"/>
  <c r="I66" i="778"/>
  <c r="I77" i="778"/>
  <c r="I100" i="778"/>
  <c r="I104" i="778"/>
  <c r="I48" i="778"/>
  <c r="I99" i="778"/>
  <c r="I108" i="778"/>
  <c r="I116" i="778"/>
  <c r="I33" i="778"/>
  <c r="I44" i="778"/>
  <c r="I46" i="778"/>
  <c r="I73" i="778"/>
  <c r="I98" i="778"/>
  <c r="D8" i="778"/>
  <c r="D9" i="778"/>
  <c r="D10" i="778" s="1"/>
  <c r="D11" i="778" s="1"/>
  <c r="D12" i="778" s="1"/>
  <c r="D13" i="778" s="1"/>
  <c r="D14" i="778" s="1"/>
  <c r="D15" i="778" s="1"/>
  <c r="D16" i="778" s="1"/>
  <c r="D17" i="778" s="1"/>
  <c r="D18" i="778" s="1"/>
  <c r="D19" i="778" s="1"/>
  <c r="D20" i="778" s="1"/>
  <c r="D21" i="778" s="1"/>
  <c r="D22" i="778" s="1"/>
  <c r="D23" i="778" s="1"/>
  <c r="D24" i="778" s="1"/>
  <c r="D25" i="778" s="1"/>
  <c r="D26" i="778" s="1"/>
  <c r="D27" i="778" s="1"/>
  <c r="D28" i="778" s="1"/>
  <c r="I69" i="777"/>
  <c r="I13" i="777"/>
  <c r="I29" i="777"/>
  <c r="I36" i="777"/>
  <c r="I58" i="777"/>
  <c r="I70" i="777"/>
  <c r="I98" i="777"/>
  <c r="I234" i="777"/>
  <c r="I55" i="777"/>
  <c r="I86" i="777"/>
  <c r="I52" i="777"/>
  <c r="I84" i="777"/>
  <c r="I95" i="777"/>
  <c r="I10" i="777"/>
  <c r="I73" i="777"/>
  <c r="I83" i="777"/>
  <c r="I101" i="777"/>
  <c r="I235" i="777"/>
  <c r="N17" i="777"/>
  <c r="O19" i="777" s="1"/>
  <c r="C19" i="777" s="1"/>
  <c r="I56" i="777"/>
  <c r="I62" i="777"/>
  <c r="I81" i="777"/>
  <c r="I89" i="777"/>
  <c r="I47" i="777"/>
  <c r="I27" i="777"/>
  <c r="I45" i="777"/>
  <c r="I105" i="777"/>
  <c r="I26" i="777"/>
  <c r="I91" i="777"/>
  <c r="I97" i="777"/>
  <c r="U149" i="777"/>
  <c r="U104" i="777"/>
  <c r="U118" i="777" s="1"/>
  <c r="I8" i="777"/>
  <c r="I25" i="777"/>
  <c r="I33" i="777"/>
  <c r="I68" i="777"/>
  <c r="I14" i="777"/>
  <c r="I32" i="777"/>
  <c r="I42" i="777"/>
  <c r="I87" i="777"/>
  <c r="I103" i="777"/>
  <c r="I108" i="777"/>
  <c r="I6" i="777"/>
  <c r="I41" i="777"/>
  <c r="I65" i="777"/>
  <c r="U91" i="777"/>
  <c r="I94" i="777"/>
  <c r="I3" i="777"/>
  <c r="I31" i="777"/>
  <c r="I57" i="777"/>
  <c r="I60" i="777"/>
  <c r="I63" i="777"/>
  <c r="I79" i="777"/>
  <c r="I80" i="777"/>
  <c r="D8" i="777"/>
  <c r="I12" i="777"/>
  <c r="I38" i="777"/>
  <c r="U66" i="777"/>
  <c r="I53" i="777"/>
  <c r="I78" i="777"/>
  <c r="I28" i="777"/>
  <c r="I49" i="777"/>
  <c r="I75" i="777"/>
  <c r="I77" i="777"/>
  <c r="I100" i="777"/>
  <c r="I111" i="777"/>
  <c r="D9" i="777"/>
  <c r="D10" i="777" s="1"/>
  <c r="D11" i="777" s="1"/>
  <c r="D12" i="777" s="1"/>
  <c r="D13" i="777" s="1"/>
  <c r="D14" i="777" s="1"/>
  <c r="D15" i="777" s="1"/>
  <c r="U162" i="777"/>
  <c r="U227" i="777" s="1"/>
  <c r="I9" i="776"/>
  <c r="I74" i="776"/>
  <c r="I8" i="776"/>
  <c r="I29" i="776"/>
  <c r="I62" i="776"/>
  <c r="I83" i="776"/>
  <c r="I233" i="776"/>
  <c r="I28" i="776"/>
  <c r="I60" i="776"/>
  <c r="I81" i="776"/>
  <c r="I107" i="776"/>
  <c r="I6" i="776"/>
  <c r="I20" i="776"/>
  <c r="I58" i="776"/>
  <c r="I68" i="776"/>
  <c r="I89" i="776"/>
  <c r="I106" i="776"/>
  <c r="I32" i="776"/>
  <c r="N11" i="776"/>
  <c r="O13" i="776" s="1"/>
  <c r="C13" i="776" s="1"/>
  <c r="I55" i="776"/>
  <c r="I66" i="776"/>
  <c r="I77" i="776"/>
  <c r="I236" i="776"/>
  <c r="I31" i="776"/>
  <c r="I38" i="776"/>
  <c r="I53" i="776"/>
  <c r="I65" i="776"/>
  <c r="I76" i="776"/>
  <c r="I92" i="776"/>
  <c r="I82" i="776"/>
  <c r="I86" i="776"/>
  <c r="I19" i="776"/>
  <c r="I37" i="776"/>
  <c r="I18" i="776"/>
  <c r="I26" i="776"/>
  <c r="I27" i="776"/>
  <c r="I36" i="776"/>
  <c r="I69" i="776"/>
  <c r="I100" i="776"/>
  <c r="I105" i="776"/>
  <c r="I235" i="776"/>
  <c r="U104" i="776"/>
  <c r="U118" i="776" s="1"/>
  <c r="U149" i="776"/>
  <c r="U162" i="776" s="1"/>
  <c r="I34" i="776"/>
  <c r="I25" i="776"/>
  <c r="I43" i="776"/>
  <c r="I47" i="776"/>
  <c r="I51" i="776"/>
  <c r="I95" i="776"/>
  <c r="I104" i="776"/>
  <c r="U169" i="776"/>
  <c r="I7" i="776"/>
  <c r="U66" i="776"/>
  <c r="I42" i="776"/>
  <c r="I234" i="776"/>
  <c r="I3" i="776"/>
  <c r="I22" i="776"/>
  <c r="I41" i="776"/>
  <c r="U91" i="776"/>
  <c r="I87" i="776"/>
  <c r="I103" i="776"/>
  <c r="D8" i="776"/>
  <c r="D9" i="776"/>
  <c r="I53" i="775"/>
  <c r="I75" i="775"/>
  <c r="I93" i="775"/>
  <c r="I104" i="775"/>
  <c r="I10" i="775"/>
  <c r="I15" i="775"/>
  <c r="I79" i="775"/>
  <c r="I112" i="775"/>
  <c r="I117" i="775"/>
  <c r="I88" i="775"/>
  <c r="I89" i="775"/>
  <c r="I101" i="775"/>
  <c r="N35" i="775"/>
  <c r="O37" i="775" s="1"/>
  <c r="C37" i="775" s="1"/>
  <c r="I236" i="775"/>
  <c r="I57" i="775"/>
  <c r="I30" i="775"/>
  <c r="I56" i="775"/>
  <c r="I99" i="775"/>
  <c r="I25" i="775"/>
  <c r="I31" i="775"/>
  <c r="U95" i="775"/>
  <c r="I83" i="775"/>
  <c r="I100" i="775"/>
  <c r="U70" i="775"/>
  <c r="I73" i="775"/>
  <c r="I74" i="775"/>
  <c r="I81" i="775"/>
  <c r="I106" i="775"/>
  <c r="I237" i="775"/>
  <c r="U173" i="775"/>
  <c r="I28" i="775"/>
  <c r="I43" i="775"/>
  <c r="I92" i="775"/>
  <c r="I110" i="775"/>
  <c r="I115" i="775"/>
  <c r="I14" i="775"/>
  <c r="I23" i="775"/>
  <c r="I13" i="775"/>
  <c r="I22" i="775"/>
  <c r="I49" i="775"/>
  <c r="I12" i="775"/>
  <c r="I21" i="775"/>
  <c r="I32" i="775"/>
  <c r="I48" i="775"/>
  <c r="I69" i="775"/>
  <c r="I87" i="775"/>
  <c r="I113" i="775"/>
  <c r="I26" i="775"/>
  <c r="I76" i="775"/>
  <c r="I84" i="775"/>
  <c r="I102" i="775"/>
  <c r="I3" i="775"/>
  <c r="D8" i="775"/>
  <c r="D9" i="775" s="1"/>
  <c r="D10" i="775" s="1"/>
  <c r="D11" i="775" s="1"/>
  <c r="D12" i="775" s="1"/>
  <c r="D13" i="775" s="1"/>
  <c r="D14" i="775" s="1"/>
  <c r="D15" i="775" s="1"/>
  <c r="I20" i="775"/>
  <c r="I27" i="775"/>
  <c r="I46" i="775"/>
  <c r="I96" i="775"/>
  <c r="I105" i="775"/>
  <c r="I11" i="775"/>
  <c r="I33" i="775"/>
  <c r="I95" i="775"/>
  <c r="U108" i="775"/>
  <c r="U122" i="775" s="1"/>
  <c r="U153" i="775"/>
  <c r="U166" i="775" s="1"/>
  <c r="I72" i="775"/>
  <c r="I71" i="775"/>
  <c r="I91" i="775"/>
  <c r="I108" i="775"/>
  <c r="I90" i="775"/>
  <c r="I98" i="775"/>
  <c r="I6" i="775"/>
  <c r="I51" i="775"/>
  <c r="I55" i="775"/>
  <c r="I59" i="775"/>
  <c r="I63" i="775"/>
  <c r="I67" i="775"/>
  <c r="I68" i="775"/>
  <c r="I70" i="775"/>
  <c r="I86" i="775"/>
  <c r="I107" i="775"/>
  <c r="I238" i="775"/>
  <c r="I50" i="775"/>
  <c r="I54" i="775"/>
  <c r="I58" i="775"/>
  <c r="I62" i="775"/>
  <c r="I66" i="775"/>
  <c r="I78" i="775"/>
  <c r="I85" i="775"/>
  <c r="I21" i="774"/>
  <c r="I30" i="774"/>
  <c r="I92" i="774"/>
  <c r="I20" i="774"/>
  <c r="I54" i="774"/>
  <c r="I72" i="774"/>
  <c r="I90" i="774"/>
  <c r="I79" i="774"/>
  <c r="N40" i="774"/>
  <c r="O42" i="774" s="1"/>
  <c r="C42" i="774" s="1"/>
  <c r="I9" i="774"/>
  <c r="I109" i="774"/>
  <c r="I236" i="774"/>
  <c r="I240" i="774"/>
  <c r="I8" i="774"/>
  <c r="I31" i="774"/>
  <c r="I76" i="774"/>
  <c r="I84" i="774"/>
  <c r="I119" i="774"/>
  <c r="I34" i="774"/>
  <c r="I71" i="774"/>
  <c r="I80" i="774"/>
  <c r="I93" i="774"/>
  <c r="I104" i="774"/>
  <c r="I115" i="774"/>
  <c r="I237" i="774"/>
  <c r="I13" i="774"/>
  <c r="I7" i="774"/>
  <c r="I64" i="774"/>
  <c r="I91" i="774"/>
  <c r="I102" i="774"/>
  <c r="I49" i="774"/>
  <c r="U173" i="774"/>
  <c r="I50" i="774"/>
  <c r="I118" i="774"/>
  <c r="I56" i="774"/>
  <c r="I59" i="774"/>
  <c r="I75" i="774"/>
  <c r="I87" i="774"/>
  <c r="I96" i="774"/>
  <c r="I110" i="774"/>
  <c r="I52" i="774"/>
  <c r="I74" i="774"/>
  <c r="U108" i="774"/>
  <c r="I100" i="774"/>
  <c r="I238" i="774"/>
  <c r="I81" i="774"/>
  <c r="I3" i="774"/>
  <c r="I36" i="774"/>
  <c r="I73" i="774"/>
  <c r="I83" i="774"/>
  <c r="I95" i="774"/>
  <c r="I117" i="774"/>
  <c r="I35" i="774"/>
  <c r="I6" i="774"/>
  <c r="I37" i="774"/>
  <c r="I99" i="774"/>
  <c r="I32" i="774"/>
  <c r="U95" i="774"/>
  <c r="I12" i="774"/>
  <c r="I26" i="774"/>
  <c r="I55" i="774"/>
  <c r="I63" i="774"/>
  <c r="I68" i="774"/>
  <c r="I51" i="774"/>
  <c r="I67" i="774"/>
  <c r="I82" i="774"/>
  <c r="I86" i="774"/>
  <c r="I97" i="774"/>
  <c r="I106" i="774"/>
  <c r="I11" i="774"/>
  <c r="I48" i="774"/>
  <c r="I23" i="774"/>
  <c r="I47" i="774"/>
  <c r="I78" i="774"/>
  <c r="I105" i="774"/>
  <c r="U153" i="774"/>
  <c r="U166" i="774" s="1"/>
  <c r="I10" i="774"/>
  <c r="I22" i="774"/>
  <c r="U70" i="774"/>
  <c r="I38" i="774"/>
  <c r="I77" i="774"/>
  <c r="D8" i="774"/>
  <c r="D9" i="774" s="1"/>
  <c r="D10" i="774" s="1"/>
  <c r="D11" i="774" s="1"/>
  <c r="D12" i="774" s="1"/>
  <c r="D13" i="774" s="1"/>
  <c r="U122" i="774"/>
  <c r="K5" i="559"/>
  <c r="S4" i="559"/>
  <c r="P4" i="559"/>
  <c r="K4" i="559"/>
  <c r="U231" i="780" l="1"/>
  <c r="D24" i="780"/>
  <c r="D25" i="780" s="1"/>
  <c r="D26" i="780" s="1"/>
  <c r="D27" i="780" s="1"/>
  <c r="D28" i="780" s="1"/>
  <c r="D29" i="780" s="1"/>
  <c r="D30" i="780" s="1"/>
  <c r="D31" i="780" s="1"/>
  <c r="D32" i="780" s="1"/>
  <c r="K21" i="780"/>
  <c r="D20" i="779"/>
  <c r="D21" i="779" s="1"/>
  <c r="D22" i="779" s="1"/>
  <c r="K17" i="779"/>
  <c r="U166" i="779"/>
  <c r="U231" i="779" s="1"/>
  <c r="U231" i="778"/>
  <c r="D33" i="778"/>
  <c r="D34" i="778" s="1"/>
  <c r="D35" i="778" s="1"/>
  <c r="D36" i="778" s="1"/>
  <c r="D37" i="778" s="1"/>
  <c r="D38" i="778" s="1"/>
  <c r="D39" i="778" s="1"/>
  <c r="D40" i="778" s="1"/>
  <c r="D41" i="778" s="1"/>
  <c r="D42" i="778" s="1"/>
  <c r="D43" i="778" s="1"/>
  <c r="D44" i="778" s="1"/>
  <c r="D45" i="778" s="1"/>
  <c r="D46" i="778" s="1"/>
  <c r="D47" i="778" s="1"/>
  <c r="D48" i="778" s="1"/>
  <c r="D49" i="778" s="1"/>
  <c r="D50" i="778" s="1"/>
  <c r="D51" i="778" s="1"/>
  <c r="D52" i="778" s="1"/>
  <c r="D53" i="778" s="1"/>
  <c r="D54" i="778" s="1"/>
  <c r="D55" i="778" s="1"/>
  <c r="K30" i="778"/>
  <c r="D24" i="777"/>
  <c r="D25" i="777" s="1"/>
  <c r="D26" i="777" s="1"/>
  <c r="D27" i="777" s="1"/>
  <c r="D28" i="777" s="1"/>
  <c r="D29" i="777" s="1"/>
  <c r="D30" i="777" s="1"/>
  <c r="D31" i="777" s="1"/>
  <c r="D32" i="777" s="1"/>
  <c r="D33" i="777" s="1"/>
  <c r="D34" i="777" s="1"/>
  <c r="D35" i="777" s="1"/>
  <c r="D36" i="777" s="1"/>
  <c r="D37" i="777" s="1"/>
  <c r="D38" i="777" s="1"/>
  <c r="D39" i="777" s="1"/>
  <c r="D40" i="777" s="1"/>
  <c r="D41" i="777" s="1"/>
  <c r="D42" i="777" s="1"/>
  <c r="D43" i="777" s="1"/>
  <c r="D44" i="777" s="1"/>
  <c r="D45" i="777" s="1"/>
  <c r="D46" i="777" s="1"/>
  <c r="D47" i="777" s="1"/>
  <c r="D48" i="777" s="1"/>
  <c r="D49" i="777" s="1"/>
  <c r="D50" i="777" s="1"/>
  <c r="D51" i="777" s="1"/>
  <c r="D52" i="777" s="1"/>
  <c r="D53" i="777" s="1"/>
  <c r="D54" i="777" s="1"/>
  <c r="D55" i="777" s="1"/>
  <c r="D56" i="777" s="1"/>
  <c r="D57" i="777" s="1"/>
  <c r="D58" i="777" s="1"/>
  <c r="D59" i="777" s="1"/>
  <c r="D60" i="777" s="1"/>
  <c r="D61" i="777" s="1"/>
  <c r="D62" i="777" s="1"/>
  <c r="D63" i="777" s="1"/>
  <c r="D64" i="777" s="1"/>
  <c r="D65" i="777" s="1"/>
  <c r="D66" i="777" s="1"/>
  <c r="D67" i="777" s="1"/>
  <c r="D68" i="777" s="1"/>
  <c r="D69" i="777" s="1"/>
  <c r="D70" i="777" s="1"/>
  <c r="D71" i="777" s="1"/>
  <c r="D72" i="777" s="1"/>
  <c r="D73" i="777" s="1"/>
  <c r="D74" i="777" s="1"/>
  <c r="D75" i="777" s="1"/>
  <c r="D76" i="777" s="1"/>
  <c r="D77" i="777" s="1"/>
  <c r="D78" i="777" s="1"/>
  <c r="D79" i="777" s="1"/>
  <c r="D80" i="777" s="1"/>
  <c r="D81" i="777" s="1"/>
  <c r="D82" i="777" s="1"/>
  <c r="D83" i="777" s="1"/>
  <c r="D84" i="777" s="1"/>
  <c r="D85" i="777" s="1"/>
  <c r="D86" i="777" s="1"/>
  <c r="D87" i="777" s="1"/>
  <c r="D88" i="777" s="1"/>
  <c r="D89" i="777" s="1"/>
  <c r="D90" i="777" s="1"/>
  <c r="D91" i="777" s="1"/>
  <c r="D92" i="777" s="1"/>
  <c r="D93" i="777" s="1"/>
  <c r="D94" i="777" s="1"/>
  <c r="D95" i="777" s="1"/>
  <c r="D96" i="777" s="1"/>
  <c r="D97" i="777" s="1"/>
  <c r="D98" i="777" s="1"/>
  <c r="D99" i="777" s="1"/>
  <c r="D100" i="777" s="1"/>
  <c r="D101" i="777" s="1"/>
  <c r="D102" i="777" s="1"/>
  <c r="D103" i="777" s="1"/>
  <c r="D104" i="777" s="1"/>
  <c r="D105" i="777" s="1"/>
  <c r="D106" i="777" s="1"/>
  <c r="D107" i="777" s="1"/>
  <c r="D108" i="777" s="1"/>
  <c r="D109" i="777" s="1"/>
  <c r="D110" i="777" s="1"/>
  <c r="D111" i="777" s="1"/>
  <c r="D112" i="777" s="1"/>
  <c r="D113" i="777" s="1"/>
  <c r="D114" i="777" s="1"/>
  <c r="D115" i="777" s="1"/>
  <c r="D116" i="777" s="1"/>
  <c r="D117" i="777" s="1"/>
  <c r="D118" i="777" s="1"/>
  <c r="D119" i="777" s="1"/>
  <c r="D120" i="777" s="1"/>
  <c r="D121" i="777" s="1"/>
  <c r="D122" i="777" s="1"/>
  <c r="D123" i="777" s="1"/>
  <c r="D124" i="777" s="1"/>
  <c r="D125" i="777" s="1"/>
  <c r="D126" i="777" s="1"/>
  <c r="D127" i="777" s="1"/>
  <c r="D128" i="777" s="1"/>
  <c r="D129" i="777" s="1"/>
  <c r="D130" i="777" s="1"/>
  <c r="D131" i="777" s="1"/>
  <c r="D132" i="777" s="1"/>
  <c r="D133" i="777" s="1"/>
  <c r="D134" i="777" s="1"/>
  <c r="D135" i="777" s="1"/>
  <c r="D136" i="777" s="1"/>
  <c r="D137" i="777" s="1"/>
  <c r="D138" i="777" s="1"/>
  <c r="D139" i="777" s="1"/>
  <c r="D140" i="777" s="1"/>
  <c r="D141" i="777" s="1"/>
  <c r="D142" i="777" s="1"/>
  <c r="D143" i="777" s="1"/>
  <c r="D144" i="777" s="1"/>
  <c r="D145" i="777" s="1"/>
  <c r="D146" i="777" s="1"/>
  <c r="D147" i="777" s="1"/>
  <c r="D148" i="777" s="1"/>
  <c r="D149" i="777" s="1"/>
  <c r="D150" i="777" s="1"/>
  <c r="D151" i="777" s="1"/>
  <c r="D152" i="777" s="1"/>
  <c r="D153" i="777" s="1"/>
  <c r="D154" i="777" s="1"/>
  <c r="D155" i="777" s="1"/>
  <c r="D156" i="777" s="1"/>
  <c r="D157" i="777" s="1"/>
  <c r="D158" i="777" s="1"/>
  <c r="D159" i="777" s="1"/>
  <c r="D160" i="777" s="1"/>
  <c r="D161" i="777" s="1"/>
  <c r="D162" i="777" s="1"/>
  <c r="D163" i="777" s="1"/>
  <c r="D164" i="777" s="1"/>
  <c r="D165" i="777" s="1"/>
  <c r="D166" i="777" s="1"/>
  <c r="D167" i="777" s="1"/>
  <c r="D168" i="777" s="1"/>
  <c r="D169" i="777" s="1"/>
  <c r="D170" i="777" s="1"/>
  <c r="D171" i="777" s="1"/>
  <c r="D172" i="777" s="1"/>
  <c r="D173" i="777" s="1"/>
  <c r="D174" i="777" s="1"/>
  <c r="D175" i="777" s="1"/>
  <c r="D176" i="777" s="1"/>
  <c r="D177" i="777" s="1"/>
  <c r="D178" i="777" s="1"/>
  <c r="D179" i="777" s="1"/>
  <c r="D180" i="777" s="1"/>
  <c r="D181" i="777" s="1"/>
  <c r="D182" i="777" s="1"/>
  <c r="D183" i="777" s="1"/>
  <c r="D184" i="777" s="1"/>
  <c r="D185" i="777" s="1"/>
  <c r="D186" i="777" s="1"/>
  <c r="D187" i="777" s="1"/>
  <c r="D188" i="777" s="1"/>
  <c r="D189" i="777" s="1"/>
  <c r="D190" i="777" s="1"/>
  <c r="D191" i="777" s="1"/>
  <c r="D192" i="777" s="1"/>
  <c r="D193" i="777" s="1"/>
  <c r="D194" i="777" s="1"/>
  <c r="D195" i="777" s="1"/>
  <c r="D196" i="777" s="1"/>
  <c r="D197" i="777" s="1"/>
  <c r="D198" i="777" s="1"/>
  <c r="D199" i="777" s="1"/>
  <c r="D200" i="777" s="1"/>
  <c r="D201" i="777" s="1"/>
  <c r="D202" i="777" s="1"/>
  <c r="D203" i="777" s="1"/>
  <c r="D204" i="777" s="1"/>
  <c r="D205" i="777" s="1"/>
  <c r="D206" i="777" s="1"/>
  <c r="D207" i="777" s="1"/>
  <c r="D208" i="777" s="1"/>
  <c r="D209" i="777" s="1"/>
  <c r="D210" i="777" s="1"/>
  <c r="D211" i="777" s="1"/>
  <c r="D212" i="777" s="1"/>
  <c r="D213" i="777" s="1"/>
  <c r="D214" i="777" s="1"/>
  <c r="D215" i="777" s="1"/>
  <c r="D216" i="777" s="1"/>
  <c r="D217" i="777" s="1"/>
  <c r="D218" i="777" s="1"/>
  <c r="D219" i="777" s="1"/>
  <c r="D220" i="777" s="1"/>
  <c r="D221" i="777" s="1"/>
  <c r="D222" i="777" s="1"/>
  <c r="D223" i="777" s="1"/>
  <c r="D224" i="777" s="1"/>
  <c r="D225" i="777" s="1"/>
  <c r="D226" i="777" s="1"/>
  <c r="D227" i="777" s="1"/>
  <c r="D228" i="777" s="1"/>
  <c r="D229" i="777" s="1"/>
  <c r="D230" i="777" s="1"/>
  <c r="D231" i="777" s="1"/>
  <c r="D232" i="777" s="1"/>
  <c r="D233" i="777" s="1"/>
  <c r="D234" i="777" s="1"/>
  <c r="D235" i="777" s="1"/>
  <c r="D236" i="777" s="1"/>
  <c r="D237" i="777" s="1"/>
  <c r="D238" i="777" s="1"/>
  <c r="D239" i="777" s="1"/>
  <c r="D240" i="777" s="1"/>
  <c r="D241" i="777" s="1"/>
  <c r="D242" i="777" s="1"/>
  <c r="D243" i="777" s="1"/>
  <c r="D244" i="777" s="1"/>
  <c r="D245" i="777" s="1"/>
  <c r="D246" i="777" s="1"/>
  <c r="D247" i="777" s="1"/>
  <c r="D248" i="777" s="1"/>
  <c r="D249" i="777" s="1"/>
  <c r="D250" i="777" s="1"/>
  <c r="D251" i="777" s="1"/>
  <c r="D252" i="777" s="1"/>
  <c r="D253" i="777" s="1"/>
  <c r="D254" i="777" s="1"/>
  <c r="D255" i="777" s="1"/>
  <c r="D256" i="777" s="1"/>
  <c r="D257" i="777" s="1"/>
  <c r="D258" i="777" s="1"/>
  <c r="D259" i="777" s="1"/>
  <c r="D260" i="777" s="1"/>
  <c r="D261" i="777" s="1"/>
  <c r="D262" i="777" s="1"/>
  <c r="D263" i="777" s="1"/>
  <c r="D264" i="777" s="1"/>
  <c r="D265" i="777" s="1"/>
  <c r="D266" i="777" s="1"/>
  <c r="D267" i="777" s="1"/>
  <c r="D268" i="777" s="1"/>
  <c r="K17" i="777"/>
  <c r="D18" i="776"/>
  <c r="D19" i="776" s="1"/>
  <c r="D20" i="776" s="1"/>
  <c r="D21" i="776" s="1"/>
  <c r="D22" i="776" s="1"/>
  <c r="D23" i="776" s="1"/>
  <c r="D24" i="776" s="1"/>
  <c r="D25" i="776" s="1"/>
  <c r="D26" i="776" s="1"/>
  <c r="D27" i="776" s="1"/>
  <c r="D28" i="776" s="1"/>
  <c r="D29" i="776" s="1"/>
  <c r="D30" i="776" s="1"/>
  <c r="D31" i="776" s="1"/>
  <c r="D32" i="776" s="1"/>
  <c r="D33" i="776" s="1"/>
  <c r="D34" i="776" s="1"/>
  <c r="D35" i="776" s="1"/>
  <c r="D36" i="776" s="1"/>
  <c r="D37" i="776" s="1"/>
  <c r="D38" i="776" s="1"/>
  <c r="D39" i="776" s="1"/>
  <c r="D40" i="776" s="1"/>
  <c r="D41" i="776" s="1"/>
  <c r="D42" i="776" s="1"/>
  <c r="D43" i="776" s="1"/>
  <c r="D44" i="776" s="1"/>
  <c r="D45" i="776" s="1"/>
  <c r="D46" i="776" s="1"/>
  <c r="D47" i="776" s="1"/>
  <c r="D48" i="776" s="1"/>
  <c r="D49" i="776" s="1"/>
  <c r="D50" i="776" s="1"/>
  <c r="D51" i="776" s="1"/>
  <c r="D52" i="776" s="1"/>
  <c r="D53" i="776" s="1"/>
  <c r="D54" i="776" s="1"/>
  <c r="D55" i="776" s="1"/>
  <c r="D56" i="776" s="1"/>
  <c r="D57" i="776" s="1"/>
  <c r="D58" i="776" s="1"/>
  <c r="D59" i="776" s="1"/>
  <c r="D60" i="776" s="1"/>
  <c r="D61" i="776" s="1"/>
  <c r="D62" i="776" s="1"/>
  <c r="D63" i="776" s="1"/>
  <c r="D64" i="776" s="1"/>
  <c r="D65" i="776" s="1"/>
  <c r="D66" i="776" s="1"/>
  <c r="D67" i="776" s="1"/>
  <c r="D68" i="776" s="1"/>
  <c r="D69" i="776" s="1"/>
  <c r="D70" i="776" s="1"/>
  <c r="D71" i="776" s="1"/>
  <c r="D72" i="776" s="1"/>
  <c r="D73" i="776" s="1"/>
  <c r="D74" i="776" s="1"/>
  <c r="D75" i="776" s="1"/>
  <c r="D76" i="776" s="1"/>
  <c r="D77" i="776" s="1"/>
  <c r="D78" i="776" s="1"/>
  <c r="D79" i="776" s="1"/>
  <c r="D80" i="776" s="1"/>
  <c r="D81" i="776" s="1"/>
  <c r="D82" i="776" s="1"/>
  <c r="D83" i="776" s="1"/>
  <c r="D84" i="776" s="1"/>
  <c r="D85" i="776" s="1"/>
  <c r="D86" i="776" s="1"/>
  <c r="D87" i="776" s="1"/>
  <c r="D88" i="776" s="1"/>
  <c r="D89" i="776" s="1"/>
  <c r="D90" i="776" s="1"/>
  <c r="D91" i="776" s="1"/>
  <c r="D92" i="776" s="1"/>
  <c r="D93" i="776" s="1"/>
  <c r="D94" i="776" s="1"/>
  <c r="D95" i="776" s="1"/>
  <c r="D96" i="776" s="1"/>
  <c r="D97" i="776" s="1"/>
  <c r="D98" i="776" s="1"/>
  <c r="D99" i="776" s="1"/>
  <c r="D100" i="776" s="1"/>
  <c r="D101" i="776" s="1"/>
  <c r="D102" i="776" s="1"/>
  <c r="D103" i="776" s="1"/>
  <c r="D104" i="776" s="1"/>
  <c r="D105" i="776" s="1"/>
  <c r="D106" i="776" s="1"/>
  <c r="D107" i="776" s="1"/>
  <c r="D108" i="776" s="1"/>
  <c r="D109" i="776" s="1"/>
  <c r="D110" i="776" s="1"/>
  <c r="D111" i="776" s="1"/>
  <c r="D112" i="776" s="1"/>
  <c r="D113" i="776" s="1"/>
  <c r="D114" i="776" s="1"/>
  <c r="D115" i="776" s="1"/>
  <c r="D116" i="776" s="1"/>
  <c r="D117" i="776" s="1"/>
  <c r="D118" i="776" s="1"/>
  <c r="D119" i="776" s="1"/>
  <c r="D120" i="776" s="1"/>
  <c r="D121" i="776" s="1"/>
  <c r="D122" i="776" s="1"/>
  <c r="D123" i="776" s="1"/>
  <c r="D124" i="776" s="1"/>
  <c r="D125" i="776" s="1"/>
  <c r="D126" i="776" s="1"/>
  <c r="D127" i="776" s="1"/>
  <c r="D128" i="776" s="1"/>
  <c r="D129" i="776" s="1"/>
  <c r="D130" i="776" s="1"/>
  <c r="D131" i="776" s="1"/>
  <c r="D132" i="776" s="1"/>
  <c r="D133" i="776" s="1"/>
  <c r="D134" i="776" s="1"/>
  <c r="D135" i="776" s="1"/>
  <c r="D136" i="776" s="1"/>
  <c r="D137" i="776" s="1"/>
  <c r="D138" i="776" s="1"/>
  <c r="D139" i="776" s="1"/>
  <c r="D140" i="776" s="1"/>
  <c r="D141" i="776" s="1"/>
  <c r="D142" i="776" s="1"/>
  <c r="D143" i="776" s="1"/>
  <c r="D144" i="776" s="1"/>
  <c r="D145" i="776" s="1"/>
  <c r="D146" i="776" s="1"/>
  <c r="D147" i="776" s="1"/>
  <c r="D148" i="776" s="1"/>
  <c r="D149" i="776" s="1"/>
  <c r="D150" i="776" s="1"/>
  <c r="D151" i="776" s="1"/>
  <c r="D152" i="776" s="1"/>
  <c r="D153" i="776" s="1"/>
  <c r="D154" i="776" s="1"/>
  <c r="D155" i="776" s="1"/>
  <c r="D156" i="776" s="1"/>
  <c r="D157" i="776" s="1"/>
  <c r="D158" i="776" s="1"/>
  <c r="D159" i="776" s="1"/>
  <c r="D160" i="776" s="1"/>
  <c r="D161" i="776" s="1"/>
  <c r="D162" i="776" s="1"/>
  <c r="D163" i="776" s="1"/>
  <c r="D164" i="776" s="1"/>
  <c r="D165" i="776" s="1"/>
  <c r="D166" i="776" s="1"/>
  <c r="D167" i="776" s="1"/>
  <c r="D168" i="776" s="1"/>
  <c r="D169" i="776" s="1"/>
  <c r="D170" i="776" s="1"/>
  <c r="D171" i="776" s="1"/>
  <c r="D172" i="776" s="1"/>
  <c r="D173" i="776" s="1"/>
  <c r="D174" i="776" s="1"/>
  <c r="D175" i="776" s="1"/>
  <c r="D176" i="776" s="1"/>
  <c r="D177" i="776" s="1"/>
  <c r="D178" i="776" s="1"/>
  <c r="D179" i="776" s="1"/>
  <c r="D180" i="776" s="1"/>
  <c r="D181" i="776" s="1"/>
  <c r="D182" i="776" s="1"/>
  <c r="D183" i="776" s="1"/>
  <c r="D184" i="776" s="1"/>
  <c r="D185" i="776" s="1"/>
  <c r="D186" i="776" s="1"/>
  <c r="D187" i="776" s="1"/>
  <c r="D188" i="776" s="1"/>
  <c r="D189" i="776" s="1"/>
  <c r="D190" i="776" s="1"/>
  <c r="D191" i="776" s="1"/>
  <c r="D192" i="776" s="1"/>
  <c r="D193" i="776" s="1"/>
  <c r="D194" i="776" s="1"/>
  <c r="D195" i="776" s="1"/>
  <c r="D196" i="776" s="1"/>
  <c r="D197" i="776" s="1"/>
  <c r="D198" i="776" s="1"/>
  <c r="D199" i="776" s="1"/>
  <c r="D200" i="776" s="1"/>
  <c r="D201" i="776" s="1"/>
  <c r="D202" i="776" s="1"/>
  <c r="D203" i="776" s="1"/>
  <c r="D204" i="776" s="1"/>
  <c r="D205" i="776" s="1"/>
  <c r="D206" i="776" s="1"/>
  <c r="D207" i="776" s="1"/>
  <c r="D208" i="776" s="1"/>
  <c r="D209" i="776" s="1"/>
  <c r="D210" i="776" s="1"/>
  <c r="D211" i="776" s="1"/>
  <c r="D212" i="776" s="1"/>
  <c r="D213" i="776" s="1"/>
  <c r="D214" i="776" s="1"/>
  <c r="D215" i="776" s="1"/>
  <c r="D216" i="776" s="1"/>
  <c r="D217" i="776" s="1"/>
  <c r="D218" i="776" s="1"/>
  <c r="D219" i="776" s="1"/>
  <c r="D220" i="776" s="1"/>
  <c r="D221" i="776" s="1"/>
  <c r="D222" i="776" s="1"/>
  <c r="D223" i="776" s="1"/>
  <c r="D224" i="776" s="1"/>
  <c r="D225" i="776" s="1"/>
  <c r="D226" i="776" s="1"/>
  <c r="D227" i="776" s="1"/>
  <c r="D228" i="776" s="1"/>
  <c r="D229" i="776" s="1"/>
  <c r="D230" i="776" s="1"/>
  <c r="D231" i="776" s="1"/>
  <c r="D232" i="776" s="1"/>
  <c r="D233" i="776" s="1"/>
  <c r="D234" i="776" s="1"/>
  <c r="D235" i="776" s="1"/>
  <c r="D236" i="776" s="1"/>
  <c r="D237" i="776" s="1"/>
  <c r="D238" i="776" s="1"/>
  <c r="D239" i="776" s="1"/>
  <c r="D240" i="776" s="1"/>
  <c r="D241" i="776" s="1"/>
  <c r="D242" i="776" s="1"/>
  <c r="D243" i="776" s="1"/>
  <c r="D244" i="776" s="1"/>
  <c r="D245" i="776" s="1"/>
  <c r="D246" i="776" s="1"/>
  <c r="D247" i="776" s="1"/>
  <c r="D248" i="776" s="1"/>
  <c r="D249" i="776" s="1"/>
  <c r="D250" i="776" s="1"/>
  <c r="D251" i="776" s="1"/>
  <c r="D252" i="776" s="1"/>
  <c r="D253" i="776" s="1"/>
  <c r="D254" i="776" s="1"/>
  <c r="D255" i="776" s="1"/>
  <c r="D256" i="776" s="1"/>
  <c r="D257" i="776" s="1"/>
  <c r="D258" i="776" s="1"/>
  <c r="D259" i="776" s="1"/>
  <c r="D260" i="776" s="1"/>
  <c r="D261" i="776" s="1"/>
  <c r="D262" i="776" s="1"/>
  <c r="D263" i="776" s="1"/>
  <c r="D264" i="776" s="1"/>
  <c r="D265" i="776" s="1"/>
  <c r="D266" i="776" s="1"/>
  <c r="D267" i="776" s="1"/>
  <c r="D268" i="776" s="1"/>
  <c r="K11" i="776"/>
  <c r="U227" i="776"/>
  <c r="D20" i="775"/>
  <c r="D21" i="775" s="1"/>
  <c r="D22" i="775" s="1"/>
  <c r="D23" i="775" s="1"/>
  <c r="D24" i="775" s="1"/>
  <c r="D25" i="775" s="1"/>
  <c r="D26" i="775" s="1"/>
  <c r="D27" i="775" s="1"/>
  <c r="D28" i="775" s="1"/>
  <c r="D29" i="775" s="1"/>
  <c r="D30" i="775" s="1"/>
  <c r="D31" i="775" s="1"/>
  <c r="D32" i="775" s="1"/>
  <c r="D33" i="775" s="1"/>
  <c r="K17" i="775"/>
  <c r="U231" i="775"/>
  <c r="U231" i="774"/>
  <c r="D18" i="774"/>
  <c r="D19" i="774" s="1"/>
  <c r="D20" i="774" s="1"/>
  <c r="D21" i="774" s="1"/>
  <c r="D22" i="774" s="1"/>
  <c r="D23" i="774" s="1"/>
  <c r="D24" i="774" s="1"/>
  <c r="D25" i="774" s="1"/>
  <c r="D26" i="774" s="1"/>
  <c r="D27" i="774" s="1"/>
  <c r="D28" i="774" s="1"/>
  <c r="D29" i="774" s="1"/>
  <c r="D30" i="774" s="1"/>
  <c r="D31" i="774" s="1"/>
  <c r="D32" i="774" s="1"/>
  <c r="D33" i="774" s="1"/>
  <c r="D34" i="774" s="1"/>
  <c r="D35" i="774" s="1"/>
  <c r="D36" i="774" s="1"/>
  <c r="D37" i="774" s="1"/>
  <c r="D38" i="774" s="1"/>
  <c r="K15" i="774"/>
  <c r="Y521" i="559"/>
  <c r="M517" i="559"/>
  <c r="M516" i="559"/>
  <c r="T515" i="559"/>
  <c r="M515" i="559"/>
  <c r="T514" i="559"/>
  <c r="M514" i="559"/>
  <c r="L514" i="559" s="1"/>
  <c r="Y513" i="559"/>
  <c r="X513" i="559"/>
  <c r="T513" i="559"/>
  <c r="M513" i="559"/>
  <c r="Y512" i="559"/>
  <c r="X512" i="559"/>
  <c r="T512" i="559"/>
  <c r="M512" i="559"/>
  <c r="Y511" i="559"/>
  <c r="X511" i="559"/>
  <c r="T511" i="559"/>
  <c r="M511" i="559"/>
  <c r="Y510" i="559"/>
  <c r="X510" i="559"/>
  <c r="T510" i="559"/>
  <c r="M510" i="559"/>
  <c r="Y509" i="559"/>
  <c r="X509" i="559"/>
  <c r="T509" i="559"/>
  <c r="M509" i="559"/>
  <c r="Y508" i="559"/>
  <c r="X508" i="559"/>
  <c r="T508" i="559"/>
  <c r="M508" i="559"/>
  <c r="Y507" i="559"/>
  <c r="X507" i="559"/>
  <c r="T507" i="559"/>
  <c r="M507" i="559"/>
  <c r="Y506" i="559"/>
  <c r="X506" i="559"/>
  <c r="T506" i="559"/>
  <c r="M506" i="559"/>
  <c r="Y505" i="559"/>
  <c r="X505" i="559"/>
  <c r="T505" i="559"/>
  <c r="M505" i="559"/>
  <c r="Y504" i="559"/>
  <c r="X504" i="559"/>
  <c r="T504" i="559"/>
  <c r="M504" i="559"/>
  <c r="Y503" i="559"/>
  <c r="X503" i="559"/>
  <c r="T503" i="559"/>
  <c r="M503" i="559"/>
  <c r="Y502" i="559"/>
  <c r="X502" i="559"/>
  <c r="T502" i="559"/>
  <c r="M502" i="559"/>
  <c r="Y501" i="559"/>
  <c r="X501" i="559"/>
  <c r="T501" i="559"/>
  <c r="M501" i="559"/>
  <c r="K501" i="559"/>
  <c r="Y500" i="559"/>
  <c r="T500" i="559"/>
  <c r="M500" i="559"/>
  <c r="K500" i="559"/>
  <c r="Y499" i="559"/>
  <c r="T499" i="559"/>
  <c r="M499" i="559"/>
  <c r="K499" i="559"/>
  <c r="Y498" i="559"/>
  <c r="T498" i="559"/>
  <c r="M498" i="559"/>
  <c r="K498" i="559"/>
  <c r="Y497" i="559"/>
  <c r="T497" i="559"/>
  <c r="M497" i="559"/>
  <c r="K497" i="559"/>
  <c r="Y496" i="559"/>
  <c r="T496" i="559"/>
  <c r="M496" i="559"/>
  <c r="K496" i="559"/>
  <c r="Y495" i="559"/>
  <c r="T495" i="559"/>
  <c r="M495" i="559"/>
  <c r="K495" i="559"/>
  <c r="Y494" i="559"/>
  <c r="T494" i="559"/>
  <c r="M494" i="559"/>
  <c r="K494" i="559"/>
  <c r="Y493" i="559"/>
  <c r="T493" i="559"/>
  <c r="M493" i="559"/>
  <c r="K493" i="559"/>
  <c r="Y492" i="559"/>
  <c r="T492" i="559"/>
  <c r="M492" i="559"/>
  <c r="K492" i="559"/>
  <c r="Y491" i="559"/>
  <c r="T491" i="559"/>
  <c r="M491" i="559"/>
  <c r="K491" i="559"/>
  <c r="Y490" i="559"/>
  <c r="T490" i="559"/>
  <c r="M490" i="559"/>
  <c r="K490" i="559"/>
  <c r="Y489" i="559"/>
  <c r="T489" i="559"/>
  <c r="M489" i="559"/>
  <c r="K489" i="559"/>
  <c r="Y488" i="559"/>
  <c r="T488" i="559"/>
  <c r="M488" i="559"/>
  <c r="K488" i="559"/>
  <c r="Y487" i="559"/>
  <c r="T487" i="559"/>
  <c r="M487" i="559"/>
  <c r="K487" i="559"/>
  <c r="Y486" i="559"/>
  <c r="T486" i="559"/>
  <c r="M486" i="559"/>
  <c r="K486" i="559"/>
  <c r="Y485" i="559"/>
  <c r="T485" i="559"/>
  <c r="M485" i="559"/>
  <c r="K485" i="559"/>
  <c r="Y484" i="559"/>
  <c r="T484" i="559"/>
  <c r="M484" i="559"/>
  <c r="K484" i="559"/>
  <c r="Y483" i="559"/>
  <c r="T483" i="559"/>
  <c r="M483" i="559"/>
  <c r="K483" i="559"/>
  <c r="Y482" i="559"/>
  <c r="T482" i="559"/>
  <c r="M482" i="559"/>
  <c r="K482" i="559"/>
  <c r="Y481" i="559"/>
  <c r="T481" i="559"/>
  <c r="M481" i="559"/>
  <c r="K481" i="559"/>
  <c r="Y480" i="559"/>
  <c r="T480" i="559"/>
  <c r="M480" i="559"/>
  <c r="K480" i="559"/>
  <c r="Y479" i="559"/>
  <c r="T479" i="559"/>
  <c r="M479" i="559"/>
  <c r="K479" i="559"/>
  <c r="Y478" i="559"/>
  <c r="T478" i="559"/>
  <c r="M478" i="559"/>
  <c r="K478" i="559"/>
  <c r="Y477" i="559"/>
  <c r="T477" i="559"/>
  <c r="M477" i="559"/>
  <c r="K477" i="559"/>
  <c r="Y476" i="559"/>
  <c r="T476" i="559"/>
  <c r="M476" i="559"/>
  <c r="K476" i="559"/>
  <c r="Y475" i="559"/>
  <c r="T475" i="559"/>
  <c r="M475" i="559"/>
  <c r="K475" i="559"/>
  <c r="Y474" i="559"/>
  <c r="T474" i="559"/>
  <c r="M474" i="559"/>
  <c r="K474" i="559"/>
  <c r="Y473" i="559"/>
  <c r="T473" i="559"/>
  <c r="M473" i="559"/>
  <c r="K473" i="559"/>
  <c r="Y472" i="559"/>
  <c r="T472" i="559"/>
  <c r="M472" i="559"/>
  <c r="K472" i="559"/>
  <c r="Y471" i="559"/>
  <c r="T471" i="559"/>
  <c r="M471" i="559"/>
  <c r="K471" i="559"/>
  <c r="Y470" i="559"/>
  <c r="T470" i="559"/>
  <c r="M470" i="559"/>
  <c r="K470" i="559"/>
  <c r="Y469" i="559"/>
  <c r="T469" i="559"/>
  <c r="M469" i="559"/>
  <c r="K469" i="559"/>
  <c r="Y468" i="559"/>
  <c r="T468" i="559"/>
  <c r="M468" i="559"/>
  <c r="K468" i="559"/>
  <c r="Y467" i="559"/>
  <c r="T467" i="559"/>
  <c r="M467" i="559"/>
  <c r="K467" i="559"/>
  <c r="Y466" i="559"/>
  <c r="T466" i="559"/>
  <c r="M466" i="559"/>
  <c r="K466" i="559"/>
  <c r="Y465" i="559"/>
  <c r="T465" i="559"/>
  <c r="M465" i="559"/>
  <c r="K465" i="559"/>
  <c r="Y464" i="559"/>
  <c r="T464" i="559"/>
  <c r="M464" i="559"/>
  <c r="K464" i="559"/>
  <c r="Y463" i="559"/>
  <c r="T463" i="559"/>
  <c r="M463" i="559"/>
  <c r="K463" i="559"/>
  <c r="Y462" i="559"/>
  <c r="T462" i="559"/>
  <c r="M462" i="559"/>
  <c r="K462" i="559"/>
  <c r="Y461" i="559"/>
  <c r="T461" i="559"/>
  <c r="M461" i="559"/>
  <c r="K461" i="559"/>
  <c r="Y460" i="559"/>
  <c r="T460" i="559"/>
  <c r="M460" i="559"/>
  <c r="K460" i="559"/>
  <c r="Y459" i="559"/>
  <c r="T459" i="559"/>
  <c r="M459" i="559"/>
  <c r="K459" i="559"/>
  <c r="Y458" i="559"/>
  <c r="T458" i="559"/>
  <c r="K458" i="559"/>
  <c r="Y457" i="559"/>
  <c r="T457" i="559"/>
  <c r="L457" i="559"/>
  <c r="K457" i="559"/>
  <c r="Y456" i="559"/>
  <c r="T456" i="559"/>
  <c r="M456" i="559"/>
  <c r="K456" i="559"/>
  <c r="Y455" i="559"/>
  <c r="T455" i="559"/>
  <c r="M455" i="559"/>
  <c r="K455" i="559"/>
  <c r="Y454" i="559"/>
  <c r="T454" i="559"/>
  <c r="K454" i="559"/>
  <c r="Y453" i="559"/>
  <c r="T453" i="559"/>
  <c r="K453" i="559"/>
  <c r="Y452" i="559"/>
  <c r="T452" i="559"/>
  <c r="K452" i="559"/>
  <c r="Y451" i="559"/>
  <c r="T451" i="559"/>
  <c r="M451" i="559"/>
  <c r="K451" i="559"/>
  <c r="Y450" i="559"/>
  <c r="T450" i="559"/>
  <c r="M450" i="559"/>
  <c r="K450" i="559"/>
  <c r="Y449" i="559"/>
  <c r="T449" i="559"/>
  <c r="M449" i="559"/>
  <c r="K449" i="559"/>
  <c r="Y448" i="559"/>
  <c r="T448" i="559"/>
  <c r="M448" i="559"/>
  <c r="K448" i="559"/>
  <c r="Y447" i="559"/>
  <c r="T447" i="559"/>
  <c r="K447" i="559"/>
  <c r="Y446" i="559"/>
  <c r="T446" i="559"/>
  <c r="K446" i="559"/>
  <c r="Y445" i="559"/>
  <c r="X445" i="559"/>
  <c r="T445" i="559"/>
  <c r="K445" i="559"/>
  <c r="Y444" i="559"/>
  <c r="X444" i="559"/>
  <c r="T444" i="559"/>
  <c r="K444" i="559"/>
  <c r="Y443" i="559"/>
  <c r="X443" i="559"/>
  <c r="Y442" i="559"/>
  <c r="X442" i="559"/>
  <c r="Y441" i="559"/>
  <c r="X441" i="559"/>
  <c r="Y440" i="559"/>
  <c r="X440" i="559"/>
  <c r="M440" i="559"/>
  <c r="Y439" i="559"/>
  <c r="X439" i="559"/>
  <c r="M439" i="559"/>
  <c r="Y438" i="559"/>
  <c r="X438" i="559"/>
  <c r="Y437" i="559"/>
  <c r="X437" i="559"/>
  <c r="Y436" i="559"/>
  <c r="X436" i="559"/>
  <c r="Y435" i="559"/>
  <c r="X435" i="559"/>
  <c r="M435" i="559"/>
  <c r="Y434" i="559"/>
  <c r="X434" i="559"/>
  <c r="M434" i="559"/>
  <c r="Y433" i="559"/>
  <c r="X433" i="559"/>
  <c r="M433" i="559"/>
  <c r="Y432" i="559"/>
  <c r="X432" i="559"/>
  <c r="Y431" i="559"/>
  <c r="X431" i="559"/>
  <c r="Y430" i="559"/>
  <c r="X430" i="559"/>
  <c r="Y429" i="559"/>
  <c r="X429" i="559"/>
  <c r="M429" i="559"/>
  <c r="Y428" i="559"/>
  <c r="X428" i="559"/>
  <c r="Y427" i="559"/>
  <c r="X427" i="559"/>
  <c r="Y423" i="559"/>
  <c r="X423" i="559"/>
  <c r="Y422" i="559"/>
  <c r="X422" i="559"/>
  <c r="Y421" i="559"/>
  <c r="X421" i="559"/>
  <c r="Y420" i="559"/>
  <c r="X420" i="559"/>
  <c r="Y419" i="559"/>
  <c r="X419" i="559"/>
  <c r="Y418" i="559"/>
  <c r="X418" i="559"/>
  <c r="Y417" i="559"/>
  <c r="X417" i="559"/>
  <c r="Y416" i="559"/>
  <c r="X416" i="559"/>
  <c r="Y415" i="559"/>
  <c r="X415" i="559"/>
  <c r="Y414" i="559"/>
  <c r="X414" i="559"/>
  <c r="Y413" i="559"/>
  <c r="X413" i="559"/>
  <c r="Y412" i="559"/>
  <c r="X412" i="559"/>
  <c r="Y411" i="559"/>
  <c r="X411" i="559"/>
  <c r="Y410" i="559"/>
  <c r="X410" i="559"/>
  <c r="Y409" i="559"/>
  <c r="X409" i="559"/>
  <c r="Y408" i="559"/>
  <c r="X408" i="559"/>
  <c r="M408" i="559"/>
  <c r="Y407" i="559"/>
  <c r="X407" i="559"/>
  <c r="M407" i="559"/>
  <c r="Y406" i="559"/>
  <c r="X406" i="559"/>
  <c r="M406" i="559"/>
  <c r="Y405" i="559"/>
  <c r="X405" i="559"/>
  <c r="M405" i="559"/>
  <c r="Y404" i="559"/>
  <c r="X404" i="559"/>
  <c r="Y401" i="559"/>
  <c r="Y400" i="559"/>
  <c r="X400" i="559"/>
  <c r="Y399" i="559"/>
  <c r="X399" i="559"/>
  <c r="Y398" i="559"/>
  <c r="X398" i="559"/>
  <c r="Y397" i="559"/>
  <c r="X397" i="559"/>
  <c r="Y396" i="559"/>
  <c r="X396" i="559"/>
  <c r="Y395" i="559"/>
  <c r="X395" i="559"/>
  <c r="Y394" i="559"/>
  <c r="X394" i="559"/>
  <c r="Y393" i="559"/>
  <c r="X393" i="559"/>
  <c r="Y392" i="559"/>
  <c r="X392" i="559"/>
  <c r="Y391" i="559"/>
  <c r="X391" i="559"/>
  <c r="U391" i="559"/>
  <c r="Y390" i="559"/>
  <c r="X390" i="559"/>
  <c r="U390" i="559"/>
  <c r="Y389" i="559"/>
  <c r="X389" i="559"/>
  <c r="U389" i="559"/>
  <c r="Y388" i="559"/>
  <c r="X388" i="559"/>
  <c r="U388" i="559"/>
  <c r="Y387" i="559"/>
  <c r="X387" i="559"/>
  <c r="U387" i="559"/>
  <c r="Y386" i="559"/>
  <c r="X386" i="559"/>
  <c r="U386" i="559"/>
  <c r="Y385" i="559"/>
  <c r="U385" i="559"/>
  <c r="Y384" i="559"/>
  <c r="U384" i="559"/>
  <c r="Y383" i="559"/>
  <c r="X383" i="559"/>
  <c r="U383" i="559"/>
  <c r="Y382" i="559"/>
  <c r="X382" i="559"/>
  <c r="U382" i="559"/>
  <c r="Y381" i="559"/>
  <c r="X381" i="559"/>
  <c r="U381" i="559"/>
  <c r="Y380" i="559"/>
  <c r="X380" i="559"/>
  <c r="U380" i="559"/>
  <c r="Y379" i="559"/>
  <c r="X379" i="559"/>
  <c r="U379" i="559"/>
  <c r="Y378" i="559"/>
  <c r="X378" i="559"/>
  <c r="U378" i="559"/>
  <c r="Y377" i="559"/>
  <c r="X377" i="559"/>
  <c r="U377" i="559"/>
  <c r="Y376" i="559"/>
  <c r="X376" i="559"/>
  <c r="U376" i="559"/>
  <c r="Y375" i="559"/>
  <c r="X375" i="559"/>
  <c r="U375" i="559"/>
  <c r="Y374" i="559"/>
  <c r="X374" i="559"/>
  <c r="U374" i="559"/>
  <c r="Y373" i="559"/>
  <c r="X373" i="559"/>
  <c r="U373" i="559"/>
  <c r="Y372" i="559"/>
  <c r="X372" i="559"/>
  <c r="U372" i="559"/>
  <c r="Y371" i="559"/>
  <c r="X371" i="559"/>
  <c r="U371" i="559"/>
  <c r="M371" i="559"/>
  <c r="Y370" i="559"/>
  <c r="X370" i="559"/>
  <c r="U370" i="559"/>
  <c r="Y369" i="559"/>
  <c r="X369" i="559"/>
  <c r="U369" i="559"/>
  <c r="Z368" i="559"/>
  <c r="Y368" i="559"/>
  <c r="X368" i="559"/>
  <c r="U368" i="559"/>
  <c r="Z367" i="559"/>
  <c r="Y367" i="559"/>
  <c r="X367" i="559"/>
  <c r="U367" i="559"/>
  <c r="Z366" i="559"/>
  <c r="Y366" i="559"/>
  <c r="X366" i="559"/>
  <c r="U366" i="559"/>
  <c r="Z365" i="559"/>
  <c r="Y365" i="559"/>
  <c r="X365" i="559"/>
  <c r="U365" i="559"/>
  <c r="Z364" i="559"/>
  <c r="Y364" i="559"/>
  <c r="X364" i="559"/>
  <c r="U364" i="559"/>
  <c r="Z363" i="559"/>
  <c r="Y363" i="559"/>
  <c r="X363" i="559"/>
  <c r="U363" i="559"/>
  <c r="Z362" i="559"/>
  <c r="Y362" i="559"/>
  <c r="X362" i="559"/>
  <c r="U362" i="559"/>
  <c r="Z361" i="559"/>
  <c r="Y361" i="559"/>
  <c r="X361" i="559"/>
  <c r="U361" i="559"/>
  <c r="Z360" i="559"/>
  <c r="Y360" i="559"/>
  <c r="X360" i="559"/>
  <c r="U360" i="559"/>
  <c r="Z359" i="559"/>
  <c r="Y359" i="559"/>
  <c r="X359" i="559"/>
  <c r="U359" i="559"/>
  <c r="Z358" i="559"/>
  <c r="Y358" i="559"/>
  <c r="X358" i="559"/>
  <c r="U358" i="559"/>
  <c r="Z357" i="559"/>
  <c r="Y357" i="559"/>
  <c r="X357" i="559"/>
  <c r="U357" i="559"/>
  <c r="Z356" i="559"/>
  <c r="Y356" i="559"/>
  <c r="X356" i="559"/>
  <c r="U356" i="559"/>
  <c r="Z355" i="559"/>
  <c r="Y355" i="559"/>
  <c r="X355" i="559"/>
  <c r="U355" i="559"/>
  <c r="Z354" i="559"/>
  <c r="Y354" i="559"/>
  <c r="X354" i="559"/>
  <c r="U354" i="559"/>
  <c r="Z353" i="559"/>
  <c r="Y353" i="559"/>
  <c r="X353" i="559"/>
  <c r="U353" i="559"/>
  <c r="Z352" i="559"/>
  <c r="Y352" i="559"/>
  <c r="X352" i="559"/>
  <c r="U352" i="559"/>
  <c r="Z351" i="559"/>
  <c r="Y351" i="559"/>
  <c r="X351" i="559"/>
  <c r="U351" i="559"/>
  <c r="Z350" i="559"/>
  <c r="Y350" i="559"/>
  <c r="X350" i="559"/>
  <c r="U350" i="559"/>
  <c r="Z349" i="559"/>
  <c r="Y349" i="559"/>
  <c r="X349" i="559"/>
  <c r="U349" i="559"/>
  <c r="Z348" i="559"/>
  <c r="Y348" i="559"/>
  <c r="X348" i="559"/>
  <c r="U348" i="559"/>
  <c r="Z347" i="559"/>
  <c r="Y347" i="559"/>
  <c r="X347" i="559"/>
  <c r="U347" i="559"/>
  <c r="Z346" i="559"/>
  <c r="Y346" i="559"/>
  <c r="X346" i="559"/>
  <c r="U346" i="559"/>
  <c r="Z345" i="559"/>
  <c r="Y345" i="559"/>
  <c r="X345" i="559"/>
  <c r="U345" i="559"/>
  <c r="Z344" i="559"/>
  <c r="Y344" i="559"/>
  <c r="X344" i="559"/>
  <c r="U344" i="559"/>
  <c r="Z343" i="559"/>
  <c r="Y343" i="559"/>
  <c r="X343" i="559"/>
  <c r="U343" i="559"/>
  <c r="Z342" i="559"/>
  <c r="Y342" i="559"/>
  <c r="X342" i="559"/>
  <c r="U342" i="559"/>
  <c r="Z341" i="559"/>
  <c r="Y341" i="559"/>
  <c r="X341" i="559"/>
  <c r="U341" i="559"/>
  <c r="Z340" i="559"/>
  <c r="Y340" i="559"/>
  <c r="X340" i="559"/>
  <c r="U340" i="559"/>
  <c r="Z339" i="559"/>
  <c r="Y339" i="559"/>
  <c r="X339" i="559"/>
  <c r="U339" i="559"/>
  <c r="Z338" i="559"/>
  <c r="Y338" i="559"/>
  <c r="X338" i="559"/>
  <c r="U338" i="559"/>
  <c r="Z337" i="559"/>
  <c r="Y337" i="559"/>
  <c r="X337" i="559"/>
  <c r="U337" i="559"/>
  <c r="Z336" i="559"/>
  <c r="Y336" i="559"/>
  <c r="X336" i="559"/>
  <c r="U336" i="559"/>
  <c r="Z335" i="559"/>
  <c r="Y335" i="559"/>
  <c r="X335" i="559"/>
  <c r="U335" i="559"/>
  <c r="Z334" i="559"/>
  <c r="Y334" i="559"/>
  <c r="X334" i="559"/>
  <c r="U334" i="559"/>
  <c r="Z333" i="559"/>
  <c r="Y333" i="559"/>
  <c r="X333" i="559"/>
  <c r="U333" i="559"/>
  <c r="Z332" i="559"/>
  <c r="Y332" i="559"/>
  <c r="X332" i="559"/>
  <c r="U332" i="559"/>
  <c r="Z331" i="559"/>
  <c r="Y331" i="559"/>
  <c r="X331" i="559"/>
  <c r="U331" i="559"/>
  <c r="Z330" i="559"/>
  <c r="Y330" i="559"/>
  <c r="X330" i="559"/>
  <c r="U330" i="559"/>
  <c r="M330" i="559"/>
  <c r="Z329" i="559"/>
  <c r="Y329" i="559"/>
  <c r="X329" i="559"/>
  <c r="U329" i="559"/>
  <c r="M329" i="559"/>
  <c r="Z328" i="559"/>
  <c r="Y328" i="559"/>
  <c r="X328" i="559"/>
  <c r="U328" i="559"/>
  <c r="Z327" i="559"/>
  <c r="Y327" i="559"/>
  <c r="X327" i="559"/>
  <c r="U327" i="559"/>
  <c r="Z326" i="559"/>
  <c r="Y326" i="559"/>
  <c r="X326" i="559"/>
  <c r="U326" i="559"/>
  <c r="Z325" i="559"/>
  <c r="Y325" i="559"/>
  <c r="X325" i="559"/>
  <c r="U325" i="559"/>
  <c r="Z324" i="559"/>
  <c r="Y324" i="559"/>
  <c r="X324" i="559"/>
  <c r="U324" i="559"/>
  <c r="Z323" i="559"/>
  <c r="Y323" i="559"/>
  <c r="X323" i="559"/>
  <c r="U323" i="559"/>
  <c r="Z322" i="559"/>
  <c r="Y322" i="559"/>
  <c r="X322" i="559"/>
  <c r="U322" i="559"/>
  <c r="Z321" i="559"/>
  <c r="Y321" i="559"/>
  <c r="X321" i="559"/>
  <c r="U321" i="559"/>
  <c r="Z320" i="559"/>
  <c r="Y320" i="559"/>
  <c r="X320" i="559"/>
  <c r="U320" i="559"/>
  <c r="Z319" i="559"/>
  <c r="Y319" i="559"/>
  <c r="X319" i="559"/>
  <c r="U319" i="559"/>
  <c r="Z318" i="559"/>
  <c r="Y318" i="559"/>
  <c r="X318" i="559"/>
  <c r="U318" i="559"/>
  <c r="Z317" i="559"/>
  <c r="Y317" i="559"/>
  <c r="X317" i="559"/>
  <c r="U317" i="559"/>
  <c r="Z316" i="559"/>
  <c r="Y316" i="559"/>
  <c r="X316" i="559"/>
  <c r="U316" i="559"/>
  <c r="Z315" i="559"/>
  <c r="Y315" i="559"/>
  <c r="X315" i="559"/>
  <c r="U315" i="559"/>
  <c r="Z314" i="559"/>
  <c r="Y314" i="559"/>
  <c r="X314" i="559"/>
  <c r="U314" i="559"/>
  <c r="Z313" i="559"/>
  <c r="Y313" i="559"/>
  <c r="X313" i="559"/>
  <c r="U313" i="559"/>
  <c r="Z312" i="559"/>
  <c r="Y312" i="559"/>
  <c r="X312" i="559"/>
  <c r="U312" i="559"/>
  <c r="Z311" i="559"/>
  <c r="Y311" i="559"/>
  <c r="X311" i="559"/>
  <c r="U311" i="559"/>
  <c r="Z310" i="559"/>
  <c r="Y310" i="559"/>
  <c r="X310" i="559"/>
  <c r="U310" i="559"/>
  <c r="Z309" i="559"/>
  <c r="Y309" i="559"/>
  <c r="X309" i="559"/>
  <c r="U309" i="559"/>
  <c r="Z308" i="559"/>
  <c r="Y308" i="559"/>
  <c r="X308" i="559"/>
  <c r="U308" i="559"/>
  <c r="Z307" i="559"/>
  <c r="Y307" i="559"/>
  <c r="X307" i="559"/>
  <c r="U307" i="559"/>
  <c r="Z306" i="559"/>
  <c r="Y306" i="559"/>
  <c r="X306" i="559"/>
  <c r="U306" i="559"/>
  <c r="Z305" i="559"/>
  <c r="Y305" i="559"/>
  <c r="X305" i="559"/>
  <c r="U305" i="559"/>
  <c r="Z304" i="559"/>
  <c r="Y304" i="559"/>
  <c r="X304" i="559"/>
  <c r="U304" i="559"/>
  <c r="Z303" i="559"/>
  <c r="Y303" i="559"/>
  <c r="X303" i="559"/>
  <c r="U303" i="559"/>
  <c r="Z302" i="559"/>
  <c r="Y302" i="559"/>
  <c r="X302" i="559"/>
  <c r="U302" i="559"/>
  <c r="T302" i="559"/>
  <c r="Z301" i="559"/>
  <c r="Y301" i="559"/>
  <c r="X301" i="559"/>
  <c r="U301" i="559"/>
  <c r="Z300" i="559"/>
  <c r="Y300" i="559"/>
  <c r="X300" i="559"/>
  <c r="U300" i="559"/>
  <c r="Z299" i="559"/>
  <c r="Y299" i="559"/>
  <c r="X299" i="559"/>
  <c r="U299" i="559"/>
  <c r="Z298" i="559"/>
  <c r="Y298" i="559"/>
  <c r="X298" i="559"/>
  <c r="U298" i="559"/>
  <c r="Z297" i="559"/>
  <c r="Y297" i="559"/>
  <c r="X297" i="559"/>
  <c r="U297" i="559"/>
  <c r="Z296" i="559"/>
  <c r="Y296" i="559"/>
  <c r="X296" i="559"/>
  <c r="U296" i="559"/>
  <c r="Z295" i="559"/>
  <c r="Y295" i="559"/>
  <c r="X295" i="559"/>
  <c r="U295" i="559"/>
  <c r="Z294" i="559"/>
  <c r="Y294" i="559"/>
  <c r="X294" i="559"/>
  <c r="U294" i="559"/>
  <c r="Z293" i="559"/>
  <c r="Y293" i="559"/>
  <c r="X293" i="559"/>
  <c r="U293" i="559"/>
  <c r="Z292" i="559"/>
  <c r="Y292" i="559"/>
  <c r="X292" i="559"/>
  <c r="U292" i="559"/>
  <c r="Z291" i="559"/>
  <c r="Y291" i="559"/>
  <c r="X291" i="559"/>
  <c r="U291" i="559"/>
  <c r="Z290" i="559"/>
  <c r="Y290" i="559"/>
  <c r="X290" i="559"/>
  <c r="U290" i="559"/>
  <c r="Z289" i="559"/>
  <c r="Y289" i="559"/>
  <c r="X289" i="559"/>
  <c r="U289" i="559"/>
  <c r="Z288" i="559"/>
  <c r="Y288" i="559"/>
  <c r="X288" i="559"/>
  <c r="U288" i="559"/>
  <c r="Z287" i="559"/>
  <c r="Y287" i="559"/>
  <c r="X287" i="559"/>
  <c r="U287" i="559"/>
  <c r="Z286" i="559"/>
  <c r="Y286" i="559"/>
  <c r="X286" i="559"/>
  <c r="U286" i="559"/>
  <c r="Z285" i="559"/>
  <c r="Y285" i="559"/>
  <c r="X285" i="559"/>
  <c r="U285" i="559"/>
  <c r="Z284" i="559"/>
  <c r="Y284" i="559"/>
  <c r="X284" i="559"/>
  <c r="U284" i="559"/>
  <c r="Z283" i="559"/>
  <c r="Y283" i="559"/>
  <c r="X283" i="559"/>
  <c r="U283" i="559"/>
  <c r="Z282" i="559"/>
  <c r="J282" i="559" s="1"/>
  <c r="Y282" i="559"/>
  <c r="X282" i="559"/>
  <c r="U282" i="559"/>
  <c r="Z281" i="559"/>
  <c r="J281" i="559" s="1"/>
  <c r="Y281" i="559"/>
  <c r="X281" i="559"/>
  <c r="U281" i="559"/>
  <c r="Z280" i="559"/>
  <c r="J280" i="559" s="1"/>
  <c r="Y280" i="559"/>
  <c r="X280" i="559"/>
  <c r="U280" i="559"/>
  <c r="Z279" i="559"/>
  <c r="J279" i="559" s="1"/>
  <c r="Y279" i="559"/>
  <c r="X279" i="559"/>
  <c r="U279" i="559"/>
  <c r="Z278" i="559"/>
  <c r="J278" i="559" s="1"/>
  <c r="Y278" i="559"/>
  <c r="X278" i="559"/>
  <c r="U278" i="559"/>
  <c r="Z277" i="559"/>
  <c r="Y277" i="559"/>
  <c r="X277" i="559"/>
  <c r="U277" i="559"/>
  <c r="J277" i="559"/>
  <c r="Z276" i="559"/>
  <c r="J276" i="559" s="1"/>
  <c r="Y276" i="559"/>
  <c r="X276" i="559"/>
  <c r="U276" i="559"/>
  <c r="Z275" i="559"/>
  <c r="J275" i="559" s="1"/>
  <c r="Y275" i="559"/>
  <c r="X275" i="559"/>
  <c r="U275" i="559"/>
  <c r="Z274" i="559"/>
  <c r="Y274" i="559"/>
  <c r="X274" i="559"/>
  <c r="U274" i="559"/>
  <c r="J274" i="559"/>
  <c r="Z273" i="559"/>
  <c r="J273" i="559" s="1"/>
  <c r="Y273" i="559"/>
  <c r="X273" i="559"/>
  <c r="U273" i="559"/>
  <c r="Z272" i="559"/>
  <c r="J272" i="559" s="1"/>
  <c r="Y272" i="559"/>
  <c r="X272" i="559"/>
  <c r="U272" i="559"/>
  <c r="Z271" i="559"/>
  <c r="J271" i="559" s="1"/>
  <c r="Y271" i="559"/>
  <c r="X271" i="559"/>
  <c r="U271" i="559"/>
  <c r="Z270" i="559"/>
  <c r="J270" i="559" s="1"/>
  <c r="Y270" i="559"/>
  <c r="X270" i="559"/>
  <c r="U270" i="559"/>
  <c r="Z269" i="559"/>
  <c r="J269" i="559" s="1"/>
  <c r="Y269" i="559"/>
  <c r="X269" i="559"/>
  <c r="U269" i="559"/>
  <c r="Z268" i="559"/>
  <c r="Y268" i="559"/>
  <c r="X268" i="559"/>
  <c r="U268" i="559"/>
  <c r="J268" i="559"/>
  <c r="Z267" i="559"/>
  <c r="J267" i="559" s="1"/>
  <c r="Y267" i="559"/>
  <c r="X267" i="559"/>
  <c r="U267" i="559"/>
  <c r="Z266" i="559"/>
  <c r="J266" i="559" s="1"/>
  <c r="Y266" i="559"/>
  <c r="X266" i="559"/>
  <c r="U266" i="559"/>
  <c r="Z265" i="559"/>
  <c r="J265" i="559" s="1"/>
  <c r="Y265" i="559"/>
  <c r="X265" i="559"/>
  <c r="U265" i="559"/>
  <c r="Z264" i="559"/>
  <c r="J264" i="559" s="1"/>
  <c r="Y264" i="559"/>
  <c r="X264" i="559"/>
  <c r="U264" i="559"/>
  <c r="Z263" i="559"/>
  <c r="J263" i="559" s="1"/>
  <c r="Y263" i="559"/>
  <c r="X263" i="559"/>
  <c r="U263" i="559"/>
  <c r="Z262" i="559"/>
  <c r="J262" i="559" s="1"/>
  <c r="Y262" i="559"/>
  <c r="X262" i="559"/>
  <c r="U262" i="559"/>
  <c r="Z261" i="559"/>
  <c r="J261" i="559" s="1"/>
  <c r="Y261" i="559"/>
  <c r="X261" i="559"/>
  <c r="U261" i="559"/>
  <c r="Z260" i="559"/>
  <c r="J260" i="559" s="1"/>
  <c r="Y260" i="559"/>
  <c r="X260" i="559"/>
  <c r="U260" i="559"/>
  <c r="Z259" i="559"/>
  <c r="J259" i="559" s="1"/>
  <c r="Y259" i="559"/>
  <c r="X259" i="559"/>
  <c r="U259" i="559"/>
  <c r="Z258" i="559"/>
  <c r="J258" i="559" s="1"/>
  <c r="Y258" i="559"/>
  <c r="X258" i="559"/>
  <c r="U258" i="559"/>
  <c r="Z257" i="559"/>
  <c r="J257" i="559" s="1"/>
  <c r="Y257" i="559"/>
  <c r="X257" i="559"/>
  <c r="U257" i="559"/>
  <c r="Z256" i="559"/>
  <c r="Y256" i="559"/>
  <c r="X256" i="559"/>
  <c r="U256" i="559"/>
  <c r="J256" i="559"/>
  <c r="Z255" i="559"/>
  <c r="J255" i="559" s="1"/>
  <c r="Y255" i="559"/>
  <c r="X255" i="559"/>
  <c r="U255" i="559"/>
  <c r="Z254" i="559"/>
  <c r="J254" i="559" s="1"/>
  <c r="Y254" i="559"/>
  <c r="X254" i="559"/>
  <c r="U254" i="559"/>
  <c r="Z253" i="559"/>
  <c r="J253" i="559" s="1"/>
  <c r="Y253" i="559"/>
  <c r="X253" i="559"/>
  <c r="U253" i="559"/>
  <c r="Z252" i="559"/>
  <c r="J252" i="559" s="1"/>
  <c r="Y252" i="559"/>
  <c r="X252" i="559"/>
  <c r="U252" i="559"/>
  <c r="Z251" i="559"/>
  <c r="J251" i="559" s="1"/>
  <c r="Y251" i="559"/>
  <c r="X251" i="559"/>
  <c r="U251" i="559"/>
  <c r="Z250" i="559"/>
  <c r="Y250" i="559"/>
  <c r="X250" i="559"/>
  <c r="U250" i="559"/>
  <c r="J250" i="559"/>
  <c r="Z249" i="559"/>
  <c r="J249" i="559" s="1"/>
  <c r="Y249" i="559"/>
  <c r="X249" i="559"/>
  <c r="U249" i="559"/>
  <c r="Z248" i="559"/>
  <c r="J248" i="559" s="1"/>
  <c r="Y248" i="559"/>
  <c r="X248" i="559"/>
  <c r="U248" i="559"/>
  <c r="Z247" i="559"/>
  <c r="J247" i="559" s="1"/>
  <c r="Y247" i="559"/>
  <c r="X247" i="559"/>
  <c r="U247" i="559"/>
  <c r="F247" i="559"/>
  <c r="Z246" i="559"/>
  <c r="J246" i="559" s="1"/>
  <c r="Y246" i="559"/>
  <c r="X246" i="559"/>
  <c r="U246" i="559"/>
  <c r="F246" i="559"/>
  <c r="Z245" i="559"/>
  <c r="J245" i="559" s="1"/>
  <c r="Y245" i="559"/>
  <c r="X245" i="559"/>
  <c r="U245" i="559"/>
  <c r="F245" i="559"/>
  <c r="Z244" i="559"/>
  <c r="Y244" i="559"/>
  <c r="X244" i="559"/>
  <c r="U244" i="559"/>
  <c r="J244" i="559"/>
  <c r="F244" i="559"/>
  <c r="Z243" i="559"/>
  <c r="J243" i="559" s="1"/>
  <c r="Y243" i="559"/>
  <c r="X243" i="559"/>
  <c r="U243" i="559"/>
  <c r="F243" i="559"/>
  <c r="Z242" i="559"/>
  <c r="Y242" i="559"/>
  <c r="X242" i="559"/>
  <c r="U242" i="559"/>
  <c r="J242" i="559"/>
  <c r="F242" i="559"/>
  <c r="Z241" i="559"/>
  <c r="J241" i="559" s="1"/>
  <c r="Y241" i="559"/>
  <c r="X241" i="559"/>
  <c r="U241" i="559"/>
  <c r="H241" i="559"/>
  <c r="F241" i="559"/>
  <c r="Z240" i="559"/>
  <c r="J240" i="559" s="1"/>
  <c r="Y240" i="559"/>
  <c r="X240" i="559"/>
  <c r="U240" i="559"/>
  <c r="H240" i="559"/>
  <c r="F240" i="559"/>
  <c r="Z239" i="559"/>
  <c r="Y239" i="559"/>
  <c r="X239" i="559"/>
  <c r="U239" i="559"/>
  <c r="J239" i="559"/>
  <c r="H239" i="559"/>
  <c r="F239" i="559"/>
  <c r="Z238" i="559"/>
  <c r="Y238" i="559"/>
  <c r="X238" i="559"/>
  <c r="U238" i="559"/>
  <c r="J238" i="559"/>
  <c r="H238" i="559"/>
  <c r="F238" i="559"/>
  <c r="Z237" i="559"/>
  <c r="J237" i="559" s="1"/>
  <c r="Y237" i="559"/>
  <c r="X237" i="559"/>
  <c r="U237" i="559"/>
  <c r="H237" i="559"/>
  <c r="F237" i="559"/>
  <c r="Z236" i="559"/>
  <c r="J236" i="559" s="1"/>
  <c r="Y236" i="559"/>
  <c r="X236" i="559"/>
  <c r="U236" i="559"/>
  <c r="H236" i="559"/>
  <c r="F236" i="559"/>
  <c r="Z235" i="559"/>
  <c r="Y235" i="559"/>
  <c r="X235" i="559"/>
  <c r="U235" i="559"/>
  <c r="K235" i="559" s="1"/>
  <c r="J235" i="559"/>
  <c r="H235" i="559"/>
  <c r="F235" i="559"/>
  <c r="Z234" i="559"/>
  <c r="J234" i="559" s="1"/>
  <c r="Y234" i="559"/>
  <c r="X234" i="559"/>
  <c r="U234" i="559"/>
  <c r="K234" i="559"/>
  <c r="H234" i="559"/>
  <c r="F234" i="559"/>
  <c r="Z233" i="559"/>
  <c r="J233" i="559" s="1"/>
  <c r="Y233" i="559"/>
  <c r="X233" i="559"/>
  <c r="U233" i="559"/>
  <c r="K233" i="559" s="1"/>
  <c r="H233" i="559"/>
  <c r="F233" i="559"/>
  <c r="Z232" i="559"/>
  <c r="J232" i="559" s="1"/>
  <c r="Y232" i="559"/>
  <c r="X232" i="559"/>
  <c r="U232" i="559"/>
  <c r="K232" i="559" s="1"/>
  <c r="H232" i="559"/>
  <c r="F232" i="559"/>
  <c r="Z231" i="559"/>
  <c r="J231" i="559" s="1"/>
  <c r="Y231" i="559"/>
  <c r="X231" i="559"/>
  <c r="U231" i="559"/>
  <c r="K231" i="559" s="1"/>
  <c r="H231" i="559"/>
  <c r="F231" i="559"/>
  <c r="Z230" i="559"/>
  <c r="J230" i="559" s="1"/>
  <c r="Y230" i="559"/>
  <c r="X230" i="559"/>
  <c r="I230" i="559" s="1"/>
  <c r="U230" i="559"/>
  <c r="K230" i="559"/>
  <c r="H230" i="559"/>
  <c r="F230" i="559"/>
  <c r="Z229" i="559"/>
  <c r="Y229" i="559"/>
  <c r="X229" i="559"/>
  <c r="I229" i="559" s="1"/>
  <c r="U229" i="559"/>
  <c r="K229" i="559"/>
  <c r="J229" i="559"/>
  <c r="H229" i="559"/>
  <c r="F229" i="559"/>
  <c r="Z228" i="559"/>
  <c r="J228" i="559" s="1"/>
  <c r="Y228" i="559"/>
  <c r="X228" i="559"/>
  <c r="U228" i="559"/>
  <c r="K228" i="559" s="1"/>
  <c r="H228" i="559"/>
  <c r="F228" i="559"/>
  <c r="Z227" i="559"/>
  <c r="J227" i="559" s="1"/>
  <c r="Y227" i="559"/>
  <c r="X227" i="559"/>
  <c r="U227" i="559"/>
  <c r="K227" i="559" s="1"/>
  <c r="H227" i="559"/>
  <c r="F227" i="559"/>
  <c r="Z226" i="559"/>
  <c r="J226" i="559" s="1"/>
  <c r="Y226" i="559"/>
  <c r="X226" i="559"/>
  <c r="U226" i="559"/>
  <c r="K226" i="559" s="1"/>
  <c r="I226" i="559"/>
  <c r="H226" i="559"/>
  <c r="F226" i="559"/>
  <c r="Z225" i="559"/>
  <c r="J225" i="559" s="1"/>
  <c r="Y225" i="559"/>
  <c r="X225" i="559"/>
  <c r="U225" i="559"/>
  <c r="Z224" i="559"/>
  <c r="J224" i="559" s="1"/>
  <c r="Y224" i="559"/>
  <c r="X224" i="559"/>
  <c r="U224" i="559"/>
  <c r="Z223" i="559"/>
  <c r="J223" i="559" s="1"/>
  <c r="Y223" i="559"/>
  <c r="X223" i="559"/>
  <c r="U223" i="559"/>
  <c r="Z222" i="559"/>
  <c r="J222" i="559" s="1"/>
  <c r="Y222" i="559"/>
  <c r="X222" i="559"/>
  <c r="Z221" i="559"/>
  <c r="J221" i="559" s="1"/>
  <c r="Y221" i="559"/>
  <c r="X221" i="559"/>
  <c r="Z220" i="559"/>
  <c r="J220" i="559" s="1"/>
  <c r="Y220" i="559"/>
  <c r="X220" i="559"/>
  <c r="U220" i="559"/>
  <c r="Z219" i="559"/>
  <c r="J219" i="559" s="1"/>
  <c r="Y219" i="559"/>
  <c r="X219" i="559"/>
  <c r="U219" i="559"/>
  <c r="Z218" i="559"/>
  <c r="J218" i="559" s="1"/>
  <c r="Y218" i="559"/>
  <c r="X218" i="559"/>
  <c r="U218" i="559"/>
  <c r="Z217" i="559"/>
  <c r="Y217" i="559"/>
  <c r="X217" i="559"/>
  <c r="U217" i="559"/>
  <c r="J217" i="559"/>
  <c r="Z216" i="559"/>
  <c r="J216" i="559" s="1"/>
  <c r="Y216" i="559"/>
  <c r="X216" i="559"/>
  <c r="U216" i="559"/>
  <c r="Z215" i="559"/>
  <c r="Y215" i="559"/>
  <c r="X215" i="559"/>
  <c r="U215" i="559"/>
  <c r="J215" i="559"/>
  <c r="Z214" i="559"/>
  <c r="J214" i="559" s="1"/>
  <c r="Y214" i="559"/>
  <c r="X214" i="559"/>
  <c r="U214" i="559"/>
  <c r="Z213" i="559"/>
  <c r="J213" i="559" s="1"/>
  <c r="Y213" i="559"/>
  <c r="X213" i="559"/>
  <c r="U213" i="559"/>
  <c r="Z212" i="559"/>
  <c r="J212" i="559" s="1"/>
  <c r="Y212" i="559"/>
  <c r="X212" i="559"/>
  <c r="U212" i="559"/>
  <c r="Z211" i="559"/>
  <c r="J211" i="559" s="1"/>
  <c r="Y211" i="559"/>
  <c r="X211" i="559"/>
  <c r="U211" i="559"/>
  <c r="Z210" i="559"/>
  <c r="Y210" i="559"/>
  <c r="X210" i="559"/>
  <c r="U210" i="559"/>
  <c r="J210" i="559"/>
  <c r="Z209" i="559"/>
  <c r="J209" i="559" s="1"/>
  <c r="Y209" i="559"/>
  <c r="X209" i="559"/>
  <c r="U209" i="559"/>
  <c r="Z208" i="559"/>
  <c r="J208" i="559" s="1"/>
  <c r="Y208" i="559"/>
  <c r="X208" i="559"/>
  <c r="U208" i="559"/>
  <c r="Z207" i="559"/>
  <c r="J207" i="559" s="1"/>
  <c r="Y207" i="559"/>
  <c r="X207" i="559"/>
  <c r="U207" i="559"/>
  <c r="Z206" i="559"/>
  <c r="J206" i="559" s="1"/>
  <c r="Y206" i="559"/>
  <c r="X206" i="559"/>
  <c r="U206" i="559"/>
  <c r="Z205" i="559"/>
  <c r="J205" i="559" s="1"/>
  <c r="Y205" i="559"/>
  <c r="X205" i="559"/>
  <c r="U205" i="559"/>
  <c r="Z204" i="559"/>
  <c r="Y204" i="559"/>
  <c r="X204" i="559"/>
  <c r="U204" i="559"/>
  <c r="J204" i="559"/>
  <c r="Z203" i="559"/>
  <c r="J203" i="559" s="1"/>
  <c r="Y203" i="559"/>
  <c r="X203" i="559"/>
  <c r="U203" i="559"/>
  <c r="Z202" i="559"/>
  <c r="J202" i="559" s="1"/>
  <c r="Y202" i="559"/>
  <c r="X202" i="559"/>
  <c r="U202" i="559"/>
  <c r="Z201" i="559"/>
  <c r="J201" i="559" s="1"/>
  <c r="Y201" i="559"/>
  <c r="X201" i="559"/>
  <c r="U201" i="559"/>
  <c r="Z200" i="559"/>
  <c r="J200" i="559" s="1"/>
  <c r="Y200" i="559"/>
  <c r="X200" i="559"/>
  <c r="U200" i="559"/>
  <c r="Z199" i="559"/>
  <c r="Y199" i="559"/>
  <c r="X199" i="559"/>
  <c r="U199" i="559"/>
  <c r="J199" i="559"/>
  <c r="Z198" i="559"/>
  <c r="Y198" i="559"/>
  <c r="X198" i="559"/>
  <c r="U198" i="559"/>
  <c r="J198" i="559"/>
  <c r="Z197" i="559"/>
  <c r="J197" i="559" s="1"/>
  <c r="Y197" i="559"/>
  <c r="X197" i="559"/>
  <c r="U197" i="559"/>
  <c r="Z196" i="559"/>
  <c r="Y196" i="559"/>
  <c r="X196" i="559"/>
  <c r="U196" i="559"/>
  <c r="J196" i="559"/>
  <c r="Z195" i="559"/>
  <c r="J195" i="559" s="1"/>
  <c r="Y195" i="559"/>
  <c r="X195" i="559"/>
  <c r="U195" i="559"/>
  <c r="F195" i="559"/>
  <c r="Z194" i="559"/>
  <c r="J194" i="559" s="1"/>
  <c r="Y194" i="559"/>
  <c r="X194" i="559"/>
  <c r="U194" i="559"/>
  <c r="F194" i="559"/>
  <c r="Z193" i="559"/>
  <c r="J193" i="559" s="1"/>
  <c r="Y193" i="559"/>
  <c r="X193" i="559"/>
  <c r="U193" i="559"/>
  <c r="F193" i="559"/>
  <c r="Z192" i="559"/>
  <c r="J192" i="559" s="1"/>
  <c r="Y192" i="559"/>
  <c r="X192" i="559"/>
  <c r="U192" i="559"/>
  <c r="F192" i="559"/>
  <c r="Z191" i="559"/>
  <c r="J191" i="559" s="1"/>
  <c r="Y191" i="559"/>
  <c r="X191" i="559"/>
  <c r="U191" i="559"/>
  <c r="F191" i="559"/>
  <c r="Z190" i="559"/>
  <c r="J190" i="559" s="1"/>
  <c r="Y190" i="559"/>
  <c r="X190" i="559"/>
  <c r="U190" i="559"/>
  <c r="F190" i="559"/>
  <c r="Z189" i="559"/>
  <c r="J189" i="559" s="1"/>
  <c r="Y189" i="559"/>
  <c r="X189" i="559"/>
  <c r="U189" i="559"/>
  <c r="F189" i="559"/>
  <c r="Z188" i="559"/>
  <c r="J188" i="559" s="1"/>
  <c r="Y188" i="559"/>
  <c r="X188" i="559"/>
  <c r="U188" i="559"/>
  <c r="F188" i="559"/>
  <c r="Z187" i="559"/>
  <c r="J187" i="559" s="1"/>
  <c r="Y187" i="559"/>
  <c r="X187" i="559"/>
  <c r="U187" i="559"/>
  <c r="F187" i="559"/>
  <c r="Z186" i="559"/>
  <c r="J186" i="559" s="1"/>
  <c r="Y186" i="559"/>
  <c r="X186" i="559"/>
  <c r="U186" i="559"/>
  <c r="F186" i="559"/>
  <c r="Z185" i="559"/>
  <c r="J185" i="559" s="1"/>
  <c r="Y185" i="559"/>
  <c r="X185" i="559"/>
  <c r="U185" i="559"/>
  <c r="F185" i="559"/>
  <c r="Z184" i="559"/>
  <c r="J184" i="559" s="1"/>
  <c r="Y184" i="559"/>
  <c r="X184" i="559"/>
  <c r="U184" i="559"/>
  <c r="F184" i="559"/>
  <c r="Z183" i="559"/>
  <c r="J183" i="559" s="1"/>
  <c r="Y183" i="559"/>
  <c r="X183" i="559"/>
  <c r="U183" i="559"/>
  <c r="F183" i="559"/>
  <c r="Z182" i="559"/>
  <c r="Y182" i="559"/>
  <c r="X182" i="559"/>
  <c r="U182" i="559"/>
  <c r="J182" i="559"/>
  <c r="F182" i="559"/>
  <c r="Z181" i="559"/>
  <c r="J181" i="559" s="1"/>
  <c r="Y181" i="559"/>
  <c r="X181" i="559"/>
  <c r="U181" i="559"/>
  <c r="F181" i="559"/>
  <c r="Z180" i="559"/>
  <c r="J180" i="559" s="1"/>
  <c r="Y180" i="559"/>
  <c r="X180" i="559"/>
  <c r="U180" i="559"/>
  <c r="F180" i="559"/>
  <c r="Z179" i="559"/>
  <c r="J179" i="559" s="1"/>
  <c r="Y179" i="559"/>
  <c r="X179" i="559"/>
  <c r="U179" i="559"/>
  <c r="F179" i="559"/>
  <c r="Z178" i="559"/>
  <c r="J178" i="559" s="1"/>
  <c r="Y178" i="559"/>
  <c r="X178" i="559"/>
  <c r="U178" i="559"/>
  <c r="F178" i="559"/>
  <c r="Z177" i="559"/>
  <c r="J177" i="559" s="1"/>
  <c r="Y177" i="559"/>
  <c r="X177" i="559"/>
  <c r="U177" i="559"/>
  <c r="F177" i="559"/>
  <c r="Z176" i="559"/>
  <c r="J176" i="559" s="1"/>
  <c r="Y176" i="559"/>
  <c r="X176" i="559"/>
  <c r="U176" i="559"/>
  <c r="F176" i="559"/>
  <c r="Z175" i="559"/>
  <c r="J175" i="559" s="1"/>
  <c r="Y175" i="559"/>
  <c r="X175" i="559"/>
  <c r="U175" i="559"/>
  <c r="F175" i="559"/>
  <c r="Z174" i="559"/>
  <c r="J174" i="559" s="1"/>
  <c r="Y174" i="559"/>
  <c r="X174" i="559"/>
  <c r="U174" i="559"/>
  <c r="F174" i="559"/>
  <c r="Z173" i="559"/>
  <c r="J173" i="559" s="1"/>
  <c r="Y173" i="559"/>
  <c r="X173" i="559"/>
  <c r="U173" i="559"/>
  <c r="F173" i="559"/>
  <c r="Z172" i="559"/>
  <c r="Y172" i="559"/>
  <c r="X172" i="559"/>
  <c r="U172" i="559"/>
  <c r="J172" i="559"/>
  <c r="F172" i="559"/>
  <c r="Z171" i="559"/>
  <c r="J171" i="559" s="1"/>
  <c r="Y171" i="559"/>
  <c r="X171" i="559"/>
  <c r="U171" i="559"/>
  <c r="F171" i="559"/>
  <c r="Z170" i="559"/>
  <c r="J170" i="559" s="1"/>
  <c r="Y170" i="559"/>
  <c r="X170" i="559"/>
  <c r="U170" i="559"/>
  <c r="F170" i="559"/>
  <c r="Z169" i="559"/>
  <c r="J169" i="559" s="1"/>
  <c r="Y169" i="559"/>
  <c r="X169" i="559"/>
  <c r="U169" i="559"/>
  <c r="F169" i="559"/>
  <c r="Z168" i="559"/>
  <c r="J168" i="559" s="1"/>
  <c r="Y168" i="559"/>
  <c r="X168" i="559"/>
  <c r="U168" i="559"/>
  <c r="F168" i="559"/>
  <c r="Z167" i="559"/>
  <c r="J167" i="559" s="1"/>
  <c r="Y167" i="559"/>
  <c r="X167" i="559"/>
  <c r="U167" i="559"/>
  <c r="F167" i="559"/>
  <c r="Z166" i="559"/>
  <c r="Y166" i="559"/>
  <c r="X166" i="559"/>
  <c r="U166" i="559"/>
  <c r="J166" i="559"/>
  <c r="F166" i="559"/>
  <c r="Z165" i="559"/>
  <c r="J165" i="559" s="1"/>
  <c r="Y165" i="559"/>
  <c r="X165" i="559"/>
  <c r="U165" i="559"/>
  <c r="F165" i="559"/>
  <c r="Z164" i="559"/>
  <c r="Y164" i="559"/>
  <c r="X164" i="559"/>
  <c r="J164" i="559"/>
  <c r="F164" i="559"/>
  <c r="Z163" i="559"/>
  <c r="J163" i="559" s="1"/>
  <c r="Y163" i="559"/>
  <c r="X163" i="559"/>
  <c r="F163" i="559"/>
  <c r="Z162" i="559"/>
  <c r="Y162" i="559"/>
  <c r="X162" i="559"/>
  <c r="U162" i="559"/>
  <c r="J162" i="559"/>
  <c r="F162" i="559"/>
  <c r="Z161" i="559"/>
  <c r="J161" i="559" s="1"/>
  <c r="Y161" i="559"/>
  <c r="X161" i="559"/>
  <c r="U161" i="559"/>
  <c r="U163" i="559" s="1"/>
  <c r="F161" i="559"/>
  <c r="E161" i="559"/>
  <c r="Z160" i="559"/>
  <c r="Y160" i="559"/>
  <c r="X160" i="559"/>
  <c r="U160" i="559"/>
  <c r="J160" i="559"/>
  <c r="F160" i="559"/>
  <c r="E160" i="559"/>
  <c r="Y159" i="559"/>
  <c r="X159" i="559"/>
  <c r="J159" i="559"/>
  <c r="F159" i="559"/>
  <c r="E159" i="559"/>
  <c r="Y158" i="559"/>
  <c r="X158" i="559"/>
  <c r="J158" i="559"/>
  <c r="F158" i="559"/>
  <c r="E158" i="559"/>
  <c r="Y157" i="559"/>
  <c r="X157" i="559"/>
  <c r="J157" i="559"/>
  <c r="F157" i="559"/>
  <c r="E157" i="559"/>
  <c r="Y156" i="559"/>
  <c r="X156" i="559"/>
  <c r="J156" i="559"/>
  <c r="F156" i="559"/>
  <c r="E156" i="559"/>
  <c r="Z155" i="559"/>
  <c r="J155" i="559" s="1"/>
  <c r="Y155" i="559"/>
  <c r="X155" i="559"/>
  <c r="U155" i="559"/>
  <c r="F155" i="559"/>
  <c r="E155" i="559"/>
  <c r="Z154" i="559"/>
  <c r="J154" i="559" s="1"/>
  <c r="Y154" i="559"/>
  <c r="X154" i="559"/>
  <c r="U154" i="559"/>
  <c r="F154" i="559"/>
  <c r="E154" i="559"/>
  <c r="Z153" i="559"/>
  <c r="J153" i="559" s="1"/>
  <c r="Y153" i="559"/>
  <c r="X153" i="559"/>
  <c r="U153" i="559"/>
  <c r="F153" i="559"/>
  <c r="E153" i="559"/>
  <c r="Z152" i="559"/>
  <c r="J152" i="559" s="1"/>
  <c r="Y152" i="559"/>
  <c r="X152" i="559"/>
  <c r="U152" i="559"/>
  <c r="F152" i="559"/>
  <c r="E152" i="559"/>
  <c r="Z151" i="559"/>
  <c r="J151" i="559" s="1"/>
  <c r="Y151" i="559"/>
  <c r="X151" i="559"/>
  <c r="U151" i="559"/>
  <c r="F151" i="559"/>
  <c r="E151" i="559"/>
  <c r="Z150" i="559"/>
  <c r="J150" i="559" s="1"/>
  <c r="Y150" i="559"/>
  <c r="X150" i="559"/>
  <c r="U150" i="559"/>
  <c r="F150" i="559"/>
  <c r="E150" i="559"/>
  <c r="Z149" i="559"/>
  <c r="J149" i="559" s="1"/>
  <c r="Y149" i="559"/>
  <c r="X149" i="559"/>
  <c r="U149" i="559"/>
  <c r="G149" i="559" a="1"/>
  <c r="G149" i="559" s="1"/>
  <c r="F149" i="559"/>
  <c r="E149" i="559"/>
  <c r="Z148" i="559"/>
  <c r="J148" i="559" s="1"/>
  <c r="Y148" i="559"/>
  <c r="X148" i="559"/>
  <c r="U148" i="559"/>
  <c r="G148" i="559"/>
  <c r="F148" i="559"/>
  <c r="E148" i="559"/>
  <c r="Z147" i="559"/>
  <c r="J147" i="559" s="1"/>
  <c r="Y147" i="559"/>
  <c r="X147" i="559"/>
  <c r="U147" i="559"/>
  <c r="G147" i="559"/>
  <c r="F147" i="559"/>
  <c r="E147" i="559"/>
  <c r="Z146" i="559"/>
  <c r="Y146" i="559"/>
  <c r="X146" i="559"/>
  <c r="J146" i="559"/>
  <c r="G146" i="559"/>
  <c r="F146" i="559"/>
  <c r="E146" i="559"/>
  <c r="Z145" i="559"/>
  <c r="J145" i="559" s="1"/>
  <c r="Y145" i="559"/>
  <c r="X145" i="559"/>
  <c r="G145" i="559"/>
  <c r="F145" i="559"/>
  <c r="E145" i="559"/>
  <c r="Z144" i="559"/>
  <c r="Y144" i="559"/>
  <c r="X144" i="559"/>
  <c r="J144" i="559"/>
  <c r="G144" i="559"/>
  <c r="F144" i="559"/>
  <c r="E144" i="559"/>
  <c r="Z143" i="559"/>
  <c r="J143" i="559" s="1"/>
  <c r="Y143" i="559"/>
  <c r="X143" i="559"/>
  <c r="G143" i="559"/>
  <c r="F143" i="559"/>
  <c r="E143" i="559"/>
  <c r="Z142" i="559"/>
  <c r="J142" i="559" s="1"/>
  <c r="Y142" i="559"/>
  <c r="X142" i="559"/>
  <c r="U142" i="559"/>
  <c r="G142" i="559"/>
  <c r="F142" i="559"/>
  <c r="E142" i="559"/>
  <c r="Z141" i="559"/>
  <c r="Y141" i="559"/>
  <c r="X141" i="559"/>
  <c r="U141" i="559"/>
  <c r="J141" i="559"/>
  <c r="G141" i="559"/>
  <c r="F141" i="559"/>
  <c r="E141" i="559"/>
  <c r="Z140" i="559"/>
  <c r="J140" i="559" s="1"/>
  <c r="Y140" i="559"/>
  <c r="X140" i="559"/>
  <c r="U140" i="559"/>
  <c r="G140" i="559"/>
  <c r="F140" i="559"/>
  <c r="E140" i="559"/>
  <c r="Z139" i="559"/>
  <c r="Y139" i="559"/>
  <c r="X139" i="559"/>
  <c r="U139" i="559"/>
  <c r="J139" i="559"/>
  <c r="G139" i="559"/>
  <c r="F139" i="559"/>
  <c r="E139" i="559"/>
  <c r="Z138" i="559"/>
  <c r="J138" i="559" s="1"/>
  <c r="Y138" i="559"/>
  <c r="X138" i="559"/>
  <c r="U138" i="559"/>
  <c r="G138" i="559"/>
  <c r="F138" i="559"/>
  <c r="E138" i="559"/>
  <c r="Z137" i="559"/>
  <c r="J137" i="559" s="1"/>
  <c r="Y137" i="559"/>
  <c r="X137" i="559"/>
  <c r="U137" i="559"/>
  <c r="G137" i="559"/>
  <c r="F137" i="559"/>
  <c r="E137" i="559"/>
  <c r="Z136" i="559"/>
  <c r="J136" i="559" s="1"/>
  <c r="Y136" i="559"/>
  <c r="X136" i="559"/>
  <c r="U136" i="559"/>
  <c r="G136" i="559"/>
  <c r="F136" i="559"/>
  <c r="E136" i="559"/>
  <c r="Z135" i="559"/>
  <c r="Y135" i="559"/>
  <c r="X135" i="559"/>
  <c r="W135" i="559"/>
  <c r="U135" i="559"/>
  <c r="J135" i="559"/>
  <c r="G135" i="559"/>
  <c r="F135" i="559"/>
  <c r="E135" i="559"/>
  <c r="Z134" i="559"/>
  <c r="J134" i="559" s="1"/>
  <c r="Y134" i="559"/>
  <c r="X134" i="559"/>
  <c r="U134" i="559"/>
  <c r="G134" i="559"/>
  <c r="F134" i="559"/>
  <c r="E134" i="559"/>
  <c r="Z133" i="559"/>
  <c r="J133" i="559" s="1"/>
  <c r="Y133" i="559"/>
  <c r="X133" i="559"/>
  <c r="U133" i="559"/>
  <c r="H133" i="559"/>
  <c r="G133" i="559"/>
  <c r="F133" i="559"/>
  <c r="E133" i="559"/>
  <c r="Z132" i="559"/>
  <c r="J132" i="559" s="1"/>
  <c r="Y132" i="559"/>
  <c r="X132" i="559"/>
  <c r="U132" i="559"/>
  <c r="H132" i="559"/>
  <c r="G132" i="559"/>
  <c r="F132" i="559"/>
  <c r="E132" i="559"/>
  <c r="Z131" i="559"/>
  <c r="J131" i="559" s="1"/>
  <c r="Y131" i="559"/>
  <c r="X131" i="559"/>
  <c r="U131" i="559"/>
  <c r="H131" i="559"/>
  <c r="G131" i="559"/>
  <c r="F131" i="559"/>
  <c r="E131" i="559"/>
  <c r="Z130" i="559"/>
  <c r="Y130" i="559"/>
  <c r="X130" i="559"/>
  <c r="U130" i="559"/>
  <c r="J130" i="559"/>
  <c r="H130" i="559"/>
  <c r="G130" i="559"/>
  <c r="F130" i="559"/>
  <c r="E130" i="559"/>
  <c r="Z129" i="559"/>
  <c r="J129" i="559" s="1"/>
  <c r="Y129" i="559"/>
  <c r="X129" i="559"/>
  <c r="U129" i="559"/>
  <c r="H129" i="559"/>
  <c r="G129" i="559"/>
  <c r="F129" i="559"/>
  <c r="E129" i="559"/>
  <c r="Z128" i="559"/>
  <c r="J128" i="559" s="1"/>
  <c r="Y128" i="559"/>
  <c r="X128" i="559"/>
  <c r="U128" i="559"/>
  <c r="H128" i="559"/>
  <c r="G128" i="559"/>
  <c r="F128" i="559"/>
  <c r="E128" i="559"/>
  <c r="Z127" i="559"/>
  <c r="J127" i="559" s="1"/>
  <c r="Y127" i="559"/>
  <c r="X127" i="559"/>
  <c r="W127" i="559"/>
  <c r="U127" i="559"/>
  <c r="H127" i="559"/>
  <c r="G127" i="559"/>
  <c r="F127" i="559"/>
  <c r="E127" i="559"/>
  <c r="Z126" i="559"/>
  <c r="Y126" i="559"/>
  <c r="X126" i="559"/>
  <c r="U126" i="559"/>
  <c r="J126" i="559"/>
  <c r="H126" i="559"/>
  <c r="G126" i="559"/>
  <c r="F126" i="559"/>
  <c r="E126" i="559"/>
  <c r="Z125" i="559"/>
  <c r="J125" i="559" s="1"/>
  <c r="Y125" i="559"/>
  <c r="X125" i="559"/>
  <c r="U125" i="559"/>
  <c r="H125" i="559"/>
  <c r="G125" i="559"/>
  <c r="F125" i="559"/>
  <c r="E125" i="559"/>
  <c r="Z124" i="559"/>
  <c r="J124" i="559" s="1"/>
  <c r="Y124" i="559"/>
  <c r="X124" i="559"/>
  <c r="U124" i="559"/>
  <c r="H124" i="559"/>
  <c r="G124" i="559"/>
  <c r="F124" i="559"/>
  <c r="E124" i="559"/>
  <c r="Z123" i="559"/>
  <c r="Y123" i="559"/>
  <c r="X123" i="559"/>
  <c r="U123" i="559"/>
  <c r="J123" i="559"/>
  <c r="H123" i="559"/>
  <c r="G123" i="559"/>
  <c r="F123" i="559"/>
  <c r="E123" i="559"/>
  <c r="Z122" i="559"/>
  <c r="J122" i="559" s="1"/>
  <c r="Y122" i="559"/>
  <c r="X122" i="559"/>
  <c r="U122" i="559"/>
  <c r="H122" i="559"/>
  <c r="G122" i="559"/>
  <c r="F122" i="559"/>
  <c r="E122" i="559"/>
  <c r="Z121" i="559"/>
  <c r="J121" i="559" s="1"/>
  <c r="Y121" i="559"/>
  <c r="X121" i="559"/>
  <c r="U121" i="559"/>
  <c r="H121" i="559"/>
  <c r="G121" i="559"/>
  <c r="F121" i="559"/>
  <c r="E121" i="559"/>
  <c r="Z120" i="559"/>
  <c r="J120" i="559" s="1"/>
  <c r="Y120" i="559"/>
  <c r="X120" i="559"/>
  <c r="U120" i="559"/>
  <c r="H120" i="559"/>
  <c r="G120" i="559"/>
  <c r="F120" i="559"/>
  <c r="E120" i="559"/>
  <c r="Z119" i="559"/>
  <c r="J119" i="559" s="1"/>
  <c r="Y119" i="559"/>
  <c r="X119" i="559"/>
  <c r="U119" i="559"/>
  <c r="H119" i="559"/>
  <c r="G119" i="559"/>
  <c r="F119" i="559"/>
  <c r="E119" i="559"/>
  <c r="Z118" i="559"/>
  <c r="J118" i="559" s="1"/>
  <c r="Y118" i="559"/>
  <c r="X118" i="559"/>
  <c r="U118" i="559"/>
  <c r="H118" i="559"/>
  <c r="G118" i="559"/>
  <c r="F118" i="559"/>
  <c r="E118" i="559"/>
  <c r="Z117" i="559"/>
  <c r="J117" i="559" s="1"/>
  <c r="Y117" i="559"/>
  <c r="X117" i="559"/>
  <c r="U117" i="559"/>
  <c r="H117" i="559"/>
  <c r="G117" i="559"/>
  <c r="F117" i="559"/>
  <c r="E117" i="559"/>
  <c r="Z116" i="559"/>
  <c r="Y116" i="559"/>
  <c r="X116" i="559"/>
  <c r="U116" i="559"/>
  <c r="J116" i="559"/>
  <c r="H116" i="559"/>
  <c r="G116" i="559"/>
  <c r="F116" i="559"/>
  <c r="E116" i="559"/>
  <c r="Z115" i="559"/>
  <c r="J115" i="559" s="1"/>
  <c r="Y115" i="559"/>
  <c r="X115" i="559"/>
  <c r="U115" i="559"/>
  <c r="H115" i="559"/>
  <c r="G115" i="559"/>
  <c r="F115" i="559"/>
  <c r="E115" i="559"/>
  <c r="Z114" i="559"/>
  <c r="J114" i="559" s="1"/>
  <c r="Y114" i="559"/>
  <c r="X114" i="559"/>
  <c r="U114" i="559"/>
  <c r="H114" i="559"/>
  <c r="G114" i="559"/>
  <c r="F114" i="559"/>
  <c r="E114" i="559"/>
  <c r="Z113" i="559"/>
  <c r="J113" i="559" s="1"/>
  <c r="Y113" i="559"/>
  <c r="X113" i="559"/>
  <c r="H113" i="559"/>
  <c r="G113" i="559"/>
  <c r="F113" i="559"/>
  <c r="E113" i="559"/>
  <c r="Z112" i="559"/>
  <c r="J112" i="559" s="1"/>
  <c r="Y112" i="559"/>
  <c r="X112" i="559"/>
  <c r="H112" i="559"/>
  <c r="G112" i="559"/>
  <c r="F112" i="559"/>
  <c r="E112" i="559"/>
  <c r="Z111" i="559"/>
  <c r="J111" i="559" s="1"/>
  <c r="Y111" i="559"/>
  <c r="X111" i="559"/>
  <c r="U111" i="559"/>
  <c r="H111" i="559"/>
  <c r="G111" i="559"/>
  <c r="F111" i="559"/>
  <c r="E111" i="559"/>
  <c r="Z110" i="559"/>
  <c r="J110" i="559" s="1"/>
  <c r="Y110" i="559"/>
  <c r="X110" i="559"/>
  <c r="V110" i="559"/>
  <c r="U110" i="559"/>
  <c r="H110" i="559"/>
  <c r="G110" i="559"/>
  <c r="F110" i="559"/>
  <c r="E110" i="559"/>
  <c r="Z109" i="559"/>
  <c r="J109" i="559" s="1"/>
  <c r="Y109" i="559"/>
  <c r="X109" i="559"/>
  <c r="V109" i="559"/>
  <c r="U109" i="559"/>
  <c r="H109" i="559"/>
  <c r="G109" i="559"/>
  <c r="F109" i="559"/>
  <c r="E109" i="559"/>
  <c r="Z108" i="559"/>
  <c r="J108" i="559" s="1"/>
  <c r="Y108" i="559"/>
  <c r="X108" i="559"/>
  <c r="V108" i="559"/>
  <c r="U108" i="559"/>
  <c r="H108" i="559"/>
  <c r="G108" i="559"/>
  <c r="F108" i="559"/>
  <c r="E108" i="559"/>
  <c r="Z107" i="559"/>
  <c r="J107" i="559" s="1"/>
  <c r="Y107" i="559"/>
  <c r="X107" i="559"/>
  <c r="V107" i="559"/>
  <c r="U107" i="559"/>
  <c r="I107" i="559"/>
  <c r="H107" i="559"/>
  <c r="G107" i="559"/>
  <c r="F107" i="559"/>
  <c r="E107" i="559"/>
  <c r="Z106" i="559"/>
  <c r="Y106" i="559"/>
  <c r="X106" i="559"/>
  <c r="V106" i="559"/>
  <c r="U106" i="559"/>
  <c r="J106" i="559"/>
  <c r="H106" i="559"/>
  <c r="G106" i="559"/>
  <c r="F106" i="559"/>
  <c r="E106" i="559"/>
  <c r="Z105" i="559"/>
  <c r="J105" i="559" s="1"/>
  <c r="Y105" i="559"/>
  <c r="X105" i="559"/>
  <c r="V105" i="559"/>
  <c r="W105" i="559" s="1"/>
  <c r="U105" i="559"/>
  <c r="H105" i="559"/>
  <c r="G105" i="559"/>
  <c r="F105" i="559"/>
  <c r="E105" i="559"/>
  <c r="Z104" i="559"/>
  <c r="J104" i="559" s="1"/>
  <c r="Y104" i="559"/>
  <c r="X104" i="559"/>
  <c r="V104" i="559"/>
  <c r="U104" i="559"/>
  <c r="H104" i="559"/>
  <c r="G104" i="559"/>
  <c r="F104" i="559"/>
  <c r="E104" i="559"/>
  <c r="Z103" i="559"/>
  <c r="J103" i="559" s="1"/>
  <c r="Y103" i="559"/>
  <c r="X103" i="559"/>
  <c r="I103" i="559" s="1"/>
  <c r="V103" i="559"/>
  <c r="U103" i="559"/>
  <c r="H103" i="559"/>
  <c r="G103" i="559"/>
  <c r="F103" i="559"/>
  <c r="E103" i="559"/>
  <c r="Z102" i="559"/>
  <c r="J102" i="559" s="1"/>
  <c r="Y102" i="559"/>
  <c r="X102" i="559"/>
  <c r="V102" i="559"/>
  <c r="W102" i="559" s="1"/>
  <c r="U102" i="559"/>
  <c r="H102" i="559"/>
  <c r="G102" i="559"/>
  <c r="F102" i="559"/>
  <c r="E102" i="559"/>
  <c r="Z101" i="559"/>
  <c r="J101" i="559" s="1"/>
  <c r="Y101" i="559"/>
  <c r="X101" i="559"/>
  <c r="I101" i="559" s="1"/>
  <c r="V101" i="559"/>
  <c r="U101" i="559"/>
  <c r="H101" i="559"/>
  <c r="G101" i="559"/>
  <c r="F101" i="559"/>
  <c r="E101" i="559"/>
  <c r="Z100" i="559"/>
  <c r="J100" i="559" s="1"/>
  <c r="Y100" i="559"/>
  <c r="X100" i="559"/>
  <c r="V100" i="559"/>
  <c r="W100" i="559" s="1"/>
  <c r="U100" i="559"/>
  <c r="H100" i="559"/>
  <c r="G100" i="559"/>
  <c r="F100" i="559"/>
  <c r="E100" i="559"/>
  <c r="Z99" i="559"/>
  <c r="J99" i="559" s="1"/>
  <c r="Y99" i="559"/>
  <c r="X99" i="559"/>
  <c r="V99" i="559"/>
  <c r="W99" i="559" s="1"/>
  <c r="I99" i="559"/>
  <c r="H99" i="559"/>
  <c r="G99" i="559"/>
  <c r="F99" i="559"/>
  <c r="E99" i="559"/>
  <c r="Z98" i="559"/>
  <c r="Y98" i="559"/>
  <c r="X98" i="559"/>
  <c r="V98" i="559"/>
  <c r="W98" i="559" s="1"/>
  <c r="J98" i="559"/>
  <c r="I98" i="559"/>
  <c r="H98" i="559"/>
  <c r="G98" i="559"/>
  <c r="F98" i="559"/>
  <c r="E98" i="559"/>
  <c r="Z97" i="559"/>
  <c r="J97" i="559" s="1"/>
  <c r="Y97" i="559"/>
  <c r="X97" i="559"/>
  <c r="V97" i="559"/>
  <c r="U97" i="559"/>
  <c r="U98" i="559" s="1"/>
  <c r="T97" i="559"/>
  <c r="I97" i="559"/>
  <c r="H97" i="559"/>
  <c r="G97" i="559"/>
  <c r="F97" i="559"/>
  <c r="E97" i="559"/>
  <c r="Z96" i="559"/>
  <c r="Y96" i="559"/>
  <c r="X96" i="559"/>
  <c r="V96" i="559"/>
  <c r="U96" i="559"/>
  <c r="T96" i="559"/>
  <c r="J96" i="559"/>
  <c r="I96" i="559"/>
  <c r="H96" i="559"/>
  <c r="G96" i="559"/>
  <c r="F96" i="559"/>
  <c r="E96" i="559"/>
  <c r="Z95" i="559"/>
  <c r="J95" i="559" s="1"/>
  <c r="Y95" i="559"/>
  <c r="X95" i="559"/>
  <c r="I95" i="559" s="1"/>
  <c r="V95" i="559"/>
  <c r="U95" i="559"/>
  <c r="T95" i="559"/>
  <c r="H95" i="559"/>
  <c r="G95" i="559"/>
  <c r="F95" i="559"/>
  <c r="E95" i="559"/>
  <c r="Z94" i="559"/>
  <c r="J94" i="559" s="1"/>
  <c r="Y94" i="559"/>
  <c r="X94" i="559"/>
  <c r="V94" i="559"/>
  <c r="W94" i="559" s="1"/>
  <c r="U94" i="559"/>
  <c r="T94" i="559"/>
  <c r="I94" i="559"/>
  <c r="H94" i="559"/>
  <c r="G94" i="559"/>
  <c r="F94" i="559"/>
  <c r="E94" i="559"/>
  <c r="Z93" i="559"/>
  <c r="J93" i="559" s="1"/>
  <c r="Y93" i="559"/>
  <c r="X93" i="559"/>
  <c r="I93" i="559" s="1"/>
  <c r="V93" i="559"/>
  <c r="W93" i="559" s="1"/>
  <c r="U93" i="559"/>
  <c r="T93" i="559"/>
  <c r="H93" i="559"/>
  <c r="G93" i="559"/>
  <c r="F93" i="559"/>
  <c r="E93" i="559"/>
  <c r="Z92" i="559"/>
  <c r="J92" i="559" s="1"/>
  <c r="Y92" i="559"/>
  <c r="X92" i="559"/>
  <c r="I92" i="559" s="1"/>
  <c r="V92" i="559"/>
  <c r="W92" i="559" s="1"/>
  <c r="U92" i="559"/>
  <c r="T92" i="559"/>
  <c r="H92" i="559"/>
  <c r="G92" i="559"/>
  <c r="F92" i="559"/>
  <c r="E92" i="559"/>
  <c r="Z91" i="559"/>
  <c r="J91" i="559" s="1"/>
  <c r="Y91" i="559"/>
  <c r="X91" i="559"/>
  <c r="I91" i="559" s="1"/>
  <c r="V91" i="559"/>
  <c r="U91" i="559"/>
  <c r="T91" i="559"/>
  <c r="H91" i="559"/>
  <c r="G91" i="559"/>
  <c r="F91" i="559"/>
  <c r="E91" i="559"/>
  <c r="Z90" i="559"/>
  <c r="J90" i="559" s="1"/>
  <c r="Y90" i="559"/>
  <c r="X90" i="559"/>
  <c r="V90" i="559"/>
  <c r="U90" i="559"/>
  <c r="T90" i="559"/>
  <c r="H90" i="559"/>
  <c r="G90" i="559"/>
  <c r="F90" i="559"/>
  <c r="E90" i="559"/>
  <c r="Z89" i="559"/>
  <c r="J89" i="559" s="1"/>
  <c r="Y89" i="559"/>
  <c r="X89" i="559"/>
  <c r="V89" i="559"/>
  <c r="W89" i="559" s="1"/>
  <c r="U89" i="559"/>
  <c r="T89" i="559"/>
  <c r="H89" i="559"/>
  <c r="G89" i="559"/>
  <c r="F89" i="559"/>
  <c r="E89" i="559"/>
  <c r="Z88" i="559"/>
  <c r="J88" i="559" s="1"/>
  <c r="Y88" i="559"/>
  <c r="X88" i="559"/>
  <c r="V88" i="559"/>
  <c r="W88" i="559" s="1"/>
  <c r="T88" i="559"/>
  <c r="H88" i="559"/>
  <c r="G88" i="559"/>
  <c r="F88" i="559"/>
  <c r="E88" i="559"/>
  <c r="Z87" i="559"/>
  <c r="J87" i="559" s="1"/>
  <c r="Y87" i="559"/>
  <c r="X87" i="559"/>
  <c r="V87" i="559"/>
  <c r="W87" i="559" s="1"/>
  <c r="T87" i="559"/>
  <c r="H87" i="559"/>
  <c r="G87" i="559"/>
  <c r="F87" i="559"/>
  <c r="E87" i="559"/>
  <c r="Z86" i="559"/>
  <c r="J86" i="559" s="1"/>
  <c r="Y86" i="559"/>
  <c r="X86" i="559"/>
  <c r="V86" i="559"/>
  <c r="W86" i="559" s="1"/>
  <c r="T86" i="559"/>
  <c r="H86" i="559"/>
  <c r="G86" i="559"/>
  <c r="F86" i="559"/>
  <c r="E86" i="559"/>
  <c r="Z85" i="559"/>
  <c r="J85" i="559" s="1"/>
  <c r="Y85" i="559"/>
  <c r="X85" i="559"/>
  <c r="I85" i="559" s="1"/>
  <c r="V85" i="559"/>
  <c r="W85" i="559" s="1"/>
  <c r="T85" i="559"/>
  <c r="H85" i="559"/>
  <c r="G85" i="559"/>
  <c r="F85" i="559"/>
  <c r="E85" i="559"/>
  <c r="Z84" i="559"/>
  <c r="J84" i="559" s="1"/>
  <c r="Y84" i="559"/>
  <c r="X84" i="559"/>
  <c r="I84" i="559" s="1"/>
  <c r="V84" i="559"/>
  <c r="W84" i="559" s="1"/>
  <c r="U84" i="559"/>
  <c r="T84" i="559"/>
  <c r="H84" i="559"/>
  <c r="G84" i="559"/>
  <c r="F84" i="559"/>
  <c r="E84" i="559"/>
  <c r="Z83" i="559"/>
  <c r="J83" i="559" s="1"/>
  <c r="Y83" i="559"/>
  <c r="X83" i="559"/>
  <c r="I83" i="559" s="1"/>
  <c r="V83" i="559"/>
  <c r="W83" i="559" s="1"/>
  <c r="U83" i="559"/>
  <c r="T83" i="559"/>
  <c r="H83" i="559"/>
  <c r="G83" i="559"/>
  <c r="F83" i="559"/>
  <c r="E83" i="559"/>
  <c r="Z82" i="559"/>
  <c r="J82" i="559" s="1"/>
  <c r="Y82" i="559"/>
  <c r="X82" i="559"/>
  <c r="V82" i="559"/>
  <c r="W82" i="559" s="1"/>
  <c r="U82" i="559"/>
  <c r="T82" i="559"/>
  <c r="I82" i="559"/>
  <c r="H82" i="559"/>
  <c r="G82" i="559"/>
  <c r="F82" i="559"/>
  <c r="E82" i="559"/>
  <c r="Z81" i="559"/>
  <c r="J81" i="559" s="1"/>
  <c r="Y81" i="559"/>
  <c r="X81" i="559"/>
  <c r="V81" i="559"/>
  <c r="W81" i="559" s="1"/>
  <c r="U81" i="559"/>
  <c r="T81" i="559"/>
  <c r="H81" i="559"/>
  <c r="G81" i="559"/>
  <c r="F81" i="559"/>
  <c r="E81" i="559"/>
  <c r="Z80" i="559"/>
  <c r="J80" i="559" s="1"/>
  <c r="Y80" i="559"/>
  <c r="X80" i="559"/>
  <c r="V80" i="559"/>
  <c r="W80" i="559" s="1"/>
  <c r="U80" i="559"/>
  <c r="T80" i="559"/>
  <c r="H80" i="559"/>
  <c r="G80" i="559"/>
  <c r="F80" i="559"/>
  <c r="E80" i="559"/>
  <c r="Z79" i="559"/>
  <c r="J79" i="559" s="1"/>
  <c r="Y79" i="559"/>
  <c r="X79" i="559"/>
  <c r="V79" i="559"/>
  <c r="W79" i="559" s="1"/>
  <c r="U79" i="559"/>
  <c r="T79" i="559"/>
  <c r="K79" i="559"/>
  <c r="H79" i="559"/>
  <c r="G79" i="559"/>
  <c r="F79" i="559"/>
  <c r="E79" i="559"/>
  <c r="Z78" i="559"/>
  <c r="J78" i="559" s="1"/>
  <c r="Y78" i="559"/>
  <c r="X78" i="559"/>
  <c r="I78" i="559" s="1"/>
  <c r="V78" i="559"/>
  <c r="W78" i="559" s="1"/>
  <c r="U78" i="559"/>
  <c r="T78" i="559"/>
  <c r="K78" i="559"/>
  <c r="H78" i="559"/>
  <c r="G78" i="559"/>
  <c r="F78" i="559"/>
  <c r="E78" i="559"/>
  <c r="Z77" i="559"/>
  <c r="J77" i="559" s="1"/>
  <c r="Y77" i="559"/>
  <c r="X77" i="559"/>
  <c r="V77" i="559"/>
  <c r="W77" i="559" s="1"/>
  <c r="U77" i="559"/>
  <c r="T77" i="559"/>
  <c r="K77" i="559"/>
  <c r="H77" i="559"/>
  <c r="G77" i="559"/>
  <c r="F77" i="559"/>
  <c r="E77" i="559"/>
  <c r="Z76" i="559"/>
  <c r="J76" i="559" s="1"/>
  <c r="Y76" i="559"/>
  <c r="X76" i="559"/>
  <c r="I76" i="559" s="1"/>
  <c r="V76" i="559"/>
  <c r="W76" i="559" s="1"/>
  <c r="U76" i="559"/>
  <c r="T76" i="559"/>
  <c r="K76" i="559"/>
  <c r="H76" i="559"/>
  <c r="G76" i="559"/>
  <c r="F76" i="559"/>
  <c r="E76" i="559"/>
  <c r="Z75" i="559"/>
  <c r="J75" i="559" s="1"/>
  <c r="Y75" i="559"/>
  <c r="X75" i="559"/>
  <c r="V75" i="559"/>
  <c r="W75" i="559" s="1"/>
  <c r="U75" i="559"/>
  <c r="T75" i="559"/>
  <c r="K75" i="559"/>
  <c r="H75" i="559"/>
  <c r="G75" i="559"/>
  <c r="F75" i="559"/>
  <c r="E75" i="559"/>
  <c r="Z74" i="559"/>
  <c r="J74" i="559" s="1"/>
  <c r="Y74" i="559"/>
  <c r="X74" i="559"/>
  <c r="I74" i="559" s="1"/>
  <c r="V74" i="559"/>
  <c r="W74" i="559" s="1"/>
  <c r="T74" i="559"/>
  <c r="K74" i="559"/>
  <c r="H74" i="559"/>
  <c r="G74" i="559"/>
  <c r="F74" i="559"/>
  <c r="E74" i="559"/>
  <c r="Z73" i="559"/>
  <c r="J73" i="559" s="1"/>
  <c r="Y73" i="559"/>
  <c r="X73" i="559"/>
  <c r="I73" i="559" s="1"/>
  <c r="V73" i="559"/>
  <c r="W73" i="559" s="1"/>
  <c r="U73" i="559"/>
  <c r="T73" i="559"/>
  <c r="K73" i="559"/>
  <c r="H73" i="559"/>
  <c r="G73" i="559"/>
  <c r="F73" i="559"/>
  <c r="E73" i="559"/>
  <c r="Z72" i="559"/>
  <c r="J72" i="559" s="1"/>
  <c r="Y72" i="559"/>
  <c r="X72" i="559"/>
  <c r="I72" i="559" s="1"/>
  <c r="V72" i="559"/>
  <c r="W72" i="559" s="1"/>
  <c r="U72" i="559"/>
  <c r="T72" i="559"/>
  <c r="K72" i="559"/>
  <c r="H72" i="559"/>
  <c r="G72" i="559"/>
  <c r="F72" i="559"/>
  <c r="E72" i="559"/>
  <c r="Z71" i="559"/>
  <c r="J71" i="559" s="1"/>
  <c r="Y71" i="559"/>
  <c r="X71" i="559"/>
  <c r="I71" i="559" s="1"/>
  <c r="V71" i="559"/>
  <c r="W71" i="559" s="1"/>
  <c r="U71" i="559"/>
  <c r="T71" i="559"/>
  <c r="K71" i="559"/>
  <c r="H71" i="559"/>
  <c r="G71" i="559"/>
  <c r="F71" i="559"/>
  <c r="E71" i="559"/>
  <c r="Z70" i="559"/>
  <c r="J70" i="559" s="1"/>
  <c r="Y70" i="559"/>
  <c r="X70" i="559"/>
  <c r="I70" i="559" s="1"/>
  <c r="V70" i="559"/>
  <c r="W70" i="559" s="1"/>
  <c r="T70" i="559"/>
  <c r="K70" i="559"/>
  <c r="H70" i="559"/>
  <c r="G70" i="559"/>
  <c r="F70" i="559"/>
  <c r="E70" i="559"/>
  <c r="Z69" i="559"/>
  <c r="J69" i="559" s="1"/>
  <c r="Y69" i="559"/>
  <c r="X69" i="559"/>
  <c r="V69" i="559"/>
  <c r="W69" i="559" s="1"/>
  <c r="T69" i="559"/>
  <c r="K69" i="559"/>
  <c r="H69" i="559"/>
  <c r="G69" i="559"/>
  <c r="F69" i="559"/>
  <c r="E69" i="559"/>
  <c r="Z68" i="559"/>
  <c r="J68" i="559" s="1"/>
  <c r="Y68" i="559"/>
  <c r="X68" i="559"/>
  <c r="I68" i="559" s="1"/>
  <c r="V68" i="559"/>
  <c r="W68" i="559" s="1"/>
  <c r="T68" i="559"/>
  <c r="K68" i="559"/>
  <c r="H68" i="559"/>
  <c r="G68" i="559"/>
  <c r="F68" i="559"/>
  <c r="E68" i="559"/>
  <c r="Z67" i="559"/>
  <c r="Y67" i="559"/>
  <c r="X67" i="559"/>
  <c r="I67" i="559" s="1"/>
  <c r="V67" i="559"/>
  <c r="W67" i="559" s="1"/>
  <c r="T67" i="559"/>
  <c r="K67" i="559"/>
  <c r="J67" i="559"/>
  <c r="H67" i="559"/>
  <c r="G67" i="559"/>
  <c r="F67" i="559"/>
  <c r="E67" i="559"/>
  <c r="Z66" i="559"/>
  <c r="Y66" i="559"/>
  <c r="X66" i="559"/>
  <c r="V66" i="559"/>
  <c r="W66" i="559" s="1"/>
  <c r="T66" i="559"/>
  <c r="K66" i="559"/>
  <c r="J66" i="559"/>
  <c r="I66" i="559"/>
  <c r="H66" i="559"/>
  <c r="G66" i="559"/>
  <c r="F66" i="559"/>
  <c r="E66" i="559"/>
  <c r="Z65" i="559"/>
  <c r="J65" i="559" s="1"/>
  <c r="Y65" i="559"/>
  <c r="X65" i="559"/>
  <c r="V65" i="559"/>
  <c r="W65" i="559" s="1"/>
  <c r="U65" i="559"/>
  <c r="T65" i="559"/>
  <c r="K65" i="559"/>
  <c r="I65" i="559"/>
  <c r="H65" i="559"/>
  <c r="G65" i="559"/>
  <c r="F65" i="559"/>
  <c r="E65" i="559"/>
  <c r="Z64" i="559"/>
  <c r="Y64" i="559"/>
  <c r="X64" i="559"/>
  <c r="I64" i="559" s="1"/>
  <c r="V64" i="559"/>
  <c r="W64" i="559" s="1"/>
  <c r="U64" i="559"/>
  <c r="T64" i="559"/>
  <c r="K64" i="559"/>
  <c r="J64" i="559"/>
  <c r="H64" i="559"/>
  <c r="G64" i="559"/>
  <c r="F64" i="559"/>
  <c r="E64" i="559"/>
  <c r="Z63" i="559"/>
  <c r="J63" i="559" s="1"/>
  <c r="Y63" i="559"/>
  <c r="X63" i="559"/>
  <c r="I63" i="559" s="1"/>
  <c r="V63" i="559"/>
  <c r="W63" i="559" s="1"/>
  <c r="T63" i="559"/>
  <c r="K63" i="559"/>
  <c r="H63" i="559"/>
  <c r="G63" i="559"/>
  <c r="F63" i="559"/>
  <c r="E63" i="559"/>
  <c r="Z62" i="559"/>
  <c r="J62" i="559" s="1"/>
  <c r="Y62" i="559"/>
  <c r="X62" i="559"/>
  <c r="V62" i="559"/>
  <c r="W62" i="559" s="1"/>
  <c r="T62" i="559"/>
  <c r="K62" i="559"/>
  <c r="H62" i="559"/>
  <c r="G62" i="559"/>
  <c r="F62" i="559"/>
  <c r="E62" i="559"/>
  <c r="Z61" i="559"/>
  <c r="Y61" i="559"/>
  <c r="X61" i="559"/>
  <c r="I61" i="559" s="1"/>
  <c r="V61" i="559"/>
  <c r="W61" i="559" s="1"/>
  <c r="T61" i="559"/>
  <c r="K61" i="559"/>
  <c r="J61" i="559"/>
  <c r="H61" i="559"/>
  <c r="G61" i="559"/>
  <c r="F61" i="559"/>
  <c r="E61" i="559"/>
  <c r="Z60" i="559"/>
  <c r="J60" i="559" s="1"/>
  <c r="Y60" i="559"/>
  <c r="X60" i="559"/>
  <c r="V60" i="559"/>
  <c r="W60" i="559" s="1"/>
  <c r="T60" i="559"/>
  <c r="K60" i="559"/>
  <c r="H60" i="559"/>
  <c r="G60" i="559"/>
  <c r="F60" i="559"/>
  <c r="E60" i="559"/>
  <c r="Z59" i="559"/>
  <c r="J59" i="559" s="1"/>
  <c r="Y59" i="559"/>
  <c r="I59" i="559" s="1"/>
  <c r="X59" i="559"/>
  <c r="V59" i="559"/>
  <c r="W59" i="559" s="1"/>
  <c r="U59" i="559"/>
  <c r="T59" i="559"/>
  <c r="K59" i="559"/>
  <c r="H59" i="559"/>
  <c r="G59" i="559"/>
  <c r="F59" i="559"/>
  <c r="E59" i="559"/>
  <c r="Z58" i="559"/>
  <c r="J58" i="559" s="1"/>
  <c r="Y58" i="559"/>
  <c r="X58" i="559"/>
  <c r="V58" i="559"/>
  <c r="W58" i="559" s="1"/>
  <c r="U58" i="559"/>
  <c r="T58" i="559"/>
  <c r="K58" i="559"/>
  <c r="H58" i="559"/>
  <c r="G58" i="559"/>
  <c r="F58" i="559"/>
  <c r="E58" i="559"/>
  <c r="Z57" i="559"/>
  <c r="J57" i="559" s="1"/>
  <c r="Y57" i="559"/>
  <c r="X57" i="559"/>
  <c r="I57" i="559" s="1"/>
  <c r="V57" i="559"/>
  <c r="W57" i="559" s="1"/>
  <c r="U57" i="559"/>
  <c r="T57" i="559"/>
  <c r="K57" i="559"/>
  <c r="H57" i="559"/>
  <c r="G57" i="559"/>
  <c r="F57" i="559"/>
  <c r="E57" i="559"/>
  <c r="Z56" i="559"/>
  <c r="J56" i="559" s="1"/>
  <c r="Y56" i="559"/>
  <c r="X56" i="559"/>
  <c r="V56" i="559"/>
  <c r="W56" i="559" s="1"/>
  <c r="U56" i="559"/>
  <c r="T56" i="559"/>
  <c r="K56" i="559"/>
  <c r="H56" i="559"/>
  <c r="G56" i="559"/>
  <c r="F56" i="559"/>
  <c r="E56" i="559"/>
  <c r="Z55" i="559"/>
  <c r="J55" i="559" s="1"/>
  <c r="Y55" i="559"/>
  <c r="X55" i="559"/>
  <c r="V55" i="559"/>
  <c r="W55" i="559" s="1"/>
  <c r="U55" i="559"/>
  <c r="T55" i="559"/>
  <c r="K55" i="559"/>
  <c r="H55" i="559"/>
  <c r="G55" i="559"/>
  <c r="F55" i="559"/>
  <c r="E55" i="559"/>
  <c r="Z54" i="559"/>
  <c r="J54" i="559" s="1"/>
  <c r="Y54" i="559"/>
  <c r="X54" i="559"/>
  <c r="V54" i="559"/>
  <c r="W54" i="559" s="1"/>
  <c r="U54" i="559"/>
  <c r="T54" i="559"/>
  <c r="K54" i="559"/>
  <c r="H54" i="559"/>
  <c r="G54" i="559"/>
  <c r="F54" i="559"/>
  <c r="E54" i="559"/>
  <c r="Z53" i="559"/>
  <c r="Y53" i="559"/>
  <c r="X53" i="559"/>
  <c r="I53" i="559" s="1"/>
  <c r="V53" i="559"/>
  <c r="W53" i="559" s="1"/>
  <c r="U53" i="559"/>
  <c r="T53" i="559"/>
  <c r="K53" i="559"/>
  <c r="J53" i="559"/>
  <c r="H53" i="559"/>
  <c r="G53" i="559"/>
  <c r="F53" i="559"/>
  <c r="E53" i="559"/>
  <c r="Z52" i="559"/>
  <c r="Y52" i="559"/>
  <c r="X52" i="559"/>
  <c r="V52" i="559"/>
  <c r="W52" i="559" s="1"/>
  <c r="U52" i="559"/>
  <c r="T52" i="559"/>
  <c r="K52" i="559"/>
  <c r="J52" i="559"/>
  <c r="H52" i="559"/>
  <c r="G52" i="559"/>
  <c r="F52" i="559"/>
  <c r="E52" i="559"/>
  <c r="Z51" i="559"/>
  <c r="J51" i="559" s="1"/>
  <c r="Y51" i="559"/>
  <c r="X51" i="559"/>
  <c r="I51" i="559" s="1"/>
  <c r="V51" i="559"/>
  <c r="W51" i="559" s="1"/>
  <c r="U51" i="559"/>
  <c r="T51" i="559"/>
  <c r="K51" i="559"/>
  <c r="H51" i="559"/>
  <c r="G51" i="559"/>
  <c r="F51" i="559"/>
  <c r="E51" i="559"/>
  <c r="Z50" i="559"/>
  <c r="J50" i="559" s="1"/>
  <c r="Y50" i="559"/>
  <c r="X50" i="559"/>
  <c r="I50" i="559" s="1"/>
  <c r="V50" i="559"/>
  <c r="W50" i="559" s="1"/>
  <c r="U50" i="559"/>
  <c r="T50" i="559"/>
  <c r="K50" i="559"/>
  <c r="H50" i="559"/>
  <c r="G50" i="559"/>
  <c r="F50" i="559"/>
  <c r="E50" i="559"/>
  <c r="Z49" i="559"/>
  <c r="J49" i="559" s="1"/>
  <c r="Y49" i="559"/>
  <c r="X49" i="559"/>
  <c r="I49" i="559" s="1"/>
  <c r="V49" i="559"/>
  <c r="W49" i="559" s="1"/>
  <c r="U49" i="559"/>
  <c r="T49" i="559"/>
  <c r="K49" i="559"/>
  <c r="H49" i="559"/>
  <c r="G49" i="559"/>
  <c r="F49" i="559"/>
  <c r="E49" i="559"/>
  <c r="Z48" i="559"/>
  <c r="J48" i="559" s="1"/>
  <c r="Y48" i="559"/>
  <c r="X48" i="559"/>
  <c r="I48" i="559" s="1"/>
  <c r="V48" i="559"/>
  <c r="W48" i="559" s="1"/>
  <c r="U48" i="559"/>
  <c r="T48" i="559"/>
  <c r="K48" i="559"/>
  <c r="H48" i="559"/>
  <c r="G48" i="559"/>
  <c r="F48" i="559"/>
  <c r="E48" i="559"/>
  <c r="Z47" i="559"/>
  <c r="J47" i="559" s="1"/>
  <c r="Y47" i="559"/>
  <c r="X47" i="559"/>
  <c r="V47" i="559"/>
  <c r="W47" i="559" s="1"/>
  <c r="U47" i="559"/>
  <c r="T47" i="559"/>
  <c r="K47" i="559"/>
  <c r="H47" i="559"/>
  <c r="G47" i="559"/>
  <c r="F47" i="559"/>
  <c r="E47" i="559"/>
  <c r="Z46" i="559"/>
  <c r="J46" i="559" s="1"/>
  <c r="Y46" i="559"/>
  <c r="X46" i="559"/>
  <c r="V46" i="559"/>
  <c r="W46" i="559" s="1"/>
  <c r="U46" i="559"/>
  <c r="T46" i="559"/>
  <c r="K46" i="559"/>
  <c r="H46" i="559"/>
  <c r="G46" i="559"/>
  <c r="F46" i="559"/>
  <c r="E46" i="559"/>
  <c r="Z45" i="559"/>
  <c r="J45" i="559" s="1"/>
  <c r="Y45" i="559"/>
  <c r="X45" i="559"/>
  <c r="V45" i="559"/>
  <c r="W45" i="559" s="1"/>
  <c r="U45" i="559"/>
  <c r="T45" i="559"/>
  <c r="K45" i="559"/>
  <c r="H45" i="559"/>
  <c r="G45" i="559"/>
  <c r="F45" i="559"/>
  <c r="E45" i="559"/>
  <c r="Z44" i="559"/>
  <c r="J44" i="559" s="1"/>
  <c r="Y44" i="559"/>
  <c r="X44" i="559"/>
  <c r="V44" i="559"/>
  <c r="W44" i="559" s="1"/>
  <c r="U44" i="559"/>
  <c r="T44" i="559"/>
  <c r="K44" i="559"/>
  <c r="H44" i="559"/>
  <c r="G44" i="559"/>
  <c r="F44" i="559"/>
  <c r="E44" i="559"/>
  <c r="Z43" i="559"/>
  <c r="J43" i="559" s="1"/>
  <c r="Y43" i="559"/>
  <c r="X43" i="559"/>
  <c r="V43" i="559"/>
  <c r="W43" i="559" s="1"/>
  <c r="U43" i="559"/>
  <c r="T43" i="559"/>
  <c r="K43" i="559"/>
  <c r="H43" i="559"/>
  <c r="G43" i="559"/>
  <c r="F43" i="559"/>
  <c r="E43" i="559"/>
  <c r="Z42" i="559"/>
  <c r="Y42" i="559"/>
  <c r="X42" i="559"/>
  <c r="I42" i="559" s="1"/>
  <c r="V42" i="559"/>
  <c r="W42" i="559" s="1"/>
  <c r="U42" i="559"/>
  <c r="T42" i="559"/>
  <c r="K42" i="559"/>
  <c r="J42" i="559"/>
  <c r="H42" i="559"/>
  <c r="G42" i="559"/>
  <c r="F42" i="559"/>
  <c r="E42" i="559"/>
  <c r="Z41" i="559"/>
  <c r="J41" i="559" s="1"/>
  <c r="Y41" i="559"/>
  <c r="X41" i="559"/>
  <c r="V41" i="559"/>
  <c r="W41" i="559" s="1"/>
  <c r="U41" i="559"/>
  <c r="T41" i="559"/>
  <c r="K41" i="559"/>
  <c r="H41" i="559"/>
  <c r="G41" i="559"/>
  <c r="F41" i="559"/>
  <c r="E41" i="559"/>
  <c r="Z40" i="559"/>
  <c r="Y40" i="559"/>
  <c r="X40" i="559"/>
  <c r="I40" i="559" s="1"/>
  <c r="V40" i="559"/>
  <c r="W40" i="559" s="1"/>
  <c r="U40" i="559"/>
  <c r="T40" i="559"/>
  <c r="K40" i="559"/>
  <c r="J40" i="559"/>
  <c r="H40" i="559"/>
  <c r="G40" i="559"/>
  <c r="F40" i="559"/>
  <c r="E40" i="559"/>
  <c r="Z39" i="559"/>
  <c r="J39" i="559" s="1"/>
  <c r="Y39" i="559"/>
  <c r="X39" i="559"/>
  <c r="V39" i="559"/>
  <c r="W39" i="559" s="1"/>
  <c r="T39" i="559"/>
  <c r="K39" i="559"/>
  <c r="H39" i="559"/>
  <c r="G39" i="559"/>
  <c r="F39" i="559"/>
  <c r="E39" i="559"/>
  <c r="Z38" i="559"/>
  <c r="J38" i="559" s="1"/>
  <c r="Y38" i="559"/>
  <c r="X38" i="559"/>
  <c r="I38" i="559" s="1"/>
  <c r="V38" i="559"/>
  <c r="W38" i="559" s="1"/>
  <c r="T38" i="559"/>
  <c r="K38" i="559"/>
  <c r="H38" i="559"/>
  <c r="G38" i="559"/>
  <c r="F38" i="559"/>
  <c r="E38" i="559"/>
  <c r="Z37" i="559"/>
  <c r="J37" i="559" s="1"/>
  <c r="Y37" i="559"/>
  <c r="X37" i="559"/>
  <c r="V37" i="559"/>
  <c r="W37" i="559" s="1"/>
  <c r="T37" i="559"/>
  <c r="K37" i="559"/>
  <c r="H37" i="559"/>
  <c r="G37" i="559"/>
  <c r="F37" i="559"/>
  <c r="E37" i="559"/>
  <c r="Z36" i="559"/>
  <c r="J36" i="559" s="1"/>
  <c r="Y36" i="559"/>
  <c r="X36" i="559"/>
  <c r="V36" i="559"/>
  <c r="W36" i="559" s="1"/>
  <c r="T36" i="559"/>
  <c r="K36" i="559"/>
  <c r="I36" i="559"/>
  <c r="H36" i="559"/>
  <c r="G36" i="559"/>
  <c r="F36" i="559"/>
  <c r="E36" i="559"/>
  <c r="Z35" i="559"/>
  <c r="J35" i="559" s="1"/>
  <c r="Y35" i="559"/>
  <c r="X35" i="559"/>
  <c r="V35" i="559"/>
  <c r="W35" i="559" s="1"/>
  <c r="U35" i="559"/>
  <c r="T35" i="559"/>
  <c r="K35" i="559"/>
  <c r="H35" i="559"/>
  <c r="G35" i="559"/>
  <c r="F35" i="559"/>
  <c r="E35" i="559"/>
  <c r="Z34" i="559"/>
  <c r="J34" i="559" s="1"/>
  <c r="Y34" i="559"/>
  <c r="X34" i="559"/>
  <c r="I34" i="559" s="1"/>
  <c r="V34" i="559"/>
  <c r="W34" i="559" s="1"/>
  <c r="U34" i="559"/>
  <c r="T34" i="559"/>
  <c r="K34" i="559"/>
  <c r="H34" i="559"/>
  <c r="G34" i="559"/>
  <c r="F34" i="559"/>
  <c r="E34" i="559"/>
  <c r="Z33" i="559"/>
  <c r="J33" i="559" s="1"/>
  <c r="Y33" i="559"/>
  <c r="X33" i="559"/>
  <c r="I33" i="559" s="1"/>
  <c r="V33" i="559"/>
  <c r="W33" i="559" s="1"/>
  <c r="T33" i="559"/>
  <c r="K33" i="559"/>
  <c r="H33" i="559"/>
  <c r="G33" i="559"/>
  <c r="F33" i="559"/>
  <c r="E33" i="559"/>
  <c r="Z32" i="559"/>
  <c r="J32" i="559" s="1"/>
  <c r="Y32" i="559"/>
  <c r="X32" i="559"/>
  <c r="V32" i="559"/>
  <c r="W32" i="559" s="1"/>
  <c r="T32" i="559"/>
  <c r="K32" i="559"/>
  <c r="H32" i="559"/>
  <c r="G32" i="559"/>
  <c r="F32" i="559"/>
  <c r="E32" i="559"/>
  <c r="Z31" i="559"/>
  <c r="J31" i="559" s="1"/>
  <c r="Y31" i="559"/>
  <c r="X31" i="559"/>
  <c r="I31" i="559" s="1"/>
  <c r="V31" i="559"/>
  <c r="W31" i="559" s="1"/>
  <c r="T31" i="559"/>
  <c r="K31" i="559"/>
  <c r="H31" i="559"/>
  <c r="G31" i="559"/>
  <c r="F31" i="559"/>
  <c r="E31" i="559"/>
  <c r="Z30" i="559"/>
  <c r="Y30" i="559"/>
  <c r="X30" i="559"/>
  <c r="I30" i="559" s="1"/>
  <c r="V30" i="559"/>
  <c r="W30" i="559" s="1"/>
  <c r="T30" i="559"/>
  <c r="K30" i="559"/>
  <c r="J30" i="559"/>
  <c r="H30" i="559"/>
  <c r="G30" i="559"/>
  <c r="F30" i="559"/>
  <c r="E30" i="559"/>
  <c r="Z29" i="559"/>
  <c r="J29" i="559" s="1"/>
  <c r="Y29" i="559"/>
  <c r="X29" i="559"/>
  <c r="V29" i="559"/>
  <c r="W29" i="559" s="1"/>
  <c r="T29" i="559"/>
  <c r="K29" i="559"/>
  <c r="I29" i="559"/>
  <c r="H29" i="559"/>
  <c r="G29" i="559"/>
  <c r="F29" i="559"/>
  <c r="E29" i="559"/>
  <c r="Z28" i="559"/>
  <c r="J28" i="559" s="1"/>
  <c r="Y28" i="559"/>
  <c r="X28" i="559"/>
  <c r="V28" i="559"/>
  <c r="W28" i="559" s="1"/>
  <c r="T28" i="559"/>
  <c r="K28" i="559"/>
  <c r="I28" i="559"/>
  <c r="H28" i="559"/>
  <c r="G28" i="559"/>
  <c r="F28" i="559"/>
  <c r="E28" i="559"/>
  <c r="Z27" i="559"/>
  <c r="J27" i="559" s="1"/>
  <c r="Y27" i="559"/>
  <c r="X27" i="559"/>
  <c r="I27" i="559" s="1"/>
  <c r="V27" i="559"/>
  <c r="W27" i="559" s="1"/>
  <c r="T27" i="559"/>
  <c r="K27" i="559"/>
  <c r="H27" i="559"/>
  <c r="G27" i="559"/>
  <c r="F27" i="559"/>
  <c r="E27" i="559"/>
  <c r="Z26" i="559"/>
  <c r="Y26" i="559"/>
  <c r="X26" i="559"/>
  <c r="I26" i="559" s="1"/>
  <c r="V26" i="559"/>
  <c r="W26" i="559" s="1"/>
  <c r="T26" i="559"/>
  <c r="K26" i="559"/>
  <c r="J26" i="559"/>
  <c r="H26" i="559"/>
  <c r="G26" i="559"/>
  <c r="F26" i="559"/>
  <c r="E26" i="559"/>
  <c r="Z25" i="559"/>
  <c r="J25" i="559" s="1"/>
  <c r="Y25" i="559"/>
  <c r="X25" i="559"/>
  <c r="I25" i="559" s="1"/>
  <c r="V25" i="559"/>
  <c r="W25" i="559" s="1"/>
  <c r="T25" i="559"/>
  <c r="K25" i="559"/>
  <c r="H25" i="559"/>
  <c r="G25" i="559"/>
  <c r="F25" i="559"/>
  <c r="E25" i="559"/>
  <c r="Z24" i="559"/>
  <c r="Y24" i="559"/>
  <c r="X24" i="559"/>
  <c r="V24" i="559"/>
  <c r="W24" i="559" s="1"/>
  <c r="T24" i="559"/>
  <c r="K24" i="559"/>
  <c r="J24" i="559"/>
  <c r="I24" i="559"/>
  <c r="H24" i="559"/>
  <c r="G24" i="559"/>
  <c r="F24" i="559"/>
  <c r="E24" i="559"/>
  <c r="Z23" i="559"/>
  <c r="J23" i="559" s="1"/>
  <c r="Y23" i="559"/>
  <c r="X23" i="559"/>
  <c r="V23" i="559"/>
  <c r="W23" i="559" s="1"/>
  <c r="T23" i="559"/>
  <c r="K23" i="559"/>
  <c r="I23" i="559"/>
  <c r="H23" i="559"/>
  <c r="G23" i="559"/>
  <c r="F23" i="559"/>
  <c r="E23" i="559"/>
  <c r="Z22" i="559"/>
  <c r="Y22" i="559"/>
  <c r="X22" i="559"/>
  <c r="V22" i="559"/>
  <c r="W22" i="559" s="1"/>
  <c r="T22" i="559"/>
  <c r="K22" i="559"/>
  <c r="J22" i="559"/>
  <c r="I22" i="559"/>
  <c r="H22" i="559"/>
  <c r="G22" i="559"/>
  <c r="F22" i="559"/>
  <c r="E22" i="559"/>
  <c r="Z21" i="559"/>
  <c r="J21" i="559" s="1"/>
  <c r="Y21" i="559"/>
  <c r="I21" i="559" s="1"/>
  <c r="X21" i="559"/>
  <c r="V21" i="559"/>
  <c r="W21" i="559" s="1"/>
  <c r="T21" i="559"/>
  <c r="K21" i="559"/>
  <c r="H21" i="559"/>
  <c r="G21" i="559"/>
  <c r="F21" i="559"/>
  <c r="E21" i="559"/>
  <c r="Z20" i="559"/>
  <c r="J20" i="559" s="1"/>
  <c r="Y20" i="559"/>
  <c r="X20" i="559"/>
  <c r="V20" i="559"/>
  <c r="W20" i="559" s="1"/>
  <c r="T20" i="559"/>
  <c r="K20" i="559"/>
  <c r="I20" i="559"/>
  <c r="H20" i="559"/>
  <c r="G20" i="559"/>
  <c r="F20" i="559"/>
  <c r="E20" i="559"/>
  <c r="Z19" i="559"/>
  <c r="J19" i="559" s="1"/>
  <c r="Y19" i="559"/>
  <c r="I19" i="559" s="1"/>
  <c r="X19" i="559"/>
  <c r="V19" i="559"/>
  <c r="W19" i="559" s="1"/>
  <c r="T19" i="559"/>
  <c r="K19" i="559"/>
  <c r="H19" i="559"/>
  <c r="G19" i="559"/>
  <c r="F19" i="559"/>
  <c r="E19" i="559"/>
  <c r="Z18" i="559"/>
  <c r="J18" i="559" s="1"/>
  <c r="Y18" i="559"/>
  <c r="X18" i="559"/>
  <c r="I18" i="559" s="1"/>
  <c r="V18" i="559"/>
  <c r="W18" i="559" s="1"/>
  <c r="T18" i="559"/>
  <c r="K18" i="559"/>
  <c r="H18" i="559"/>
  <c r="G18" i="559"/>
  <c r="F18" i="559"/>
  <c r="E18" i="559"/>
  <c r="Z17" i="559"/>
  <c r="J17" i="559" s="1"/>
  <c r="Y17" i="559"/>
  <c r="X17" i="559"/>
  <c r="I17" i="559" s="1"/>
  <c r="V17" i="559"/>
  <c r="W17" i="559" s="1"/>
  <c r="T17" i="559"/>
  <c r="K17" i="559"/>
  <c r="H17" i="559"/>
  <c r="G17" i="559"/>
  <c r="F17" i="559"/>
  <c r="E17" i="559"/>
  <c r="Z16" i="559"/>
  <c r="J16" i="559" s="1"/>
  <c r="Y16" i="559"/>
  <c r="X16" i="559"/>
  <c r="I16" i="559" s="1"/>
  <c r="V16" i="559"/>
  <c r="W16" i="559" s="1"/>
  <c r="T16" i="559"/>
  <c r="K16" i="559"/>
  <c r="H16" i="559"/>
  <c r="G16" i="559"/>
  <c r="F16" i="559"/>
  <c r="E16" i="559"/>
  <c r="Z15" i="559"/>
  <c r="J15" i="559" s="1"/>
  <c r="Y15" i="559"/>
  <c r="X15" i="559"/>
  <c r="I15" i="559" s="1"/>
  <c r="V15" i="559"/>
  <c r="W15" i="559" s="1"/>
  <c r="T15" i="559"/>
  <c r="K15" i="559"/>
  <c r="H15" i="559"/>
  <c r="G15" i="559"/>
  <c r="F15" i="559"/>
  <c r="E15" i="559"/>
  <c r="Z14" i="559"/>
  <c r="Y14" i="559"/>
  <c r="X14" i="559"/>
  <c r="I14" i="559" s="1"/>
  <c r="V14" i="559"/>
  <c r="W14" i="559" s="1"/>
  <c r="T14" i="559"/>
  <c r="K14" i="559"/>
  <c r="J14" i="559"/>
  <c r="H14" i="559"/>
  <c r="G14" i="559"/>
  <c r="F14" i="559"/>
  <c r="E14" i="559"/>
  <c r="Z13" i="559"/>
  <c r="J13" i="559" s="1"/>
  <c r="Y13" i="559"/>
  <c r="X13" i="559"/>
  <c r="V13" i="559"/>
  <c r="W13" i="559" s="1"/>
  <c r="T13" i="559"/>
  <c r="K13" i="559"/>
  <c r="I13" i="559"/>
  <c r="H13" i="559"/>
  <c r="G13" i="559"/>
  <c r="F13" i="559"/>
  <c r="E13" i="559"/>
  <c r="Z12" i="559"/>
  <c r="J12" i="559" s="1"/>
  <c r="Y12" i="559"/>
  <c r="X12" i="559"/>
  <c r="V12" i="559"/>
  <c r="W12" i="559" s="1"/>
  <c r="T12" i="559"/>
  <c r="K12" i="559"/>
  <c r="I12" i="559"/>
  <c r="H12" i="559"/>
  <c r="G12" i="559"/>
  <c r="F12" i="559"/>
  <c r="E12" i="559"/>
  <c r="Z11" i="559"/>
  <c r="J11" i="559" s="1"/>
  <c r="Y11" i="559"/>
  <c r="X11" i="559"/>
  <c r="V11" i="559"/>
  <c r="W11" i="559" s="1"/>
  <c r="T11" i="559"/>
  <c r="K11" i="559"/>
  <c r="H11" i="559"/>
  <c r="G11" i="559"/>
  <c r="F11" i="559"/>
  <c r="E11" i="559"/>
  <c r="Z10" i="559"/>
  <c r="Y10" i="559"/>
  <c r="X10" i="559"/>
  <c r="V10" i="559"/>
  <c r="W10" i="559" s="1"/>
  <c r="T10" i="559"/>
  <c r="K10" i="559"/>
  <c r="J10" i="559"/>
  <c r="I10" i="559"/>
  <c r="H10" i="559"/>
  <c r="G10" i="559"/>
  <c r="F10" i="559"/>
  <c r="E10" i="559"/>
  <c r="Z9" i="559"/>
  <c r="J9" i="559" s="1"/>
  <c r="Y9" i="559"/>
  <c r="X9" i="559"/>
  <c r="I9" i="559" s="1"/>
  <c r="V9" i="559"/>
  <c r="W9" i="559" s="1"/>
  <c r="T9" i="559"/>
  <c r="K9" i="559"/>
  <c r="H9" i="559"/>
  <c r="G9" i="559"/>
  <c r="F9" i="559"/>
  <c r="E9" i="559"/>
  <c r="D9" i="559" s="1"/>
  <c r="Z8" i="559"/>
  <c r="Y8" i="559"/>
  <c r="X8" i="559"/>
  <c r="V8" i="559"/>
  <c r="W8" i="559" s="1"/>
  <c r="T8" i="559"/>
  <c r="K8" i="559"/>
  <c r="J8" i="559"/>
  <c r="I8" i="559"/>
  <c r="H8" i="559"/>
  <c r="G8" i="559"/>
  <c r="F8" i="559"/>
  <c r="E8" i="559"/>
  <c r="Z3" i="559"/>
  <c r="J3" i="559" s="1"/>
  <c r="Y3" i="559"/>
  <c r="X3" i="559"/>
  <c r="V3" i="559"/>
  <c r="W3" i="559" s="1"/>
  <c r="T3" i="559"/>
  <c r="K3" i="559"/>
  <c r="H3" i="559"/>
  <c r="G3" i="559"/>
  <c r="F3" i="559"/>
  <c r="Y8" i="558"/>
  <c r="X8" i="558"/>
  <c r="W8" i="558"/>
  <c r="U8" i="558"/>
  <c r="V8" i="558" s="1"/>
  <c r="C8" i="558"/>
  <c r="X7" i="558"/>
  <c r="W7" i="558"/>
  <c r="U7" i="558"/>
  <c r="V7" i="558" s="1"/>
  <c r="K5" i="558"/>
  <c r="S4" i="558"/>
  <c r="S5" i="558" s="1"/>
  <c r="P4" i="558"/>
  <c r="N7" i="558" s="1"/>
  <c r="Y7" i="558" s="1"/>
  <c r="Y523" i="558"/>
  <c r="M519" i="558"/>
  <c r="M518" i="558"/>
  <c r="T517" i="558"/>
  <c r="M517" i="558"/>
  <c r="T516" i="558"/>
  <c r="M516" i="558"/>
  <c r="L516" i="558" s="1"/>
  <c r="Y515" i="558"/>
  <c r="X515" i="558"/>
  <c r="T515" i="558"/>
  <c r="M515" i="558"/>
  <c r="Y514" i="558"/>
  <c r="X514" i="558"/>
  <c r="T514" i="558"/>
  <c r="M514" i="558"/>
  <c r="Y513" i="558"/>
  <c r="X513" i="558"/>
  <c r="T513" i="558"/>
  <c r="M513" i="558"/>
  <c r="Y512" i="558"/>
  <c r="X512" i="558"/>
  <c r="T512" i="558"/>
  <c r="M512" i="558"/>
  <c r="Y511" i="558"/>
  <c r="X511" i="558"/>
  <c r="T511" i="558"/>
  <c r="M511" i="558"/>
  <c r="Y510" i="558"/>
  <c r="X510" i="558"/>
  <c r="T510" i="558"/>
  <c r="M510" i="558"/>
  <c r="Y509" i="558"/>
  <c r="X509" i="558"/>
  <c r="T509" i="558"/>
  <c r="M509" i="558"/>
  <c r="Y508" i="558"/>
  <c r="X508" i="558"/>
  <c r="T508" i="558"/>
  <c r="M508" i="558"/>
  <c r="Y507" i="558"/>
  <c r="X507" i="558"/>
  <c r="T507" i="558"/>
  <c r="M507" i="558"/>
  <c r="Y506" i="558"/>
  <c r="X506" i="558"/>
  <c r="T506" i="558"/>
  <c r="M506" i="558"/>
  <c r="Y505" i="558"/>
  <c r="X505" i="558"/>
  <c r="T505" i="558"/>
  <c r="M505" i="558"/>
  <c r="Y504" i="558"/>
  <c r="X504" i="558"/>
  <c r="T504" i="558"/>
  <c r="M504" i="558"/>
  <c r="Y503" i="558"/>
  <c r="X503" i="558"/>
  <c r="T503" i="558"/>
  <c r="M503" i="558"/>
  <c r="K503" i="558"/>
  <c r="Y502" i="558"/>
  <c r="T502" i="558"/>
  <c r="M502" i="558"/>
  <c r="K502" i="558"/>
  <c r="Y501" i="558"/>
  <c r="T501" i="558"/>
  <c r="M501" i="558"/>
  <c r="K501" i="558"/>
  <c r="Y500" i="558"/>
  <c r="T500" i="558"/>
  <c r="M500" i="558"/>
  <c r="K500" i="558"/>
  <c r="Y499" i="558"/>
  <c r="T499" i="558"/>
  <c r="M499" i="558"/>
  <c r="K499" i="558"/>
  <c r="Y498" i="558"/>
  <c r="T498" i="558"/>
  <c r="M498" i="558"/>
  <c r="K498" i="558"/>
  <c r="Y497" i="558"/>
  <c r="T497" i="558"/>
  <c r="M497" i="558"/>
  <c r="K497" i="558"/>
  <c r="Y496" i="558"/>
  <c r="T496" i="558"/>
  <c r="M496" i="558"/>
  <c r="K496" i="558"/>
  <c r="Y495" i="558"/>
  <c r="T495" i="558"/>
  <c r="M495" i="558"/>
  <c r="K495" i="558"/>
  <c r="Y494" i="558"/>
  <c r="T494" i="558"/>
  <c r="M494" i="558"/>
  <c r="K494" i="558"/>
  <c r="Y493" i="558"/>
  <c r="T493" i="558"/>
  <c r="M493" i="558"/>
  <c r="K493" i="558"/>
  <c r="Y492" i="558"/>
  <c r="T492" i="558"/>
  <c r="M492" i="558"/>
  <c r="K492" i="558"/>
  <c r="Y491" i="558"/>
  <c r="T491" i="558"/>
  <c r="M491" i="558"/>
  <c r="K491" i="558"/>
  <c r="Y490" i="558"/>
  <c r="T490" i="558"/>
  <c r="M490" i="558"/>
  <c r="K490" i="558"/>
  <c r="Y489" i="558"/>
  <c r="T489" i="558"/>
  <c r="M489" i="558"/>
  <c r="K489" i="558"/>
  <c r="Y488" i="558"/>
  <c r="T488" i="558"/>
  <c r="M488" i="558"/>
  <c r="K488" i="558"/>
  <c r="Y487" i="558"/>
  <c r="T487" i="558"/>
  <c r="M487" i="558"/>
  <c r="K487" i="558"/>
  <c r="Y486" i="558"/>
  <c r="T486" i="558"/>
  <c r="M486" i="558"/>
  <c r="K486" i="558"/>
  <c r="Y485" i="558"/>
  <c r="T485" i="558"/>
  <c r="M485" i="558"/>
  <c r="K485" i="558"/>
  <c r="Y484" i="558"/>
  <c r="T484" i="558"/>
  <c r="M484" i="558"/>
  <c r="K484" i="558"/>
  <c r="Y483" i="558"/>
  <c r="T483" i="558"/>
  <c r="M483" i="558"/>
  <c r="K483" i="558"/>
  <c r="Y482" i="558"/>
  <c r="T482" i="558"/>
  <c r="M482" i="558"/>
  <c r="K482" i="558"/>
  <c r="Y481" i="558"/>
  <c r="T481" i="558"/>
  <c r="M481" i="558"/>
  <c r="K481" i="558"/>
  <c r="Y480" i="558"/>
  <c r="T480" i="558"/>
  <c r="M480" i="558"/>
  <c r="K480" i="558"/>
  <c r="Y479" i="558"/>
  <c r="T479" i="558"/>
  <c r="M479" i="558"/>
  <c r="K479" i="558"/>
  <c r="Y478" i="558"/>
  <c r="T478" i="558"/>
  <c r="M478" i="558"/>
  <c r="K478" i="558"/>
  <c r="Y477" i="558"/>
  <c r="T477" i="558"/>
  <c r="M477" i="558"/>
  <c r="K477" i="558"/>
  <c r="Y476" i="558"/>
  <c r="T476" i="558"/>
  <c r="M476" i="558"/>
  <c r="K476" i="558"/>
  <c r="Y475" i="558"/>
  <c r="T475" i="558"/>
  <c r="M475" i="558"/>
  <c r="K475" i="558"/>
  <c r="Y474" i="558"/>
  <c r="T474" i="558"/>
  <c r="M474" i="558"/>
  <c r="K474" i="558"/>
  <c r="Y473" i="558"/>
  <c r="T473" i="558"/>
  <c r="M473" i="558"/>
  <c r="K473" i="558"/>
  <c r="Y472" i="558"/>
  <c r="T472" i="558"/>
  <c r="M472" i="558"/>
  <c r="K472" i="558"/>
  <c r="Y471" i="558"/>
  <c r="T471" i="558"/>
  <c r="M471" i="558"/>
  <c r="K471" i="558"/>
  <c r="Y470" i="558"/>
  <c r="T470" i="558"/>
  <c r="M470" i="558"/>
  <c r="K470" i="558"/>
  <c r="Y469" i="558"/>
  <c r="T469" i="558"/>
  <c r="M469" i="558"/>
  <c r="K469" i="558"/>
  <c r="Y468" i="558"/>
  <c r="T468" i="558"/>
  <c r="M468" i="558"/>
  <c r="K468" i="558"/>
  <c r="Y467" i="558"/>
  <c r="T467" i="558"/>
  <c r="M467" i="558"/>
  <c r="K467" i="558"/>
  <c r="Y466" i="558"/>
  <c r="T466" i="558"/>
  <c r="M466" i="558"/>
  <c r="K466" i="558"/>
  <c r="Y465" i="558"/>
  <c r="T465" i="558"/>
  <c r="M465" i="558"/>
  <c r="K465" i="558"/>
  <c r="Y464" i="558"/>
  <c r="T464" i="558"/>
  <c r="M464" i="558"/>
  <c r="K464" i="558"/>
  <c r="Y463" i="558"/>
  <c r="T463" i="558"/>
  <c r="M463" i="558"/>
  <c r="K463" i="558"/>
  <c r="Y462" i="558"/>
  <c r="T462" i="558"/>
  <c r="M462" i="558"/>
  <c r="K462" i="558"/>
  <c r="Y461" i="558"/>
  <c r="T461" i="558"/>
  <c r="M461" i="558"/>
  <c r="K461" i="558"/>
  <c r="Y460" i="558"/>
  <c r="T460" i="558"/>
  <c r="K460" i="558"/>
  <c r="Y459" i="558"/>
  <c r="T459" i="558"/>
  <c r="L459" i="558"/>
  <c r="K459" i="558"/>
  <c r="Y458" i="558"/>
  <c r="T458" i="558"/>
  <c r="M458" i="558"/>
  <c r="K458" i="558"/>
  <c r="Y457" i="558"/>
  <c r="T457" i="558"/>
  <c r="M457" i="558"/>
  <c r="K457" i="558"/>
  <c r="Y456" i="558"/>
  <c r="T456" i="558"/>
  <c r="K456" i="558"/>
  <c r="Y455" i="558"/>
  <c r="T455" i="558"/>
  <c r="K455" i="558"/>
  <c r="Y454" i="558"/>
  <c r="T454" i="558"/>
  <c r="K454" i="558"/>
  <c r="Y453" i="558"/>
  <c r="T453" i="558"/>
  <c r="M453" i="558"/>
  <c r="K453" i="558"/>
  <c r="Y452" i="558"/>
  <c r="T452" i="558"/>
  <c r="M452" i="558"/>
  <c r="K452" i="558"/>
  <c r="Y451" i="558"/>
  <c r="T451" i="558"/>
  <c r="M451" i="558"/>
  <c r="K451" i="558"/>
  <c r="Y450" i="558"/>
  <c r="T450" i="558"/>
  <c r="M450" i="558"/>
  <c r="K450" i="558"/>
  <c r="Y449" i="558"/>
  <c r="T449" i="558"/>
  <c r="K449" i="558"/>
  <c r="Y448" i="558"/>
  <c r="T448" i="558"/>
  <c r="K448" i="558"/>
  <c r="Y447" i="558"/>
  <c r="X447" i="558"/>
  <c r="T447" i="558"/>
  <c r="K447" i="558"/>
  <c r="Y446" i="558"/>
  <c r="X446" i="558"/>
  <c r="T446" i="558"/>
  <c r="K446" i="558"/>
  <c r="Y445" i="558"/>
  <c r="X445" i="558"/>
  <c r="Y444" i="558"/>
  <c r="X444" i="558"/>
  <c r="Y443" i="558"/>
  <c r="X443" i="558"/>
  <c r="Y442" i="558"/>
  <c r="X442" i="558"/>
  <c r="M442" i="558"/>
  <c r="Y441" i="558"/>
  <c r="X441" i="558"/>
  <c r="M441" i="558"/>
  <c r="Y440" i="558"/>
  <c r="X440" i="558"/>
  <c r="Y439" i="558"/>
  <c r="X439" i="558"/>
  <c r="Y438" i="558"/>
  <c r="X438" i="558"/>
  <c r="Y437" i="558"/>
  <c r="X437" i="558"/>
  <c r="M437" i="558"/>
  <c r="Y436" i="558"/>
  <c r="X436" i="558"/>
  <c r="M436" i="558"/>
  <c r="Y435" i="558"/>
  <c r="X435" i="558"/>
  <c r="M435" i="558"/>
  <c r="Y434" i="558"/>
  <c r="X434" i="558"/>
  <c r="Y433" i="558"/>
  <c r="X433" i="558"/>
  <c r="Y432" i="558"/>
  <c r="X432" i="558"/>
  <c r="Y431" i="558"/>
  <c r="X431" i="558"/>
  <c r="M431" i="558"/>
  <c r="Y430" i="558"/>
  <c r="X430" i="558"/>
  <c r="Y429" i="558"/>
  <c r="X429" i="558"/>
  <c r="Y425" i="558"/>
  <c r="X425" i="558"/>
  <c r="Y424" i="558"/>
  <c r="X424" i="558"/>
  <c r="Y423" i="558"/>
  <c r="X423" i="558"/>
  <c r="Y422" i="558"/>
  <c r="X422" i="558"/>
  <c r="Y421" i="558"/>
  <c r="X421" i="558"/>
  <c r="Y420" i="558"/>
  <c r="X420" i="558"/>
  <c r="Y419" i="558"/>
  <c r="X419" i="558"/>
  <c r="Y418" i="558"/>
  <c r="X418" i="558"/>
  <c r="Y417" i="558"/>
  <c r="X417" i="558"/>
  <c r="Y416" i="558"/>
  <c r="X416" i="558"/>
  <c r="Y415" i="558"/>
  <c r="X415" i="558"/>
  <c r="Y414" i="558"/>
  <c r="X414" i="558"/>
  <c r="Y413" i="558"/>
  <c r="X413" i="558"/>
  <c r="Y412" i="558"/>
  <c r="X412" i="558"/>
  <c r="Y411" i="558"/>
  <c r="X411" i="558"/>
  <c r="Y410" i="558"/>
  <c r="X410" i="558"/>
  <c r="M410" i="558"/>
  <c r="Y409" i="558"/>
  <c r="X409" i="558"/>
  <c r="M409" i="558"/>
  <c r="Y408" i="558"/>
  <c r="X408" i="558"/>
  <c r="M408" i="558"/>
  <c r="Y407" i="558"/>
  <c r="X407" i="558"/>
  <c r="M407" i="558"/>
  <c r="Y406" i="558"/>
  <c r="X406" i="558"/>
  <c r="Y403" i="558"/>
  <c r="Y402" i="558"/>
  <c r="X402" i="558"/>
  <c r="Y401" i="558"/>
  <c r="X401" i="558"/>
  <c r="Y400" i="558"/>
  <c r="X400" i="558"/>
  <c r="Y399" i="558"/>
  <c r="X399" i="558"/>
  <c r="Y398" i="558"/>
  <c r="X398" i="558"/>
  <c r="Y397" i="558"/>
  <c r="X397" i="558"/>
  <c r="Y396" i="558"/>
  <c r="X396" i="558"/>
  <c r="Y395" i="558"/>
  <c r="X395" i="558"/>
  <c r="Y394" i="558"/>
  <c r="X394" i="558"/>
  <c r="Y393" i="558"/>
  <c r="X393" i="558"/>
  <c r="U393" i="558"/>
  <c r="Y392" i="558"/>
  <c r="X392" i="558"/>
  <c r="U392" i="558"/>
  <c r="Y391" i="558"/>
  <c r="X391" i="558"/>
  <c r="U391" i="558"/>
  <c r="Y390" i="558"/>
  <c r="X390" i="558"/>
  <c r="U390" i="558"/>
  <c r="Y389" i="558"/>
  <c r="X389" i="558"/>
  <c r="U389" i="558"/>
  <c r="Y388" i="558"/>
  <c r="X388" i="558"/>
  <c r="U388" i="558"/>
  <c r="Y387" i="558"/>
  <c r="U387" i="558"/>
  <c r="Y386" i="558"/>
  <c r="U386" i="558"/>
  <c r="Y385" i="558"/>
  <c r="X385" i="558"/>
  <c r="U385" i="558"/>
  <c r="Y384" i="558"/>
  <c r="X384" i="558"/>
  <c r="U384" i="558"/>
  <c r="Y383" i="558"/>
  <c r="X383" i="558"/>
  <c r="U383" i="558"/>
  <c r="Y382" i="558"/>
  <c r="X382" i="558"/>
  <c r="U382" i="558"/>
  <c r="Y381" i="558"/>
  <c r="X381" i="558"/>
  <c r="U381" i="558"/>
  <c r="Y380" i="558"/>
  <c r="X380" i="558"/>
  <c r="U380" i="558"/>
  <c r="Y379" i="558"/>
  <c r="X379" i="558"/>
  <c r="U379" i="558"/>
  <c r="Y378" i="558"/>
  <c r="X378" i="558"/>
  <c r="U378" i="558"/>
  <c r="Y377" i="558"/>
  <c r="X377" i="558"/>
  <c r="U377" i="558"/>
  <c r="Y376" i="558"/>
  <c r="X376" i="558"/>
  <c r="U376" i="558"/>
  <c r="Y375" i="558"/>
  <c r="X375" i="558"/>
  <c r="U375" i="558"/>
  <c r="Y374" i="558"/>
  <c r="X374" i="558"/>
  <c r="U374" i="558"/>
  <c r="Y373" i="558"/>
  <c r="X373" i="558"/>
  <c r="U373" i="558"/>
  <c r="M373" i="558"/>
  <c r="Y372" i="558"/>
  <c r="X372" i="558"/>
  <c r="U372" i="558"/>
  <c r="Y371" i="558"/>
  <c r="X371" i="558"/>
  <c r="U371" i="558"/>
  <c r="Z370" i="558"/>
  <c r="Y370" i="558"/>
  <c r="X370" i="558"/>
  <c r="U370" i="558"/>
  <c r="Z369" i="558"/>
  <c r="Y369" i="558"/>
  <c r="X369" i="558"/>
  <c r="U369" i="558"/>
  <c r="Z368" i="558"/>
  <c r="Y368" i="558"/>
  <c r="X368" i="558"/>
  <c r="U368" i="558"/>
  <c r="Z367" i="558"/>
  <c r="Y367" i="558"/>
  <c r="X367" i="558"/>
  <c r="U367" i="558"/>
  <c r="Z366" i="558"/>
  <c r="Y366" i="558"/>
  <c r="X366" i="558"/>
  <c r="U366" i="558"/>
  <c r="Z365" i="558"/>
  <c r="Y365" i="558"/>
  <c r="X365" i="558"/>
  <c r="U365" i="558"/>
  <c r="Z364" i="558"/>
  <c r="Y364" i="558"/>
  <c r="X364" i="558"/>
  <c r="U364" i="558"/>
  <c r="Z363" i="558"/>
  <c r="Y363" i="558"/>
  <c r="X363" i="558"/>
  <c r="U363" i="558"/>
  <c r="Z362" i="558"/>
  <c r="Y362" i="558"/>
  <c r="X362" i="558"/>
  <c r="U362" i="558"/>
  <c r="Z361" i="558"/>
  <c r="Y361" i="558"/>
  <c r="X361" i="558"/>
  <c r="U361" i="558"/>
  <c r="Z360" i="558"/>
  <c r="Y360" i="558"/>
  <c r="X360" i="558"/>
  <c r="U360" i="558"/>
  <c r="Z359" i="558"/>
  <c r="Y359" i="558"/>
  <c r="X359" i="558"/>
  <c r="U359" i="558"/>
  <c r="Z358" i="558"/>
  <c r="Y358" i="558"/>
  <c r="X358" i="558"/>
  <c r="U358" i="558"/>
  <c r="Z357" i="558"/>
  <c r="Y357" i="558"/>
  <c r="X357" i="558"/>
  <c r="U357" i="558"/>
  <c r="Z356" i="558"/>
  <c r="Y356" i="558"/>
  <c r="X356" i="558"/>
  <c r="U356" i="558"/>
  <c r="Z355" i="558"/>
  <c r="Y355" i="558"/>
  <c r="X355" i="558"/>
  <c r="U355" i="558"/>
  <c r="Z354" i="558"/>
  <c r="Y354" i="558"/>
  <c r="X354" i="558"/>
  <c r="U354" i="558"/>
  <c r="Z353" i="558"/>
  <c r="Y353" i="558"/>
  <c r="X353" i="558"/>
  <c r="U353" i="558"/>
  <c r="Z352" i="558"/>
  <c r="Y352" i="558"/>
  <c r="X352" i="558"/>
  <c r="U352" i="558"/>
  <c r="Z351" i="558"/>
  <c r="Y351" i="558"/>
  <c r="X351" i="558"/>
  <c r="U351" i="558"/>
  <c r="Z350" i="558"/>
  <c r="Y350" i="558"/>
  <c r="X350" i="558"/>
  <c r="U350" i="558"/>
  <c r="Z349" i="558"/>
  <c r="Y349" i="558"/>
  <c r="X349" i="558"/>
  <c r="U349" i="558"/>
  <c r="Z348" i="558"/>
  <c r="Y348" i="558"/>
  <c r="X348" i="558"/>
  <c r="U348" i="558"/>
  <c r="Z347" i="558"/>
  <c r="Y347" i="558"/>
  <c r="X347" i="558"/>
  <c r="U347" i="558"/>
  <c r="Z346" i="558"/>
  <c r="Y346" i="558"/>
  <c r="X346" i="558"/>
  <c r="U346" i="558"/>
  <c r="Z345" i="558"/>
  <c r="Y345" i="558"/>
  <c r="X345" i="558"/>
  <c r="U345" i="558"/>
  <c r="Z344" i="558"/>
  <c r="Y344" i="558"/>
  <c r="X344" i="558"/>
  <c r="U344" i="558"/>
  <c r="Z343" i="558"/>
  <c r="Y343" i="558"/>
  <c r="X343" i="558"/>
  <c r="U343" i="558"/>
  <c r="Z342" i="558"/>
  <c r="Y342" i="558"/>
  <c r="X342" i="558"/>
  <c r="U342" i="558"/>
  <c r="Z341" i="558"/>
  <c r="Y341" i="558"/>
  <c r="X341" i="558"/>
  <c r="U341" i="558"/>
  <c r="Z340" i="558"/>
  <c r="Y340" i="558"/>
  <c r="X340" i="558"/>
  <c r="U340" i="558"/>
  <c r="Z339" i="558"/>
  <c r="Y339" i="558"/>
  <c r="X339" i="558"/>
  <c r="U339" i="558"/>
  <c r="Z338" i="558"/>
  <c r="Y338" i="558"/>
  <c r="X338" i="558"/>
  <c r="U338" i="558"/>
  <c r="Z337" i="558"/>
  <c r="Y337" i="558"/>
  <c r="X337" i="558"/>
  <c r="U337" i="558"/>
  <c r="Z336" i="558"/>
  <c r="Y336" i="558"/>
  <c r="X336" i="558"/>
  <c r="U336" i="558"/>
  <c r="Z335" i="558"/>
  <c r="Y335" i="558"/>
  <c r="X335" i="558"/>
  <c r="U335" i="558"/>
  <c r="Z334" i="558"/>
  <c r="Y334" i="558"/>
  <c r="X334" i="558"/>
  <c r="U334" i="558"/>
  <c r="Z333" i="558"/>
  <c r="Y333" i="558"/>
  <c r="X333" i="558"/>
  <c r="U333" i="558"/>
  <c r="Z332" i="558"/>
  <c r="Y332" i="558"/>
  <c r="X332" i="558"/>
  <c r="U332" i="558"/>
  <c r="M332" i="558"/>
  <c r="Z331" i="558"/>
  <c r="Y331" i="558"/>
  <c r="X331" i="558"/>
  <c r="U331" i="558"/>
  <c r="M331" i="558"/>
  <c r="Z330" i="558"/>
  <c r="Y330" i="558"/>
  <c r="X330" i="558"/>
  <c r="U330" i="558"/>
  <c r="Z329" i="558"/>
  <c r="Y329" i="558"/>
  <c r="X329" i="558"/>
  <c r="U329" i="558"/>
  <c r="Z328" i="558"/>
  <c r="Y328" i="558"/>
  <c r="X328" i="558"/>
  <c r="U328" i="558"/>
  <c r="Z327" i="558"/>
  <c r="Y327" i="558"/>
  <c r="X327" i="558"/>
  <c r="U327" i="558"/>
  <c r="Z326" i="558"/>
  <c r="Y326" i="558"/>
  <c r="X326" i="558"/>
  <c r="U326" i="558"/>
  <c r="Z325" i="558"/>
  <c r="Y325" i="558"/>
  <c r="X325" i="558"/>
  <c r="U325" i="558"/>
  <c r="Z324" i="558"/>
  <c r="Y324" i="558"/>
  <c r="X324" i="558"/>
  <c r="U324" i="558"/>
  <c r="Z323" i="558"/>
  <c r="Y323" i="558"/>
  <c r="X323" i="558"/>
  <c r="U323" i="558"/>
  <c r="Z322" i="558"/>
  <c r="Y322" i="558"/>
  <c r="X322" i="558"/>
  <c r="U322" i="558"/>
  <c r="Z321" i="558"/>
  <c r="Y321" i="558"/>
  <c r="X321" i="558"/>
  <c r="U321" i="558"/>
  <c r="Z320" i="558"/>
  <c r="Y320" i="558"/>
  <c r="X320" i="558"/>
  <c r="U320" i="558"/>
  <c r="Z319" i="558"/>
  <c r="Y319" i="558"/>
  <c r="X319" i="558"/>
  <c r="U319" i="558"/>
  <c r="Z318" i="558"/>
  <c r="Y318" i="558"/>
  <c r="X318" i="558"/>
  <c r="U318" i="558"/>
  <c r="Z317" i="558"/>
  <c r="Y317" i="558"/>
  <c r="X317" i="558"/>
  <c r="U317" i="558"/>
  <c r="Z316" i="558"/>
  <c r="Y316" i="558"/>
  <c r="X316" i="558"/>
  <c r="U316" i="558"/>
  <c r="Z315" i="558"/>
  <c r="Y315" i="558"/>
  <c r="X315" i="558"/>
  <c r="U315" i="558"/>
  <c r="Z314" i="558"/>
  <c r="Y314" i="558"/>
  <c r="X314" i="558"/>
  <c r="U314" i="558"/>
  <c r="Z313" i="558"/>
  <c r="Y313" i="558"/>
  <c r="X313" i="558"/>
  <c r="U313" i="558"/>
  <c r="Z312" i="558"/>
  <c r="Y312" i="558"/>
  <c r="X312" i="558"/>
  <c r="U312" i="558"/>
  <c r="Z311" i="558"/>
  <c r="Y311" i="558"/>
  <c r="X311" i="558"/>
  <c r="U311" i="558"/>
  <c r="Z310" i="558"/>
  <c r="Y310" i="558"/>
  <c r="X310" i="558"/>
  <c r="U310" i="558"/>
  <c r="Z309" i="558"/>
  <c r="Y309" i="558"/>
  <c r="X309" i="558"/>
  <c r="U309" i="558"/>
  <c r="Z308" i="558"/>
  <c r="Y308" i="558"/>
  <c r="X308" i="558"/>
  <c r="U308" i="558"/>
  <c r="Z307" i="558"/>
  <c r="Y307" i="558"/>
  <c r="X307" i="558"/>
  <c r="U307" i="558"/>
  <c r="Z306" i="558"/>
  <c r="Y306" i="558"/>
  <c r="X306" i="558"/>
  <c r="U306" i="558"/>
  <c r="Z305" i="558"/>
  <c r="Y305" i="558"/>
  <c r="X305" i="558"/>
  <c r="U305" i="558"/>
  <c r="Z304" i="558"/>
  <c r="Y304" i="558"/>
  <c r="X304" i="558"/>
  <c r="U304" i="558"/>
  <c r="T304" i="558"/>
  <c r="Z303" i="558"/>
  <c r="Y303" i="558"/>
  <c r="X303" i="558"/>
  <c r="U303" i="558"/>
  <c r="Z302" i="558"/>
  <c r="Y302" i="558"/>
  <c r="X302" i="558"/>
  <c r="U302" i="558"/>
  <c r="Z301" i="558"/>
  <c r="Y301" i="558"/>
  <c r="X301" i="558"/>
  <c r="U301" i="558"/>
  <c r="Z300" i="558"/>
  <c r="Y300" i="558"/>
  <c r="X300" i="558"/>
  <c r="U300" i="558"/>
  <c r="Z299" i="558"/>
  <c r="Y299" i="558"/>
  <c r="X299" i="558"/>
  <c r="U299" i="558"/>
  <c r="Z298" i="558"/>
  <c r="Y298" i="558"/>
  <c r="X298" i="558"/>
  <c r="U298" i="558"/>
  <c r="Z297" i="558"/>
  <c r="Y297" i="558"/>
  <c r="X297" i="558"/>
  <c r="U297" i="558"/>
  <c r="Z296" i="558"/>
  <c r="Y296" i="558"/>
  <c r="X296" i="558"/>
  <c r="U296" i="558"/>
  <c r="Z295" i="558"/>
  <c r="Y295" i="558"/>
  <c r="X295" i="558"/>
  <c r="U295" i="558"/>
  <c r="Z294" i="558"/>
  <c r="Y294" i="558"/>
  <c r="X294" i="558"/>
  <c r="U294" i="558"/>
  <c r="Z293" i="558"/>
  <c r="Y293" i="558"/>
  <c r="X293" i="558"/>
  <c r="U293" i="558"/>
  <c r="Z292" i="558"/>
  <c r="Y292" i="558"/>
  <c r="X292" i="558"/>
  <c r="U292" i="558"/>
  <c r="Z291" i="558"/>
  <c r="Y291" i="558"/>
  <c r="X291" i="558"/>
  <c r="U291" i="558"/>
  <c r="Z290" i="558"/>
  <c r="Y290" i="558"/>
  <c r="X290" i="558"/>
  <c r="U290" i="558"/>
  <c r="Z289" i="558"/>
  <c r="Y289" i="558"/>
  <c r="X289" i="558"/>
  <c r="U289" i="558"/>
  <c r="Z288" i="558"/>
  <c r="Y288" i="558"/>
  <c r="X288" i="558"/>
  <c r="U288" i="558"/>
  <c r="Z287" i="558"/>
  <c r="Y287" i="558"/>
  <c r="X287" i="558"/>
  <c r="U287" i="558"/>
  <c r="Z286" i="558"/>
  <c r="Y286" i="558"/>
  <c r="X286" i="558"/>
  <c r="U286" i="558"/>
  <c r="Z285" i="558"/>
  <c r="Y285" i="558"/>
  <c r="X285" i="558"/>
  <c r="U285" i="558"/>
  <c r="Z284" i="558"/>
  <c r="J284" i="558" s="1"/>
  <c r="Y284" i="558"/>
  <c r="X284" i="558"/>
  <c r="U284" i="558"/>
  <c r="Z283" i="558"/>
  <c r="J283" i="558" s="1"/>
  <c r="Y283" i="558"/>
  <c r="X283" i="558"/>
  <c r="U283" i="558"/>
  <c r="Z282" i="558"/>
  <c r="J282" i="558" s="1"/>
  <c r="Y282" i="558"/>
  <c r="X282" i="558"/>
  <c r="U282" i="558"/>
  <c r="Z281" i="558"/>
  <c r="J281" i="558" s="1"/>
  <c r="Y281" i="558"/>
  <c r="X281" i="558"/>
  <c r="U281" i="558"/>
  <c r="Z280" i="558"/>
  <c r="J280" i="558" s="1"/>
  <c r="Y280" i="558"/>
  <c r="X280" i="558"/>
  <c r="U280" i="558"/>
  <c r="Z279" i="558"/>
  <c r="J279" i="558" s="1"/>
  <c r="Y279" i="558"/>
  <c r="X279" i="558"/>
  <c r="U279" i="558"/>
  <c r="Z278" i="558"/>
  <c r="J278" i="558" s="1"/>
  <c r="Y278" i="558"/>
  <c r="X278" i="558"/>
  <c r="U278" i="558"/>
  <c r="Z277" i="558"/>
  <c r="J277" i="558" s="1"/>
  <c r="Y277" i="558"/>
  <c r="X277" i="558"/>
  <c r="U277" i="558"/>
  <c r="Z276" i="558"/>
  <c r="J276" i="558" s="1"/>
  <c r="Y276" i="558"/>
  <c r="X276" i="558"/>
  <c r="U276" i="558"/>
  <c r="Z275" i="558"/>
  <c r="J275" i="558" s="1"/>
  <c r="Y275" i="558"/>
  <c r="X275" i="558"/>
  <c r="U275" i="558"/>
  <c r="Z274" i="558"/>
  <c r="J274" i="558" s="1"/>
  <c r="Y274" i="558"/>
  <c r="X274" i="558"/>
  <c r="U274" i="558"/>
  <c r="Z273" i="558"/>
  <c r="J273" i="558" s="1"/>
  <c r="Y273" i="558"/>
  <c r="X273" i="558"/>
  <c r="U273" i="558"/>
  <c r="Z272" i="558"/>
  <c r="J272" i="558" s="1"/>
  <c r="Y272" i="558"/>
  <c r="X272" i="558"/>
  <c r="U272" i="558"/>
  <c r="Z271" i="558"/>
  <c r="J271" i="558" s="1"/>
  <c r="Y271" i="558"/>
  <c r="X271" i="558"/>
  <c r="U271" i="558"/>
  <c r="Z270" i="558"/>
  <c r="J270" i="558" s="1"/>
  <c r="Y270" i="558"/>
  <c r="X270" i="558"/>
  <c r="U270" i="558"/>
  <c r="Z269" i="558"/>
  <c r="J269" i="558" s="1"/>
  <c r="Y269" i="558"/>
  <c r="X269" i="558"/>
  <c r="U269" i="558"/>
  <c r="Z268" i="558"/>
  <c r="J268" i="558" s="1"/>
  <c r="Y268" i="558"/>
  <c r="X268" i="558"/>
  <c r="U268" i="558"/>
  <c r="Z267" i="558"/>
  <c r="J267" i="558" s="1"/>
  <c r="Y267" i="558"/>
  <c r="X267" i="558"/>
  <c r="U267" i="558"/>
  <c r="Z266" i="558"/>
  <c r="J266" i="558" s="1"/>
  <c r="Y266" i="558"/>
  <c r="X266" i="558"/>
  <c r="U266" i="558"/>
  <c r="Z265" i="558"/>
  <c r="J265" i="558" s="1"/>
  <c r="Y265" i="558"/>
  <c r="X265" i="558"/>
  <c r="U265" i="558"/>
  <c r="Z264" i="558"/>
  <c r="Y264" i="558"/>
  <c r="X264" i="558"/>
  <c r="U264" i="558"/>
  <c r="J264" i="558"/>
  <c r="Z263" i="558"/>
  <c r="J263" i="558" s="1"/>
  <c r="Y263" i="558"/>
  <c r="X263" i="558"/>
  <c r="U263" i="558"/>
  <c r="Z262" i="558"/>
  <c r="J262" i="558" s="1"/>
  <c r="Y262" i="558"/>
  <c r="X262" i="558"/>
  <c r="U262" i="558"/>
  <c r="Z261" i="558"/>
  <c r="J261" i="558" s="1"/>
  <c r="Y261" i="558"/>
  <c r="X261" i="558"/>
  <c r="U261" i="558"/>
  <c r="Z260" i="558"/>
  <c r="J260" i="558" s="1"/>
  <c r="Y260" i="558"/>
  <c r="X260" i="558"/>
  <c r="U260" i="558"/>
  <c r="Z259" i="558"/>
  <c r="J259" i="558" s="1"/>
  <c r="Y259" i="558"/>
  <c r="X259" i="558"/>
  <c r="U259" i="558"/>
  <c r="Z258" i="558"/>
  <c r="J258" i="558" s="1"/>
  <c r="Y258" i="558"/>
  <c r="X258" i="558"/>
  <c r="U258" i="558"/>
  <c r="Z257" i="558"/>
  <c r="J257" i="558" s="1"/>
  <c r="Y257" i="558"/>
  <c r="X257" i="558"/>
  <c r="U257" i="558"/>
  <c r="Z256" i="558"/>
  <c r="J256" i="558" s="1"/>
  <c r="Y256" i="558"/>
  <c r="X256" i="558"/>
  <c r="U256" i="558"/>
  <c r="Z255" i="558"/>
  <c r="J255" i="558" s="1"/>
  <c r="Y255" i="558"/>
  <c r="X255" i="558"/>
  <c r="U255" i="558"/>
  <c r="Z254" i="558"/>
  <c r="J254" i="558" s="1"/>
  <c r="Y254" i="558"/>
  <c r="X254" i="558"/>
  <c r="U254" i="558"/>
  <c r="Z253" i="558"/>
  <c r="J253" i="558" s="1"/>
  <c r="Y253" i="558"/>
  <c r="X253" i="558"/>
  <c r="U253" i="558"/>
  <c r="Z252" i="558"/>
  <c r="J252" i="558" s="1"/>
  <c r="Y252" i="558"/>
  <c r="X252" i="558"/>
  <c r="U252" i="558"/>
  <c r="Z251" i="558"/>
  <c r="J251" i="558" s="1"/>
  <c r="Y251" i="558"/>
  <c r="X251" i="558"/>
  <c r="U251" i="558"/>
  <c r="Z250" i="558"/>
  <c r="J250" i="558" s="1"/>
  <c r="Y250" i="558"/>
  <c r="X250" i="558"/>
  <c r="U250" i="558"/>
  <c r="Z249" i="558"/>
  <c r="J249" i="558" s="1"/>
  <c r="Y249" i="558"/>
  <c r="X249" i="558"/>
  <c r="U249" i="558"/>
  <c r="F249" i="558"/>
  <c r="Z248" i="558"/>
  <c r="J248" i="558" s="1"/>
  <c r="Y248" i="558"/>
  <c r="X248" i="558"/>
  <c r="U248" i="558"/>
  <c r="F248" i="558"/>
  <c r="Z247" i="558"/>
  <c r="J247" i="558" s="1"/>
  <c r="Y247" i="558"/>
  <c r="X247" i="558"/>
  <c r="U247" i="558"/>
  <c r="F247" i="558"/>
  <c r="Z246" i="558"/>
  <c r="Y246" i="558"/>
  <c r="X246" i="558"/>
  <c r="U246" i="558"/>
  <c r="J246" i="558"/>
  <c r="F246" i="558"/>
  <c r="Z245" i="558"/>
  <c r="J245" i="558" s="1"/>
  <c r="Y245" i="558"/>
  <c r="X245" i="558"/>
  <c r="U245" i="558"/>
  <c r="F245" i="558"/>
  <c r="Z244" i="558"/>
  <c r="J244" i="558" s="1"/>
  <c r="Y244" i="558"/>
  <c r="X244" i="558"/>
  <c r="U244" i="558"/>
  <c r="F244" i="558"/>
  <c r="Z243" i="558"/>
  <c r="J243" i="558" s="1"/>
  <c r="Y243" i="558"/>
  <c r="X243" i="558"/>
  <c r="U243" i="558"/>
  <c r="H243" i="558"/>
  <c r="F243" i="558"/>
  <c r="Z242" i="558"/>
  <c r="J242" i="558" s="1"/>
  <c r="Y242" i="558"/>
  <c r="X242" i="558"/>
  <c r="U242" i="558"/>
  <c r="H242" i="558"/>
  <c r="F242" i="558"/>
  <c r="Z241" i="558"/>
  <c r="J241" i="558" s="1"/>
  <c r="Y241" i="558"/>
  <c r="X241" i="558"/>
  <c r="U241" i="558"/>
  <c r="H241" i="558"/>
  <c r="F241" i="558"/>
  <c r="Z240" i="558"/>
  <c r="J240" i="558" s="1"/>
  <c r="Y240" i="558"/>
  <c r="X240" i="558"/>
  <c r="U240" i="558"/>
  <c r="H240" i="558"/>
  <c r="F240" i="558"/>
  <c r="Z239" i="558"/>
  <c r="J239" i="558" s="1"/>
  <c r="Y239" i="558"/>
  <c r="X239" i="558"/>
  <c r="U239" i="558"/>
  <c r="H239" i="558"/>
  <c r="F239" i="558"/>
  <c r="Z238" i="558"/>
  <c r="J238" i="558" s="1"/>
  <c r="Y238" i="558"/>
  <c r="X238" i="558"/>
  <c r="U238" i="558"/>
  <c r="H238" i="558"/>
  <c r="F238" i="558"/>
  <c r="Z237" i="558"/>
  <c r="J237" i="558" s="1"/>
  <c r="Y237" i="558"/>
  <c r="X237" i="558"/>
  <c r="U237" i="558"/>
  <c r="K237" i="558" s="1"/>
  <c r="H237" i="558"/>
  <c r="F237" i="558"/>
  <c r="Z236" i="558"/>
  <c r="J236" i="558" s="1"/>
  <c r="Y236" i="558"/>
  <c r="X236" i="558"/>
  <c r="U236" i="558"/>
  <c r="K236" i="558" s="1"/>
  <c r="H236" i="558"/>
  <c r="F236" i="558"/>
  <c r="Z235" i="558"/>
  <c r="J235" i="558" s="1"/>
  <c r="Y235" i="558"/>
  <c r="X235" i="558"/>
  <c r="U235" i="558"/>
  <c r="K235" i="558" s="1"/>
  <c r="H235" i="558"/>
  <c r="F235" i="558"/>
  <c r="Z234" i="558"/>
  <c r="J234" i="558" s="1"/>
  <c r="Y234" i="558"/>
  <c r="X234" i="558"/>
  <c r="U234" i="558"/>
  <c r="K234" i="558" s="1"/>
  <c r="H234" i="558"/>
  <c r="F234" i="558"/>
  <c r="Z233" i="558"/>
  <c r="J233" i="558" s="1"/>
  <c r="Y233" i="558"/>
  <c r="X233" i="558"/>
  <c r="U233" i="558"/>
  <c r="K233" i="558" s="1"/>
  <c r="H233" i="558"/>
  <c r="F233" i="558"/>
  <c r="Z232" i="558"/>
  <c r="J232" i="558" s="1"/>
  <c r="Y232" i="558"/>
  <c r="X232" i="558"/>
  <c r="U232" i="558"/>
  <c r="K232" i="558" s="1"/>
  <c r="H232" i="558"/>
  <c r="F232" i="558"/>
  <c r="Z231" i="558"/>
  <c r="J231" i="558" s="1"/>
  <c r="Y231" i="558"/>
  <c r="X231" i="558"/>
  <c r="U231" i="558"/>
  <c r="K231" i="558" s="1"/>
  <c r="H231" i="558"/>
  <c r="F231" i="558"/>
  <c r="Z230" i="558"/>
  <c r="J230" i="558" s="1"/>
  <c r="Y230" i="558"/>
  <c r="X230" i="558"/>
  <c r="U230" i="558"/>
  <c r="K230" i="558" s="1"/>
  <c r="H230" i="558"/>
  <c r="F230" i="558"/>
  <c r="Z229" i="558"/>
  <c r="J229" i="558" s="1"/>
  <c r="Y229" i="558"/>
  <c r="X229" i="558"/>
  <c r="U229" i="558"/>
  <c r="K229" i="558"/>
  <c r="H229" i="558"/>
  <c r="F229" i="558"/>
  <c r="Z228" i="558"/>
  <c r="J228" i="558" s="1"/>
  <c r="Y228" i="558"/>
  <c r="X228" i="558"/>
  <c r="U228" i="558"/>
  <c r="K228" i="558" s="1"/>
  <c r="H228" i="558"/>
  <c r="F228" i="558"/>
  <c r="Z227" i="558"/>
  <c r="J227" i="558" s="1"/>
  <c r="Y227" i="558"/>
  <c r="X227" i="558"/>
  <c r="U227" i="558"/>
  <c r="Z226" i="558"/>
  <c r="J226" i="558" s="1"/>
  <c r="Y226" i="558"/>
  <c r="X226" i="558"/>
  <c r="U226" i="558"/>
  <c r="Z225" i="558"/>
  <c r="J225" i="558" s="1"/>
  <c r="Y225" i="558"/>
  <c r="X225" i="558"/>
  <c r="U225" i="558"/>
  <c r="Z224" i="558"/>
  <c r="J224" i="558" s="1"/>
  <c r="Y224" i="558"/>
  <c r="X224" i="558"/>
  <c r="Z223" i="558"/>
  <c r="J223" i="558" s="1"/>
  <c r="Y223" i="558"/>
  <c r="X223" i="558"/>
  <c r="Z222" i="558"/>
  <c r="J222" i="558" s="1"/>
  <c r="Y222" i="558"/>
  <c r="X222" i="558"/>
  <c r="U222" i="558"/>
  <c r="Z221" i="558"/>
  <c r="J221" i="558" s="1"/>
  <c r="Y221" i="558"/>
  <c r="X221" i="558"/>
  <c r="U221" i="558"/>
  <c r="Z220" i="558"/>
  <c r="J220" i="558" s="1"/>
  <c r="Y220" i="558"/>
  <c r="X220" i="558"/>
  <c r="U220" i="558"/>
  <c r="Z219" i="558"/>
  <c r="J219" i="558" s="1"/>
  <c r="Y219" i="558"/>
  <c r="X219" i="558"/>
  <c r="U219" i="558"/>
  <c r="Z218" i="558"/>
  <c r="J218" i="558" s="1"/>
  <c r="Y218" i="558"/>
  <c r="X218" i="558"/>
  <c r="U218" i="558"/>
  <c r="Z217" i="558"/>
  <c r="J217" i="558" s="1"/>
  <c r="Y217" i="558"/>
  <c r="X217" i="558"/>
  <c r="U217" i="558"/>
  <c r="Z216" i="558"/>
  <c r="J216" i="558" s="1"/>
  <c r="Y216" i="558"/>
  <c r="X216" i="558"/>
  <c r="U216" i="558"/>
  <c r="Z215" i="558"/>
  <c r="J215" i="558" s="1"/>
  <c r="Y215" i="558"/>
  <c r="X215" i="558"/>
  <c r="U215" i="558"/>
  <c r="Z214" i="558"/>
  <c r="J214" i="558" s="1"/>
  <c r="Y214" i="558"/>
  <c r="X214" i="558"/>
  <c r="U214" i="558"/>
  <c r="Z213" i="558"/>
  <c r="J213" i="558" s="1"/>
  <c r="Y213" i="558"/>
  <c r="X213" i="558"/>
  <c r="U213" i="558"/>
  <c r="Z212" i="558"/>
  <c r="J212" i="558" s="1"/>
  <c r="Y212" i="558"/>
  <c r="X212" i="558"/>
  <c r="U212" i="558"/>
  <c r="Z211" i="558"/>
  <c r="Y211" i="558"/>
  <c r="X211" i="558"/>
  <c r="U211" i="558"/>
  <c r="J211" i="558"/>
  <c r="Z210" i="558"/>
  <c r="J210" i="558" s="1"/>
  <c r="Y210" i="558"/>
  <c r="X210" i="558"/>
  <c r="U210" i="558"/>
  <c r="Z209" i="558"/>
  <c r="J209" i="558" s="1"/>
  <c r="Y209" i="558"/>
  <c r="X209" i="558"/>
  <c r="U209" i="558"/>
  <c r="Z208" i="558"/>
  <c r="J208" i="558" s="1"/>
  <c r="Y208" i="558"/>
  <c r="X208" i="558"/>
  <c r="U208" i="558"/>
  <c r="Z207" i="558"/>
  <c r="J207" i="558" s="1"/>
  <c r="Y207" i="558"/>
  <c r="X207" i="558"/>
  <c r="U207" i="558"/>
  <c r="Z206" i="558"/>
  <c r="J206" i="558" s="1"/>
  <c r="Y206" i="558"/>
  <c r="X206" i="558"/>
  <c r="U206" i="558"/>
  <c r="Z205" i="558"/>
  <c r="J205" i="558" s="1"/>
  <c r="Y205" i="558"/>
  <c r="X205" i="558"/>
  <c r="U205" i="558"/>
  <c r="Z204" i="558"/>
  <c r="J204" i="558" s="1"/>
  <c r="Y204" i="558"/>
  <c r="X204" i="558"/>
  <c r="U204" i="558"/>
  <c r="Z203" i="558"/>
  <c r="J203" i="558" s="1"/>
  <c r="Y203" i="558"/>
  <c r="X203" i="558"/>
  <c r="U203" i="558"/>
  <c r="Z202" i="558"/>
  <c r="J202" i="558" s="1"/>
  <c r="Y202" i="558"/>
  <c r="X202" i="558"/>
  <c r="U202" i="558"/>
  <c r="Z201" i="558"/>
  <c r="J201" i="558" s="1"/>
  <c r="Y201" i="558"/>
  <c r="X201" i="558"/>
  <c r="U201" i="558"/>
  <c r="Z200" i="558"/>
  <c r="J200" i="558" s="1"/>
  <c r="Y200" i="558"/>
  <c r="X200" i="558"/>
  <c r="U200" i="558"/>
  <c r="Z199" i="558"/>
  <c r="J199" i="558" s="1"/>
  <c r="Y199" i="558"/>
  <c r="X199" i="558"/>
  <c r="U199" i="558"/>
  <c r="Z198" i="558"/>
  <c r="Y198" i="558"/>
  <c r="X198" i="558"/>
  <c r="U198" i="558"/>
  <c r="J198" i="558"/>
  <c r="Z197" i="558"/>
  <c r="J197" i="558" s="1"/>
  <c r="Y197" i="558"/>
  <c r="X197" i="558"/>
  <c r="U197" i="558"/>
  <c r="F197" i="558"/>
  <c r="Z196" i="558"/>
  <c r="J196" i="558" s="1"/>
  <c r="Y196" i="558"/>
  <c r="X196" i="558"/>
  <c r="U196" i="558"/>
  <c r="F196" i="558"/>
  <c r="Z195" i="558"/>
  <c r="J195" i="558" s="1"/>
  <c r="Y195" i="558"/>
  <c r="X195" i="558"/>
  <c r="U195" i="558"/>
  <c r="F195" i="558"/>
  <c r="Z194" i="558"/>
  <c r="J194" i="558" s="1"/>
  <c r="Y194" i="558"/>
  <c r="X194" i="558"/>
  <c r="U194" i="558"/>
  <c r="F194" i="558"/>
  <c r="Z193" i="558"/>
  <c r="J193" i="558" s="1"/>
  <c r="Y193" i="558"/>
  <c r="X193" i="558"/>
  <c r="U193" i="558"/>
  <c r="F193" i="558"/>
  <c r="Z192" i="558"/>
  <c r="J192" i="558" s="1"/>
  <c r="Y192" i="558"/>
  <c r="X192" i="558"/>
  <c r="U192" i="558"/>
  <c r="F192" i="558"/>
  <c r="Z191" i="558"/>
  <c r="J191" i="558" s="1"/>
  <c r="Y191" i="558"/>
  <c r="X191" i="558"/>
  <c r="U191" i="558"/>
  <c r="F191" i="558"/>
  <c r="Z190" i="558"/>
  <c r="J190" i="558" s="1"/>
  <c r="Y190" i="558"/>
  <c r="X190" i="558"/>
  <c r="U190" i="558"/>
  <c r="F190" i="558"/>
  <c r="Z189" i="558"/>
  <c r="J189" i="558" s="1"/>
  <c r="Y189" i="558"/>
  <c r="X189" i="558"/>
  <c r="U189" i="558"/>
  <c r="F189" i="558"/>
  <c r="Z188" i="558"/>
  <c r="J188" i="558" s="1"/>
  <c r="Y188" i="558"/>
  <c r="X188" i="558"/>
  <c r="U188" i="558"/>
  <c r="F188" i="558"/>
  <c r="Z187" i="558"/>
  <c r="J187" i="558" s="1"/>
  <c r="Y187" i="558"/>
  <c r="X187" i="558"/>
  <c r="U187" i="558"/>
  <c r="F187" i="558"/>
  <c r="Z186" i="558"/>
  <c r="J186" i="558" s="1"/>
  <c r="Y186" i="558"/>
  <c r="X186" i="558"/>
  <c r="U186" i="558"/>
  <c r="F186" i="558"/>
  <c r="Z185" i="558"/>
  <c r="J185" i="558" s="1"/>
  <c r="Y185" i="558"/>
  <c r="X185" i="558"/>
  <c r="U185" i="558"/>
  <c r="F185" i="558"/>
  <c r="Z184" i="558"/>
  <c r="J184" i="558" s="1"/>
  <c r="Y184" i="558"/>
  <c r="X184" i="558"/>
  <c r="U184" i="558"/>
  <c r="F184" i="558"/>
  <c r="Z183" i="558"/>
  <c r="J183" i="558" s="1"/>
  <c r="Y183" i="558"/>
  <c r="X183" i="558"/>
  <c r="U183" i="558"/>
  <c r="F183" i="558"/>
  <c r="Z182" i="558"/>
  <c r="J182" i="558" s="1"/>
  <c r="Y182" i="558"/>
  <c r="X182" i="558"/>
  <c r="U182" i="558"/>
  <c r="F182" i="558"/>
  <c r="Z181" i="558"/>
  <c r="J181" i="558" s="1"/>
  <c r="Y181" i="558"/>
  <c r="X181" i="558"/>
  <c r="U181" i="558"/>
  <c r="F181" i="558"/>
  <c r="Z180" i="558"/>
  <c r="J180" i="558" s="1"/>
  <c r="Y180" i="558"/>
  <c r="X180" i="558"/>
  <c r="U180" i="558"/>
  <c r="F180" i="558"/>
  <c r="Z179" i="558"/>
  <c r="J179" i="558" s="1"/>
  <c r="Y179" i="558"/>
  <c r="X179" i="558"/>
  <c r="U179" i="558"/>
  <c r="F179" i="558"/>
  <c r="Z178" i="558"/>
  <c r="J178" i="558" s="1"/>
  <c r="Y178" i="558"/>
  <c r="X178" i="558"/>
  <c r="U178" i="558"/>
  <c r="F178" i="558"/>
  <c r="Z177" i="558"/>
  <c r="J177" i="558" s="1"/>
  <c r="Y177" i="558"/>
  <c r="X177" i="558"/>
  <c r="U177" i="558"/>
  <c r="F177" i="558"/>
  <c r="Z176" i="558"/>
  <c r="J176" i="558" s="1"/>
  <c r="Y176" i="558"/>
  <c r="X176" i="558"/>
  <c r="U176" i="558"/>
  <c r="F176" i="558"/>
  <c r="Z175" i="558"/>
  <c r="J175" i="558" s="1"/>
  <c r="Y175" i="558"/>
  <c r="X175" i="558"/>
  <c r="U175" i="558"/>
  <c r="F175" i="558"/>
  <c r="Z174" i="558"/>
  <c r="Y174" i="558"/>
  <c r="X174" i="558"/>
  <c r="U174" i="558"/>
  <c r="J174" i="558"/>
  <c r="F174" i="558"/>
  <c r="Z173" i="558"/>
  <c r="J173" i="558" s="1"/>
  <c r="Y173" i="558"/>
  <c r="X173" i="558"/>
  <c r="U173" i="558"/>
  <c r="F173" i="558"/>
  <c r="Z172" i="558"/>
  <c r="Y172" i="558"/>
  <c r="X172" i="558"/>
  <c r="U172" i="558"/>
  <c r="J172" i="558"/>
  <c r="F172" i="558"/>
  <c r="Z171" i="558"/>
  <c r="J171" i="558" s="1"/>
  <c r="Y171" i="558"/>
  <c r="X171" i="558"/>
  <c r="U171" i="558"/>
  <c r="F171" i="558"/>
  <c r="Z170" i="558"/>
  <c r="J170" i="558" s="1"/>
  <c r="Y170" i="558"/>
  <c r="X170" i="558"/>
  <c r="U170" i="558"/>
  <c r="F170" i="558"/>
  <c r="Z169" i="558"/>
  <c r="J169" i="558" s="1"/>
  <c r="Y169" i="558"/>
  <c r="X169" i="558"/>
  <c r="U169" i="558"/>
  <c r="F169" i="558"/>
  <c r="Z168" i="558"/>
  <c r="J168" i="558" s="1"/>
  <c r="Y168" i="558"/>
  <c r="X168" i="558"/>
  <c r="U168" i="558"/>
  <c r="F168" i="558"/>
  <c r="Z167" i="558"/>
  <c r="J167" i="558" s="1"/>
  <c r="Y167" i="558"/>
  <c r="X167" i="558"/>
  <c r="U167" i="558"/>
  <c r="F167" i="558"/>
  <c r="Z166" i="558"/>
  <c r="J166" i="558" s="1"/>
  <c r="Y166" i="558"/>
  <c r="X166" i="558"/>
  <c r="F166" i="558"/>
  <c r="Z165" i="558"/>
  <c r="J165" i="558" s="1"/>
  <c r="Y165" i="558"/>
  <c r="X165" i="558"/>
  <c r="F165" i="558"/>
  <c r="Z164" i="558"/>
  <c r="J164" i="558" s="1"/>
  <c r="Y164" i="558"/>
  <c r="X164" i="558"/>
  <c r="U164" i="558"/>
  <c r="F164" i="558"/>
  <c r="Z163" i="558"/>
  <c r="J163" i="558" s="1"/>
  <c r="Y163" i="558"/>
  <c r="X163" i="558"/>
  <c r="U163" i="558"/>
  <c r="F163" i="558"/>
  <c r="E163" i="558"/>
  <c r="Z162" i="558"/>
  <c r="J162" i="558" s="1"/>
  <c r="Y162" i="558"/>
  <c r="X162" i="558"/>
  <c r="U162" i="558"/>
  <c r="F162" i="558"/>
  <c r="E162" i="558"/>
  <c r="Y161" i="558"/>
  <c r="X161" i="558"/>
  <c r="J161" i="558"/>
  <c r="F161" i="558"/>
  <c r="E161" i="558"/>
  <c r="Y160" i="558"/>
  <c r="X160" i="558"/>
  <c r="J160" i="558"/>
  <c r="F160" i="558"/>
  <c r="E160" i="558"/>
  <c r="Y159" i="558"/>
  <c r="X159" i="558"/>
  <c r="J159" i="558"/>
  <c r="F159" i="558"/>
  <c r="E159" i="558"/>
  <c r="Y158" i="558"/>
  <c r="X158" i="558"/>
  <c r="J158" i="558"/>
  <c r="F158" i="558"/>
  <c r="E158" i="558"/>
  <c r="Z157" i="558"/>
  <c r="J157" i="558" s="1"/>
  <c r="Y157" i="558"/>
  <c r="X157" i="558"/>
  <c r="U157" i="558"/>
  <c r="F157" i="558"/>
  <c r="E157" i="558"/>
  <c r="Z156" i="558"/>
  <c r="J156" i="558" s="1"/>
  <c r="Y156" i="558"/>
  <c r="X156" i="558"/>
  <c r="U156" i="558"/>
  <c r="F156" i="558"/>
  <c r="E156" i="558"/>
  <c r="Z155" i="558"/>
  <c r="J155" i="558" s="1"/>
  <c r="Y155" i="558"/>
  <c r="X155" i="558"/>
  <c r="U155" i="558"/>
  <c r="F155" i="558"/>
  <c r="E155" i="558"/>
  <c r="Z154" i="558"/>
  <c r="J154" i="558" s="1"/>
  <c r="Y154" i="558"/>
  <c r="X154" i="558"/>
  <c r="U154" i="558"/>
  <c r="F154" i="558"/>
  <c r="E154" i="558"/>
  <c r="Z153" i="558"/>
  <c r="J153" i="558" s="1"/>
  <c r="Y153" i="558"/>
  <c r="X153" i="558"/>
  <c r="U153" i="558"/>
  <c r="F153" i="558"/>
  <c r="E153" i="558"/>
  <c r="Z152" i="558"/>
  <c r="J152" i="558" s="1"/>
  <c r="Y152" i="558"/>
  <c r="X152" i="558"/>
  <c r="U152" i="558"/>
  <c r="F152" i="558"/>
  <c r="E152" i="558"/>
  <c r="Z151" i="558"/>
  <c r="J151" i="558" s="1"/>
  <c r="Y151" i="558"/>
  <c r="X151" i="558"/>
  <c r="U151" i="558"/>
  <c r="G151" i="558" a="1"/>
  <c r="G151" i="558" s="1"/>
  <c r="F151" i="558"/>
  <c r="E151" i="558"/>
  <c r="Z150" i="558"/>
  <c r="Y150" i="558"/>
  <c r="X150" i="558"/>
  <c r="U150" i="558"/>
  <c r="J150" i="558"/>
  <c r="G150" i="558"/>
  <c r="F150" i="558"/>
  <c r="E150" i="558"/>
  <c r="Z149" i="558"/>
  <c r="J149" i="558" s="1"/>
  <c r="Y149" i="558"/>
  <c r="X149" i="558"/>
  <c r="U149" i="558"/>
  <c r="G149" i="558"/>
  <c r="F149" i="558"/>
  <c r="E149" i="558"/>
  <c r="Z148" i="558"/>
  <c r="J148" i="558" s="1"/>
  <c r="Y148" i="558"/>
  <c r="X148" i="558"/>
  <c r="G148" i="558"/>
  <c r="F148" i="558"/>
  <c r="E148" i="558"/>
  <c r="Z147" i="558"/>
  <c r="J147" i="558" s="1"/>
  <c r="Y147" i="558"/>
  <c r="X147" i="558"/>
  <c r="G147" i="558"/>
  <c r="F147" i="558"/>
  <c r="E147" i="558"/>
  <c r="Z146" i="558"/>
  <c r="J146" i="558" s="1"/>
  <c r="Y146" i="558"/>
  <c r="X146" i="558"/>
  <c r="G146" i="558"/>
  <c r="F146" i="558"/>
  <c r="E146" i="558"/>
  <c r="Z145" i="558"/>
  <c r="J145" i="558" s="1"/>
  <c r="Y145" i="558"/>
  <c r="X145" i="558"/>
  <c r="G145" i="558"/>
  <c r="F145" i="558"/>
  <c r="E145" i="558"/>
  <c r="Z144" i="558"/>
  <c r="J144" i="558" s="1"/>
  <c r="Y144" i="558"/>
  <c r="X144" i="558"/>
  <c r="U144" i="558"/>
  <c r="G144" i="558"/>
  <c r="F144" i="558"/>
  <c r="E144" i="558"/>
  <c r="Z143" i="558"/>
  <c r="J143" i="558" s="1"/>
  <c r="Y143" i="558"/>
  <c r="X143" i="558"/>
  <c r="U143" i="558"/>
  <c r="G143" i="558"/>
  <c r="F143" i="558"/>
  <c r="E143" i="558"/>
  <c r="Z142" i="558"/>
  <c r="J142" i="558" s="1"/>
  <c r="Y142" i="558"/>
  <c r="X142" i="558"/>
  <c r="U142" i="558"/>
  <c r="G142" i="558"/>
  <c r="F142" i="558"/>
  <c r="E142" i="558"/>
  <c r="Z141" i="558"/>
  <c r="Y141" i="558"/>
  <c r="X141" i="558"/>
  <c r="U141" i="558"/>
  <c r="J141" i="558"/>
  <c r="G141" i="558"/>
  <c r="F141" i="558"/>
  <c r="E141" i="558"/>
  <c r="Z140" i="558"/>
  <c r="J140" i="558" s="1"/>
  <c r="Y140" i="558"/>
  <c r="X140" i="558"/>
  <c r="U140" i="558"/>
  <c r="G140" i="558"/>
  <c r="F140" i="558"/>
  <c r="E140" i="558"/>
  <c r="Z139" i="558"/>
  <c r="J139" i="558" s="1"/>
  <c r="Y139" i="558"/>
  <c r="X139" i="558"/>
  <c r="U139" i="558"/>
  <c r="G139" i="558"/>
  <c r="F139" i="558"/>
  <c r="E139" i="558"/>
  <c r="Z138" i="558"/>
  <c r="J138" i="558" s="1"/>
  <c r="Y138" i="558"/>
  <c r="X138" i="558"/>
  <c r="U138" i="558"/>
  <c r="G138" i="558"/>
  <c r="F138" i="558"/>
  <c r="E138" i="558"/>
  <c r="Z137" i="558"/>
  <c r="J137" i="558" s="1"/>
  <c r="Y137" i="558"/>
  <c r="X137" i="558"/>
  <c r="W137" i="558"/>
  <c r="U137" i="558"/>
  <c r="G137" i="558"/>
  <c r="F137" i="558"/>
  <c r="E137" i="558"/>
  <c r="Z136" i="558"/>
  <c r="J136" i="558" s="1"/>
  <c r="Y136" i="558"/>
  <c r="X136" i="558"/>
  <c r="U136" i="558"/>
  <c r="G136" i="558"/>
  <c r="F136" i="558"/>
  <c r="E136" i="558"/>
  <c r="Z135" i="558"/>
  <c r="J135" i="558" s="1"/>
  <c r="Y135" i="558"/>
  <c r="X135" i="558"/>
  <c r="U135" i="558"/>
  <c r="H135" i="558"/>
  <c r="G135" i="558"/>
  <c r="F135" i="558"/>
  <c r="E135" i="558"/>
  <c r="Z134" i="558"/>
  <c r="J134" i="558" s="1"/>
  <c r="Y134" i="558"/>
  <c r="X134" i="558"/>
  <c r="U134" i="558"/>
  <c r="H134" i="558"/>
  <c r="G134" i="558"/>
  <c r="F134" i="558"/>
  <c r="E134" i="558"/>
  <c r="Z133" i="558"/>
  <c r="J133" i="558" s="1"/>
  <c r="Y133" i="558"/>
  <c r="X133" i="558"/>
  <c r="U133" i="558"/>
  <c r="H133" i="558"/>
  <c r="G133" i="558"/>
  <c r="F133" i="558"/>
  <c r="E133" i="558"/>
  <c r="Z132" i="558"/>
  <c r="J132" i="558" s="1"/>
  <c r="Y132" i="558"/>
  <c r="X132" i="558"/>
  <c r="U132" i="558"/>
  <c r="H132" i="558"/>
  <c r="G132" i="558"/>
  <c r="F132" i="558"/>
  <c r="E132" i="558"/>
  <c r="Z131" i="558"/>
  <c r="J131" i="558" s="1"/>
  <c r="Y131" i="558"/>
  <c r="X131" i="558"/>
  <c r="U131" i="558"/>
  <c r="H131" i="558"/>
  <c r="G131" i="558"/>
  <c r="F131" i="558"/>
  <c r="E131" i="558"/>
  <c r="Z130" i="558"/>
  <c r="J130" i="558" s="1"/>
  <c r="Y130" i="558"/>
  <c r="X130" i="558"/>
  <c r="U130" i="558"/>
  <c r="H130" i="558"/>
  <c r="G130" i="558"/>
  <c r="F130" i="558"/>
  <c r="E130" i="558"/>
  <c r="Z129" i="558"/>
  <c r="J129" i="558" s="1"/>
  <c r="Y129" i="558"/>
  <c r="X129" i="558"/>
  <c r="W129" i="558"/>
  <c r="U129" i="558"/>
  <c r="H129" i="558"/>
  <c r="G129" i="558"/>
  <c r="F129" i="558"/>
  <c r="E129" i="558"/>
  <c r="Z128" i="558"/>
  <c r="J128" i="558" s="1"/>
  <c r="Y128" i="558"/>
  <c r="X128" i="558"/>
  <c r="U128" i="558"/>
  <c r="H128" i="558"/>
  <c r="G128" i="558"/>
  <c r="F128" i="558"/>
  <c r="E128" i="558"/>
  <c r="Z127" i="558"/>
  <c r="J127" i="558" s="1"/>
  <c r="Y127" i="558"/>
  <c r="X127" i="558"/>
  <c r="U127" i="558"/>
  <c r="H127" i="558"/>
  <c r="G127" i="558"/>
  <c r="F127" i="558"/>
  <c r="E127" i="558"/>
  <c r="Z126" i="558"/>
  <c r="J126" i="558" s="1"/>
  <c r="Y126" i="558"/>
  <c r="X126" i="558"/>
  <c r="U126" i="558"/>
  <c r="H126" i="558"/>
  <c r="G126" i="558"/>
  <c r="F126" i="558"/>
  <c r="E126" i="558"/>
  <c r="Z125" i="558"/>
  <c r="J125" i="558" s="1"/>
  <c r="Y125" i="558"/>
  <c r="X125" i="558"/>
  <c r="U125" i="558"/>
  <c r="H125" i="558"/>
  <c r="G125" i="558"/>
  <c r="F125" i="558"/>
  <c r="E125" i="558"/>
  <c r="Z124" i="558"/>
  <c r="J124" i="558" s="1"/>
  <c r="Y124" i="558"/>
  <c r="X124" i="558"/>
  <c r="U124" i="558"/>
  <c r="H124" i="558"/>
  <c r="G124" i="558"/>
  <c r="F124" i="558"/>
  <c r="E124" i="558"/>
  <c r="Z123" i="558"/>
  <c r="J123" i="558" s="1"/>
  <c r="Y123" i="558"/>
  <c r="X123" i="558"/>
  <c r="U123" i="558"/>
  <c r="H123" i="558"/>
  <c r="G123" i="558"/>
  <c r="F123" i="558"/>
  <c r="E123" i="558"/>
  <c r="Z122" i="558"/>
  <c r="J122" i="558" s="1"/>
  <c r="Y122" i="558"/>
  <c r="X122" i="558"/>
  <c r="U122" i="558"/>
  <c r="H122" i="558"/>
  <c r="G122" i="558"/>
  <c r="F122" i="558"/>
  <c r="E122" i="558"/>
  <c r="Z121" i="558"/>
  <c r="J121" i="558" s="1"/>
  <c r="Y121" i="558"/>
  <c r="X121" i="558"/>
  <c r="U121" i="558"/>
  <c r="H121" i="558"/>
  <c r="G121" i="558"/>
  <c r="F121" i="558"/>
  <c r="E121" i="558"/>
  <c r="Z120" i="558"/>
  <c r="J120" i="558" s="1"/>
  <c r="Y120" i="558"/>
  <c r="X120" i="558"/>
  <c r="U120" i="558"/>
  <c r="H120" i="558"/>
  <c r="G120" i="558"/>
  <c r="F120" i="558"/>
  <c r="E120" i="558"/>
  <c r="Z119" i="558"/>
  <c r="J119" i="558" s="1"/>
  <c r="Y119" i="558"/>
  <c r="X119" i="558"/>
  <c r="U119" i="558"/>
  <c r="H119" i="558"/>
  <c r="G119" i="558"/>
  <c r="F119" i="558"/>
  <c r="E119" i="558"/>
  <c r="Z118" i="558"/>
  <c r="J118" i="558" s="1"/>
  <c r="Y118" i="558"/>
  <c r="X118" i="558"/>
  <c r="U118" i="558"/>
  <c r="H118" i="558"/>
  <c r="G118" i="558"/>
  <c r="F118" i="558"/>
  <c r="E118" i="558"/>
  <c r="Z117" i="558"/>
  <c r="J117" i="558" s="1"/>
  <c r="Y117" i="558"/>
  <c r="X117" i="558"/>
  <c r="U117" i="558"/>
  <c r="H117" i="558"/>
  <c r="G117" i="558"/>
  <c r="F117" i="558"/>
  <c r="E117" i="558"/>
  <c r="Z116" i="558"/>
  <c r="J116" i="558" s="1"/>
  <c r="Y116" i="558"/>
  <c r="X116" i="558"/>
  <c r="U116" i="558"/>
  <c r="H116" i="558"/>
  <c r="G116" i="558"/>
  <c r="F116" i="558"/>
  <c r="E116" i="558"/>
  <c r="Z115" i="558"/>
  <c r="J115" i="558" s="1"/>
  <c r="Y115" i="558"/>
  <c r="X115" i="558"/>
  <c r="H115" i="558"/>
  <c r="G115" i="558"/>
  <c r="F115" i="558"/>
  <c r="E115" i="558"/>
  <c r="Z114" i="558"/>
  <c r="J114" i="558" s="1"/>
  <c r="Y114" i="558"/>
  <c r="X114" i="558"/>
  <c r="H114" i="558"/>
  <c r="G114" i="558"/>
  <c r="F114" i="558"/>
  <c r="E114" i="558"/>
  <c r="Z113" i="558"/>
  <c r="J113" i="558" s="1"/>
  <c r="Y113" i="558"/>
  <c r="X113" i="558"/>
  <c r="U113" i="558"/>
  <c r="H113" i="558"/>
  <c r="G113" i="558"/>
  <c r="F113" i="558"/>
  <c r="E113" i="558"/>
  <c r="Z112" i="558"/>
  <c r="J112" i="558" s="1"/>
  <c r="Y112" i="558"/>
  <c r="X112" i="558"/>
  <c r="V112" i="558"/>
  <c r="U112" i="558"/>
  <c r="H112" i="558"/>
  <c r="G112" i="558"/>
  <c r="F112" i="558"/>
  <c r="E112" i="558"/>
  <c r="Z111" i="558"/>
  <c r="J111" i="558" s="1"/>
  <c r="Y111" i="558"/>
  <c r="X111" i="558"/>
  <c r="V111" i="558"/>
  <c r="U111" i="558"/>
  <c r="H111" i="558"/>
  <c r="G111" i="558"/>
  <c r="F111" i="558"/>
  <c r="E111" i="558"/>
  <c r="Z110" i="558"/>
  <c r="J110" i="558" s="1"/>
  <c r="Y110" i="558"/>
  <c r="X110" i="558"/>
  <c r="V110" i="558"/>
  <c r="U110" i="558"/>
  <c r="H110" i="558"/>
  <c r="G110" i="558"/>
  <c r="F110" i="558"/>
  <c r="E110" i="558"/>
  <c r="Z109" i="558"/>
  <c r="J109" i="558" s="1"/>
  <c r="Y109" i="558"/>
  <c r="X109" i="558"/>
  <c r="I109" i="558" s="1"/>
  <c r="V109" i="558"/>
  <c r="U109" i="558"/>
  <c r="H109" i="558"/>
  <c r="G109" i="558"/>
  <c r="F109" i="558"/>
  <c r="E109" i="558"/>
  <c r="Z108" i="558"/>
  <c r="J108" i="558" s="1"/>
  <c r="Y108" i="558"/>
  <c r="X108" i="558"/>
  <c r="V108" i="558"/>
  <c r="U108" i="558"/>
  <c r="H108" i="558"/>
  <c r="G108" i="558"/>
  <c r="F108" i="558"/>
  <c r="E108" i="558"/>
  <c r="Z107" i="558"/>
  <c r="J107" i="558" s="1"/>
  <c r="Y107" i="558"/>
  <c r="X107" i="558"/>
  <c r="V107" i="558"/>
  <c r="W107" i="558" s="1"/>
  <c r="U107" i="558"/>
  <c r="H107" i="558"/>
  <c r="G107" i="558"/>
  <c r="F107" i="558"/>
  <c r="E107" i="558"/>
  <c r="Z106" i="558"/>
  <c r="J106" i="558" s="1"/>
  <c r="Y106" i="558"/>
  <c r="X106" i="558"/>
  <c r="V106" i="558"/>
  <c r="U106" i="558"/>
  <c r="H106" i="558"/>
  <c r="G106" i="558"/>
  <c r="F106" i="558"/>
  <c r="E106" i="558"/>
  <c r="Z105" i="558"/>
  <c r="J105" i="558" s="1"/>
  <c r="Y105" i="558"/>
  <c r="X105" i="558"/>
  <c r="V105" i="558"/>
  <c r="U105" i="558"/>
  <c r="H105" i="558"/>
  <c r="G105" i="558"/>
  <c r="F105" i="558"/>
  <c r="E105" i="558"/>
  <c r="Z104" i="558"/>
  <c r="J104" i="558" s="1"/>
  <c r="Y104" i="558"/>
  <c r="X104" i="558"/>
  <c r="V104" i="558"/>
  <c r="W104" i="558" s="1"/>
  <c r="U104" i="558"/>
  <c r="H104" i="558"/>
  <c r="G104" i="558"/>
  <c r="F104" i="558"/>
  <c r="E104" i="558"/>
  <c r="Z103" i="558"/>
  <c r="J103" i="558" s="1"/>
  <c r="Y103" i="558"/>
  <c r="X103" i="558"/>
  <c r="V103" i="558"/>
  <c r="U103" i="558"/>
  <c r="H103" i="558"/>
  <c r="G103" i="558"/>
  <c r="F103" i="558"/>
  <c r="E103" i="558"/>
  <c r="Z102" i="558"/>
  <c r="J102" i="558" s="1"/>
  <c r="Y102" i="558"/>
  <c r="X102" i="558"/>
  <c r="V102" i="558"/>
  <c r="W102" i="558" s="1"/>
  <c r="U102" i="558"/>
  <c r="H102" i="558"/>
  <c r="G102" i="558"/>
  <c r="F102" i="558"/>
  <c r="E102" i="558"/>
  <c r="Z101" i="558"/>
  <c r="J101" i="558" s="1"/>
  <c r="Y101" i="558"/>
  <c r="X101" i="558"/>
  <c r="V101" i="558"/>
  <c r="W101" i="558" s="1"/>
  <c r="H101" i="558"/>
  <c r="G101" i="558"/>
  <c r="F101" i="558"/>
  <c r="E101" i="558"/>
  <c r="Z100" i="558"/>
  <c r="J100" i="558" s="1"/>
  <c r="Y100" i="558"/>
  <c r="I100" i="558" s="1"/>
  <c r="X100" i="558"/>
  <c r="V100" i="558"/>
  <c r="W100" i="558" s="1"/>
  <c r="H100" i="558"/>
  <c r="G100" i="558"/>
  <c r="F100" i="558"/>
  <c r="E100" i="558"/>
  <c r="Z99" i="558"/>
  <c r="J99" i="558" s="1"/>
  <c r="Y99" i="558"/>
  <c r="X99" i="558"/>
  <c r="V99" i="558"/>
  <c r="U99" i="558"/>
  <c r="T99" i="558"/>
  <c r="H99" i="558"/>
  <c r="G99" i="558"/>
  <c r="F99" i="558"/>
  <c r="E99" i="558"/>
  <c r="Z98" i="558"/>
  <c r="J98" i="558" s="1"/>
  <c r="Y98" i="558"/>
  <c r="X98" i="558"/>
  <c r="V98" i="558"/>
  <c r="U98" i="558"/>
  <c r="T98" i="558"/>
  <c r="H98" i="558"/>
  <c r="G98" i="558"/>
  <c r="F98" i="558"/>
  <c r="E98" i="558"/>
  <c r="Z97" i="558"/>
  <c r="J97" i="558" s="1"/>
  <c r="Y97" i="558"/>
  <c r="I97" i="558" s="1"/>
  <c r="X97" i="558"/>
  <c r="V97" i="558"/>
  <c r="U97" i="558"/>
  <c r="T97" i="558"/>
  <c r="H97" i="558"/>
  <c r="G97" i="558"/>
  <c r="F97" i="558"/>
  <c r="E97" i="558"/>
  <c r="Z96" i="558"/>
  <c r="J96" i="558" s="1"/>
  <c r="Y96" i="558"/>
  <c r="X96" i="558"/>
  <c r="I96" i="558" s="1"/>
  <c r="V96" i="558"/>
  <c r="W96" i="558" s="1"/>
  <c r="U96" i="558"/>
  <c r="T96" i="558"/>
  <c r="H96" i="558"/>
  <c r="G96" i="558"/>
  <c r="F96" i="558"/>
  <c r="E96" i="558"/>
  <c r="Z95" i="558"/>
  <c r="J95" i="558" s="1"/>
  <c r="Y95" i="558"/>
  <c r="X95" i="558"/>
  <c r="V95" i="558"/>
  <c r="W95" i="558" s="1"/>
  <c r="U95" i="558"/>
  <c r="T95" i="558"/>
  <c r="H95" i="558"/>
  <c r="G95" i="558"/>
  <c r="F95" i="558"/>
  <c r="E95" i="558"/>
  <c r="Z94" i="558"/>
  <c r="J94" i="558" s="1"/>
  <c r="Y94" i="558"/>
  <c r="X94" i="558"/>
  <c r="I94" i="558" s="1"/>
  <c r="V94" i="558"/>
  <c r="W94" i="558" s="1"/>
  <c r="U94" i="558"/>
  <c r="T94" i="558"/>
  <c r="H94" i="558"/>
  <c r="G94" i="558"/>
  <c r="F94" i="558"/>
  <c r="E94" i="558"/>
  <c r="Z93" i="558"/>
  <c r="J93" i="558" s="1"/>
  <c r="Y93" i="558"/>
  <c r="X93" i="558"/>
  <c r="V93" i="558"/>
  <c r="U93" i="558"/>
  <c r="T93" i="558"/>
  <c r="H93" i="558"/>
  <c r="G93" i="558"/>
  <c r="F93" i="558"/>
  <c r="E93" i="558"/>
  <c r="Z92" i="558"/>
  <c r="J92" i="558" s="1"/>
  <c r="Y92" i="558"/>
  <c r="X92" i="558"/>
  <c r="V92" i="558"/>
  <c r="U92" i="558"/>
  <c r="T92" i="558"/>
  <c r="H92" i="558"/>
  <c r="G92" i="558"/>
  <c r="F92" i="558"/>
  <c r="E92" i="558"/>
  <c r="Z91" i="558"/>
  <c r="J91" i="558" s="1"/>
  <c r="Y91" i="558"/>
  <c r="X91" i="558"/>
  <c r="V91" i="558"/>
  <c r="W91" i="558" s="1"/>
  <c r="U91" i="558"/>
  <c r="T91" i="558"/>
  <c r="H91" i="558"/>
  <c r="G91" i="558"/>
  <c r="F91" i="558"/>
  <c r="E91" i="558"/>
  <c r="Z90" i="558"/>
  <c r="J90" i="558" s="1"/>
  <c r="Y90" i="558"/>
  <c r="X90" i="558"/>
  <c r="V90" i="558"/>
  <c r="W90" i="558" s="1"/>
  <c r="T90" i="558"/>
  <c r="H90" i="558"/>
  <c r="G90" i="558"/>
  <c r="F90" i="558"/>
  <c r="E90" i="558"/>
  <c r="Z89" i="558"/>
  <c r="J89" i="558" s="1"/>
  <c r="Y89" i="558"/>
  <c r="X89" i="558"/>
  <c r="V89" i="558"/>
  <c r="W89" i="558" s="1"/>
  <c r="T89" i="558"/>
  <c r="H89" i="558"/>
  <c r="G89" i="558"/>
  <c r="F89" i="558"/>
  <c r="E89" i="558"/>
  <c r="Z88" i="558"/>
  <c r="Y88" i="558"/>
  <c r="X88" i="558"/>
  <c r="V88" i="558"/>
  <c r="W88" i="558" s="1"/>
  <c r="T88" i="558"/>
  <c r="J88" i="558"/>
  <c r="H88" i="558"/>
  <c r="G88" i="558"/>
  <c r="F88" i="558"/>
  <c r="E88" i="558"/>
  <c r="Z87" i="558"/>
  <c r="J87" i="558" s="1"/>
  <c r="Y87" i="558"/>
  <c r="X87" i="558"/>
  <c r="V87" i="558"/>
  <c r="W87" i="558" s="1"/>
  <c r="T87" i="558"/>
  <c r="H87" i="558"/>
  <c r="G87" i="558"/>
  <c r="F87" i="558"/>
  <c r="E87" i="558"/>
  <c r="Z86" i="558"/>
  <c r="J86" i="558" s="1"/>
  <c r="Y86" i="558"/>
  <c r="X86" i="558"/>
  <c r="V86" i="558"/>
  <c r="W86" i="558" s="1"/>
  <c r="U86" i="558"/>
  <c r="T86" i="558"/>
  <c r="H86" i="558"/>
  <c r="G86" i="558"/>
  <c r="F86" i="558"/>
  <c r="E86" i="558"/>
  <c r="Z85" i="558"/>
  <c r="J85" i="558" s="1"/>
  <c r="Y85" i="558"/>
  <c r="X85" i="558"/>
  <c r="I85" i="558" s="1"/>
  <c r="V85" i="558"/>
  <c r="W85" i="558" s="1"/>
  <c r="U85" i="558"/>
  <c r="T85" i="558"/>
  <c r="H85" i="558"/>
  <c r="G85" i="558"/>
  <c r="F85" i="558"/>
  <c r="E85" i="558"/>
  <c r="Z84" i="558"/>
  <c r="J84" i="558" s="1"/>
  <c r="Y84" i="558"/>
  <c r="X84" i="558"/>
  <c r="V84" i="558"/>
  <c r="W84" i="558" s="1"/>
  <c r="U84" i="558"/>
  <c r="T84" i="558"/>
  <c r="H84" i="558"/>
  <c r="G84" i="558"/>
  <c r="F84" i="558"/>
  <c r="E84" i="558"/>
  <c r="Z83" i="558"/>
  <c r="J83" i="558" s="1"/>
  <c r="Y83" i="558"/>
  <c r="X83" i="558"/>
  <c r="I83" i="558" s="1"/>
  <c r="V83" i="558"/>
  <c r="W83" i="558" s="1"/>
  <c r="U83" i="558"/>
  <c r="T83" i="558"/>
  <c r="H83" i="558"/>
  <c r="G83" i="558"/>
  <c r="F83" i="558"/>
  <c r="E83" i="558"/>
  <c r="Z82" i="558"/>
  <c r="J82" i="558" s="1"/>
  <c r="Y82" i="558"/>
  <c r="X82" i="558"/>
  <c r="I82" i="558" s="1"/>
  <c r="V82" i="558"/>
  <c r="W82" i="558" s="1"/>
  <c r="U82" i="558"/>
  <c r="T82" i="558"/>
  <c r="H82" i="558"/>
  <c r="G82" i="558"/>
  <c r="F82" i="558"/>
  <c r="E82" i="558"/>
  <c r="Z81" i="558"/>
  <c r="J81" i="558" s="1"/>
  <c r="Y81" i="558"/>
  <c r="X81" i="558"/>
  <c r="V81" i="558"/>
  <c r="W81" i="558" s="1"/>
  <c r="U81" i="558"/>
  <c r="T81" i="558"/>
  <c r="K81" i="558"/>
  <c r="H81" i="558"/>
  <c r="G81" i="558"/>
  <c r="F81" i="558"/>
  <c r="E81" i="558"/>
  <c r="Z80" i="558"/>
  <c r="J80" i="558" s="1"/>
  <c r="Y80" i="558"/>
  <c r="X80" i="558"/>
  <c r="V80" i="558"/>
  <c r="W80" i="558" s="1"/>
  <c r="U80" i="558"/>
  <c r="T80" i="558"/>
  <c r="K80" i="558"/>
  <c r="H80" i="558"/>
  <c r="G80" i="558"/>
  <c r="F80" i="558"/>
  <c r="E80" i="558"/>
  <c r="Z79" i="558"/>
  <c r="J79" i="558" s="1"/>
  <c r="Y79" i="558"/>
  <c r="X79" i="558"/>
  <c r="V79" i="558"/>
  <c r="W79" i="558" s="1"/>
  <c r="U79" i="558"/>
  <c r="T79" i="558"/>
  <c r="K79" i="558"/>
  <c r="H79" i="558"/>
  <c r="G79" i="558"/>
  <c r="F79" i="558"/>
  <c r="E79" i="558"/>
  <c r="Z78" i="558"/>
  <c r="J78" i="558" s="1"/>
  <c r="Y78" i="558"/>
  <c r="X78" i="558"/>
  <c r="V78" i="558"/>
  <c r="W78" i="558" s="1"/>
  <c r="U78" i="558"/>
  <c r="T78" i="558"/>
  <c r="K78" i="558"/>
  <c r="H78" i="558"/>
  <c r="G78" i="558"/>
  <c r="F78" i="558"/>
  <c r="E78" i="558"/>
  <c r="Z77" i="558"/>
  <c r="J77" i="558" s="1"/>
  <c r="Y77" i="558"/>
  <c r="X77" i="558"/>
  <c r="V77" i="558"/>
  <c r="W77" i="558" s="1"/>
  <c r="U77" i="558"/>
  <c r="T77" i="558"/>
  <c r="K77" i="558"/>
  <c r="H77" i="558"/>
  <c r="G77" i="558"/>
  <c r="F77" i="558"/>
  <c r="E77" i="558"/>
  <c r="Z76" i="558"/>
  <c r="J76" i="558" s="1"/>
  <c r="Y76" i="558"/>
  <c r="X76" i="558"/>
  <c r="V76" i="558"/>
  <c r="W76" i="558" s="1"/>
  <c r="T76" i="558"/>
  <c r="K76" i="558"/>
  <c r="H76" i="558"/>
  <c r="G76" i="558"/>
  <c r="F76" i="558"/>
  <c r="E76" i="558"/>
  <c r="Z75" i="558"/>
  <c r="J75" i="558" s="1"/>
  <c r="Y75" i="558"/>
  <c r="X75" i="558"/>
  <c r="V75" i="558"/>
  <c r="W75" i="558" s="1"/>
  <c r="U75" i="558"/>
  <c r="T75" i="558"/>
  <c r="K75" i="558"/>
  <c r="H75" i="558"/>
  <c r="G75" i="558"/>
  <c r="F75" i="558"/>
  <c r="E75" i="558"/>
  <c r="Z74" i="558"/>
  <c r="J74" i="558" s="1"/>
  <c r="Y74" i="558"/>
  <c r="X74" i="558"/>
  <c r="I74" i="558" s="1"/>
  <c r="V74" i="558"/>
  <c r="W74" i="558" s="1"/>
  <c r="U74" i="558"/>
  <c r="T74" i="558"/>
  <c r="K74" i="558"/>
  <c r="H74" i="558"/>
  <c r="G74" i="558"/>
  <c r="F74" i="558"/>
  <c r="E74" i="558"/>
  <c r="Z73" i="558"/>
  <c r="J73" i="558" s="1"/>
  <c r="Y73" i="558"/>
  <c r="X73" i="558"/>
  <c r="I73" i="558" s="1"/>
  <c r="V73" i="558"/>
  <c r="W73" i="558" s="1"/>
  <c r="U73" i="558"/>
  <c r="T73" i="558"/>
  <c r="K73" i="558"/>
  <c r="H73" i="558"/>
  <c r="G73" i="558"/>
  <c r="F73" i="558"/>
  <c r="E73" i="558"/>
  <c r="Z72" i="558"/>
  <c r="J72" i="558" s="1"/>
  <c r="Y72" i="558"/>
  <c r="X72" i="558"/>
  <c r="V72" i="558"/>
  <c r="W72" i="558" s="1"/>
  <c r="T72" i="558"/>
  <c r="K72" i="558"/>
  <c r="H72" i="558"/>
  <c r="G72" i="558"/>
  <c r="F72" i="558"/>
  <c r="E72" i="558"/>
  <c r="Z71" i="558"/>
  <c r="J71" i="558" s="1"/>
  <c r="Y71" i="558"/>
  <c r="X71" i="558"/>
  <c r="V71" i="558"/>
  <c r="W71" i="558" s="1"/>
  <c r="T71" i="558"/>
  <c r="K71" i="558"/>
  <c r="H71" i="558"/>
  <c r="G71" i="558"/>
  <c r="F71" i="558"/>
  <c r="E71" i="558"/>
  <c r="Z70" i="558"/>
  <c r="J70" i="558" s="1"/>
  <c r="Y70" i="558"/>
  <c r="X70" i="558"/>
  <c r="V70" i="558"/>
  <c r="W70" i="558" s="1"/>
  <c r="T70" i="558"/>
  <c r="K70" i="558"/>
  <c r="H70" i="558"/>
  <c r="G70" i="558"/>
  <c r="F70" i="558"/>
  <c r="E70" i="558"/>
  <c r="Z69" i="558"/>
  <c r="J69" i="558" s="1"/>
  <c r="Y69" i="558"/>
  <c r="X69" i="558"/>
  <c r="V69" i="558"/>
  <c r="W69" i="558" s="1"/>
  <c r="T69" i="558"/>
  <c r="K69" i="558"/>
  <c r="H69" i="558"/>
  <c r="G69" i="558"/>
  <c r="F69" i="558"/>
  <c r="E69" i="558"/>
  <c r="Z68" i="558"/>
  <c r="J68" i="558" s="1"/>
  <c r="Y68" i="558"/>
  <c r="X68" i="558"/>
  <c r="V68" i="558"/>
  <c r="W68" i="558" s="1"/>
  <c r="T68" i="558"/>
  <c r="K68" i="558"/>
  <c r="H68" i="558"/>
  <c r="G68" i="558"/>
  <c r="F68" i="558"/>
  <c r="E68" i="558"/>
  <c r="Z67" i="558"/>
  <c r="J67" i="558" s="1"/>
  <c r="Y67" i="558"/>
  <c r="X67" i="558"/>
  <c r="V67" i="558"/>
  <c r="W67" i="558" s="1"/>
  <c r="U67" i="558"/>
  <c r="T67" i="558"/>
  <c r="K67" i="558"/>
  <c r="H67" i="558"/>
  <c r="G67" i="558"/>
  <c r="F67" i="558"/>
  <c r="E67" i="558"/>
  <c r="Z66" i="558"/>
  <c r="J66" i="558" s="1"/>
  <c r="Y66" i="558"/>
  <c r="X66" i="558"/>
  <c r="V66" i="558"/>
  <c r="W66" i="558" s="1"/>
  <c r="U66" i="558"/>
  <c r="T66" i="558"/>
  <c r="K66" i="558"/>
  <c r="H66" i="558"/>
  <c r="G66" i="558"/>
  <c r="F66" i="558"/>
  <c r="E66" i="558"/>
  <c r="Z65" i="558"/>
  <c r="J65" i="558" s="1"/>
  <c r="Y65" i="558"/>
  <c r="X65" i="558"/>
  <c r="I65" i="558" s="1"/>
  <c r="V65" i="558"/>
  <c r="W65" i="558" s="1"/>
  <c r="T65" i="558"/>
  <c r="K65" i="558"/>
  <c r="H65" i="558"/>
  <c r="G65" i="558"/>
  <c r="F65" i="558"/>
  <c r="E65" i="558"/>
  <c r="Z64" i="558"/>
  <c r="J64" i="558" s="1"/>
  <c r="Y64" i="558"/>
  <c r="X64" i="558"/>
  <c r="V64" i="558"/>
  <c r="W64" i="558" s="1"/>
  <c r="T64" i="558"/>
  <c r="K64" i="558"/>
  <c r="H64" i="558"/>
  <c r="G64" i="558"/>
  <c r="F64" i="558"/>
  <c r="E64" i="558"/>
  <c r="Z63" i="558"/>
  <c r="J63" i="558" s="1"/>
  <c r="Y63" i="558"/>
  <c r="X63" i="558"/>
  <c r="V63" i="558"/>
  <c r="W63" i="558" s="1"/>
  <c r="T63" i="558"/>
  <c r="K63" i="558"/>
  <c r="H63" i="558"/>
  <c r="G63" i="558"/>
  <c r="F63" i="558"/>
  <c r="E63" i="558"/>
  <c r="Z62" i="558"/>
  <c r="J62" i="558" s="1"/>
  <c r="Y62" i="558"/>
  <c r="X62" i="558"/>
  <c r="V62" i="558"/>
  <c r="W62" i="558" s="1"/>
  <c r="T62" i="558"/>
  <c r="K62" i="558"/>
  <c r="H62" i="558"/>
  <c r="G62" i="558"/>
  <c r="F62" i="558"/>
  <c r="E62" i="558"/>
  <c r="Z61" i="558"/>
  <c r="J61" i="558" s="1"/>
  <c r="Y61" i="558"/>
  <c r="X61" i="558"/>
  <c r="I61" i="558" s="1"/>
  <c r="V61" i="558"/>
  <c r="W61" i="558" s="1"/>
  <c r="U61" i="558"/>
  <c r="T61" i="558"/>
  <c r="K61" i="558"/>
  <c r="H61" i="558"/>
  <c r="G61" i="558"/>
  <c r="F61" i="558"/>
  <c r="E61" i="558"/>
  <c r="Z60" i="558"/>
  <c r="J60" i="558" s="1"/>
  <c r="Y60" i="558"/>
  <c r="X60" i="558"/>
  <c r="V60" i="558"/>
  <c r="W60" i="558" s="1"/>
  <c r="U60" i="558"/>
  <c r="T60" i="558"/>
  <c r="K60" i="558"/>
  <c r="H60" i="558"/>
  <c r="G60" i="558"/>
  <c r="F60" i="558"/>
  <c r="E60" i="558"/>
  <c r="Z59" i="558"/>
  <c r="Y59" i="558"/>
  <c r="X59" i="558"/>
  <c r="V59" i="558"/>
  <c r="W59" i="558" s="1"/>
  <c r="U59" i="558"/>
  <c r="T59" i="558"/>
  <c r="K59" i="558"/>
  <c r="J59" i="558"/>
  <c r="H59" i="558"/>
  <c r="G59" i="558"/>
  <c r="F59" i="558"/>
  <c r="E59" i="558"/>
  <c r="Z58" i="558"/>
  <c r="J58" i="558" s="1"/>
  <c r="Y58" i="558"/>
  <c r="X58" i="558"/>
  <c r="V58" i="558"/>
  <c r="W58" i="558" s="1"/>
  <c r="U58" i="558"/>
  <c r="T58" i="558"/>
  <c r="K58" i="558"/>
  <c r="H58" i="558"/>
  <c r="G58" i="558"/>
  <c r="F58" i="558"/>
  <c r="E58" i="558"/>
  <c r="Z57" i="558"/>
  <c r="J57" i="558" s="1"/>
  <c r="Y57" i="558"/>
  <c r="X57" i="558"/>
  <c r="I57" i="558" s="1"/>
  <c r="V57" i="558"/>
  <c r="W57" i="558" s="1"/>
  <c r="U57" i="558"/>
  <c r="T57" i="558"/>
  <c r="K57" i="558"/>
  <c r="H57" i="558"/>
  <c r="G57" i="558"/>
  <c r="F57" i="558"/>
  <c r="E57" i="558"/>
  <c r="Z56" i="558"/>
  <c r="J56" i="558" s="1"/>
  <c r="Y56" i="558"/>
  <c r="X56" i="558"/>
  <c r="I56" i="558" s="1"/>
  <c r="V56" i="558"/>
  <c r="W56" i="558" s="1"/>
  <c r="U56" i="558"/>
  <c r="T56" i="558"/>
  <c r="K56" i="558"/>
  <c r="H56" i="558"/>
  <c r="G56" i="558"/>
  <c r="F56" i="558"/>
  <c r="E56" i="558"/>
  <c r="Z55" i="558"/>
  <c r="J55" i="558" s="1"/>
  <c r="Y55" i="558"/>
  <c r="X55" i="558"/>
  <c r="V55" i="558"/>
  <c r="W55" i="558" s="1"/>
  <c r="U55" i="558"/>
  <c r="T55" i="558"/>
  <c r="K55" i="558"/>
  <c r="H55" i="558"/>
  <c r="G55" i="558"/>
  <c r="F55" i="558"/>
  <c r="E55" i="558"/>
  <c r="Z54" i="558"/>
  <c r="J54" i="558" s="1"/>
  <c r="Y54" i="558"/>
  <c r="X54" i="558"/>
  <c r="V54" i="558"/>
  <c r="W54" i="558" s="1"/>
  <c r="U54" i="558"/>
  <c r="T54" i="558"/>
  <c r="K54" i="558"/>
  <c r="H54" i="558"/>
  <c r="G54" i="558"/>
  <c r="F54" i="558"/>
  <c r="E54" i="558"/>
  <c r="Z53" i="558"/>
  <c r="J53" i="558" s="1"/>
  <c r="Y53" i="558"/>
  <c r="X53" i="558"/>
  <c r="V53" i="558"/>
  <c r="W53" i="558" s="1"/>
  <c r="U53" i="558"/>
  <c r="T53" i="558"/>
  <c r="K53" i="558"/>
  <c r="H53" i="558"/>
  <c r="G53" i="558"/>
  <c r="F53" i="558"/>
  <c r="E53" i="558"/>
  <c r="Z52" i="558"/>
  <c r="J52" i="558" s="1"/>
  <c r="Y52" i="558"/>
  <c r="X52" i="558"/>
  <c r="V52" i="558"/>
  <c r="W52" i="558" s="1"/>
  <c r="U52" i="558"/>
  <c r="T52" i="558"/>
  <c r="K52" i="558"/>
  <c r="H52" i="558"/>
  <c r="G52" i="558"/>
  <c r="F52" i="558"/>
  <c r="E52" i="558"/>
  <c r="Z51" i="558"/>
  <c r="J51" i="558" s="1"/>
  <c r="Y51" i="558"/>
  <c r="X51" i="558"/>
  <c r="V51" i="558"/>
  <c r="W51" i="558" s="1"/>
  <c r="U51" i="558"/>
  <c r="T51" i="558"/>
  <c r="K51" i="558"/>
  <c r="H51" i="558"/>
  <c r="G51" i="558"/>
  <c r="F51" i="558"/>
  <c r="E51" i="558"/>
  <c r="Z50" i="558"/>
  <c r="J50" i="558" s="1"/>
  <c r="Y50" i="558"/>
  <c r="X50" i="558"/>
  <c r="V50" i="558"/>
  <c r="W50" i="558" s="1"/>
  <c r="U50" i="558"/>
  <c r="T50" i="558"/>
  <c r="K50" i="558"/>
  <c r="H50" i="558"/>
  <c r="G50" i="558"/>
  <c r="F50" i="558"/>
  <c r="E50" i="558"/>
  <c r="Z49" i="558"/>
  <c r="J49" i="558" s="1"/>
  <c r="Y49" i="558"/>
  <c r="X49" i="558"/>
  <c r="V49" i="558"/>
  <c r="W49" i="558" s="1"/>
  <c r="U49" i="558"/>
  <c r="T49" i="558"/>
  <c r="K49" i="558"/>
  <c r="H49" i="558"/>
  <c r="G49" i="558"/>
  <c r="F49" i="558"/>
  <c r="E49" i="558"/>
  <c r="Z48" i="558"/>
  <c r="J48" i="558" s="1"/>
  <c r="Y48" i="558"/>
  <c r="X48" i="558"/>
  <c r="V48" i="558"/>
  <c r="W48" i="558" s="1"/>
  <c r="U48" i="558"/>
  <c r="T48" i="558"/>
  <c r="K48" i="558"/>
  <c r="H48" i="558"/>
  <c r="G48" i="558"/>
  <c r="F48" i="558"/>
  <c r="E48" i="558"/>
  <c r="Z47" i="558"/>
  <c r="J47" i="558" s="1"/>
  <c r="Y47" i="558"/>
  <c r="X47" i="558"/>
  <c r="V47" i="558"/>
  <c r="W47" i="558" s="1"/>
  <c r="U47" i="558"/>
  <c r="T47" i="558"/>
  <c r="K47" i="558"/>
  <c r="H47" i="558"/>
  <c r="G47" i="558"/>
  <c r="F47" i="558"/>
  <c r="E47" i="558"/>
  <c r="Z46" i="558"/>
  <c r="J46" i="558" s="1"/>
  <c r="Y46" i="558"/>
  <c r="X46" i="558"/>
  <c r="V46" i="558"/>
  <c r="W46" i="558" s="1"/>
  <c r="U46" i="558"/>
  <c r="T46" i="558"/>
  <c r="K46" i="558"/>
  <c r="H46" i="558"/>
  <c r="G46" i="558"/>
  <c r="F46" i="558"/>
  <c r="E46" i="558"/>
  <c r="Z45" i="558"/>
  <c r="J45" i="558" s="1"/>
  <c r="Y45" i="558"/>
  <c r="X45" i="558"/>
  <c r="V45" i="558"/>
  <c r="W45" i="558" s="1"/>
  <c r="U45" i="558"/>
  <c r="T45" i="558"/>
  <c r="K45" i="558"/>
  <c r="H45" i="558"/>
  <c r="G45" i="558"/>
  <c r="F45" i="558"/>
  <c r="E45" i="558"/>
  <c r="Z44" i="558"/>
  <c r="J44" i="558" s="1"/>
  <c r="Y44" i="558"/>
  <c r="X44" i="558"/>
  <c r="V44" i="558"/>
  <c r="W44" i="558" s="1"/>
  <c r="U44" i="558"/>
  <c r="T44" i="558"/>
  <c r="K44" i="558"/>
  <c r="H44" i="558"/>
  <c r="G44" i="558"/>
  <c r="F44" i="558"/>
  <c r="E44" i="558"/>
  <c r="Z43" i="558"/>
  <c r="J43" i="558" s="1"/>
  <c r="Y43" i="558"/>
  <c r="X43" i="558"/>
  <c r="V43" i="558"/>
  <c r="W43" i="558" s="1"/>
  <c r="U43" i="558"/>
  <c r="T43" i="558"/>
  <c r="K43" i="558"/>
  <c r="H43" i="558"/>
  <c r="G43" i="558"/>
  <c r="F43" i="558"/>
  <c r="E43" i="558"/>
  <c r="Z42" i="558"/>
  <c r="Y42" i="558"/>
  <c r="X42" i="558"/>
  <c r="V42" i="558"/>
  <c r="W42" i="558" s="1"/>
  <c r="U42" i="558"/>
  <c r="T42" i="558"/>
  <c r="K42" i="558"/>
  <c r="J42" i="558"/>
  <c r="H42" i="558"/>
  <c r="G42" i="558"/>
  <c r="F42" i="558"/>
  <c r="E42" i="558"/>
  <c r="Z41" i="558"/>
  <c r="J41" i="558" s="1"/>
  <c r="Y41" i="558"/>
  <c r="X41" i="558"/>
  <c r="V41" i="558"/>
  <c r="W41" i="558" s="1"/>
  <c r="T41" i="558"/>
  <c r="K41" i="558"/>
  <c r="H41" i="558"/>
  <c r="G41" i="558"/>
  <c r="F41" i="558"/>
  <c r="E41" i="558"/>
  <c r="Z40" i="558"/>
  <c r="J40" i="558" s="1"/>
  <c r="Y40" i="558"/>
  <c r="X40" i="558"/>
  <c r="V40" i="558"/>
  <c r="W40" i="558" s="1"/>
  <c r="T40" i="558"/>
  <c r="K40" i="558"/>
  <c r="H40" i="558"/>
  <c r="G40" i="558"/>
  <c r="F40" i="558"/>
  <c r="E40" i="558"/>
  <c r="Z39" i="558"/>
  <c r="J39" i="558" s="1"/>
  <c r="Y39" i="558"/>
  <c r="X39" i="558"/>
  <c r="V39" i="558"/>
  <c r="W39" i="558" s="1"/>
  <c r="T39" i="558"/>
  <c r="K39" i="558"/>
  <c r="H39" i="558"/>
  <c r="G39" i="558"/>
  <c r="F39" i="558"/>
  <c r="E39" i="558"/>
  <c r="Z38" i="558"/>
  <c r="J38" i="558" s="1"/>
  <c r="Y38" i="558"/>
  <c r="X38" i="558"/>
  <c r="V38" i="558"/>
  <c r="W38" i="558" s="1"/>
  <c r="T38" i="558"/>
  <c r="K38" i="558"/>
  <c r="H38" i="558"/>
  <c r="G38" i="558"/>
  <c r="F38" i="558"/>
  <c r="E38" i="558"/>
  <c r="Z37" i="558"/>
  <c r="J37" i="558" s="1"/>
  <c r="Y37" i="558"/>
  <c r="X37" i="558"/>
  <c r="V37" i="558"/>
  <c r="W37" i="558" s="1"/>
  <c r="U37" i="558"/>
  <c r="T37" i="558"/>
  <c r="K37" i="558"/>
  <c r="H37" i="558"/>
  <c r="G37" i="558"/>
  <c r="F37" i="558"/>
  <c r="E37" i="558"/>
  <c r="Z36" i="558"/>
  <c r="J36" i="558" s="1"/>
  <c r="Y36" i="558"/>
  <c r="I36" i="558" s="1"/>
  <c r="X36" i="558"/>
  <c r="V36" i="558"/>
  <c r="W36" i="558" s="1"/>
  <c r="U36" i="558"/>
  <c r="T36" i="558"/>
  <c r="K36" i="558"/>
  <c r="H36" i="558"/>
  <c r="G36" i="558"/>
  <c r="F36" i="558"/>
  <c r="E36" i="558"/>
  <c r="Z35" i="558"/>
  <c r="J35" i="558" s="1"/>
  <c r="Y35" i="558"/>
  <c r="X35" i="558"/>
  <c r="V35" i="558"/>
  <c r="W35" i="558" s="1"/>
  <c r="T35" i="558"/>
  <c r="K35" i="558"/>
  <c r="H35" i="558"/>
  <c r="G35" i="558"/>
  <c r="F35" i="558"/>
  <c r="E35" i="558"/>
  <c r="Z34" i="558"/>
  <c r="J34" i="558" s="1"/>
  <c r="Y34" i="558"/>
  <c r="X34" i="558"/>
  <c r="V34" i="558"/>
  <c r="W34" i="558" s="1"/>
  <c r="T34" i="558"/>
  <c r="K34" i="558"/>
  <c r="H34" i="558"/>
  <c r="G34" i="558"/>
  <c r="F34" i="558"/>
  <c r="E34" i="558"/>
  <c r="Z33" i="558"/>
  <c r="J33" i="558" s="1"/>
  <c r="Y33" i="558"/>
  <c r="X33" i="558"/>
  <c r="I33" i="558" s="1"/>
  <c r="V33" i="558"/>
  <c r="W33" i="558" s="1"/>
  <c r="T33" i="558"/>
  <c r="K33" i="558"/>
  <c r="H33" i="558"/>
  <c r="G33" i="558"/>
  <c r="F33" i="558"/>
  <c r="E33" i="558"/>
  <c r="Z32" i="558"/>
  <c r="J32" i="558" s="1"/>
  <c r="Y32" i="558"/>
  <c r="X32" i="558"/>
  <c r="V32" i="558"/>
  <c r="W32" i="558" s="1"/>
  <c r="T32" i="558"/>
  <c r="K32" i="558"/>
  <c r="H32" i="558"/>
  <c r="G32" i="558"/>
  <c r="F32" i="558"/>
  <c r="E32" i="558"/>
  <c r="Z31" i="558"/>
  <c r="J31" i="558" s="1"/>
  <c r="Y31" i="558"/>
  <c r="X31" i="558"/>
  <c r="I31" i="558" s="1"/>
  <c r="V31" i="558"/>
  <c r="W31" i="558" s="1"/>
  <c r="T31" i="558"/>
  <c r="K31" i="558"/>
  <c r="H31" i="558"/>
  <c r="G31" i="558"/>
  <c r="F31" i="558"/>
  <c r="E31" i="558"/>
  <c r="Z30" i="558"/>
  <c r="J30" i="558" s="1"/>
  <c r="Y30" i="558"/>
  <c r="X30" i="558"/>
  <c r="V30" i="558"/>
  <c r="W30" i="558" s="1"/>
  <c r="T30" i="558"/>
  <c r="K30" i="558"/>
  <c r="H30" i="558"/>
  <c r="G30" i="558"/>
  <c r="F30" i="558"/>
  <c r="E30" i="558"/>
  <c r="Z29" i="558"/>
  <c r="J29" i="558" s="1"/>
  <c r="Y29" i="558"/>
  <c r="X29" i="558"/>
  <c r="V29" i="558"/>
  <c r="W29" i="558" s="1"/>
  <c r="T29" i="558"/>
  <c r="K29" i="558"/>
  <c r="H29" i="558"/>
  <c r="G29" i="558"/>
  <c r="F29" i="558"/>
  <c r="E29" i="558"/>
  <c r="Z28" i="558"/>
  <c r="J28" i="558" s="1"/>
  <c r="Y28" i="558"/>
  <c r="X28" i="558"/>
  <c r="V28" i="558"/>
  <c r="W28" i="558" s="1"/>
  <c r="T28" i="558"/>
  <c r="K28" i="558"/>
  <c r="H28" i="558"/>
  <c r="G28" i="558"/>
  <c r="F28" i="558"/>
  <c r="E28" i="558"/>
  <c r="Z27" i="558"/>
  <c r="J27" i="558" s="1"/>
  <c r="Y27" i="558"/>
  <c r="X27" i="558"/>
  <c r="V27" i="558"/>
  <c r="W27" i="558" s="1"/>
  <c r="T27" i="558"/>
  <c r="K27" i="558"/>
  <c r="H27" i="558"/>
  <c r="G27" i="558"/>
  <c r="F27" i="558"/>
  <c r="E27" i="558"/>
  <c r="Z26" i="558"/>
  <c r="J26" i="558" s="1"/>
  <c r="Y26" i="558"/>
  <c r="X26" i="558"/>
  <c r="V26" i="558"/>
  <c r="W26" i="558" s="1"/>
  <c r="T26" i="558"/>
  <c r="K26" i="558"/>
  <c r="H26" i="558"/>
  <c r="G26" i="558"/>
  <c r="F26" i="558"/>
  <c r="E26" i="558"/>
  <c r="Z25" i="558"/>
  <c r="J25" i="558" s="1"/>
  <c r="Y25" i="558"/>
  <c r="X25" i="558"/>
  <c r="I25" i="558" s="1"/>
  <c r="V25" i="558"/>
  <c r="W25" i="558" s="1"/>
  <c r="T25" i="558"/>
  <c r="K25" i="558"/>
  <c r="H25" i="558"/>
  <c r="G25" i="558"/>
  <c r="F25" i="558"/>
  <c r="E25" i="558"/>
  <c r="Z24" i="558"/>
  <c r="J24" i="558" s="1"/>
  <c r="Y24" i="558"/>
  <c r="X24" i="558"/>
  <c r="V24" i="558"/>
  <c r="W24" i="558" s="1"/>
  <c r="T24" i="558"/>
  <c r="K24" i="558"/>
  <c r="H24" i="558"/>
  <c r="G24" i="558"/>
  <c r="F24" i="558"/>
  <c r="E24" i="558"/>
  <c r="Z23" i="558"/>
  <c r="J23" i="558" s="1"/>
  <c r="Y23" i="558"/>
  <c r="X23" i="558"/>
  <c r="V23" i="558"/>
  <c r="W23" i="558" s="1"/>
  <c r="T23" i="558"/>
  <c r="K23" i="558"/>
  <c r="H23" i="558"/>
  <c r="G23" i="558"/>
  <c r="F23" i="558"/>
  <c r="E23" i="558"/>
  <c r="Z22" i="558"/>
  <c r="J22" i="558" s="1"/>
  <c r="Y22" i="558"/>
  <c r="X22" i="558"/>
  <c r="I22" i="558" s="1"/>
  <c r="V22" i="558"/>
  <c r="W22" i="558" s="1"/>
  <c r="T22" i="558"/>
  <c r="K22" i="558"/>
  <c r="H22" i="558"/>
  <c r="G22" i="558"/>
  <c r="F22" i="558"/>
  <c r="E22" i="558"/>
  <c r="Z21" i="558"/>
  <c r="J21" i="558" s="1"/>
  <c r="Y21" i="558"/>
  <c r="X21" i="558"/>
  <c r="I21" i="558" s="1"/>
  <c r="V21" i="558"/>
  <c r="W21" i="558" s="1"/>
  <c r="T21" i="558"/>
  <c r="K21" i="558"/>
  <c r="H21" i="558"/>
  <c r="G21" i="558"/>
  <c r="F21" i="558"/>
  <c r="E21" i="558"/>
  <c r="Z20" i="558"/>
  <c r="J20" i="558" s="1"/>
  <c r="Y20" i="558"/>
  <c r="I20" i="558" s="1"/>
  <c r="X20" i="558"/>
  <c r="V20" i="558"/>
  <c r="W20" i="558" s="1"/>
  <c r="T20" i="558"/>
  <c r="K20" i="558"/>
  <c r="H20" i="558"/>
  <c r="G20" i="558"/>
  <c r="F20" i="558"/>
  <c r="E20" i="558"/>
  <c r="Z19" i="558"/>
  <c r="J19" i="558" s="1"/>
  <c r="Y19" i="558"/>
  <c r="X19" i="558"/>
  <c r="I19" i="558" s="1"/>
  <c r="V19" i="558"/>
  <c r="W19" i="558" s="1"/>
  <c r="T19" i="558"/>
  <c r="K19" i="558"/>
  <c r="H19" i="558"/>
  <c r="G19" i="558"/>
  <c r="F19" i="558"/>
  <c r="E19" i="558"/>
  <c r="Z18" i="558"/>
  <c r="J18" i="558" s="1"/>
  <c r="Y18" i="558"/>
  <c r="X18" i="558"/>
  <c r="V18" i="558"/>
  <c r="W18" i="558" s="1"/>
  <c r="T18" i="558"/>
  <c r="K18" i="558"/>
  <c r="H18" i="558"/>
  <c r="G18" i="558"/>
  <c r="F18" i="558"/>
  <c r="E18" i="558"/>
  <c r="Z17" i="558"/>
  <c r="J17" i="558" s="1"/>
  <c r="Y17" i="558"/>
  <c r="X17" i="558"/>
  <c r="V17" i="558"/>
  <c r="W17" i="558" s="1"/>
  <c r="T17" i="558"/>
  <c r="K17" i="558"/>
  <c r="H17" i="558"/>
  <c r="G17" i="558"/>
  <c r="F17" i="558"/>
  <c r="E17" i="558"/>
  <c r="Z16" i="558"/>
  <c r="J16" i="558" s="1"/>
  <c r="Y16" i="558"/>
  <c r="X16" i="558"/>
  <c r="V16" i="558"/>
  <c r="W16" i="558" s="1"/>
  <c r="T16" i="558"/>
  <c r="K16" i="558"/>
  <c r="H16" i="558"/>
  <c r="G16" i="558"/>
  <c r="F16" i="558"/>
  <c r="E16" i="558"/>
  <c r="Z15" i="558"/>
  <c r="J15" i="558" s="1"/>
  <c r="Y15" i="558"/>
  <c r="X15" i="558"/>
  <c r="V15" i="558"/>
  <c r="W15" i="558" s="1"/>
  <c r="T15" i="558"/>
  <c r="K15" i="558"/>
  <c r="H15" i="558"/>
  <c r="G15" i="558"/>
  <c r="F15" i="558"/>
  <c r="E15" i="558"/>
  <c r="Z14" i="558"/>
  <c r="J14" i="558" s="1"/>
  <c r="Y14" i="558"/>
  <c r="X14" i="558"/>
  <c r="V14" i="558"/>
  <c r="W14" i="558" s="1"/>
  <c r="T14" i="558"/>
  <c r="K14" i="558"/>
  <c r="H14" i="558"/>
  <c r="G14" i="558"/>
  <c r="F14" i="558"/>
  <c r="E14" i="558"/>
  <c r="Z13" i="558"/>
  <c r="J13" i="558" s="1"/>
  <c r="Y13" i="558"/>
  <c r="X13" i="558"/>
  <c r="V13" i="558"/>
  <c r="W13" i="558" s="1"/>
  <c r="T13" i="558"/>
  <c r="K13" i="558"/>
  <c r="H13" i="558"/>
  <c r="G13" i="558"/>
  <c r="F13" i="558"/>
  <c r="E13" i="558"/>
  <c r="Z12" i="558"/>
  <c r="J12" i="558" s="1"/>
  <c r="Y12" i="558"/>
  <c r="X12" i="558"/>
  <c r="V12" i="558"/>
  <c r="W12" i="558" s="1"/>
  <c r="T12" i="558"/>
  <c r="K12" i="558"/>
  <c r="H12" i="558"/>
  <c r="G12" i="558"/>
  <c r="F12" i="558"/>
  <c r="E12" i="558"/>
  <c r="D12" i="558" s="1"/>
  <c r="Z11" i="558"/>
  <c r="Y11" i="558"/>
  <c r="X11" i="558"/>
  <c r="V11" i="558"/>
  <c r="W11" i="558" s="1"/>
  <c r="T11" i="558"/>
  <c r="Z10" i="558"/>
  <c r="Y10" i="558"/>
  <c r="X10" i="558"/>
  <c r="V10" i="558"/>
  <c r="W10" i="558" s="1"/>
  <c r="T10" i="558"/>
  <c r="Z3" i="558"/>
  <c r="J3" i="558" s="1"/>
  <c r="Y3" i="558"/>
  <c r="X3" i="558"/>
  <c r="V3" i="558"/>
  <c r="W3" i="558" s="1"/>
  <c r="T3" i="558"/>
  <c r="K3" i="558"/>
  <c r="H3" i="558"/>
  <c r="G3" i="558"/>
  <c r="F3" i="558"/>
  <c r="Y517" i="513"/>
  <c r="M513" i="513"/>
  <c r="M512" i="513"/>
  <c r="T511" i="513"/>
  <c r="M511" i="513"/>
  <c r="T510" i="513"/>
  <c r="M510" i="513"/>
  <c r="L510" i="513"/>
  <c r="Y509" i="513"/>
  <c r="X509" i="513"/>
  <c r="T509" i="513"/>
  <c r="M509" i="513"/>
  <c r="Y508" i="513"/>
  <c r="X508" i="513"/>
  <c r="T508" i="513"/>
  <c r="M508" i="513"/>
  <c r="Y507" i="513"/>
  <c r="X507" i="513"/>
  <c r="T507" i="513"/>
  <c r="M507" i="513"/>
  <c r="Y506" i="513"/>
  <c r="X506" i="513"/>
  <c r="T506" i="513"/>
  <c r="M506" i="513"/>
  <c r="Y505" i="513"/>
  <c r="X505" i="513"/>
  <c r="T505" i="513"/>
  <c r="M505" i="513"/>
  <c r="Y504" i="513"/>
  <c r="X504" i="513"/>
  <c r="T504" i="513"/>
  <c r="M504" i="513"/>
  <c r="Y503" i="513"/>
  <c r="X503" i="513"/>
  <c r="T503" i="513"/>
  <c r="M503" i="513"/>
  <c r="Y502" i="513"/>
  <c r="X502" i="513"/>
  <c r="T502" i="513"/>
  <c r="M502" i="513"/>
  <c r="Y501" i="513"/>
  <c r="X501" i="513"/>
  <c r="T501" i="513"/>
  <c r="M501" i="513"/>
  <c r="Y500" i="513"/>
  <c r="X500" i="513"/>
  <c r="T500" i="513"/>
  <c r="M500" i="513"/>
  <c r="Y499" i="513"/>
  <c r="X499" i="513"/>
  <c r="T499" i="513"/>
  <c r="M499" i="513"/>
  <c r="Y498" i="513"/>
  <c r="X498" i="513"/>
  <c r="T498" i="513"/>
  <c r="M498" i="513"/>
  <c r="Y497" i="513"/>
  <c r="X497" i="513"/>
  <c r="T497" i="513"/>
  <c r="M497" i="513"/>
  <c r="K497" i="513"/>
  <c r="Y496" i="513"/>
  <c r="T496" i="513"/>
  <c r="M496" i="513"/>
  <c r="K496" i="513"/>
  <c r="Y495" i="513"/>
  <c r="T495" i="513"/>
  <c r="M495" i="513"/>
  <c r="K495" i="513"/>
  <c r="Y494" i="513"/>
  <c r="T494" i="513"/>
  <c r="M494" i="513"/>
  <c r="K494" i="513"/>
  <c r="Y493" i="513"/>
  <c r="T493" i="513"/>
  <c r="M493" i="513"/>
  <c r="K493" i="513"/>
  <c r="Y492" i="513"/>
  <c r="T492" i="513"/>
  <c r="M492" i="513"/>
  <c r="K492" i="513"/>
  <c r="Y491" i="513"/>
  <c r="T491" i="513"/>
  <c r="M491" i="513"/>
  <c r="K491" i="513"/>
  <c r="Y490" i="513"/>
  <c r="T490" i="513"/>
  <c r="M490" i="513"/>
  <c r="K490" i="513"/>
  <c r="Y489" i="513"/>
  <c r="T489" i="513"/>
  <c r="M489" i="513"/>
  <c r="K489" i="513"/>
  <c r="Y488" i="513"/>
  <c r="T488" i="513"/>
  <c r="M488" i="513"/>
  <c r="K488" i="513"/>
  <c r="Y487" i="513"/>
  <c r="T487" i="513"/>
  <c r="M487" i="513"/>
  <c r="K487" i="513"/>
  <c r="Y486" i="513"/>
  <c r="T486" i="513"/>
  <c r="M486" i="513"/>
  <c r="K486" i="513"/>
  <c r="Y485" i="513"/>
  <c r="T485" i="513"/>
  <c r="M485" i="513"/>
  <c r="K485" i="513"/>
  <c r="Y484" i="513"/>
  <c r="T484" i="513"/>
  <c r="M484" i="513"/>
  <c r="K484" i="513"/>
  <c r="Y483" i="513"/>
  <c r="T483" i="513"/>
  <c r="M483" i="513"/>
  <c r="K483" i="513"/>
  <c r="Y482" i="513"/>
  <c r="T482" i="513"/>
  <c r="M482" i="513"/>
  <c r="K482" i="513"/>
  <c r="Y481" i="513"/>
  <c r="T481" i="513"/>
  <c r="M481" i="513"/>
  <c r="K481" i="513"/>
  <c r="Y480" i="513"/>
  <c r="T480" i="513"/>
  <c r="M480" i="513"/>
  <c r="K480" i="513"/>
  <c r="Y479" i="513"/>
  <c r="T479" i="513"/>
  <c r="M479" i="513"/>
  <c r="K479" i="513"/>
  <c r="Y478" i="513"/>
  <c r="T478" i="513"/>
  <c r="M478" i="513"/>
  <c r="K478" i="513"/>
  <c r="Y477" i="513"/>
  <c r="T477" i="513"/>
  <c r="M477" i="513"/>
  <c r="K477" i="513"/>
  <c r="Y476" i="513"/>
  <c r="T476" i="513"/>
  <c r="M476" i="513"/>
  <c r="K476" i="513"/>
  <c r="Y475" i="513"/>
  <c r="T475" i="513"/>
  <c r="M475" i="513"/>
  <c r="K475" i="513"/>
  <c r="Y474" i="513"/>
  <c r="T474" i="513"/>
  <c r="M474" i="513"/>
  <c r="K474" i="513"/>
  <c r="Y473" i="513"/>
  <c r="T473" i="513"/>
  <c r="M473" i="513"/>
  <c r="K473" i="513"/>
  <c r="Y472" i="513"/>
  <c r="T472" i="513"/>
  <c r="M472" i="513"/>
  <c r="K472" i="513"/>
  <c r="Y471" i="513"/>
  <c r="T471" i="513"/>
  <c r="M471" i="513"/>
  <c r="K471" i="513"/>
  <c r="Y470" i="513"/>
  <c r="T470" i="513"/>
  <c r="M470" i="513"/>
  <c r="K470" i="513"/>
  <c r="Y469" i="513"/>
  <c r="T469" i="513"/>
  <c r="M469" i="513"/>
  <c r="K469" i="513"/>
  <c r="Y468" i="513"/>
  <c r="T468" i="513"/>
  <c r="M468" i="513"/>
  <c r="K468" i="513"/>
  <c r="Y467" i="513"/>
  <c r="T467" i="513"/>
  <c r="M467" i="513"/>
  <c r="K467" i="513"/>
  <c r="Y466" i="513"/>
  <c r="T466" i="513"/>
  <c r="M466" i="513"/>
  <c r="K466" i="513"/>
  <c r="Y465" i="513"/>
  <c r="T465" i="513"/>
  <c r="M465" i="513"/>
  <c r="K465" i="513"/>
  <c r="Y464" i="513"/>
  <c r="T464" i="513"/>
  <c r="M464" i="513"/>
  <c r="K464" i="513"/>
  <c r="Y463" i="513"/>
  <c r="T463" i="513"/>
  <c r="M463" i="513"/>
  <c r="K463" i="513"/>
  <c r="Y462" i="513"/>
  <c r="T462" i="513"/>
  <c r="M462" i="513"/>
  <c r="K462" i="513"/>
  <c r="Y461" i="513"/>
  <c r="T461" i="513"/>
  <c r="M461" i="513"/>
  <c r="K461" i="513"/>
  <c r="Y460" i="513"/>
  <c r="T460" i="513"/>
  <c r="M460" i="513"/>
  <c r="K460" i="513"/>
  <c r="Y459" i="513"/>
  <c r="T459" i="513"/>
  <c r="M459" i="513"/>
  <c r="K459" i="513"/>
  <c r="Y458" i="513"/>
  <c r="T458" i="513"/>
  <c r="M458" i="513"/>
  <c r="K458" i="513"/>
  <c r="Y457" i="513"/>
  <c r="T457" i="513"/>
  <c r="M457" i="513"/>
  <c r="K457" i="513"/>
  <c r="Y456" i="513"/>
  <c r="T456" i="513"/>
  <c r="M456" i="513"/>
  <c r="K456" i="513"/>
  <c r="Y455" i="513"/>
  <c r="T455" i="513"/>
  <c r="M455" i="513"/>
  <c r="K455" i="513"/>
  <c r="Y454" i="513"/>
  <c r="T454" i="513"/>
  <c r="K454" i="513"/>
  <c r="Y453" i="513"/>
  <c r="T453" i="513"/>
  <c r="L453" i="513"/>
  <c r="K453" i="513"/>
  <c r="Y452" i="513"/>
  <c r="T452" i="513"/>
  <c r="M452" i="513"/>
  <c r="K452" i="513"/>
  <c r="Y451" i="513"/>
  <c r="T451" i="513"/>
  <c r="M451" i="513"/>
  <c r="K451" i="513"/>
  <c r="Y450" i="513"/>
  <c r="T450" i="513"/>
  <c r="K450" i="513"/>
  <c r="Y449" i="513"/>
  <c r="T449" i="513"/>
  <c r="K449" i="513"/>
  <c r="Y448" i="513"/>
  <c r="T448" i="513"/>
  <c r="K448" i="513"/>
  <c r="Y447" i="513"/>
  <c r="T447" i="513"/>
  <c r="M447" i="513"/>
  <c r="K447" i="513"/>
  <c r="Y446" i="513"/>
  <c r="T446" i="513"/>
  <c r="M446" i="513"/>
  <c r="K446" i="513"/>
  <c r="Y445" i="513"/>
  <c r="T445" i="513"/>
  <c r="M445" i="513"/>
  <c r="K445" i="513"/>
  <c r="Y444" i="513"/>
  <c r="T444" i="513"/>
  <c r="M444" i="513"/>
  <c r="K444" i="513"/>
  <c r="Y443" i="513"/>
  <c r="T443" i="513"/>
  <c r="K443" i="513"/>
  <c r="Y442" i="513"/>
  <c r="T442" i="513"/>
  <c r="K442" i="513"/>
  <c r="Y441" i="513"/>
  <c r="X441" i="513"/>
  <c r="T441" i="513"/>
  <c r="K441" i="513"/>
  <c r="Y440" i="513"/>
  <c r="X440" i="513"/>
  <c r="T440" i="513"/>
  <c r="K440" i="513"/>
  <c r="Y439" i="513"/>
  <c r="X439" i="513"/>
  <c r="Y438" i="513"/>
  <c r="X438" i="513"/>
  <c r="Y437" i="513"/>
  <c r="X437" i="513"/>
  <c r="Y436" i="513"/>
  <c r="X436" i="513"/>
  <c r="M436" i="513"/>
  <c r="Y435" i="513"/>
  <c r="X435" i="513"/>
  <c r="M435" i="513"/>
  <c r="Y434" i="513"/>
  <c r="X434" i="513"/>
  <c r="Y433" i="513"/>
  <c r="X433" i="513"/>
  <c r="Y432" i="513"/>
  <c r="X432" i="513"/>
  <c r="Y431" i="513"/>
  <c r="X431" i="513"/>
  <c r="M431" i="513"/>
  <c r="Y430" i="513"/>
  <c r="X430" i="513"/>
  <c r="M430" i="513"/>
  <c r="Y429" i="513"/>
  <c r="X429" i="513"/>
  <c r="M429" i="513"/>
  <c r="Y428" i="513"/>
  <c r="X428" i="513"/>
  <c r="Y427" i="513"/>
  <c r="X427" i="513"/>
  <c r="Y426" i="513"/>
  <c r="X426" i="513"/>
  <c r="Y425" i="513"/>
  <c r="X425" i="513"/>
  <c r="M425" i="513"/>
  <c r="Y424" i="513"/>
  <c r="X424" i="513"/>
  <c r="Y423" i="513"/>
  <c r="X423" i="513"/>
  <c r="Y419" i="513"/>
  <c r="X419" i="513"/>
  <c r="Y418" i="513"/>
  <c r="X418" i="513"/>
  <c r="Y417" i="513"/>
  <c r="X417" i="513"/>
  <c r="Y416" i="513"/>
  <c r="X416" i="513"/>
  <c r="Y415" i="513"/>
  <c r="X415" i="513"/>
  <c r="Y414" i="513"/>
  <c r="X414" i="513"/>
  <c r="Y413" i="513"/>
  <c r="X413" i="513"/>
  <c r="Y412" i="513"/>
  <c r="X412" i="513"/>
  <c r="Y411" i="513"/>
  <c r="X411" i="513"/>
  <c r="Y410" i="513"/>
  <c r="X410" i="513"/>
  <c r="Y409" i="513"/>
  <c r="X409" i="513"/>
  <c r="Y408" i="513"/>
  <c r="X408" i="513"/>
  <c r="Y407" i="513"/>
  <c r="X407" i="513"/>
  <c r="Y406" i="513"/>
  <c r="X406" i="513"/>
  <c r="Y405" i="513"/>
  <c r="X405" i="513"/>
  <c r="Y404" i="513"/>
  <c r="X404" i="513"/>
  <c r="M404" i="513"/>
  <c r="Y403" i="513"/>
  <c r="X403" i="513"/>
  <c r="M403" i="513"/>
  <c r="Y402" i="513"/>
  <c r="X402" i="513"/>
  <c r="M402" i="513"/>
  <c r="Y401" i="513"/>
  <c r="X401" i="513"/>
  <c r="M401" i="513"/>
  <c r="Y400" i="513"/>
  <c r="X400" i="513"/>
  <c r="Y397" i="513"/>
  <c r="Y396" i="513"/>
  <c r="X396" i="513"/>
  <c r="Y395" i="513"/>
  <c r="X395" i="513"/>
  <c r="Y394" i="513"/>
  <c r="X394" i="513"/>
  <c r="Y393" i="513"/>
  <c r="X393" i="513"/>
  <c r="Y392" i="513"/>
  <c r="X392" i="513"/>
  <c r="Y391" i="513"/>
  <c r="X391" i="513"/>
  <c r="Y390" i="513"/>
  <c r="X390" i="513"/>
  <c r="Y389" i="513"/>
  <c r="X389" i="513"/>
  <c r="Y388" i="513"/>
  <c r="X388" i="513"/>
  <c r="Y387" i="513"/>
  <c r="X387" i="513"/>
  <c r="U387" i="513"/>
  <c r="Y386" i="513"/>
  <c r="X386" i="513"/>
  <c r="U386" i="513"/>
  <c r="Y385" i="513"/>
  <c r="X385" i="513"/>
  <c r="U385" i="513"/>
  <c r="Y384" i="513"/>
  <c r="X384" i="513"/>
  <c r="U384" i="513"/>
  <c r="Y383" i="513"/>
  <c r="X383" i="513"/>
  <c r="U383" i="513"/>
  <c r="Y382" i="513"/>
  <c r="X382" i="513"/>
  <c r="U382" i="513"/>
  <c r="Y381" i="513"/>
  <c r="U381" i="513"/>
  <c r="Y380" i="513"/>
  <c r="U380" i="513"/>
  <c r="Y379" i="513"/>
  <c r="X379" i="513"/>
  <c r="U379" i="513"/>
  <c r="Y378" i="513"/>
  <c r="X378" i="513"/>
  <c r="U378" i="513"/>
  <c r="Y377" i="513"/>
  <c r="X377" i="513"/>
  <c r="U377" i="513"/>
  <c r="Y376" i="513"/>
  <c r="X376" i="513"/>
  <c r="U376" i="513"/>
  <c r="Y375" i="513"/>
  <c r="X375" i="513"/>
  <c r="U375" i="513"/>
  <c r="Y374" i="513"/>
  <c r="X374" i="513"/>
  <c r="U374" i="513"/>
  <c r="Y373" i="513"/>
  <c r="X373" i="513"/>
  <c r="U373" i="513"/>
  <c r="Y372" i="513"/>
  <c r="X372" i="513"/>
  <c r="U372" i="513"/>
  <c r="Y371" i="513"/>
  <c r="X371" i="513"/>
  <c r="U371" i="513"/>
  <c r="Y370" i="513"/>
  <c r="X370" i="513"/>
  <c r="U370" i="513"/>
  <c r="Y369" i="513"/>
  <c r="X369" i="513"/>
  <c r="U369" i="513"/>
  <c r="Y368" i="513"/>
  <c r="X368" i="513"/>
  <c r="U368" i="513"/>
  <c r="Y367" i="513"/>
  <c r="X367" i="513"/>
  <c r="U367" i="513"/>
  <c r="M367" i="513"/>
  <c r="Y366" i="513"/>
  <c r="X366" i="513"/>
  <c r="U366" i="513"/>
  <c r="Y365" i="513"/>
  <c r="X365" i="513"/>
  <c r="U365" i="513"/>
  <c r="Z364" i="513"/>
  <c r="Y364" i="513"/>
  <c r="X364" i="513"/>
  <c r="U364" i="513"/>
  <c r="Z363" i="513"/>
  <c r="Y363" i="513"/>
  <c r="X363" i="513"/>
  <c r="U363" i="513"/>
  <c r="Z362" i="513"/>
  <c r="Y362" i="513"/>
  <c r="X362" i="513"/>
  <c r="U362" i="513"/>
  <c r="Z361" i="513"/>
  <c r="Y361" i="513"/>
  <c r="X361" i="513"/>
  <c r="U361" i="513"/>
  <c r="Z360" i="513"/>
  <c r="Y360" i="513"/>
  <c r="X360" i="513"/>
  <c r="U360" i="513"/>
  <c r="Z359" i="513"/>
  <c r="Y359" i="513"/>
  <c r="X359" i="513"/>
  <c r="U359" i="513"/>
  <c r="Z358" i="513"/>
  <c r="Y358" i="513"/>
  <c r="X358" i="513"/>
  <c r="U358" i="513"/>
  <c r="Z357" i="513"/>
  <c r="Y357" i="513"/>
  <c r="X357" i="513"/>
  <c r="U357" i="513"/>
  <c r="Z356" i="513"/>
  <c r="Y356" i="513"/>
  <c r="X356" i="513"/>
  <c r="U356" i="513"/>
  <c r="Z355" i="513"/>
  <c r="Y355" i="513"/>
  <c r="X355" i="513"/>
  <c r="U355" i="513"/>
  <c r="Z354" i="513"/>
  <c r="Y354" i="513"/>
  <c r="X354" i="513"/>
  <c r="U354" i="513"/>
  <c r="Z353" i="513"/>
  <c r="Y353" i="513"/>
  <c r="X353" i="513"/>
  <c r="U353" i="513"/>
  <c r="Z352" i="513"/>
  <c r="Y352" i="513"/>
  <c r="X352" i="513"/>
  <c r="U352" i="513"/>
  <c r="Z351" i="513"/>
  <c r="Y351" i="513"/>
  <c r="X351" i="513"/>
  <c r="U351" i="513"/>
  <c r="Z350" i="513"/>
  <c r="Y350" i="513"/>
  <c r="X350" i="513"/>
  <c r="U350" i="513"/>
  <c r="Z349" i="513"/>
  <c r="Y349" i="513"/>
  <c r="X349" i="513"/>
  <c r="U349" i="513"/>
  <c r="Z348" i="513"/>
  <c r="Y348" i="513"/>
  <c r="X348" i="513"/>
  <c r="U348" i="513"/>
  <c r="Z347" i="513"/>
  <c r="Y347" i="513"/>
  <c r="X347" i="513"/>
  <c r="U347" i="513"/>
  <c r="Z346" i="513"/>
  <c r="Y346" i="513"/>
  <c r="X346" i="513"/>
  <c r="U346" i="513"/>
  <c r="Z345" i="513"/>
  <c r="Y345" i="513"/>
  <c r="X345" i="513"/>
  <c r="U345" i="513"/>
  <c r="Z344" i="513"/>
  <c r="Y344" i="513"/>
  <c r="X344" i="513"/>
  <c r="U344" i="513"/>
  <c r="Z343" i="513"/>
  <c r="Y343" i="513"/>
  <c r="X343" i="513"/>
  <c r="U343" i="513"/>
  <c r="Z342" i="513"/>
  <c r="Y342" i="513"/>
  <c r="X342" i="513"/>
  <c r="U342" i="513"/>
  <c r="Z341" i="513"/>
  <c r="Y341" i="513"/>
  <c r="X341" i="513"/>
  <c r="U341" i="513"/>
  <c r="Z340" i="513"/>
  <c r="Y340" i="513"/>
  <c r="X340" i="513"/>
  <c r="U340" i="513"/>
  <c r="Z339" i="513"/>
  <c r="Y339" i="513"/>
  <c r="X339" i="513"/>
  <c r="U339" i="513"/>
  <c r="Z338" i="513"/>
  <c r="Y338" i="513"/>
  <c r="X338" i="513"/>
  <c r="U338" i="513"/>
  <c r="Z337" i="513"/>
  <c r="Y337" i="513"/>
  <c r="X337" i="513"/>
  <c r="U337" i="513"/>
  <c r="Z336" i="513"/>
  <c r="Y336" i="513"/>
  <c r="X336" i="513"/>
  <c r="U336" i="513"/>
  <c r="Z335" i="513"/>
  <c r="Y335" i="513"/>
  <c r="X335" i="513"/>
  <c r="U335" i="513"/>
  <c r="Z334" i="513"/>
  <c r="Y334" i="513"/>
  <c r="X334" i="513"/>
  <c r="U334" i="513"/>
  <c r="Z333" i="513"/>
  <c r="Y333" i="513"/>
  <c r="X333" i="513"/>
  <c r="U333" i="513"/>
  <c r="Z332" i="513"/>
  <c r="Y332" i="513"/>
  <c r="X332" i="513"/>
  <c r="U332" i="513"/>
  <c r="Z331" i="513"/>
  <c r="Y331" i="513"/>
  <c r="X331" i="513"/>
  <c r="U331" i="513"/>
  <c r="Z330" i="513"/>
  <c r="Y330" i="513"/>
  <c r="X330" i="513"/>
  <c r="U330" i="513"/>
  <c r="Z329" i="513"/>
  <c r="Y329" i="513"/>
  <c r="X329" i="513"/>
  <c r="U329" i="513"/>
  <c r="Z328" i="513"/>
  <c r="Y328" i="513"/>
  <c r="X328" i="513"/>
  <c r="U328" i="513"/>
  <c r="Z327" i="513"/>
  <c r="Y327" i="513"/>
  <c r="X327" i="513"/>
  <c r="U327" i="513"/>
  <c r="Z326" i="513"/>
  <c r="Y326" i="513"/>
  <c r="X326" i="513"/>
  <c r="U326" i="513"/>
  <c r="M326" i="513"/>
  <c r="Z325" i="513"/>
  <c r="Y325" i="513"/>
  <c r="X325" i="513"/>
  <c r="U325" i="513"/>
  <c r="M325" i="513"/>
  <c r="Z324" i="513"/>
  <c r="Y324" i="513"/>
  <c r="X324" i="513"/>
  <c r="U324" i="513"/>
  <c r="Z323" i="513"/>
  <c r="Y323" i="513"/>
  <c r="X323" i="513"/>
  <c r="U323" i="513"/>
  <c r="Z322" i="513"/>
  <c r="Y322" i="513"/>
  <c r="X322" i="513"/>
  <c r="U322" i="513"/>
  <c r="Z321" i="513"/>
  <c r="Y321" i="513"/>
  <c r="X321" i="513"/>
  <c r="U321" i="513"/>
  <c r="Z320" i="513"/>
  <c r="Y320" i="513"/>
  <c r="X320" i="513"/>
  <c r="U320" i="513"/>
  <c r="Z319" i="513"/>
  <c r="Y319" i="513"/>
  <c r="X319" i="513"/>
  <c r="U319" i="513"/>
  <c r="Z318" i="513"/>
  <c r="Y318" i="513"/>
  <c r="X318" i="513"/>
  <c r="U318" i="513"/>
  <c r="Z317" i="513"/>
  <c r="Y317" i="513"/>
  <c r="X317" i="513"/>
  <c r="U317" i="513"/>
  <c r="Z316" i="513"/>
  <c r="Y316" i="513"/>
  <c r="X316" i="513"/>
  <c r="U316" i="513"/>
  <c r="Z315" i="513"/>
  <c r="Y315" i="513"/>
  <c r="X315" i="513"/>
  <c r="U315" i="513"/>
  <c r="Z314" i="513"/>
  <c r="Y314" i="513"/>
  <c r="X314" i="513"/>
  <c r="U314" i="513"/>
  <c r="Z313" i="513"/>
  <c r="Y313" i="513"/>
  <c r="X313" i="513"/>
  <c r="U313" i="513"/>
  <c r="Z312" i="513"/>
  <c r="Y312" i="513"/>
  <c r="X312" i="513"/>
  <c r="U312" i="513"/>
  <c r="Z311" i="513"/>
  <c r="Y311" i="513"/>
  <c r="X311" i="513"/>
  <c r="U311" i="513"/>
  <c r="Z310" i="513"/>
  <c r="Y310" i="513"/>
  <c r="X310" i="513"/>
  <c r="U310" i="513"/>
  <c r="Z309" i="513"/>
  <c r="Y309" i="513"/>
  <c r="X309" i="513"/>
  <c r="U309" i="513"/>
  <c r="Z308" i="513"/>
  <c r="Y308" i="513"/>
  <c r="X308" i="513"/>
  <c r="U308" i="513"/>
  <c r="Z307" i="513"/>
  <c r="Y307" i="513"/>
  <c r="X307" i="513"/>
  <c r="U307" i="513"/>
  <c r="Z306" i="513"/>
  <c r="Y306" i="513"/>
  <c r="X306" i="513"/>
  <c r="U306" i="513"/>
  <c r="Z305" i="513"/>
  <c r="Y305" i="513"/>
  <c r="X305" i="513"/>
  <c r="U305" i="513"/>
  <c r="Z304" i="513"/>
  <c r="Y304" i="513"/>
  <c r="X304" i="513"/>
  <c r="U304" i="513"/>
  <c r="Z303" i="513"/>
  <c r="Y303" i="513"/>
  <c r="X303" i="513"/>
  <c r="U303" i="513"/>
  <c r="Z302" i="513"/>
  <c r="Y302" i="513"/>
  <c r="X302" i="513"/>
  <c r="U302" i="513"/>
  <c r="Z301" i="513"/>
  <c r="Y301" i="513"/>
  <c r="X301" i="513"/>
  <c r="U301" i="513"/>
  <c r="Z300" i="513"/>
  <c r="Y300" i="513"/>
  <c r="X300" i="513"/>
  <c r="U300" i="513"/>
  <c r="Z299" i="513"/>
  <c r="Y299" i="513"/>
  <c r="X299" i="513"/>
  <c r="U299" i="513"/>
  <c r="Z298" i="513"/>
  <c r="Y298" i="513"/>
  <c r="X298" i="513"/>
  <c r="U298" i="513"/>
  <c r="T298" i="513"/>
  <c r="Z297" i="513"/>
  <c r="Y297" i="513"/>
  <c r="X297" i="513"/>
  <c r="U297" i="513"/>
  <c r="Z296" i="513"/>
  <c r="Y296" i="513"/>
  <c r="X296" i="513"/>
  <c r="U296" i="513"/>
  <c r="Z295" i="513"/>
  <c r="Y295" i="513"/>
  <c r="X295" i="513"/>
  <c r="U295" i="513"/>
  <c r="Z294" i="513"/>
  <c r="Y294" i="513"/>
  <c r="X294" i="513"/>
  <c r="U294" i="513"/>
  <c r="Z293" i="513"/>
  <c r="Y293" i="513"/>
  <c r="X293" i="513"/>
  <c r="U293" i="513"/>
  <c r="Z292" i="513"/>
  <c r="Y292" i="513"/>
  <c r="X292" i="513"/>
  <c r="U292" i="513"/>
  <c r="Z291" i="513"/>
  <c r="Y291" i="513"/>
  <c r="X291" i="513"/>
  <c r="U291" i="513"/>
  <c r="Z290" i="513"/>
  <c r="Y290" i="513"/>
  <c r="X290" i="513"/>
  <c r="U290" i="513"/>
  <c r="Z289" i="513"/>
  <c r="Y289" i="513"/>
  <c r="X289" i="513"/>
  <c r="U289" i="513"/>
  <c r="Z288" i="513"/>
  <c r="Y288" i="513"/>
  <c r="X288" i="513"/>
  <c r="U288" i="513"/>
  <c r="Z287" i="513"/>
  <c r="Y287" i="513"/>
  <c r="X287" i="513"/>
  <c r="U287" i="513"/>
  <c r="Z286" i="513"/>
  <c r="Y286" i="513"/>
  <c r="X286" i="513"/>
  <c r="U286" i="513"/>
  <c r="Z285" i="513"/>
  <c r="Y285" i="513"/>
  <c r="X285" i="513"/>
  <c r="U285" i="513"/>
  <c r="Z284" i="513"/>
  <c r="Y284" i="513"/>
  <c r="X284" i="513"/>
  <c r="U284" i="513"/>
  <c r="Z283" i="513"/>
  <c r="Y283" i="513"/>
  <c r="X283" i="513"/>
  <c r="U283" i="513"/>
  <c r="Z282" i="513"/>
  <c r="Y282" i="513"/>
  <c r="X282" i="513"/>
  <c r="U282" i="513"/>
  <c r="Z281" i="513"/>
  <c r="Y281" i="513"/>
  <c r="X281" i="513"/>
  <c r="U281" i="513"/>
  <c r="Z280" i="513"/>
  <c r="Y280" i="513"/>
  <c r="X280" i="513"/>
  <c r="U280" i="513"/>
  <c r="Z279" i="513"/>
  <c r="Y279" i="513"/>
  <c r="X279" i="513"/>
  <c r="U279" i="513"/>
  <c r="Z278" i="513"/>
  <c r="J278" i="513" s="1"/>
  <c r="Y278" i="513"/>
  <c r="X278" i="513"/>
  <c r="U278" i="513"/>
  <c r="Z277" i="513"/>
  <c r="J277" i="513" s="1"/>
  <c r="Y277" i="513"/>
  <c r="X277" i="513"/>
  <c r="U277" i="513"/>
  <c r="Z276" i="513"/>
  <c r="J276" i="513" s="1"/>
  <c r="Y276" i="513"/>
  <c r="X276" i="513"/>
  <c r="U276" i="513"/>
  <c r="Z275" i="513"/>
  <c r="J275" i="513" s="1"/>
  <c r="Y275" i="513"/>
  <c r="X275" i="513"/>
  <c r="U275" i="513"/>
  <c r="Z274" i="513"/>
  <c r="J274" i="513" s="1"/>
  <c r="Y274" i="513"/>
  <c r="X274" i="513"/>
  <c r="U274" i="513"/>
  <c r="Z273" i="513"/>
  <c r="J273" i="513" s="1"/>
  <c r="Y273" i="513"/>
  <c r="X273" i="513"/>
  <c r="U273" i="513"/>
  <c r="Z272" i="513"/>
  <c r="J272" i="513" s="1"/>
  <c r="Y272" i="513"/>
  <c r="X272" i="513"/>
  <c r="U272" i="513"/>
  <c r="Z271" i="513"/>
  <c r="J271" i="513" s="1"/>
  <c r="Y271" i="513"/>
  <c r="X271" i="513"/>
  <c r="U271" i="513"/>
  <c r="Z270" i="513"/>
  <c r="J270" i="513" s="1"/>
  <c r="Y270" i="513"/>
  <c r="X270" i="513"/>
  <c r="U270" i="513"/>
  <c r="Z269" i="513"/>
  <c r="J269" i="513" s="1"/>
  <c r="Y269" i="513"/>
  <c r="X269" i="513"/>
  <c r="U269" i="513"/>
  <c r="Z268" i="513"/>
  <c r="J268" i="513" s="1"/>
  <c r="Y268" i="513"/>
  <c r="X268" i="513"/>
  <c r="U268" i="513"/>
  <c r="Z267" i="513"/>
  <c r="J267" i="513" s="1"/>
  <c r="Y267" i="513"/>
  <c r="X267" i="513"/>
  <c r="U267" i="513"/>
  <c r="Z266" i="513"/>
  <c r="J266" i="513" s="1"/>
  <c r="Y266" i="513"/>
  <c r="X266" i="513"/>
  <c r="U266" i="513"/>
  <c r="Z265" i="513"/>
  <c r="J265" i="513" s="1"/>
  <c r="Y265" i="513"/>
  <c r="X265" i="513"/>
  <c r="U265" i="513"/>
  <c r="Z264" i="513"/>
  <c r="J264" i="513" s="1"/>
  <c r="Y264" i="513"/>
  <c r="X264" i="513"/>
  <c r="U264" i="513"/>
  <c r="Z263" i="513"/>
  <c r="J263" i="513" s="1"/>
  <c r="Y263" i="513"/>
  <c r="X263" i="513"/>
  <c r="U263" i="513"/>
  <c r="Z262" i="513"/>
  <c r="J262" i="513" s="1"/>
  <c r="Y262" i="513"/>
  <c r="X262" i="513"/>
  <c r="U262" i="513"/>
  <c r="Z261" i="513"/>
  <c r="J261" i="513" s="1"/>
  <c r="Y261" i="513"/>
  <c r="X261" i="513"/>
  <c r="U261" i="513"/>
  <c r="Z260" i="513"/>
  <c r="J260" i="513" s="1"/>
  <c r="Y260" i="513"/>
  <c r="X260" i="513"/>
  <c r="U260" i="513"/>
  <c r="Z259" i="513"/>
  <c r="J259" i="513" s="1"/>
  <c r="Y259" i="513"/>
  <c r="X259" i="513"/>
  <c r="U259" i="513"/>
  <c r="Z258" i="513"/>
  <c r="Y258" i="513"/>
  <c r="X258" i="513"/>
  <c r="U258" i="513"/>
  <c r="J258" i="513"/>
  <c r="Z257" i="513"/>
  <c r="J257" i="513" s="1"/>
  <c r="Y257" i="513"/>
  <c r="X257" i="513"/>
  <c r="U257" i="513"/>
  <c r="Z256" i="513"/>
  <c r="J256" i="513" s="1"/>
  <c r="Y256" i="513"/>
  <c r="X256" i="513"/>
  <c r="U256" i="513"/>
  <c r="Z255" i="513"/>
  <c r="J255" i="513" s="1"/>
  <c r="Y255" i="513"/>
  <c r="X255" i="513"/>
  <c r="U255" i="513"/>
  <c r="Z254" i="513"/>
  <c r="J254" i="513" s="1"/>
  <c r="Y254" i="513"/>
  <c r="X254" i="513"/>
  <c r="U254" i="513"/>
  <c r="Z253" i="513"/>
  <c r="J253" i="513" s="1"/>
  <c r="Y253" i="513"/>
  <c r="X253" i="513"/>
  <c r="U253" i="513"/>
  <c r="Z252" i="513"/>
  <c r="J252" i="513" s="1"/>
  <c r="Y252" i="513"/>
  <c r="X252" i="513"/>
  <c r="U252" i="513"/>
  <c r="Z251" i="513"/>
  <c r="J251" i="513" s="1"/>
  <c r="Y251" i="513"/>
  <c r="X251" i="513"/>
  <c r="U251" i="513"/>
  <c r="Z250" i="513"/>
  <c r="J250" i="513" s="1"/>
  <c r="Y250" i="513"/>
  <c r="X250" i="513"/>
  <c r="U250" i="513"/>
  <c r="Z249" i="513"/>
  <c r="J249" i="513" s="1"/>
  <c r="Y249" i="513"/>
  <c r="X249" i="513"/>
  <c r="U249" i="513"/>
  <c r="Z248" i="513"/>
  <c r="J248" i="513" s="1"/>
  <c r="Y248" i="513"/>
  <c r="X248" i="513"/>
  <c r="U248" i="513"/>
  <c r="Z247" i="513"/>
  <c r="J247" i="513" s="1"/>
  <c r="Y247" i="513"/>
  <c r="X247" i="513"/>
  <c r="U247" i="513"/>
  <c r="Z246" i="513"/>
  <c r="J246" i="513" s="1"/>
  <c r="Y246" i="513"/>
  <c r="X246" i="513"/>
  <c r="U246" i="513"/>
  <c r="Z245" i="513"/>
  <c r="J245" i="513" s="1"/>
  <c r="Y245" i="513"/>
  <c r="X245" i="513"/>
  <c r="U245" i="513"/>
  <c r="Z244" i="513"/>
  <c r="J244" i="513" s="1"/>
  <c r="Y244" i="513"/>
  <c r="X244" i="513"/>
  <c r="U244" i="513"/>
  <c r="Z243" i="513"/>
  <c r="J243" i="513" s="1"/>
  <c r="Y243" i="513"/>
  <c r="X243" i="513"/>
  <c r="U243" i="513"/>
  <c r="F243" i="513"/>
  <c r="Z242" i="513"/>
  <c r="J242" i="513" s="1"/>
  <c r="Y242" i="513"/>
  <c r="X242" i="513"/>
  <c r="U242" i="513"/>
  <c r="F242" i="513"/>
  <c r="Z241" i="513"/>
  <c r="J241" i="513" s="1"/>
  <c r="Y241" i="513"/>
  <c r="X241" i="513"/>
  <c r="U241" i="513"/>
  <c r="F241" i="513"/>
  <c r="Z240" i="513"/>
  <c r="J240" i="513" s="1"/>
  <c r="Y240" i="513"/>
  <c r="X240" i="513"/>
  <c r="U240" i="513"/>
  <c r="F240" i="513"/>
  <c r="Z239" i="513"/>
  <c r="J239" i="513" s="1"/>
  <c r="Y239" i="513"/>
  <c r="X239" i="513"/>
  <c r="U239" i="513"/>
  <c r="F239" i="513"/>
  <c r="Z238" i="513"/>
  <c r="J238" i="513" s="1"/>
  <c r="Y238" i="513"/>
  <c r="X238" i="513"/>
  <c r="U238" i="513"/>
  <c r="F238" i="513"/>
  <c r="Z237" i="513"/>
  <c r="J237" i="513" s="1"/>
  <c r="Y237" i="513"/>
  <c r="X237" i="513"/>
  <c r="U237" i="513"/>
  <c r="H237" i="513"/>
  <c r="F237" i="513"/>
  <c r="Z236" i="513"/>
  <c r="J236" i="513" s="1"/>
  <c r="Y236" i="513"/>
  <c r="X236" i="513"/>
  <c r="U236" i="513"/>
  <c r="H236" i="513"/>
  <c r="F236" i="513"/>
  <c r="Z235" i="513"/>
  <c r="J235" i="513" s="1"/>
  <c r="Y235" i="513"/>
  <c r="X235" i="513"/>
  <c r="U235" i="513"/>
  <c r="H235" i="513"/>
  <c r="F235" i="513"/>
  <c r="Z234" i="513"/>
  <c r="J234" i="513" s="1"/>
  <c r="Y234" i="513"/>
  <c r="X234" i="513"/>
  <c r="U234" i="513"/>
  <c r="H234" i="513"/>
  <c r="F234" i="513"/>
  <c r="Z233" i="513"/>
  <c r="J233" i="513" s="1"/>
  <c r="Y233" i="513"/>
  <c r="X233" i="513"/>
  <c r="U233" i="513"/>
  <c r="H233" i="513"/>
  <c r="F233" i="513"/>
  <c r="Z232" i="513"/>
  <c r="J232" i="513" s="1"/>
  <c r="Y232" i="513"/>
  <c r="X232" i="513"/>
  <c r="U232" i="513"/>
  <c r="H232" i="513"/>
  <c r="F232" i="513"/>
  <c r="Z231" i="513"/>
  <c r="Y231" i="513"/>
  <c r="X231" i="513"/>
  <c r="U231" i="513"/>
  <c r="K231" i="513" s="1"/>
  <c r="J231" i="513"/>
  <c r="H231" i="513"/>
  <c r="F231" i="513"/>
  <c r="Z230" i="513"/>
  <c r="J230" i="513" s="1"/>
  <c r="Y230" i="513"/>
  <c r="X230" i="513"/>
  <c r="U230" i="513"/>
  <c r="K230" i="513" s="1"/>
  <c r="H230" i="513"/>
  <c r="F230" i="513"/>
  <c r="Z229" i="513"/>
  <c r="J229" i="513" s="1"/>
  <c r="Y229" i="513"/>
  <c r="X229" i="513"/>
  <c r="U229" i="513"/>
  <c r="K229" i="513" s="1"/>
  <c r="H229" i="513"/>
  <c r="F229" i="513"/>
  <c r="Z228" i="513"/>
  <c r="J228" i="513" s="1"/>
  <c r="Y228" i="513"/>
  <c r="X228" i="513"/>
  <c r="U228" i="513"/>
  <c r="K228" i="513"/>
  <c r="H228" i="513"/>
  <c r="F228" i="513"/>
  <c r="Z227" i="513"/>
  <c r="J227" i="513" s="1"/>
  <c r="Y227" i="513"/>
  <c r="X227" i="513"/>
  <c r="U227" i="513"/>
  <c r="K227" i="513" s="1"/>
  <c r="H227" i="513"/>
  <c r="F227" i="513"/>
  <c r="Z226" i="513"/>
  <c r="J226" i="513" s="1"/>
  <c r="Y226" i="513"/>
  <c r="X226" i="513"/>
  <c r="I226" i="513" s="1"/>
  <c r="U226" i="513"/>
  <c r="K226" i="513"/>
  <c r="H226" i="513"/>
  <c r="F226" i="513"/>
  <c r="Z225" i="513"/>
  <c r="J225" i="513" s="1"/>
  <c r="Y225" i="513"/>
  <c r="X225" i="513"/>
  <c r="U225" i="513"/>
  <c r="K225" i="513" s="1"/>
  <c r="H225" i="513"/>
  <c r="F225" i="513"/>
  <c r="Z224" i="513"/>
  <c r="J224" i="513" s="1"/>
  <c r="Y224" i="513"/>
  <c r="X224" i="513"/>
  <c r="I224" i="513" s="1"/>
  <c r="U224" i="513"/>
  <c r="K224" i="513" s="1"/>
  <c r="H224" i="513"/>
  <c r="F224" i="513"/>
  <c r="Z223" i="513"/>
  <c r="J223" i="513" s="1"/>
  <c r="Y223" i="513"/>
  <c r="I223" i="513" s="1"/>
  <c r="X223" i="513"/>
  <c r="U223" i="513"/>
  <c r="K223" i="513"/>
  <c r="H223" i="513"/>
  <c r="F223" i="513"/>
  <c r="Z222" i="513"/>
  <c r="J222" i="513" s="1"/>
  <c r="Y222" i="513"/>
  <c r="X222" i="513"/>
  <c r="U222" i="513"/>
  <c r="K222" i="513" s="1"/>
  <c r="H222" i="513"/>
  <c r="F222" i="513"/>
  <c r="Z221" i="513"/>
  <c r="Y221" i="513"/>
  <c r="X221" i="513"/>
  <c r="U221" i="513"/>
  <c r="J221" i="513"/>
  <c r="Z220" i="513"/>
  <c r="J220" i="513" s="1"/>
  <c r="Y220" i="513"/>
  <c r="X220" i="513"/>
  <c r="U220" i="513"/>
  <c r="Z219" i="513"/>
  <c r="J219" i="513" s="1"/>
  <c r="Y219" i="513"/>
  <c r="X219" i="513"/>
  <c r="U219" i="513"/>
  <c r="Z218" i="513"/>
  <c r="J218" i="513" s="1"/>
  <c r="Y218" i="513"/>
  <c r="X218" i="513"/>
  <c r="Z217" i="513"/>
  <c r="J217" i="513" s="1"/>
  <c r="Y217" i="513"/>
  <c r="X217" i="513"/>
  <c r="Z216" i="513"/>
  <c r="J216" i="513" s="1"/>
  <c r="Y216" i="513"/>
  <c r="X216" i="513"/>
  <c r="U216" i="513"/>
  <c r="Z215" i="513"/>
  <c r="J215" i="513" s="1"/>
  <c r="Y215" i="513"/>
  <c r="X215" i="513"/>
  <c r="U215" i="513"/>
  <c r="Z214" i="513"/>
  <c r="J214" i="513" s="1"/>
  <c r="Y214" i="513"/>
  <c r="X214" i="513"/>
  <c r="U214" i="513"/>
  <c r="Z213" i="513"/>
  <c r="J213" i="513" s="1"/>
  <c r="Y213" i="513"/>
  <c r="X213" i="513"/>
  <c r="U213" i="513"/>
  <c r="Z212" i="513"/>
  <c r="J212" i="513" s="1"/>
  <c r="Y212" i="513"/>
  <c r="X212" i="513"/>
  <c r="U212" i="513"/>
  <c r="Z211" i="513"/>
  <c r="J211" i="513" s="1"/>
  <c r="Y211" i="513"/>
  <c r="X211" i="513"/>
  <c r="U211" i="513"/>
  <c r="Z210" i="513"/>
  <c r="J210" i="513" s="1"/>
  <c r="Y210" i="513"/>
  <c r="X210" i="513"/>
  <c r="U210" i="513"/>
  <c r="Z209" i="513"/>
  <c r="J209" i="513" s="1"/>
  <c r="Y209" i="513"/>
  <c r="X209" i="513"/>
  <c r="U209" i="513"/>
  <c r="Z208" i="513"/>
  <c r="J208" i="513" s="1"/>
  <c r="Y208" i="513"/>
  <c r="X208" i="513"/>
  <c r="U208" i="513"/>
  <c r="Z207" i="513"/>
  <c r="J207" i="513" s="1"/>
  <c r="Y207" i="513"/>
  <c r="X207" i="513"/>
  <c r="U207" i="513"/>
  <c r="Z206" i="513"/>
  <c r="Y206" i="513"/>
  <c r="X206" i="513"/>
  <c r="U206" i="513"/>
  <c r="J206" i="513"/>
  <c r="Z205" i="513"/>
  <c r="J205" i="513" s="1"/>
  <c r="Y205" i="513"/>
  <c r="X205" i="513"/>
  <c r="U205" i="513"/>
  <c r="Z204" i="513"/>
  <c r="J204" i="513" s="1"/>
  <c r="Y204" i="513"/>
  <c r="X204" i="513"/>
  <c r="U204" i="513"/>
  <c r="Z203" i="513"/>
  <c r="J203" i="513" s="1"/>
  <c r="Y203" i="513"/>
  <c r="X203" i="513"/>
  <c r="U203" i="513"/>
  <c r="Z202" i="513"/>
  <c r="J202" i="513" s="1"/>
  <c r="Y202" i="513"/>
  <c r="X202" i="513"/>
  <c r="U202" i="513"/>
  <c r="Z201" i="513"/>
  <c r="J201" i="513" s="1"/>
  <c r="Y201" i="513"/>
  <c r="X201" i="513"/>
  <c r="U201" i="513"/>
  <c r="Z200" i="513"/>
  <c r="J200" i="513" s="1"/>
  <c r="Y200" i="513"/>
  <c r="X200" i="513"/>
  <c r="U200" i="513"/>
  <c r="Z199" i="513"/>
  <c r="J199" i="513" s="1"/>
  <c r="Y199" i="513"/>
  <c r="X199" i="513"/>
  <c r="U199" i="513"/>
  <c r="Z198" i="513"/>
  <c r="Y198" i="513"/>
  <c r="X198" i="513"/>
  <c r="U198" i="513"/>
  <c r="J198" i="513"/>
  <c r="Z197" i="513"/>
  <c r="J197" i="513" s="1"/>
  <c r="Y197" i="513"/>
  <c r="X197" i="513"/>
  <c r="U197" i="513"/>
  <c r="Z196" i="513"/>
  <c r="J196" i="513" s="1"/>
  <c r="Y196" i="513"/>
  <c r="X196" i="513"/>
  <c r="U196" i="513"/>
  <c r="Z195" i="513"/>
  <c r="J195" i="513" s="1"/>
  <c r="Y195" i="513"/>
  <c r="X195" i="513"/>
  <c r="U195" i="513"/>
  <c r="Z194" i="513"/>
  <c r="Y194" i="513"/>
  <c r="X194" i="513"/>
  <c r="U194" i="513"/>
  <c r="J194" i="513"/>
  <c r="Z193" i="513"/>
  <c r="J193" i="513" s="1"/>
  <c r="Y193" i="513"/>
  <c r="X193" i="513"/>
  <c r="U193" i="513"/>
  <c r="Z192" i="513"/>
  <c r="J192" i="513" s="1"/>
  <c r="Y192" i="513"/>
  <c r="X192" i="513"/>
  <c r="U192" i="513"/>
  <c r="Z191" i="513"/>
  <c r="J191" i="513" s="1"/>
  <c r="Y191" i="513"/>
  <c r="X191" i="513"/>
  <c r="U191" i="513"/>
  <c r="F191" i="513"/>
  <c r="Z190" i="513"/>
  <c r="J190" i="513" s="1"/>
  <c r="Y190" i="513"/>
  <c r="X190" i="513"/>
  <c r="U190" i="513"/>
  <c r="F190" i="513"/>
  <c r="Z189" i="513"/>
  <c r="Y189" i="513"/>
  <c r="X189" i="513"/>
  <c r="U189" i="513"/>
  <c r="J189" i="513"/>
  <c r="F189" i="513"/>
  <c r="Z188" i="513"/>
  <c r="J188" i="513" s="1"/>
  <c r="Y188" i="513"/>
  <c r="X188" i="513"/>
  <c r="U188" i="513"/>
  <c r="F188" i="513"/>
  <c r="Z187" i="513"/>
  <c r="J187" i="513" s="1"/>
  <c r="Y187" i="513"/>
  <c r="X187" i="513"/>
  <c r="U187" i="513"/>
  <c r="F187" i="513"/>
  <c r="Z186" i="513"/>
  <c r="J186" i="513" s="1"/>
  <c r="Y186" i="513"/>
  <c r="X186" i="513"/>
  <c r="U186" i="513"/>
  <c r="F186" i="513"/>
  <c r="Z185" i="513"/>
  <c r="Y185" i="513"/>
  <c r="X185" i="513"/>
  <c r="U185" i="513"/>
  <c r="J185" i="513"/>
  <c r="F185" i="513"/>
  <c r="Z184" i="513"/>
  <c r="J184" i="513" s="1"/>
  <c r="Y184" i="513"/>
  <c r="X184" i="513"/>
  <c r="U184" i="513"/>
  <c r="F184" i="513"/>
  <c r="Z183" i="513"/>
  <c r="J183" i="513" s="1"/>
  <c r="Y183" i="513"/>
  <c r="X183" i="513"/>
  <c r="U183" i="513"/>
  <c r="F183" i="513"/>
  <c r="Z182" i="513"/>
  <c r="J182" i="513" s="1"/>
  <c r="Y182" i="513"/>
  <c r="X182" i="513"/>
  <c r="U182" i="513"/>
  <c r="F182" i="513"/>
  <c r="Z181" i="513"/>
  <c r="J181" i="513" s="1"/>
  <c r="Y181" i="513"/>
  <c r="X181" i="513"/>
  <c r="U181" i="513"/>
  <c r="F181" i="513"/>
  <c r="Z180" i="513"/>
  <c r="J180" i="513" s="1"/>
  <c r="Y180" i="513"/>
  <c r="X180" i="513"/>
  <c r="U180" i="513"/>
  <c r="F180" i="513"/>
  <c r="Z179" i="513"/>
  <c r="J179" i="513" s="1"/>
  <c r="Y179" i="513"/>
  <c r="X179" i="513"/>
  <c r="U179" i="513"/>
  <c r="F179" i="513"/>
  <c r="Z178" i="513"/>
  <c r="J178" i="513" s="1"/>
  <c r="Y178" i="513"/>
  <c r="X178" i="513"/>
  <c r="U178" i="513"/>
  <c r="F178" i="513"/>
  <c r="Z177" i="513"/>
  <c r="J177" i="513" s="1"/>
  <c r="Y177" i="513"/>
  <c r="X177" i="513"/>
  <c r="U177" i="513"/>
  <c r="F177" i="513"/>
  <c r="Z176" i="513"/>
  <c r="J176" i="513" s="1"/>
  <c r="Y176" i="513"/>
  <c r="X176" i="513"/>
  <c r="U176" i="513"/>
  <c r="F176" i="513"/>
  <c r="Z175" i="513"/>
  <c r="J175" i="513" s="1"/>
  <c r="Y175" i="513"/>
  <c r="X175" i="513"/>
  <c r="U175" i="513"/>
  <c r="F175" i="513"/>
  <c r="Z174" i="513"/>
  <c r="J174" i="513" s="1"/>
  <c r="Y174" i="513"/>
  <c r="X174" i="513"/>
  <c r="U174" i="513"/>
  <c r="F174" i="513"/>
  <c r="Z173" i="513"/>
  <c r="J173" i="513" s="1"/>
  <c r="Y173" i="513"/>
  <c r="X173" i="513"/>
  <c r="U173" i="513"/>
  <c r="F173" i="513"/>
  <c r="Z172" i="513"/>
  <c r="Y172" i="513"/>
  <c r="X172" i="513"/>
  <c r="U172" i="513"/>
  <c r="J172" i="513"/>
  <c r="F172" i="513"/>
  <c r="Z171" i="513"/>
  <c r="J171" i="513" s="1"/>
  <c r="Y171" i="513"/>
  <c r="X171" i="513"/>
  <c r="U171" i="513"/>
  <c r="F171" i="513"/>
  <c r="Z170" i="513"/>
  <c r="J170" i="513" s="1"/>
  <c r="Y170" i="513"/>
  <c r="X170" i="513"/>
  <c r="U170" i="513"/>
  <c r="F170" i="513"/>
  <c r="Z169" i="513"/>
  <c r="J169" i="513" s="1"/>
  <c r="Y169" i="513"/>
  <c r="X169" i="513"/>
  <c r="U169" i="513"/>
  <c r="F169" i="513"/>
  <c r="Z168" i="513"/>
  <c r="J168" i="513" s="1"/>
  <c r="Y168" i="513"/>
  <c r="X168" i="513"/>
  <c r="U168" i="513"/>
  <c r="F168" i="513"/>
  <c r="Z167" i="513"/>
  <c r="J167" i="513" s="1"/>
  <c r="Y167" i="513"/>
  <c r="X167" i="513"/>
  <c r="U167" i="513"/>
  <c r="F167" i="513"/>
  <c r="Z166" i="513"/>
  <c r="Y166" i="513"/>
  <c r="X166" i="513"/>
  <c r="U166" i="513"/>
  <c r="J166" i="513"/>
  <c r="F166" i="513"/>
  <c r="Z165" i="513"/>
  <c r="Y165" i="513"/>
  <c r="X165" i="513"/>
  <c r="U165" i="513"/>
  <c r="J165" i="513"/>
  <c r="F165" i="513"/>
  <c r="Z164" i="513"/>
  <c r="J164" i="513" s="1"/>
  <c r="Y164" i="513"/>
  <c r="X164" i="513"/>
  <c r="U164" i="513"/>
  <c r="F164" i="513"/>
  <c r="Z163" i="513"/>
  <c r="Y163" i="513"/>
  <c r="X163" i="513"/>
  <c r="U163" i="513"/>
  <c r="J163" i="513"/>
  <c r="F163" i="513"/>
  <c r="Z162" i="513"/>
  <c r="J162" i="513" s="1"/>
  <c r="Y162" i="513"/>
  <c r="X162" i="513"/>
  <c r="U162" i="513"/>
  <c r="F162" i="513"/>
  <c r="Z161" i="513"/>
  <c r="Y161" i="513"/>
  <c r="X161" i="513"/>
  <c r="U161" i="513"/>
  <c r="J161" i="513"/>
  <c r="F161" i="513"/>
  <c r="Z160" i="513"/>
  <c r="J160" i="513" s="1"/>
  <c r="Y160" i="513"/>
  <c r="X160" i="513"/>
  <c r="F160" i="513"/>
  <c r="Z159" i="513"/>
  <c r="J159" i="513" s="1"/>
  <c r="Y159" i="513"/>
  <c r="X159" i="513"/>
  <c r="F159" i="513"/>
  <c r="Z158" i="513"/>
  <c r="J158" i="513" s="1"/>
  <c r="Y158" i="513"/>
  <c r="X158" i="513"/>
  <c r="U158" i="513"/>
  <c r="F158" i="513"/>
  <c r="Z157" i="513"/>
  <c r="J157" i="513" s="1"/>
  <c r="Y157" i="513"/>
  <c r="X157" i="513"/>
  <c r="U157" i="513"/>
  <c r="F157" i="513"/>
  <c r="E157" i="513"/>
  <c r="Z156" i="513"/>
  <c r="J156" i="513" s="1"/>
  <c r="Y156" i="513"/>
  <c r="X156" i="513"/>
  <c r="U156" i="513"/>
  <c r="U159" i="513" s="1"/>
  <c r="F156" i="513"/>
  <c r="E156" i="513"/>
  <c r="Y155" i="513"/>
  <c r="X155" i="513"/>
  <c r="J155" i="513"/>
  <c r="F155" i="513"/>
  <c r="E155" i="513"/>
  <c r="Y154" i="513"/>
  <c r="X154" i="513"/>
  <c r="J154" i="513"/>
  <c r="F154" i="513"/>
  <c r="E154" i="513"/>
  <c r="Y153" i="513"/>
  <c r="X153" i="513"/>
  <c r="J153" i="513"/>
  <c r="F153" i="513"/>
  <c r="E153" i="513"/>
  <c r="Y152" i="513"/>
  <c r="X152" i="513"/>
  <c r="J152" i="513"/>
  <c r="F152" i="513"/>
  <c r="E152" i="513"/>
  <c r="Z151" i="513"/>
  <c r="J151" i="513" s="1"/>
  <c r="Y151" i="513"/>
  <c r="X151" i="513"/>
  <c r="U151" i="513"/>
  <c r="F151" i="513"/>
  <c r="E151" i="513"/>
  <c r="Z150" i="513"/>
  <c r="J150" i="513" s="1"/>
  <c r="Y150" i="513"/>
  <c r="X150" i="513"/>
  <c r="U150" i="513"/>
  <c r="F150" i="513"/>
  <c r="E150" i="513"/>
  <c r="Z149" i="513"/>
  <c r="J149" i="513" s="1"/>
  <c r="Y149" i="513"/>
  <c r="X149" i="513"/>
  <c r="U149" i="513"/>
  <c r="F149" i="513"/>
  <c r="E149" i="513"/>
  <c r="Z148" i="513"/>
  <c r="J148" i="513" s="1"/>
  <c r="Y148" i="513"/>
  <c r="X148" i="513"/>
  <c r="U148" i="513"/>
  <c r="F148" i="513"/>
  <c r="E148" i="513"/>
  <c r="Z147" i="513"/>
  <c r="J147" i="513" s="1"/>
  <c r="Y147" i="513"/>
  <c r="X147" i="513"/>
  <c r="U147" i="513"/>
  <c r="F147" i="513"/>
  <c r="E147" i="513"/>
  <c r="Z146" i="513"/>
  <c r="J146" i="513" s="1"/>
  <c r="Y146" i="513"/>
  <c r="X146" i="513"/>
  <c r="U146" i="513"/>
  <c r="F146" i="513"/>
  <c r="E146" i="513"/>
  <c r="Z145" i="513"/>
  <c r="J145" i="513" s="1"/>
  <c r="Y145" i="513"/>
  <c r="X145" i="513"/>
  <c r="U145" i="513"/>
  <c r="G145" i="513" a="1"/>
  <c r="G145" i="513" s="1"/>
  <c r="F145" i="513"/>
  <c r="E145" i="513"/>
  <c r="Z144" i="513"/>
  <c r="J144" i="513" s="1"/>
  <c r="Y144" i="513"/>
  <c r="X144" i="513"/>
  <c r="U144" i="513"/>
  <c r="G144" i="513"/>
  <c r="F144" i="513"/>
  <c r="E144" i="513"/>
  <c r="Z143" i="513"/>
  <c r="J143" i="513" s="1"/>
  <c r="Y143" i="513"/>
  <c r="X143" i="513"/>
  <c r="U143" i="513"/>
  <c r="G143" i="513"/>
  <c r="F143" i="513"/>
  <c r="E143" i="513"/>
  <c r="Z142" i="513"/>
  <c r="J142" i="513" s="1"/>
  <c r="Y142" i="513"/>
  <c r="X142" i="513"/>
  <c r="G142" i="513"/>
  <c r="F142" i="513"/>
  <c r="E142" i="513"/>
  <c r="Z141" i="513"/>
  <c r="J141" i="513" s="1"/>
  <c r="Y141" i="513"/>
  <c r="X141" i="513"/>
  <c r="G141" i="513"/>
  <c r="F141" i="513"/>
  <c r="E141" i="513"/>
  <c r="Z140" i="513"/>
  <c r="J140" i="513" s="1"/>
  <c r="Y140" i="513"/>
  <c r="X140" i="513"/>
  <c r="G140" i="513"/>
  <c r="F140" i="513"/>
  <c r="E140" i="513"/>
  <c r="Z139" i="513"/>
  <c r="Y139" i="513"/>
  <c r="X139" i="513"/>
  <c r="J139" i="513"/>
  <c r="G139" i="513"/>
  <c r="F139" i="513"/>
  <c r="E139" i="513"/>
  <c r="Z138" i="513"/>
  <c r="Y138" i="513"/>
  <c r="X138" i="513"/>
  <c r="U138" i="513"/>
  <c r="J138" i="513"/>
  <c r="G138" i="513"/>
  <c r="F138" i="513"/>
  <c r="E138" i="513"/>
  <c r="Z137" i="513"/>
  <c r="J137" i="513" s="1"/>
  <c r="Y137" i="513"/>
  <c r="X137" i="513"/>
  <c r="U137" i="513"/>
  <c r="G137" i="513"/>
  <c r="F137" i="513"/>
  <c r="E137" i="513"/>
  <c r="Z136" i="513"/>
  <c r="J136" i="513" s="1"/>
  <c r="Y136" i="513"/>
  <c r="X136" i="513"/>
  <c r="U136" i="513"/>
  <c r="G136" i="513"/>
  <c r="F136" i="513"/>
  <c r="E136" i="513"/>
  <c r="Z135" i="513"/>
  <c r="J135" i="513" s="1"/>
  <c r="Y135" i="513"/>
  <c r="X135" i="513"/>
  <c r="U135" i="513"/>
  <c r="G135" i="513"/>
  <c r="F135" i="513"/>
  <c r="E135" i="513"/>
  <c r="Z134" i="513"/>
  <c r="J134" i="513" s="1"/>
  <c r="Y134" i="513"/>
  <c r="X134" i="513"/>
  <c r="U134" i="513"/>
  <c r="G134" i="513"/>
  <c r="F134" i="513"/>
  <c r="E134" i="513"/>
  <c r="Z133" i="513"/>
  <c r="J133" i="513" s="1"/>
  <c r="Y133" i="513"/>
  <c r="X133" i="513"/>
  <c r="U133" i="513"/>
  <c r="G133" i="513"/>
  <c r="F133" i="513"/>
  <c r="E133" i="513"/>
  <c r="Z132" i="513"/>
  <c r="J132" i="513" s="1"/>
  <c r="Y132" i="513"/>
  <c r="X132" i="513"/>
  <c r="U132" i="513"/>
  <c r="G132" i="513"/>
  <c r="F132" i="513"/>
  <c r="E132" i="513"/>
  <c r="Z131" i="513"/>
  <c r="J131" i="513" s="1"/>
  <c r="Y131" i="513"/>
  <c r="X131" i="513"/>
  <c r="W131" i="513"/>
  <c r="U131" i="513"/>
  <c r="G131" i="513"/>
  <c r="F131" i="513"/>
  <c r="E131" i="513"/>
  <c r="Z130" i="513"/>
  <c r="J130" i="513" s="1"/>
  <c r="Y130" i="513"/>
  <c r="X130" i="513"/>
  <c r="U130" i="513"/>
  <c r="G130" i="513"/>
  <c r="F130" i="513"/>
  <c r="E130" i="513"/>
  <c r="Z129" i="513"/>
  <c r="J129" i="513" s="1"/>
  <c r="Y129" i="513"/>
  <c r="X129" i="513"/>
  <c r="U129" i="513"/>
  <c r="H129" i="513"/>
  <c r="G129" i="513"/>
  <c r="F129" i="513"/>
  <c r="E129" i="513"/>
  <c r="Z128" i="513"/>
  <c r="J128" i="513" s="1"/>
  <c r="Y128" i="513"/>
  <c r="X128" i="513"/>
  <c r="U128" i="513"/>
  <c r="H128" i="513"/>
  <c r="G128" i="513"/>
  <c r="F128" i="513"/>
  <c r="E128" i="513"/>
  <c r="Z127" i="513"/>
  <c r="J127" i="513" s="1"/>
  <c r="Y127" i="513"/>
  <c r="X127" i="513"/>
  <c r="U127" i="513"/>
  <c r="H127" i="513"/>
  <c r="G127" i="513"/>
  <c r="F127" i="513"/>
  <c r="E127" i="513"/>
  <c r="Z126" i="513"/>
  <c r="J126" i="513" s="1"/>
  <c r="Y126" i="513"/>
  <c r="X126" i="513"/>
  <c r="U126" i="513"/>
  <c r="H126" i="513"/>
  <c r="G126" i="513"/>
  <c r="F126" i="513"/>
  <c r="E126" i="513"/>
  <c r="Z125" i="513"/>
  <c r="J125" i="513" s="1"/>
  <c r="Y125" i="513"/>
  <c r="X125" i="513"/>
  <c r="U125" i="513"/>
  <c r="H125" i="513"/>
  <c r="G125" i="513"/>
  <c r="F125" i="513"/>
  <c r="E125" i="513"/>
  <c r="Z124" i="513"/>
  <c r="Y124" i="513"/>
  <c r="X124" i="513"/>
  <c r="U124" i="513"/>
  <c r="J124" i="513"/>
  <c r="H124" i="513"/>
  <c r="G124" i="513"/>
  <c r="F124" i="513"/>
  <c r="E124" i="513"/>
  <c r="Z123" i="513"/>
  <c r="J123" i="513" s="1"/>
  <c r="Y123" i="513"/>
  <c r="X123" i="513"/>
  <c r="W123" i="513"/>
  <c r="U123" i="513"/>
  <c r="H123" i="513"/>
  <c r="G123" i="513"/>
  <c r="F123" i="513"/>
  <c r="E123" i="513"/>
  <c r="Z122" i="513"/>
  <c r="J122" i="513" s="1"/>
  <c r="Y122" i="513"/>
  <c r="X122" i="513"/>
  <c r="U122" i="513"/>
  <c r="H122" i="513"/>
  <c r="G122" i="513"/>
  <c r="F122" i="513"/>
  <c r="E122" i="513"/>
  <c r="Z121" i="513"/>
  <c r="J121" i="513" s="1"/>
  <c r="Y121" i="513"/>
  <c r="X121" i="513"/>
  <c r="U121" i="513"/>
  <c r="H121" i="513"/>
  <c r="G121" i="513"/>
  <c r="F121" i="513"/>
  <c r="E121" i="513"/>
  <c r="Z120" i="513"/>
  <c r="J120" i="513" s="1"/>
  <c r="Y120" i="513"/>
  <c r="X120" i="513"/>
  <c r="U120" i="513"/>
  <c r="H120" i="513"/>
  <c r="G120" i="513"/>
  <c r="F120" i="513"/>
  <c r="E120" i="513"/>
  <c r="Z119" i="513"/>
  <c r="J119" i="513" s="1"/>
  <c r="Y119" i="513"/>
  <c r="X119" i="513"/>
  <c r="U119" i="513"/>
  <c r="H119" i="513"/>
  <c r="G119" i="513"/>
  <c r="F119" i="513"/>
  <c r="E119" i="513"/>
  <c r="Z118" i="513"/>
  <c r="J118" i="513" s="1"/>
  <c r="Y118" i="513"/>
  <c r="X118" i="513"/>
  <c r="U118" i="513"/>
  <c r="H118" i="513"/>
  <c r="G118" i="513"/>
  <c r="F118" i="513"/>
  <c r="E118" i="513"/>
  <c r="Z117" i="513"/>
  <c r="Y117" i="513"/>
  <c r="X117" i="513"/>
  <c r="U117" i="513"/>
  <c r="J117" i="513"/>
  <c r="H117" i="513"/>
  <c r="G117" i="513"/>
  <c r="F117" i="513"/>
  <c r="E117" i="513"/>
  <c r="Z116" i="513"/>
  <c r="J116" i="513" s="1"/>
  <c r="Y116" i="513"/>
  <c r="X116" i="513"/>
  <c r="U116" i="513"/>
  <c r="H116" i="513"/>
  <c r="G116" i="513"/>
  <c r="F116" i="513"/>
  <c r="E116" i="513"/>
  <c r="Z115" i="513"/>
  <c r="J115" i="513" s="1"/>
  <c r="Y115" i="513"/>
  <c r="X115" i="513"/>
  <c r="U115" i="513"/>
  <c r="H115" i="513"/>
  <c r="G115" i="513"/>
  <c r="F115" i="513"/>
  <c r="E115" i="513"/>
  <c r="Z114" i="513"/>
  <c r="J114" i="513" s="1"/>
  <c r="Y114" i="513"/>
  <c r="X114" i="513"/>
  <c r="U114" i="513"/>
  <c r="H114" i="513"/>
  <c r="G114" i="513"/>
  <c r="F114" i="513"/>
  <c r="E114" i="513"/>
  <c r="Z113" i="513"/>
  <c r="J113" i="513" s="1"/>
  <c r="Y113" i="513"/>
  <c r="X113" i="513"/>
  <c r="U113" i="513"/>
  <c r="H113" i="513"/>
  <c r="G113" i="513"/>
  <c r="F113" i="513"/>
  <c r="E113" i="513"/>
  <c r="Z112" i="513"/>
  <c r="J112" i="513" s="1"/>
  <c r="Y112" i="513"/>
  <c r="X112" i="513"/>
  <c r="U112" i="513"/>
  <c r="H112" i="513"/>
  <c r="G112" i="513"/>
  <c r="F112" i="513"/>
  <c r="E112" i="513"/>
  <c r="Z111" i="513"/>
  <c r="J111" i="513" s="1"/>
  <c r="Y111" i="513"/>
  <c r="X111" i="513"/>
  <c r="U111" i="513"/>
  <c r="H111" i="513"/>
  <c r="G111" i="513"/>
  <c r="F111" i="513"/>
  <c r="E111" i="513"/>
  <c r="Z110" i="513"/>
  <c r="J110" i="513" s="1"/>
  <c r="Y110" i="513"/>
  <c r="X110" i="513"/>
  <c r="U110" i="513"/>
  <c r="H110" i="513"/>
  <c r="G110" i="513"/>
  <c r="F110" i="513"/>
  <c r="E110" i="513"/>
  <c r="Z109" i="513"/>
  <c r="J109" i="513" s="1"/>
  <c r="Y109" i="513"/>
  <c r="X109" i="513"/>
  <c r="H109" i="513"/>
  <c r="G109" i="513"/>
  <c r="F109" i="513"/>
  <c r="E109" i="513"/>
  <c r="Z108" i="513"/>
  <c r="J108" i="513" s="1"/>
  <c r="Y108" i="513"/>
  <c r="X108" i="513"/>
  <c r="H108" i="513"/>
  <c r="G108" i="513"/>
  <c r="F108" i="513"/>
  <c r="E108" i="513"/>
  <c r="Z107" i="513"/>
  <c r="J107" i="513" s="1"/>
  <c r="Y107" i="513"/>
  <c r="X107" i="513"/>
  <c r="U107" i="513"/>
  <c r="H107" i="513"/>
  <c r="G107" i="513"/>
  <c r="F107" i="513"/>
  <c r="E107" i="513"/>
  <c r="Z106" i="513"/>
  <c r="J106" i="513" s="1"/>
  <c r="Y106" i="513"/>
  <c r="X106" i="513"/>
  <c r="V106" i="513"/>
  <c r="U106" i="513"/>
  <c r="H106" i="513"/>
  <c r="G106" i="513"/>
  <c r="F106" i="513"/>
  <c r="E106" i="513"/>
  <c r="Z105" i="513"/>
  <c r="Y105" i="513"/>
  <c r="X105" i="513"/>
  <c r="I105" i="513" s="1"/>
  <c r="V105" i="513"/>
  <c r="U105" i="513"/>
  <c r="J105" i="513"/>
  <c r="H105" i="513"/>
  <c r="G105" i="513"/>
  <c r="F105" i="513"/>
  <c r="E105" i="513"/>
  <c r="Z104" i="513"/>
  <c r="Y104" i="513"/>
  <c r="X104" i="513"/>
  <c r="I104" i="513" s="1"/>
  <c r="V104" i="513"/>
  <c r="U104" i="513"/>
  <c r="J104" i="513"/>
  <c r="H104" i="513"/>
  <c r="G104" i="513"/>
  <c r="F104" i="513"/>
  <c r="E104" i="513"/>
  <c r="Z103" i="513"/>
  <c r="J103" i="513" s="1"/>
  <c r="Y103" i="513"/>
  <c r="X103" i="513"/>
  <c r="V103" i="513"/>
  <c r="U103" i="513"/>
  <c r="H103" i="513"/>
  <c r="G103" i="513"/>
  <c r="F103" i="513"/>
  <c r="E103" i="513"/>
  <c r="Z102" i="513"/>
  <c r="J102" i="513" s="1"/>
  <c r="Y102" i="513"/>
  <c r="X102" i="513"/>
  <c r="I102" i="513" s="1"/>
  <c r="V102" i="513"/>
  <c r="U102" i="513"/>
  <c r="H102" i="513"/>
  <c r="G102" i="513"/>
  <c r="F102" i="513"/>
  <c r="E102" i="513"/>
  <c r="Z101" i="513"/>
  <c r="J101" i="513" s="1"/>
  <c r="Y101" i="513"/>
  <c r="X101" i="513"/>
  <c r="V101" i="513"/>
  <c r="W101" i="513" s="1"/>
  <c r="U101" i="513"/>
  <c r="H101" i="513"/>
  <c r="G101" i="513"/>
  <c r="F101" i="513"/>
  <c r="E101" i="513"/>
  <c r="Z100" i="513"/>
  <c r="Y100" i="513"/>
  <c r="X100" i="513"/>
  <c r="I100" i="513" s="1"/>
  <c r="V100" i="513"/>
  <c r="U100" i="513"/>
  <c r="J100" i="513"/>
  <c r="H100" i="513"/>
  <c r="G100" i="513"/>
  <c r="F100" i="513"/>
  <c r="E100" i="513"/>
  <c r="Z99" i="513"/>
  <c r="Y99" i="513"/>
  <c r="X99" i="513"/>
  <c r="I99" i="513" s="1"/>
  <c r="V99" i="513"/>
  <c r="U99" i="513"/>
  <c r="J99" i="513"/>
  <c r="H99" i="513"/>
  <c r="G99" i="513"/>
  <c r="F99" i="513"/>
  <c r="E99" i="513"/>
  <c r="Z98" i="513"/>
  <c r="Y98" i="513"/>
  <c r="X98" i="513"/>
  <c r="V98" i="513"/>
  <c r="W98" i="513" s="1"/>
  <c r="U98" i="513"/>
  <c r="J98" i="513"/>
  <c r="H98" i="513"/>
  <c r="G98" i="513"/>
  <c r="F98" i="513"/>
  <c r="E98" i="513"/>
  <c r="Z97" i="513"/>
  <c r="J97" i="513" s="1"/>
  <c r="Y97" i="513"/>
  <c r="X97" i="513"/>
  <c r="V97" i="513"/>
  <c r="U97" i="513"/>
  <c r="H97" i="513"/>
  <c r="G97" i="513"/>
  <c r="F97" i="513"/>
  <c r="E97" i="513"/>
  <c r="Z96" i="513"/>
  <c r="J96" i="513" s="1"/>
  <c r="Y96" i="513"/>
  <c r="X96" i="513"/>
  <c r="V96" i="513"/>
  <c r="W96" i="513" s="1"/>
  <c r="U96" i="513"/>
  <c r="H96" i="513"/>
  <c r="G96" i="513"/>
  <c r="F96" i="513"/>
  <c r="E96" i="513"/>
  <c r="Z95" i="513"/>
  <c r="Y95" i="513"/>
  <c r="X95" i="513"/>
  <c r="V95" i="513"/>
  <c r="W95" i="513" s="1"/>
  <c r="J95" i="513"/>
  <c r="H95" i="513"/>
  <c r="G95" i="513"/>
  <c r="F95" i="513"/>
  <c r="E95" i="513"/>
  <c r="Z94" i="513"/>
  <c r="Y94" i="513"/>
  <c r="X94" i="513"/>
  <c r="V94" i="513"/>
  <c r="W94" i="513" s="1"/>
  <c r="J94" i="513"/>
  <c r="H94" i="513"/>
  <c r="G94" i="513"/>
  <c r="F94" i="513"/>
  <c r="E94" i="513"/>
  <c r="Z93" i="513"/>
  <c r="J93" i="513" s="1"/>
  <c r="Y93" i="513"/>
  <c r="X93" i="513"/>
  <c r="V93" i="513"/>
  <c r="U93" i="513"/>
  <c r="T93" i="513"/>
  <c r="H93" i="513"/>
  <c r="G93" i="513"/>
  <c r="F93" i="513"/>
  <c r="E93" i="513"/>
  <c r="Z92" i="513"/>
  <c r="J92" i="513" s="1"/>
  <c r="Y92" i="513"/>
  <c r="X92" i="513"/>
  <c r="V92" i="513"/>
  <c r="U92" i="513"/>
  <c r="T92" i="513"/>
  <c r="H92" i="513"/>
  <c r="G92" i="513"/>
  <c r="F92" i="513"/>
  <c r="E92" i="513"/>
  <c r="Z91" i="513"/>
  <c r="J91" i="513" s="1"/>
  <c r="Y91" i="513"/>
  <c r="X91" i="513"/>
  <c r="I91" i="513" s="1"/>
  <c r="V91" i="513"/>
  <c r="U91" i="513"/>
  <c r="T91" i="513"/>
  <c r="H91" i="513"/>
  <c r="G91" i="513"/>
  <c r="F91" i="513"/>
  <c r="E91" i="513"/>
  <c r="Z90" i="513"/>
  <c r="J90" i="513" s="1"/>
  <c r="Y90" i="513"/>
  <c r="X90" i="513"/>
  <c r="V90" i="513"/>
  <c r="W90" i="513" s="1"/>
  <c r="U90" i="513"/>
  <c r="T90" i="513"/>
  <c r="H90" i="513"/>
  <c r="G90" i="513"/>
  <c r="F90" i="513"/>
  <c r="E90" i="513"/>
  <c r="Z89" i="513"/>
  <c r="J89" i="513" s="1"/>
  <c r="Y89" i="513"/>
  <c r="X89" i="513"/>
  <c r="I89" i="513" s="1"/>
  <c r="V89" i="513"/>
  <c r="W89" i="513" s="1"/>
  <c r="U89" i="513"/>
  <c r="T89" i="513"/>
  <c r="H89" i="513"/>
  <c r="G89" i="513"/>
  <c r="F89" i="513"/>
  <c r="E89" i="513"/>
  <c r="Z88" i="513"/>
  <c r="J88" i="513" s="1"/>
  <c r="Y88" i="513"/>
  <c r="X88" i="513"/>
  <c r="V88" i="513"/>
  <c r="W88" i="513" s="1"/>
  <c r="U88" i="513"/>
  <c r="T88" i="513"/>
  <c r="H88" i="513"/>
  <c r="G88" i="513"/>
  <c r="F88" i="513"/>
  <c r="E88" i="513"/>
  <c r="Z87" i="513"/>
  <c r="Y87" i="513"/>
  <c r="X87" i="513"/>
  <c r="V87" i="513"/>
  <c r="U87" i="513"/>
  <c r="T87" i="513"/>
  <c r="J87" i="513"/>
  <c r="H87" i="513"/>
  <c r="G87" i="513"/>
  <c r="F87" i="513"/>
  <c r="E87" i="513"/>
  <c r="Z86" i="513"/>
  <c r="J86" i="513" s="1"/>
  <c r="Y86" i="513"/>
  <c r="X86" i="513"/>
  <c r="V86" i="513"/>
  <c r="U86" i="513"/>
  <c r="T86" i="513"/>
  <c r="H86" i="513"/>
  <c r="G86" i="513"/>
  <c r="F86" i="513"/>
  <c r="E86" i="513"/>
  <c r="Z85" i="513"/>
  <c r="J85" i="513" s="1"/>
  <c r="Y85" i="513"/>
  <c r="X85" i="513"/>
  <c r="V85" i="513"/>
  <c r="W85" i="513" s="1"/>
  <c r="U85" i="513"/>
  <c r="T85" i="513"/>
  <c r="H85" i="513"/>
  <c r="G85" i="513"/>
  <c r="F85" i="513"/>
  <c r="E85" i="513"/>
  <c r="Z84" i="513"/>
  <c r="J84" i="513" s="1"/>
  <c r="Y84" i="513"/>
  <c r="X84" i="513"/>
  <c r="I84" i="513" s="1"/>
  <c r="V84" i="513"/>
  <c r="W84" i="513" s="1"/>
  <c r="T84" i="513"/>
  <c r="H84" i="513"/>
  <c r="G84" i="513"/>
  <c r="F84" i="513"/>
  <c r="E84" i="513"/>
  <c r="Z83" i="513"/>
  <c r="J83" i="513" s="1"/>
  <c r="Y83" i="513"/>
  <c r="X83" i="513"/>
  <c r="V83" i="513"/>
  <c r="W83" i="513" s="1"/>
  <c r="T83" i="513"/>
  <c r="H83" i="513"/>
  <c r="G83" i="513"/>
  <c r="F83" i="513"/>
  <c r="E83" i="513"/>
  <c r="Z82" i="513"/>
  <c r="J82" i="513" s="1"/>
  <c r="Y82" i="513"/>
  <c r="X82" i="513"/>
  <c r="V82" i="513"/>
  <c r="W82" i="513" s="1"/>
  <c r="T82" i="513"/>
  <c r="H82" i="513"/>
  <c r="G82" i="513"/>
  <c r="F82" i="513"/>
  <c r="E82" i="513"/>
  <c r="Z81" i="513"/>
  <c r="J81" i="513" s="1"/>
  <c r="Y81" i="513"/>
  <c r="X81" i="513"/>
  <c r="V81" i="513"/>
  <c r="W81" i="513" s="1"/>
  <c r="T81" i="513"/>
  <c r="H81" i="513"/>
  <c r="G81" i="513"/>
  <c r="F81" i="513"/>
  <c r="E81" i="513"/>
  <c r="Z80" i="513"/>
  <c r="J80" i="513" s="1"/>
  <c r="Y80" i="513"/>
  <c r="X80" i="513"/>
  <c r="I80" i="513" s="1"/>
  <c r="V80" i="513"/>
  <c r="W80" i="513" s="1"/>
  <c r="U80" i="513"/>
  <c r="T80" i="513"/>
  <c r="H80" i="513"/>
  <c r="G80" i="513"/>
  <c r="F80" i="513"/>
  <c r="E80" i="513"/>
  <c r="Z79" i="513"/>
  <c r="J79" i="513" s="1"/>
  <c r="Y79" i="513"/>
  <c r="X79" i="513"/>
  <c r="I79" i="513" s="1"/>
  <c r="V79" i="513"/>
  <c r="W79" i="513" s="1"/>
  <c r="U79" i="513"/>
  <c r="T79" i="513"/>
  <c r="H79" i="513"/>
  <c r="G79" i="513"/>
  <c r="F79" i="513"/>
  <c r="E79" i="513"/>
  <c r="Z78" i="513"/>
  <c r="J78" i="513" s="1"/>
  <c r="Y78" i="513"/>
  <c r="X78" i="513"/>
  <c r="I78" i="513" s="1"/>
  <c r="V78" i="513"/>
  <c r="W78" i="513" s="1"/>
  <c r="U78" i="513"/>
  <c r="T78" i="513"/>
  <c r="H78" i="513"/>
  <c r="G78" i="513"/>
  <c r="F78" i="513"/>
  <c r="E78" i="513"/>
  <c r="Z77" i="513"/>
  <c r="J77" i="513" s="1"/>
  <c r="Y77" i="513"/>
  <c r="X77" i="513"/>
  <c r="V77" i="513"/>
  <c r="W77" i="513" s="1"/>
  <c r="U77" i="513"/>
  <c r="T77" i="513"/>
  <c r="H77" i="513"/>
  <c r="G77" i="513"/>
  <c r="F77" i="513"/>
  <c r="E77" i="513"/>
  <c r="Z76" i="513"/>
  <c r="J76" i="513" s="1"/>
  <c r="Y76" i="513"/>
  <c r="X76" i="513"/>
  <c r="V76" i="513"/>
  <c r="W76" i="513" s="1"/>
  <c r="U76" i="513"/>
  <c r="T76" i="513"/>
  <c r="H76" i="513"/>
  <c r="G76" i="513"/>
  <c r="F76" i="513"/>
  <c r="E76" i="513"/>
  <c r="Z75" i="513"/>
  <c r="J75" i="513" s="1"/>
  <c r="Y75" i="513"/>
  <c r="X75" i="513"/>
  <c r="V75" i="513"/>
  <c r="W75" i="513" s="1"/>
  <c r="U75" i="513"/>
  <c r="T75" i="513"/>
  <c r="K75" i="513"/>
  <c r="H75" i="513"/>
  <c r="G75" i="513"/>
  <c r="F75" i="513"/>
  <c r="E75" i="513"/>
  <c r="Z74" i="513"/>
  <c r="J74" i="513" s="1"/>
  <c r="Y74" i="513"/>
  <c r="X74" i="513"/>
  <c r="I74" i="513" s="1"/>
  <c r="V74" i="513"/>
  <c r="W74" i="513" s="1"/>
  <c r="U74" i="513"/>
  <c r="T74" i="513"/>
  <c r="K74" i="513"/>
  <c r="H74" i="513"/>
  <c r="G74" i="513"/>
  <c r="F74" i="513"/>
  <c r="E74" i="513"/>
  <c r="Z73" i="513"/>
  <c r="J73" i="513" s="1"/>
  <c r="Y73" i="513"/>
  <c r="X73" i="513"/>
  <c r="V73" i="513"/>
  <c r="W73" i="513" s="1"/>
  <c r="U73" i="513"/>
  <c r="T73" i="513"/>
  <c r="K73" i="513"/>
  <c r="H73" i="513"/>
  <c r="G73" i="513"/>
  <c r="F73" i="513"/>
  <c r="E73" i="513"/>
  <c r="Z72" i="513"/>
  <c r="J72" i="513" s="1"/>
  <c r="Y72" i="513"/>
  <c r="X72" i="513"/>
  <c r="V72" i="513"/>
  <c r="W72" i="513" s="1"/>
  <c r="U72" i="513"/>
  <c r="T72" i="513"/>
  <c r="K72" i="513"/>
  <c r="H72" i="513"/>
  <c r="G72" i="513"/>
  <c r="F72" i="513"/>
  <c r="E72" i="513"/>
  <c r="Z71" i="513"/>
  <c r="J71" i="513" s="1"/>
  <c r="Y71" i="513"/>
  <c r="X71" i="513"/>
  <c r="V71" i="513"/>
  <c r="W71" i="513" s="1"/>
  <c r="U71" i="513"/>
  <c r="T71" i="513"/>
  <c r="K71" i="513"/>
  <c r="H71" i="513"/>
  <c r="G71" i="513"/>
  <c r="F71" i="513"/>
  <c r="E71" i="513"/>
  <c r="Z70" i="513"/>
  <c r="J70" i="513" s="1"/>
  <c r="Y70" i="513"/>
  <c r="X70" i="513"/>
  <c r="V70" i="513"/>
  <c r="W70" i="513" s="1"/>
  <c r="T70" i="513"/>
  <c r="K70" i="513"/>
  <c r="H70" i="513"/>
  <c r="G70" i="513"/>
  <c r="F70" i="513"/>
  <c r="E70" i="513"/>
  <c r="Z69" i="513"/>
  <c r="J69" i="513" s="1"/>
  <c r="Y69" i="513"/>
  <c r="X69" i="513"/>
  <c r="V69" i="513"/>
  <c r="W69" i="513" s="1"/>
  <c r="U69" i="513"/>
  <c r="T69" i="513"/>
  <c r="K69" i="513"/>
  <c r="H69" i="513"/>
  <c r="G69" i="513"/>
  <c r="F69" i="513"/>
  <c r="E69" i="513"/>
  <c r="Z68" i="513"/>
  <c r="J68" i="513" s="1"/>
  <c r="Y68" i="513"/>
  <c r="X68" i="513"/>
  <c r="V68" i="513"/>
  <c r="W68" i="513" s="1"/>
  <c r="U68" i="513"/>
  <c r="T68" i="513"/>
  <c r="K68" i="513"/>
  <c r="H68" i="513"/>
  <c r="G68" i="513"/>
  <c r="F68" i="513"/>
  <c r="E68" i="513"/>
  <c r="Z67" i="513"/>
  <c r="J67" i="513" s="1"/>
  <c r="Y67" i="513"/>
  <c r="X67" i="513"/>
  <c r="V67" i="513"/>
  <c r="W67" i="513" s="1"/>
  <c r="U67" i="513"/>
  <c r="T67" i="513"/>
  <c r="K67" i="513"/>
  <c r="H67" i="513"/>
  <c r="G67" i="513"/>
  <c r="F67" i="513"/>
  <c r="E67" i="513"/>
  <c r="Z66" i="513"/>
  <c r="J66" i="513" s="1"/>
  <c r="Y66" i="513"/>
  <c r="X66" i="513"/>
  <c r="I66" i="513" s="1"/>
  <c r="V66" i="513"/>
  <c r="W66" i="513" s="1"/>
  <c r="T66" i="513"/>
  <c r="K66" i="513"/>
  <c r="H66" i="513"/>
  <c r="G66" i="513"/>
  <c r="F66" i="513"/>
  <c r="E66" i="513"/>
  <c r="Z65" i="513"/>
  <c r="Y65" i="513"/>
  <c r="X65" i="513"/>
  <c r="I65" i="513" s="1"/>
  <c r="V65" i="513"/>
  <c r="W65" i="513" s="1"/>
  <c r="T65" i="513"/>
  <c r="K65" i="513"/>
  <c r="J65" i="513"/>
  <c r="H65" i="513"/>
  <c r="G65" i="513"/>
  <c r="F65" i="513"/>
  <c r="E65" i="513"/>
  <c r="Z64" i="513"/>
  <c r="J64" i="513" s="1"/>
  <c r="Y64" i="513"/>
  <c r="X64" i="513"/>
  <c r="V64" i="513"/>
  <c r="W64" i="513" s="1"/>
  <c r="T64" i="513"/>
  <c r="K64" i="513"/>
  <c r="H64" i="513"/>
  <c r="G64" i="513"/>
  <c r="F64" i="513"/>
  <c r="E64" i="513"/>
  <c r="Z63" i="513"/>
  <c r="J63" i="513" s="1"/>
  <c r="Y63" i="513"/>
  <c r="X63" i="513"/>
  <c r="V63" i="513"/>
  <c r="W63" i="513" s="1"/>
  <c r="T63" i="513"/>
  <c r="K63" i="513"/>
  <c r="H63" i="513"/>
  <c r="G63" i="513"/>
  <c r="F63" i="513"/>
  <c r="E63" i="513"/>
  <c r="Z62" i="513"/>
  <c r="J62" i="513" s="1"/>
  <c r="Y62" i="513"/>
  <c r="X62" i="513"/>
  <c r="I62" i="513" s="1"/>
  <c r="V62" i="513"/>
  <c r="W62" i="513" s="1"/>
  <c r="T62" i="513"/>
  <c r="K62" i="513"/>
  <c r="H62" i="513"/>
  <c r="G62" i="513"/>
  <c r="F62" i="513"/>
  <c r="E62" i="513"/>
  <c r="Z61" i="513"/>
  <c r="J61" i="513" s="1"/>
  <c r="Y61" i="513"/>
  <c r="X61" i="513"/>
  <c r="V61" i="513"/>
  <c r="W61" i="513" s="1"/>
  <c r="U61" i="513"/>
  <c r="T61" i="513"/>
  <c r="K61" i="513"/>
  <c r="H61" i="513"/>
  <c r="G61" i="513"/>
  <c r="F61" i="513"/>
  <c r="E61" i="513"/>
  <c r="Z60" i="513"/>
  <c r="J60" i="513" s="1"/>
  <c r="Y60" i="513"/>
  <c r="X60" i="513"/>
  <c r="V60" i="513"/>
  <c r="W60" i="513" s="1"/>
  <c r="U60" i="513"/>
  <c r="T60" i="513"/>
  <c r="K60" i="513"/>
  <c r="H60" i="513"/>
  <c r="G60" i="513"/>
  <c r="F60" i="513"/>
  <c r="E60" i="513"/>
  <c r="Z59" i="513"/>
  <c r="J59" i="513" s="1"/>
  <c r="Y59" i="513"/>
  <c r="X59" i="513"/>
  <c r="V59" i="513"/>
  <c r="W59" i="513" s="1"/>
  <c r="T59" i="513"/>
  <c r="K59" i="513"/>
  <c r="H59" i="513"/>
  <c r="G59" i="513"/>
  <c r="F59" i="513"/>
  <c r="E59" i="513"/>
  <c r="Z58" i="513"/>
  <c r="Y58" i="513"/>
  <c r="X58" i="513"/>
  <c r="V58" i="513"/>
  <c r="W58" i="513" s="1"/>
  <c r="T58" i="513"/>
  <c r="K58" i="513"/>
  <c r="J58" i="513"/>
  <c r="H58" i="513"/>
  <c r="G58" i="513"/>
  <c r="F58" i="513"/>
  <c r="E58" i="513"/>
  <c r="Z57" i="513"/>
  <c r="J57" i="513" s="1"/>
  <c r="Y57" i="513"/>
  <c r="X57" i="513"/>
  <c r="V57" i="513"/>
  <c r="W57" i="513" s="1"/>
  <c r="T57" i="513"/>
  <c r="K57" i="513"/>
  <c r="H57" i="513"/>
  <c r="G57" i="513"/>
  <c r="F57" i="513"/>
  <c r="E57" i="513"/>
  <c r="Z56" i="513"/>
  <c r="J56" i="513" s="1"/>
  <c r="Y56" i="513"/>
  <c r="X56" i="513"/>
  <c r="V56" i="513"/>
  <c r="W56" i="513" s="1"/>
  <c r="T56" i="513"/>
  <c r="K56" i="513"/>
  <c r="H56" i="513"/>
  <c r="G56" i="513"/>
  <c r="F56" i="513"/>
  <c r="E56" i="513"/>
  <c r="Z55" i="513"/>
  <c r="J55" i="513" s="1"/>
  <c r="Y55" i="513"/>
  <c r="X55" i="513"/>
  <c r="V55" i="513"/>
  <c r="W55" i="513" s="1"/>
  <c r="U55" i="513"/>
  <c r="T55" i="513"/>
  <c r="K55" i="513"/>
  <c r="H55" i="513"/>
  <c r="G55" i="513"/>
  <c r="F55" i="513"/>
  <c r="E55" i="513"/>
  <c r="Z54" i="513"/>
  <c r="J54" i="513" s="1"/>
  <c r="Y54" i="513"/>
  <c r="X54" i="513"/>
  <c r="V54" i="513"/>
  <c r="W54" i="513" s="1"/>
  <c r="U54" i="513"/>
  <c r="T54" i="513"/>
  <c r="K54" i="513"/>
  <c r="H54" i="513"/>
  <c r="G54" i="513"/>
  <c r="F54" i="513"/>
  <c r="E54" i="513"/>
  <c r="Z53" i="513"/>
  <c r="J53" i="513" s="1"/>
  <c r="Y53" i="513"/>
  <c r="X53" i="513"/>
  <c r="I53" i="513" s="1"/>
  <c r="V53" i="513"/>
  <c r="W53" i="513" s="1"/>
  <c r="U53" i="513"/>
  <c r="T53" i="513"/>
  <c r="K53" i="513"/>
  <c r="H53" i="513"/>
  <c r="G53" i="513"/>
  <c r="F53" i="513"/>
  <c r="E53" i="513"/>
  <c r="Z52" i="513"/>
  <c r="J52" i="513" s="1"/>
  <c r="Y52" i="513"/>
  <c r="X52" i="513"/>
  <c r="V52" i="513"/>
  <c r="W52" i="513" s="1"/>
  <c r="U52" i="513"/>
  <c r="T52" i="513"/>
  <c r="K52" i="513"/>
  <c r="H52" i="513"/>
  <c r="G52" i="513"/>
  <c r="F52" i="513"/>
  <c r="E52" i="513"/>
  <c r="Z51" i="513"/>
  <c r="J51" i="513" s="1"/>
  <c r="Y51" i="513"/>
  <c r="X51" i="513"/>
  <c r="I51" i="513" s="1"/>
  <c r="V51" i="513"/>
  <c r="W51" i="513" s="1"/>
  <c r="U51" i="513"/>
  <c r="T51" i="513"/>
  <c r="K51" i="513"/>
  <c r="H51" i="513"/>
  <c r="G51" i="513"/>
  <c r="F51" i="513"/>
  <c r="E51" i="513"/>
  <c r="Z50" i="513"/>
  <c r="J50" i="513" s="1"/>
  <c r="Y50" i="513"/>
  <c r="X50" i="513"/>
  <c r="V50" i="513"/>
  <c r="W50" i="513" s="1"/>
  <c r="U50" i="513"/>
  <c r="T50" i="513"/>
  <c r="K50" i="513"/>
  <c r="H50" i="513"/>
  <c r="G50" i="513"/>
  <c r="F50" i="513"/>
  <c r="E50" i="513"/>
  <c r="Z49" i="513"/>
  <c r="J49" i="513" s="1"/>
  <c r="Y49" i="513"/>
  <c r="X49" i="513"/>
  <c r="I49" i="513" s="1"/>
  <c r="V49" i="513"/>
  <c r="W49" i="513" s="1"/>
  <c r="U49" i="513"/>
  <c r="T49" i="513"/>
  <c r="K49" i="513"/>
  <c r="H49" i="513"/>
  <c r="G49" i="513"/>
  <c r="F49" i="513"/>
  <c r="E49" i="513"/>
  <c r="Z48" i="513"/>
  <c r="J48" i="513" s="1"/>
  <c r="Y48" i="513"/>
  <c r="X48" i="513"/>
  <c r="I48" i="513" s="1"/>
  <c r="V48" i="513"/>
  <c r="W48" i="513" s="1"/>
  <c r="U48" i="513"/>
  <c r="T48" i="513"/>
  <c r="K48" i="513"/>
  <c r="H48" i="513"/>
  <c r="G48" i="513"/>
  <c r="F48" i="513"/>
  <c r="E48" i="513"/>
  <c r="Z47" i="513"/>
  <c r="Y47" i="513"/>
  <c r="X47" i="513"/>
  <c r="V47" i="513"/>
  <c r="W47" i="513" s="1"/>
  <c r="U47" i="513"/>
  <c r="T47" i="513"/>
  <c r="K47" i="513"/>
  <c r="J47" i="513"/>
  <c r="H47" i="513"/>
  <c r="G47" i="513"/>
  <c r="F47" i="513"/>
  <c r="E47" i="513"/>
  <c r="Z46" i="513"/>
  <c r="Y46" i="513"/>
  <c r="X46" i="513"/>
  <c r="V46" i="513"/>
  <c r="W46" i="513" s="1"/>
  <c r="U46" i="513"/>
  <c r="T46" i="513"/>
  <c r="K46" i="513"/>
  <c r="J46" i="513"/>
  <c r="H46" i="513"/>
  <c r="G46" i="513"/>
  <c r="F46" i="513"/>
  <c r="E46" i="513"/>
  <c r="Z45" i="513"/>
  <c r="J45" i="513" s="1"/>
  <c r="Y45" i="513"/>
  <c r="X45" i="513"/>
  <c r="V45" i="513"/>
  <c r="W45" i="513" s="1"/>
  <c r="U45" i="513"/>
  <c r="T45" i="513"/>
  <c r="K45" i="513"/>
  <c r="H45" i="513"/>
  <c r="G45" i="513"/>
  <c r="F45" i="513"/>
  <c r="E45" i="513"/>
  <c r="Z44" i="513"/>
  <c r="J44" i="513" s="1"/>
  <c r="Y44" i="513"/>
  <c r="X44" i="513"/>
  <c r="V44" i="513"/>
  <c r="W44" i="513" s="1"/>
  <c r="U44" i="513"/>
  <c r="T44" i="513"/>
  <c r="K44" i="513"/>
  <c r="I44" i="513"/>
  <c r="H44" i="513"/>
  <c r="G44" i="513"/>
  <c r="F44" i="513"/>
  <c r="E44" i="513"/>
  <c r="Z43" i="513"/>
  <c r="Y43" i="513"/>
  <c r="X43" i="513"/>
  <c r="I43" i="513" s="1"/>
  <c r="V43" i="513"/>
  <c r="W43" i="513" s="1"/>
  <c r="U43" i="513"/>
  <c r="T43" i="513"/>
  <c r="K43" i="513"/>
  <c r="J43" i="513"/>
  <c r="H43" i="513"/>
  <c r="G43" i="513"/>
  <c r="F43" i="513"/>
  <c r="E43" i="513"/>
  <c r="Z42" i="513"/>
  <c r="Y42" i="513"/>
  <c r="X42" i="513"/>
  <c r="I42" i="513" s="1"/>
  <c r="V42" i="513"/>
  <c r="W42" i="513" s="1"/>
  <c r="U42" i="513"/>
  <c r="T42" i="513"/>
  <c r="K42" i="513"/>
  <c r="J42" i="513"/>
  <c r="H42" i="513"/>
  <c r="G42" i="513"/>
  <c r="F42" i="513"/>
  <c r="E42" i="513"/>
  <c r="Z41" i="513"/>
  <c r="J41" i="513" s="1"/>
  <c r="Y41" i="513"/>
  <c r="X41" i="513"/>
  <c r="I41" i="513" s="1"/>
  <c r="V41" i="513"/>
  <c r="W41" i="513" s="1"/>
  <c r="U41" i="513"/>
  <c r="T41" i="513"/>
  <c r="K41" i="513"/>
  <c r="H41" i="513"/>
  <c r="G41" i="513"/>
  <c r="F41" i="513"/>
  <c r="E41" i="513"/>
  <c r="Z40" i="513"/>
  <c r="J40" i="513" s="1"/>
  <c r="Y40" i="513"/>
  <c r="X40" i="513"/>
  <c r="V40" i="513"/>
  <c r="W40" i="513" s="1"/>
  <c r="U40" i="513"/>
  <c r="T40" i="513"/>
  <c r="K40" i="513"/>
  <c r="H40" i="513"/>
  <c r="G40" i="513"/>
  <c r="F40" i="513"/>
  <c r="E40" i="513"/>
  <c r="Z39" i="513"/>
  <c r="J39" i="513" s="1"/>
  <c r="Y39" i="513"/>
  <c r="X39" i="513"/>
  <c r="V39" i="513"/>
  <c r="W39" i="513" s="1"/>
  <c r="U39" i="513"/>
  <c r="T39" i="513"/>
  <c r="K39" i="513"/>
  <c r="H39" i="513"/>
  <c r="G39" i="513"/>
  <c r="F39" i="513"/>
  <c r="E39" i="513"/>
  <c r="Z38" i="513"/>
  <c r="J38" i="513" s="1"/>
  <c r="Y38" i="513"/>
  <c r="X38" i="513"/>
  <c r="V38" i="513"/>
  <c r="W38" i="513" s="1"/>
  <c r="U38" i="513"/>
  <c r="T38" i="513"/>
  <c r="K38" i="513"/>
  <c r="H38" i="513"/>
  <c r="G38" i="513"/>
  <c r="F38" i="513"/>
  <c r="E38" i="513"/>
  <c r="Z37" i="513"/>
  <c r="J37" i="513" s="1"/>
  <c r="Y37" i="513"/>
  <c r="X37" i="513"/>
  <c r="V37" i="513"/>
  <c r="W37" i="513" s="1"/>
  <c r="U37" i="513"/>
  <c r="T37" i="513"/>
  <c r="K37" i="513"/>
  <c r="H37" i="513"/>
  <c r="G37" i="513"/>
  <c r="F37" i="513"/>
  <c r="E37" i="513"/>
  <c r="Z36" i="513"/>
  <c r="J36" i="513" s="1"/>
  <c r="Y36" i="513"/>
  <c r="X36" i="513"/>
  <c r="V36" i="513"/>
  <c r="W36" i="513" s="1"/>
  <c r="U36" i="513"/>
  <c r="T36" i="513"/>
  <c r="K36" i="513"/>
  <c r="H36" i="513"/>
  <c r="G36" i="513"/>
  <c r="F36" i="513"/>
  <c r="E36" i="513"/>
  <c r="Z35" i="513"/>
  <c r="J35" i="513" s="1"/>
  <c r="Y35" i="513"/>
  <c r="X35" i="513"/>
  <c r="V35" i="513"/>
  <c r="W35" i="513" s="1"/>
  <c r="T35" i="513"/>
  <c r="K35" i="513"/>
  <c r="H35" i="513"/>
  <c r="G35" i="513"/>
  <c r="F35" i="513"/>
  <c r="E35" i="513"/>
  <c r="Z34" i="513"/>
  <c r="J34" i="513" s="1"/>
  <c r="Y34" i="513"/>
  <c r="X34" i="513"/>
  <c r="V34" i="513"/>
  <c r="W34" i="513" s="1"/>
  <c r="T34" i="513"/>
  <c r="K34" i="513"/>
  <c r="H34" i="513"/>
  <c r="G34" i="513"/>
  <c r="F34" i="513"/>
  <c r="E34" i="513"/>
  <c r="Z33" i="513"/>
  <c r="J33" i="513" s="1"/>
  <c r="Y33" i="513"/>
  <c r="X33" i="513"/>
  <c r="I33" i="513" s="1"/>
  <c r="V33" i="513"/>
  <c r="W33" i="513" s="1"/>
  <c r="T33" i="513"/>
  <c r="K33" i="513"/>
  <c r="H33" i="513"/>
  <c r="G33" i="513"/>
  <c r="F33" i="513"/>
  <c r="E33" i="513"/>
  <c r="Z32" i="513"/>
  <c r="J32" i="513" s="1"/>
  <c r="Y32" i="513"/>
  <c r="X32" i="513"/>
  <c r="I32" i="513" s="1"/>
  <c r="V32" i="513"/>
  <c r="W32" i="513" s="1"/>
  <c r="G32" i="513" s="1"/>
  <c r="T32" i="513"/>
  <c r="K32" i="513"/>
  <c r="H32" i="513"/>
  <c r="F32" i="513"/>
  <c r="E32" i="513"/>
  <c r="Z31" i="513"/>
  <c r="J31" i="513" s="1"/>
  <c r="Y31" i="513"/>
  <c r="X31" i="513"/>
  <c r="I31" i="513" s="1"/>
  <c r="V31" i="513"/>
  <c r="W31" i="513" s="1"/>
  <c r="U31" i="513"/>
  <c r="T31" i="513"/>
  <c r="G31" i="513" s="1"/>
  <c r="K31" i="513"/>
  <c r="H31" i="513"/>
  <c r="F31" i="513"/>
  <c r="E31" i="513"/>
  <c r="Z30" i="513"/>
  <c r="J30" i="513" s="1"/>
  <c r="Y30" i="513"/>
  <c r="X30" i="513"/>
  <c r="V30" i="513"/>
  <c r="W30" i="513" s="1"/>
  <c r="U30" i="513"/>
  <c r="T30" i="513"/>
  <c r="K30" i="513"/>
  <c r="H30" i="513"/>
  <c r="G30" i="513"/>
  <c r="F30" i="513"/>
  <c r="E30" i="513"/>
  <c r="Z29" i="513"/>
  <c r="J29" i="513" s="1"/>
  <c r="Y29" i="513"/>
  <c r="X29" i="513"/>
  <c r="V29" i="513"/>
  <c r="W29" i="513" s="1"/>
  <c r="T29" i="513"/>
  <c r="K29" i="513"/>
  <c r="H29" i="513"/>
  <c r="G29" i="513"/>
  <c r="F29" i="513"/>
  <c r="E29" i="513"/>
  <c r="Z28" i="513"/>
  <c r="J28" i="513" s="1"/>
  <c r="Y28" i="513"/>
  <c r="X28" i="513"/>
  <c r="V28" i="513"/>
  <c r="W28" i="513" s="1"/>
  <c r="T28" i="513"/>
  <c r="G28" i="513" s="1"/>
  <c r="K28" i="513"/>
  <c r="H28" i="513"/>
  <c r="F28" i="513"/>
  <c r="E28" i="513"/>
  <c r="Z27" i="513"/>
  <c r="J27" i="513" s="1"/>
  <c r="Y27" i="513"/>
  <c r="X27" i="513"/>
  <c r="I27" i="513" s="1"/>
  <c r="V27" i="513"/>
  <c r="W27" i="513" s="1"/>
  <c r="T27" i="513"/>
  <c r="K27" i="513"/>
  <c r="H27" i="513"/>
  <c r="G27" i="513"/>
  <c r="F27" i="513"/>
  <c r="E27" i="513"/>
  <c r="Z26" i="513"/>
  <c r="J26" i="513" s="1"/>
  <c r="Y26" i="513"/>
  <c r="X26" i="513"/>
  <c r="V26" i="513"/>
  <c r="W26" i="513" s="1"/>
  <c r="T26" i="513"/>
  <c r="G26" i="513" s="1"/>
  <c r="K26" i="513"/>
  <c r="H26" i="513"/>
  <c r="F26" i="513"/>
  <c r="E26" i="513"/>
  <c r="Z25" i="513"/>
  <c r="J25" i="513" s="1"/>
  <c r="Y25" i="513"/>
  <c r="X25" i="513"/>
  <c r="I25" i="513" s="1"/>
  <c r="V25" i="513"/>
  <c r="W25" i="513" s="1"/>
  <c r="T25" i="513"/>
  <c r="K25" i="513"/>
  <c r="H25" i="513"/>
  <c r="G25" i="513"/>
  <c r="F25" i="513"/>
  <c r="E25" i="513"/>
  <c r="Z24" i="513"/>
  <c r="J24" i="513" s="1"/>
  <c r="Y24" i="513"/>
  <c r="X24" i="513"/>
  <c r="I24" i="513" s="1"/>
  <c r="V24" i="513"/>
  <c r="W24" i="513" s="1"/>
  <c r="G24" i="513" s="1"/>
  <c r="T24" i="513"/>
  <c r="K24" i="513"/>
  <c r="H24" i="513"/>
  <c r="F24" i="513"/>
  <c r="E24" i="513"/>
  <c r="Z23" i="513"/>
  <c r="J23" i="513" s="1"/>
  <c r="Y23" i="513"/>
  <c r="X23" i="513"/>
  <c r="V23" i="513"/>
  <c r="W23" i="513" s="1"/>
  <c r="G23" i="513" s="1"/>
  <c r="T23" i="513"/>
  <c r="K23" i="513"/>
  <c r="H23" i="513"/>
  <c r="F23" i="513"/>
  <c r="E23" i="513"/>
  <c r="Z22" i="513"/>
  <c r="J22" i="513" s="1"/>
  <c r="Y22" i="513"/>
  <c r="X22" i="513"/>
  <c r="V22" i="513"/>
  <c r="W22" i="513" s="1"/>
  <c r="T22" i="513"/>
  <c r="G22" i="513" s="1"/>
  <c r="K22" i="513"/>
  <c r="H22" i="513"/>
  <c r="F22" i="513"/>
  <c r="E22" i="513"/>
  <c r="Z21" i="513"/>
  <c r="J21" i="513" s="1"/>
  <c r="Y21" i="513"/>
  <c r="X21" i="513"/>
  <c r="V21" i="513"/>
  <c r="W21" i="513" s="1"/>
  <c r="T21" i="513"/>
  <c r="K21" i="513"/>
  <c r="H21" i="513"/>
  <c r="G21" i="513"/>
  <c r="F21" i="513"/>
  <c r="E21" i="513"/>
  <c r="Z20" i="513"/>
  <c r="J20" i="513" s="1"/>
  <c r="Y20" i="513"/>
  <c r="X20" i="513"/>
  <c r="V20" i="513"/>
  <c r="W20" i="513" s="1"/>
  <c r="G20" i="513" s="1"/>
  <c r="T20" i="513"/>
  <c r="K20" i="513"/>
  <c r="H20" i="513"/>
  <c r="F20" i="513"/>
  <c r="E20" i="513"/>
  <c r="Z19" i="513"/>
  <c r="J19" i="513" s="1"/>
  <c r="Y19" i="513"/>
  <c r="X19" i="513"/>
  <c r="I19" i="513" s="1"/>
  <c r="V19" i="513"/>
  <c r="W19" i="513" s="1"/>
  <c r="T19" i="513"/>
  <c r="G19" i="513" s="1"/>
  <c r="K19" i="513"/>
  <c r="H19" i="513"/>
  <c r="F19" i="513"/>
  <c r="E19" i="513"/>
  <c r="Z18" i="513"/>
  <c r="J18" i="513" s="1"/>
  <c r="Y18" i="513"/>
  <c r="X18" i="513"/>
  <c r="I18" i="513" s="1"/>
  <c r="V18" i="513"/>
  <c r="W18" i="513" s="1"/>
  <c r="G18" i="513" s="1"/>
  <c r="T18" i="513"/>
  <c r="K18" i="513"/>
  <c r="H18" i="513"/>
  <c r="F18" i="513"/>
  <c r="E18" i="513"/>
  <c r="Z17" i="513"/>
  <c r="J17" i="513" s="1"/>
  <c r="Y17" i="513"/>
  <c r="X17" i="513"/>
  <c r="V17" i="513"/>
  <c r="W17" i="513" s="1"/>
  <c r="T17" i="513"/>
  <c r="K17" i="513"/>
  <c r="H17" i="513"/>
  <c r="G17" i="513"/>
  <c r="F17" i="513"/>
  <c r="E17" i="513"/>
  <c r="Z16" i="513"/>
  <c r="J16" i="513" s="1"/>
  <c r="Y16" i="513"/>
  <c r="X16" i="513"/>
  <c r="I16" i="513" s="1"/>
  <c r="V16" i="513"/>
  <c r="W16" i="513" s="1"/>
  <c r="T16" i="513"/>
  <c r="G16" i="513" s="1"/>
  <c r="K16" i="513"/>
  <c r="H16" i="513"/>
  <c r="F16" i="513"/>
  <c r="E16" i="513"/>
  <c r="Z15" i="513"/>
  <c r="J15" i="513" s="1"/>
  <c r="Y15" i="513"/>
  <c r="X15" i="513"/>
  <c r="V15" i="513"/>
  <c r="W15" i="513" s="1"/>
  <c r="T15" i="513"/>
  <c r="G15" i="513" s="1"/>
  <c r="K15" i="513"/>
  <c r="H15" i="513"/>
  <c r="F15" i="513"/>
  <c r="E15" i="513"/>
  <c r="Z14" i="513"/>
  <c r="J14" i="513" s="1"/>
  <c r="Y14" i="513"/>
  <c r="X14" i="513"/>
  <c r="V14" i="513"/>
  <c r="W14" i="513" s="1"/>
  <c r="G14" i="513" s="1"/>
  <c r="T14" i="513"/>
  <c r="K14" i="513"/>
  <c r="H14" i="513"/>
  <c r="F14" i="513"/>
  <c r="E14" i="513"/>
  <c r="Z13" i="513"/>
  <c r="J13" i="513" s="1"/>
  <c r="Y13" i="513"/>
  <c r="X13" i="513"/>
  <c r="V13" i="513"/>
  <c r="W13" i="513" s="1"/>
  <c r="G13" i="513" s="1"/>
  <c r="T13" i="513"/>
  <c r="K13" i="513"/>
  <c r="H13" i="513"/>
  <c r="F13" i="513"/>
  <c r="E13" i="513"/>
  <c r="Z12" i="513"/>
  <c r="J12" i="513" s="1"/>
  <c r="Y12" i="513"/>
  <c r="X12" i="513"/>
  <c r="I12" i="513" s="1"/>
  <c r="V12" i="513"/>
  <c r="W12" i="513" s="1"/>
  <c r="T12" i="513"/>
  <c r="G12" i="513" s="1"/>
  <c r="K12" i="513"/>
  <c r="H12" i="513"/>
  <c r="F12" i="513"/>
  <c r="E12" i="513"/>
  <c r="Z11" i="513"/>
  <c r="J11" i="513" s="1"/>
  <c r="Y11" i="513"/>
  <c r="X11" i="513"/>
  <c r="I11" i="513" s="1"/>
  <c r="V11" i="513"/>
  <c r="W11" i="513" s="1"/>
  <c r="T11" i="513"/>
  <c r="K11" i="513"/>
  <c r="H11" i="513"/>
  <c r="G11" i="513"/>
  <c r="F11" i="513"/>
  <c r="E11" i="513"/>
  <c r="Z10" i="513"/>
  <c r="J10" i="513" s="1"/>
  <c r="Y10" i="513"/>
  <c r="X10" i="513"/>
  <c r="V10" i="513"/>
  <c r="W10" i="513" s="1"/>
  <c r="T10" i="513"/>
  <c r="G10" i="513" s="1"/>
  <c r="K10" i="513"/>
  <c r="H10" i="513"/>
  <c r="F10" i="513"/>
  <c r="E10" i="513"/>
  <c r="Z9" i="513"/>
  <c r="J9" i="513" s="1"/>
  <c r="Y9" i="513"/>
  <c r="X9" i="513"/>
  <c r="V9" i="513"/>
  <c r="W9" i="513" s="1"/>
  <c r="T9" i="513"/>
  <c r="G9" i="513" s="1"/>
  <c r="K9" i="513"/>
  <c r="H9" i="513"/>
  <c r="F9" i="513"/>
  <c r="E9" i="513"/>
  <c r="Z8" i="513"/>
  <c r="J8" i="513" s="1"/>
  <c r="Y8" i="513"/>
  <c r="X8" i="513"/>
  <c r="V8" i="513"/>
  <c r="W8" i="513" s="1"/>
  <c r="T8" i="513"/>
  <c r="G8" i="513" s="1"/>
  <c r="K8" i="513"/>
  <c r="H8" i="513"/>
  <c r="F8" i="513"/>
  <c r="E8" i="513"/>
  <c r="Z7" i="513"/>
  <c r="J7" i="513" s="1"/>
  <c r="Y7" i="513"/>
  <c r="X7" i="513"/>
  <c r="I7" i="513" s="1"/>
  <c r="V7" i="513"/>
  <c r="W7" i="513" s="1"/>
  <c r="T7" i="513"/>
  <c r="G7" i="513" s="1"/>
  <c r="K7" i="513"/>
  <c r="H7" i="513"/>
  <c r="F7" i="513"/>
  <c r="E7" i="513"/>
  <c r="Z6" i="513"/>
  <c r="J6" i="513" s="1"/>
  <c r="Y6" i="513"/>
  <c r="X6" i="513"/>
  <c r="I6" i="513" s="1"/>
  <c r="V6" i="513"/>
  <c r="W6" i="513" s="1"/>
  <c r="T6" i="513"/>
  <c r="K6" i="513"/>
  <c r="H6" i="513"/>
  <c r="G6" i="513"/>
  <c r="F6" i="513"/>
  <c r="E6" i="513"/>
  <c r="Z5" i="513"/>
  <c r="J5" i="513" s="1"/>
  <c r="Y5" i="513"/>
  <c r="X5" i="513"/>
  <c r="I5" i="513" s="1"/>
  <c r="V5" i="513"/>
  <c r="W5" i="513" s="1"/>
  <c r="T5" i="513"/>
  <c r="K5" i="513"/>
  <c r="H5" i="513"/>
  <c r="G5" i="513"/>
  <c r="F5" i="513"/>
  <c r="E5" i="513"/>
  <c r="D5" i="513" s="1"/>
  <c r="Z4" i="513"/>
  <c r="J4" i="513" s="1"/>
  <c r="Y4" i="513"/>
  <c r="X4" i="513"/>
  <c r="V4" i="513"/>
  <c r="W4" i="513" s="1"/>
  <c r="T4" i="513"/>
  <c r="K4" i="513"/>
  <c r="H4" i="513"/>
  <c r="G4" i="513"/>
  <c r="F4" i="513"/>
  <c r="E4" i="513"/>
  <c r="Z3" i="513"/>
  <c r="J3" i="513" s="1"/>
  <c r="Y3" i="513"/>
  <c r="X3" i="513"/>
  <c r="V3" i="513"/>
  <c r="W3" i="513" s="1"/>
  <c r="T3" i="513"/>
  <c r="K3" i="513"/>
  <c r="H3" i="513"/>
  <c r="G3" i="513"/>
  <c r="F3" i="513"/>
  <c r="D41" i="780" l="1"/>
  <c r="D42" i="780" s="1"/>
  <c r="D43" i="780" s="1"/>
  <c r="D44" i="780" s="1"/>
  <c r="D45" i="780" s="1"/>
  <c r="D46" i="780" s="1"/>
  <c r="D47" i="780" s="1"/>
  <c r="D48" i="780" s="1"/>
  <c r="D49" i="780" s="1"/>
  <c r="D50" i="780" s="1"/>
  <c r="D51" i="780" s="1"/>
  <c r="D52" i="780" s="1"/>
  <c r="D53" i="780" s="1"/>
  <c r="D54" i="780" s="1"/>
  <c r="D55" i="780" s="1"/>
  <c r="D56" i="780" s="1"/>
  <c r="D57" i="780" s="1"/>
  <c r="D58" i="780" s="1"/>
  <c r="D59" i="780" s="1"/>
  <c r="D60" i="780" s="1"/>
  <c r="D61" i="780" s="1"/>
  <c r="D62" i="780" s="1"/>
  <c r="D63" i="780" s="1"/>
  <c r="D64" i="780" s="1"/>
  <c r="D65" i="780" s="1"/>
  <c r="D66" i="780" s="1"/>
  <c r="D67" i="780" s="1"/>
  <c r="D68" i="780" s="1"/>
  <c r="D69" i="780" s="1"/>
  <c r="D70" i="780" s="1"/>
  <c r="D71" i="780" s="1"/>
  <c r="D72" i="780" s="1"/>
  <c r="D73" i="780" s="1"/>
  <c r="D74" i="780" s="1"/>
  <c r="D75" i="780" s="1"/>
  <c r="D76" i="780" s="1"/>
  <c r="D77" i="780" s="1"/>
  <c r="D78" i="780" s="1"/>
  <c r="D79" i="780" s="1"/>
  <c r="D80" i="780" s="1"/>
  <c r="D81" i="780" s="1"/>
  <c r="D82" i="780" s="1"/>
  <c r="D83" i="780" s="1"/>
  <c r="D84" i="780" s="1"/>
  <c r="D85" i="780" s="1"/>
  <c r="D86" i="780" s="1"/>
  <c r="D87" i="780" s="1"/>
  <c r="D88" i="780" s="1"/>
  <c r="D89" i="780" s="1"/>
  <c r="D90" i="780" s="1"/>
  <c r="D91" i="780" s="1"/>
  <c r="D92" i="780" s="1"/>
  <c r="D93" i="780" s="1"/>
  <c r="D94" i="780" s="1"/>
  <c r="D95" i="780" s="1"/>
  <c r="D96" i="780" s="1"/>
  <c r="D97" i="780" s="1"/>
  <c r="D98" i="780" s="1"/>
  <c r="D99" i="780" s="1"/>
  <c r="D100" i="780" s="1"/>
  <c r="D101" i="780" s="1"/>
  <c r="D102" i="780" s="1"/>
  <c r="D103" i="780" s="1"/>
  <c r="D104" i="780" s="1"/>
  <c r="D105" i="780" s="1"/>
  <c r="D106" i="780" s="1"/>
  <c r="D107" i="780" s="1"/>
  <c r="D108" i="780" s="1"/>
  <c r="D109" i="780" s="1"/>
  <c r="D110" i="780" s="1"/>
  <c r="D111" i="780" s="1"/>
  <c r="D112" i="780" s="1"/>
  <c r="D113" i="780" s="1"/>
  <c r="D114" i="780" s="1"/>
  <c r="D115" i="780" s="1"/>
  <c r="D116" i="780" s="1"/>
  <c r="D117" i="780" s="1"/>
  <c r="D118" i="780" s="1"/>
  <c r="D119" i="780" s="1"/>
  <c r="D120" i="780" s="1"/>
  <c r="D121" i="780" s="1"/>
  <c r="D122" i="780" s="1"/>
  <c r="D123" i="780" s="1"/>
  <c r="D124" i="780" s="1"/>
  <c r="D125" i="780" s="1"/>
  <c r="D126" i="780" s="1"/>
  <c r="D127" i="780" s="1"/>
  <c r="D128" i="780" s="1"/>
  <c r="D129" i="780" s="1"/>
  <c r="D130" i="780" s="1"/>
  <c r="D131" i="780" s="1"/>
  <c r="D132" i="780" s="1"/>
  <c r="D133" i="780" s="1"/>
  <c r="D134" i="780" s="1"/>
  <c r="D135" i="780" s="1"/>
  <c r="D136" i="780" s="1"/>
  <c r="D137" i="780" s="1"/>
  <c r="D138" i="780" s="1"/>
  <c r="D139" i="780" s="1"/>
  <c r="D140" i="780" s="1"/>
  <c r="D141" i="780" s="1"/>
  <c r="D142" i="780" s="1"/>
  <c r="D143" i="780" s="1"/>
  <c r="D144" i="780" s="1"/>
  <c r="D145" i="780" s="1"/>
  <c r="D146" i="780" s="1"/>
  <c r="D147" i="780" s="1"/>
  <c r="D148" i="780" s="1"/>
  <c r="D149" i="780" s="1"/>
  <c r="D150" i="780" s="1"/>
  <c r="D151" i="780" s="1"/>
  <c r="D152" i="780" s="1"/>
  <c r="D153" i="780" s="1"/>
  <c r="D154" i="780" s="1"/>
  <c r="D155" i="780" s="1"/>
  <c r="D156" i="780" s="1"/>
  <c r="D157" i="780" s="1"/>
  <c r="D158" i="780" s="1"/>
  <c r="D159" i="780" s="1"/>
  <c r="D160" i="780" s="1"/>
  <c r="D161" i="780" s="1"/>
  <c r="D162" i="780" s="1"/>
  <c r="D163" i="780" s="1"/>
  <c r="D164" i="780" s="1"/>
  <c r="D165" i="780" s="1"/>
  <c r="D166" i="780" s="1"/>
  <c r="D167" i="780" s="1"/>
  <c r="D168" i="780" s="1"/>
  <c r="D169" i="780" s="1"/>
  <c r="D170" i="780" s="1"/>
  <c r="D171" i="780" s="1"/>
  <c r="D172" i="780" s="1"/>
  <c r="D173" i="780" s="1"/>
  <c r="D174" i="780" s="1"/>
  <c r="D175" i="780" s="1"/>
  <c r="D176" i="780" s="1"/>
  <c r="D177" i="780" s="1"/>
  <c r="D178" i="780" s="1"/>
  <c r="D179" i="780" s="1"/>
  <c r="D180" i="780" s="1"/>
  <c r="D181" i="780" s="1"/>
  <c r="D182" i="780" s="1"/>
  <c r="D183" i="780" s="1"/>
  <c r="D184" i="780" s="1"/>
  <c r="D185" i="780" s="1"/>
  <c r="D186" i="780" s="1"/>
  <c r="D187" i="780" s="1"/>
  <c r="D188" i="780" s="1"/>
  <c r="D189" i="780" s="1"/>
  <c r="D190" i="780" s="1"/>
  <c r="D191" i="780" s="1"/>
  <c r="D192" i="780" s="1"/>
  <c r="D193" i="780" s="1"/>
  <c r="D194" i="780" s="1"/>
  <c r="D195" i="780" s="1"/>
  <c r="D196" i="780" s="1"/>
  <c r="D197" i="780" s="1"/>
  <c r="D198" i="780" s="1"/>
  <c r="D199" i="780" s="1"/>
  <c r="D200" i="780" s="1"/>
  <c r="D201" i="780" s="1"/>
  <c r="D202" i="780" s="1"/>
  <c r="D203" i="780" s="1"/>
  <c r="D204" i="780" s="1"/>
  <c r="D205" i="780" s="1"/>
  <c r="D206" i="780" s="1"/>
  <c r="D207" i="780" s="1"/>
  <c r="D208" i="780" s="1"/>
  <c r="D209" i="780" s="1"/>
  <c r="D210" i="780" s="1"/>
  <c r="D211" i="780" s="1"/>
  <c r="D212" i="780" s="1"/>
  <c r="D213" i="780" s="1"/>
  <c r="D214" i="780" s="1"/>
  <c r="D215" i="780" s="1"/>
  <c r="D216" i="780" s="1"/>
  <c r="D217" i="780" s="1"/>
  <c r="D218" i="780" s="1"/>
  <c r="D219" i="780" s="1"/>
  <c r="D220" i="780" s="1"/>
  <c r="D221" i="780" s="1"/>
  <c r="D222" i="780" s="1"/>
  <c r="D223" i="780" s="1"/>
  <c r="D224" i="780" s="1"/>
  <c r="D225" i="780" s="1"/>
  <c r="D226" i="780" s="1"/>
  <c r="D227" i="780" s="1"/>
  <c r="D228" i="780" s="1"/>
  <c r="D229" i="780" s="1"/>
  <c r="D230" i="780" s="1"/>
  <c r="D231" i="780" s="1"/>
  <c r="D232" i="780" s="1"/>
  <c r="D233" i="780" s="1"/>
  <c r="D234" i="780" s="1"/>
  <c r="D235" i="780" s="1"/>
  <c r="D236" i="780" s="1"/>
  <c r="D237" i="780" s="1"/>
  <c r="D238" i="780" s="1"/>
  <c r="D239" i="780" s="1"/>
  <c r="D240" i="780" s="1"/>
  <c r="D241" i="780" s="1"/>
  <c r="D242" i="780" s="1"/>
  <c r="D243" i="780" s="1"/>
  <c r="D244" i="780" s="1"/>
  <c r="D245" i="780" s="1"/>
  <c r="D246" i="780" s="1"/>
  <c r="D247" i="780" s="1"/>
  <c r="D248" i="780" s="1"/>
  <c r="D249" i="780" s="1"/>
  <c r="D250" i="780" s="1"/>
  <c r="D251" i="780" s="1"/>
  <c r="D252" i="780" s="1"/>
  <c r="D253" i="780" s="1"/>
  <c r="D254" i="780" s="1"/>
  <c r="D255" i="780" s="1"/>
  <c r="D256" i="780" s="1"/>
  <c r="D257" i="780" s="1"/>
  <c r="D258" i="780" s="1"/>
  <c r="D259" i="780" s="1"/>
  <c r="D260" i="780" s="1"/>
  <c r="D261" i="780" s="1"/>
  <c r="D262" i="780" s="1"/>
  <c r="D263" i="780" s="1"/>
  <c r="D264" i="780" s="1"/>
  <c r="D265" i="780" s="1"/>
  <c r="D266" i="780" s="1"/>
  <c r="D267" i="780" s="1"/>
  <c r="D268" i="780" s="1"/>
  <c r="D269" i="780" s="1"/>
  <c r="D270" i="780" s="1"/>
  <c r="D271" i="780" s="1"/>
  <c r="D272" i="780" s="1"/>
  <c r="K34" i="780"/>
  <c r="D31" i="779"/>
  <c r="D32" i="779" s="1"/>
  <c r="D33" i="779" s="1"/>
  <c r="D34" i="779" s="1"/>
  <c r="D35" i="779" s="1"/>
  <c r="D36" i="779" s="1"/>
  <c r="D37" i="779" s="1"/>
  <c r="D38" i="779" s="1"/>
  <c r="D39" i="779" s="1"/>
  <c r="D40" i="779" s="1"/>
  <c r="D41" i="779" s="1"/>
  <c r="D42" i="779" s="1"/>
  <c r="D43" i="779" s="1"/>
  <c r="D44" i="779" s="1"/>
  <c r="D45" i="779" s="1"/>
  <c r="D46" i="779" s="1"/>
  <c r="D47" i="779" s="1"/>
  <c r="D48" i="779" s="1"/>
  <c r="D49" i="779" s="1"/>
  <c r="D50" i="779" s="1"/>
  <c r="D51" i="779" s="1"/>
  <c r="D52" i="779" s="1"/>
  <c r="D53" i="779" s="1"/>
  <c r="D54" i="779" s="1"/>
  <c r="D55" i="779" s="1"/>
  <c r="D56" i="779" s="1"/>
  <c r="D57" i="779" s="1"/>
  <c r="D58" i="779" s="1"/>
  <c r="D59" i="779" s="1"/>
  <c r="D60" i="779" s="1"/>
  <c r="D61" i="779" s="1"/>
  <c r="D62" i="779" s="1"/>
  <c r="D63" i="779" s="1"/>
  <c r="D64" i="779" s="1"/>
  <c r="D65" i="779" s="1"/>
  <c r="D66" i="779" s="1"/>
  <c r="D67" i="779" s="1"/>
  <c r="D68" i="779" s="1"/>
  <c r="D69" i="779" s="1"/>
  <c r="D70" i="779" s="1"/>
  <c r="D71" i="779" s="1"/>
  <c r="D72" i="779" s="1"/>
  <c r="D73" i="779" s="1"/>
  <c r="D74" i="779" s="1"/>
  <c r="D75" i="779" s="1"/>
  <c r="D76" i="779" s="1"/>
  <c r="D77" i="779" s="1"/>
  <c r="D78" i="779" s="1"/>
  <c r="D79" i="779" s="1"/>
  <c r="D80" i="779" s="1"/>
  <c r="D81" i="779" s="1"/>
  <c r="D82" i="779" s="1"/>
  <c r="D83" i="779" s="1"/>
  <c r="D84" i="779" s="1"/>
  <c r="D85" i="779" s="1"/>
  <c r="D86" i="779" s="1"/>
  <c r="D87" i="779" s="1"/>
  <c r="D88" i="779" s="1"/>
  <c r="D89" i="779" s="1"/>
  <c r="D90" i="779" s="1"/>
  <c r="D91" i="779" s="1"/>
  <c r="D92" i="779" s="1"/>
  <c r="D93" i="779" s="1"/>
  <c r="D94" i="779" s="1"/>
  <c r="D95" i="779" s="1"/>
  <c r="D96" i="779" s="1"/>
  <c r="D97" i="779" s="1"/>
  <c r="D98" i="779" s="1"/>
  <c r="D99" i="779" s="1"/>
  <c r="D100" i="779" s="1"/>
  <c r="D101" i="779" s="1"/>
  <c r="D102" i="779" s="1"/>
  <c r="D103" i="779" s="1"/>
  <c r="D104" i="779" s="1"/>
  <c r="D105" i="779" s="1"/>
  <c r="D106" i="779" s="1"/>
  <c r="D107" i="779" s="1"/>
  <c r="D108" i="779" s="1"/>
  <c r="D109" i="779" s="1"/>
  <c r="D110" i="779" s="1"/>
  <c r="D111" i="779" s="1"/>
  <c r="D112" i="779" s="1"/>
  <c r="D113" i="779" s="1"/>
  <c r="D114" i="779" s="1"/>
  <c r="D115" i="779" s="1"/>
  <c r="D116" i="779" s="1"/>
  <c r="D117" i="779" s="1"/>
  <c r="D118" i="779" s="1"/>
  <c r="D119" i="779" s="1"/>
  <c r="D120" i="779" s="1"/>
  <c r="D121" i="779" s="1"/>
  <c r="D122" i="779" s="1"/>
  <c r="D123" i="779" s="1"/>
  <c r="D124" i="779" s="1"/>
  <c r="D125" i="779" s="1"/>
  <c r="D126" i="779" s="1"/>
  <c r="D127" i="779" s="1"/>
  <c r="D128" i="779" s="1"/>
  <c r="D129" i="779" s="1"/>
  <c r="D130" i="779" s="1"/>
  <c r="D131" i="779" s="1"/>
  <c r="D132" i="779" s="1"/>
  <c r="D133" i="779" s="1"/>
  <c r="D134" i="779" s="1"/>
  <c r="D135" i="779" s="1"/>
  <c r="D136" i="779" s="1"/>
  <c r="D137" i="779" s="1"/>
  <c r="D138" i="779" s="1"/>
  <c r="D139" i="779" s="1"/>
  <c r="D140" i="779" s="1"/>
  <c r="D141" i="779" s="1"/>
  <c r="D142" i="779" s="1"/>
  <c r="D143" i="779" s="1"/>
  <c r="D144" i="779" s="1"/>
  <c r="D145" i="779" s="1"/>
  <c r="D146" i="779" s="1"/>
  <c r="D147" i="779" s="1"/>
  <c r="D148" i="779" s="1"/>
  <c r="D149" i="779" s="1"/>
  <c r="D150" i="779" s="1"/>
  <c r="D151" i="779" s="1"/>
  <c r="D152" i="779" s="1"/>
  <c r="D153" i="779" s="1"/>
  <c r="D154" i="779" s="1"/>
  <c r="D155" i="779" s="1"/>
  <c r="D156" i="779" s="1"/>
  <c r="D157" i="779" s="1"/>
  <c r="D158" i="779" s="1"/>
  <c r="D159" i="779" s="1"/>
  <c r="D160" i="779" s="1"/>
  <c r="D161" i="779" s="1"/>
  <c r="D162" i="779" s="1"/>
  <c r="D163" i="779" s="1"/>
  <c r="D164" i="779" s="1"/>
  <c r="D165" i="779" s="1"/>
  <c r="D166" i="779" s="1"/>
  <c r="D167" i="779" s="1"/>
  <c r="D168" i="779" s="1"/>
  <c r="D169" i="779" s="1"/>
  <c r="D170" i="779" s="1"/>
  <c r="D171" i="779" s="1"/>
  <c r="D172" i="779" s="1"/>
  <c r="D173" i="779" s="1"/>
  <c r="D174" i="779" s="1"/>
  <c r="D175" i="779" s="1"/>
  <c r="D176" i="779" s="1"/>
  <c r="D177" i="779" s="1"/>
  <c r="D178" i="779" s="1"/>
  <c r="D179" i="779" s="1"/>
  <c r="D180" i="779" s="1"/>
  <c r="D181" i="779" s="1"/>
  <c r="D182" i="779" s="1"/>
  <c r="D183" i="779" s="1"/>
  <c r="D184" i="779" s="1"/>
  <c r="D185" i="779" s="1"/>
  <c r="D186" i="779" s="1"/>
  <c r="D187" i="779" s="1"/>
  <c r="D188" i="779" s="1"/>
  <c r="D189" i="779" s="1"/>
  <c r="D190" i="779" s="1"/>
  <c r="D191" i="779" s="1"/>
  <c r="D192" i="779" s="1"/>
  <c r="D193" i="779" s="1"/>
  <c r="D194" i="779" s="1"/>
  <c r="D195" i="779" s="1"/>
  <c r="D196" i="779" s="1"/>
  <c r="D197" i="779" s="1"/>
  <c r="D198" i="779" s="1"/>
  <c r="D199" i="779" s="1"/>
  <c r="D200" i="779" s="1"/>
  <c r="D201" i="779" s="1"/>
  <c r="D202" i="779" s="1"/>
  <c r="D203" i="779" s="1"/>
  <c r="D204" i="779" s="1"/>
  <c r="D205" i="779" s="1"/>
  <c r="D206" i="779" s="1"/>
  <c r="D207" i="779" s="1"/>
  <c r="D208" i="779" s="1"/>
  <c r="D209" i="779" s="1"/>
  <c r="D210" i="779" s="1"/>
  <c r="D211" i="779" s="1"/>
  <c r="D212" i="779" s="1"/>
  <c r="D213" i="779" s="1"/>
  <c r="D214" i="779" s="1"/>
  <c r="D215" i="779" s="1"/>
  <c r="D216" i="779" s="1"/>
  <c r="D217" i="779" s="1"/>
  <c r="D218" i="779" s="1"/>
  <c r="D219" i="779" s="1"/>
  <c r="D220" i="779" s="1"/>
  <c r="D221" i="779" s="1"/>
  <c r="D222" i="779" s="1"/>
  <c r="D223" i="779" s="1"/>
  <c r="D224" i="779" s="1"/>
  <c r="D225" i="779" s="1"/>
  <c r="D226" i="779" s="1"/>
  <c r="D227" i="779" s="1"/>
  <c r="D228" i="779" s="1"/>
  <c r="D229" i="779" s="1"/>
  <c r="D230" i="779" s="1"/>
  <c r="D231" i="779" s="1"/>
  <c r="D232" i="779" s="1"/>
  <c r="D233" i="779" s="1"/>
  <c r="D234" i="779" s="1"/>
  <c r="D235" i="779" s="1"/>
  <c r="D236" i="779" s="1"/>
  <c r="D237" i="779" s="1"/>
  <c r="D238" i="779" s="1"/>
  <c r="D239" i="779" s="1"/>
  <c r="D240" i="779" s="1"/>
  <c r="D241" i="779" s="1"/>
  <c r="D242" i="779" s="1"/>
  <c r="D243" i="779" s="1"/>
  <c r="D244" i="779" s="1"/>
  <c r="D245" i="779" s="1"/>
  <c r="D246" i="779" s="1"/>
  <c r="D247" i="779" s="1"/>
  <c r="D248" i="779" s="1"/>
  <c r="D249" i="779" s="1"/>
  <c r="D250" i="779" s="1"/>
  <c r="D251" i="779" s="1"/>
  <c r="D252" i="779" s="1"/>
  <c r="D253" i="779" s="1"/>
  <c r="D254" i="779" s="1"/>
  <c r="D255" i="779" s="1"/>
  <c r="D256" i="779" s="1"/>
  <c r="D257" i="779" s="1"/>
  <c r="D258" i="779" s="1"/>
  <c r="D259" i="779" s="1"/>
  <c r="D260" i="779" s="1"/>
  <c r="D261" i="779" s="1"/>
  <c r="D262" i="779" s="1"/>
  <c r="D263" i="779" s="1"/>
  <c r="D264" i="779" s="1"/>
  <c r="D265" i="779" s="1"/>
  <c r="D266" i="779" s="1"/>
  <c r="D267" i="779" s="1"/>
  <c r="D268" i="779" s="1"/>
  <c r="D269" i="779" s="1"/>
  <c r="D270" i="779" s="1"/>
  <c r="D271" i="779" s="1"/>
  <c r="D272" i="779" s="1"/>
  <c r="K24" i="779"/>
  <c r="D64" i="778"/>
  <c r="D65" i="778" s="1"/>
  <c r="D66" i="778" s="1"/>
  <c r="D67" i="778" s="1"/>
  <c r="D68" i="778" s="1"/>
  <c r="D69" i="778" s="1"/>
  <c r="D70" i="778" s="1"/>
  <c r="D71" i="778" s="1"/>
  <c r="D72" i="778" s="1"/>
  <c r="D73" i="778" s="1"/>
  <c r="D74" i="778" s="1"/>
  <c r="D75" i="778" s="1"/>
  <c r="D76" i="778" s="1"/>
  <c r="D77" i="778" s="1"/>
  <c r="D78" i="778" s="1"/>
  <c r="D79" i="778" s="1"/>
  <c r="D80" i="778" s="1"/>
  <c r="D81" i="778" s="1"/>
  <c r="D82" i="778" s="1"/>
  <c r="D83" i="778" s="1"/>
  <c r="D84" i="778" s="1"/>
  <c r="D85" i="778" s="1"/>
  <c r="D86" i="778" s="1"/>
  <c r="D87" i="778" s="1"/>
  <c r="D88" i="778" s="1"/>
  <c r="D89" i="778" s="1"/>
  <c r="D90" i="778" s="1"/>
  <c r="D91" i="778" s="1"/>
  <c r="D92" i="778" s="1"/>
  <c r="D93" i="778" s="1"/>
  <c r="D94" i="778" s="1"/>
  <c r="D95" i="778" s="1"/>
  <c r="D96" i="778" s="1"/>
  <c r="D97" i="778" s="1"/>
  <c r="D98" i="778" s="1"/>
  <c r="D99" i="778" s="1"/>
  <c r="D100" i="778" s="1"/>
  <c r="D101" i="778" s="1"/>
  <c r="D102" i="778" s="1"/>
  <c r="D103" i="778" s="1"/>
  <c r="D104" i="778" s="1"/>
  <c r="D105" i="778" s="1"/>
  <c r="D106" i="778" s="1"/>
  <c r="D107" i="778" s="1"/>
  <c r="D108" i="778" s="1"/>
  <c r="D109" i="778" s="1"/>
  <c r="D110" i="778" s="1"/>
  <c r="D111" i="778" s="1"/>
  <c r="D112" i="778" s="1"/>
  <c r="D113" i="778" s="1"/>
  <c r="D114" i="778" s="1"/>
  <c r="D115" i="778" s="1"/>
  <c r="D116" i="778" s="1"/>
  <c r="D117" i="778" s="1"/>
  <c r="D118" i="778" s="1"/>
  <c r="D119" i="778" s="1"/>
  <c r="D120" i="778" s="1"/>
  <c r="D121" i="778" s="1"/>
  <c r="D122" i="778" s="1"/>
  <c r="D123" i="778" s="1"/>
  <c r="D124" i="778" s="1"/>
  <c r="D125" i="778" s="1"/>
  <c r="D126" i="778" s="1"/>
  <c r="D127" i="778" s="1"/>
  <c r="D128" i="778" s="1"/>
  <c r="D129" i="778" s="1"/>
  <c r="D130" i="778" s="1"/>
  <c r="D131" i="778" s="1"/>
  <c r="D132" i="778" s="1"/>
  <c r="D133" i="778" s="1"/>
  <c r="D134" i="778" s="1"/>
  <c r="D135" i="778" s="1"/>
  <c r="D136" i="778" s="1"/>
  <c r="D137" i="778" s="1"/>
  <c r="D138" i="778" s="1"/>
  <c r="D139" i="778" s="1"/>
  <c r="D140" i="778" s="1"/>
  <c r="D141" i="778" s="1"/>
  <c r="D142" i="778" s="1"/>
  <c r="D143" i="778" s="1"/>
  <c r="D144" i="778" s="1"/>
  <c r="D145" i="778" s="1"/>
  <c r="D146" i="778" s="1"/>
  <c r="D147" i="778" s="1"/>
  <c r="D148" i="778" s="1"/>
  <c r="D149" i="778" s="1"/>
  <c r="D150" i="778" s="1"/>
  <c r="D151" i="778" s="1"/>
  <c r="D152" i="778" s="1"/>
  <c r="D153" i="778" s="1"/>
  <c r="D154" i="778" s="1"/>
  <c r="D155" i="778" s="1"/>
  <c r="D156" i="778" s="1"/>
  <c r="D157" i="778" s="1"/>
  <c r="D158" i="778" s="1"/>
  <c r="D159" i="778" s="1"/>
  <c r="D160" i="778" s="1"/>
  <c r="D161" i="778" s="1"/>
  <c r="D162" i="778" s="1"/>
  <c r="D163" i="778" s="1"/>
  <c r="D164" i="778" s="1"/>
  <c r="D165" i="778" s="1"/>
  <c r="D166" i="778" s="1"/>
  <c r="D167" i="778" s="1"/>
  <c r="D168" i="778" s="1"/>
  <c r="D169" i="778" s="1"/>
  <c r="D170" i="778" s="1"/>
  <c r="D171" i="778" s="1"/>
  <c r="D172" i="778" s="1"/>
  <c r="D173" i="778" s="1"/>
  <c r="D174" i="778" s="1"/>
  <c r="D175" i="778" s="1"/>
  <c r="D176" i="778" s="1"/>
  <c r="D177" i="778" s="1"/>
  <c r="D178" i="778" s="1"/>
  <c r="D179" i="778" s="1"/>
  <c r="D180" i="778" s="1"/>
  <c r="D181" i="778" s="1"/>
  <c r="D182" i="778" s="1"/>
  <c r="D183" i="778" s="1"/>
  <c r="D184" i="778" s="1"/>
  <c r="D185" i="778" s="1"/>
  <c r="D186" i="778" s="1"/>
  <c r="D187" i="778" s="1"/>
  <c r="D188" i="778" s="1"/>
  <c r="D189" i="778" s="1"/>
  <c r="D190" i="778" s="1"/>
  <c r="D191" i="778" s="1"/>
  <c r="D192" i="778" s="1"/>
  <c r="D193" i="778" s="1"/>
  <c r="D194" i="778" s="1"/>
  <c r="D195" i="778" s="1"/>
  <c r="D196" i="778" s="1"/>
  <c r="D197" i="778" s="1"/>
  <c r="D198" i="778" s="1"/>
  <c r="D199" i="778" s="1"/>
  <c r="D200" i="778" s="1"/>
  <c r="D201" i="778" s="1"/>
  <c r="D202" i="778" s="1"/>
  <c r="D203" i="778" s="1"/>
  <c r="D204" i="778" s="1"/>
  <c r="D205" i="778" s="1"/>
  <c r="D206" i="778" s="1"/>
  <c r="D207" i="778" s="1"/>
  <c r="D208" i="778" s="1"/>
  <c r="D209" i="778" s="1"/>
  <c r="D210" i="778" s="1"/>
  <c r="D211" i="778" s="1"/>
  <c r="D212" i="778" s="1"/>
  <c r="D213" i="778" s="1"/>
  <c r="D214" i="778" s="1"/>
  <c r="D215" i="778" s="1"/>
  <c r="D216" i="778" s="1"/>
  <c r="D217" i="778" s="1"/>
  <c r="D218" i="778" s="1"/>
  <c r="D219" i="778" s="1"/>
  <c r="D220" i="778" s="1"/>
  <c r="D221" i="778" s="1"/>
  <c r="D222" i="778" s="1"/>
  <c r="D223" i="778" s="1"/>
  <c r="D224" i="778" s="1"/>
  <c r="D225" i="778" s="1"/>
  <c r="D226" i="778" s="1"/>
  <c r="D227" i="778" s="1"/>
  <c r="D228" i="778" s="1"/>
  <c r="D229" i="778" s="1"/>
  <c r="D230" i="778" s="1"/>
  <c r="D231" i="778" s="1"/>
  <c r="D232" i="778" s="1"/>
  <c r="D233" i="778" s="1"/>
  <c r="D234" i="778" s="1"/>
  <c r="D235" i="778" s="1"/>
  <c r="D236" i="778" s="1"/>
  <c r="D237" i="778" s="1"/>
  <c r="D238" i="778" s="1"/>
  <c r="D239" i="778" s="1"/>
  <c r="D240" i="778" s="1"/>
  <c r="D241" i="778" s="1"/>
  <c r="D242" i="778" s="1"/>
  <c r="D243" i="778" s="1"/>
  <c r="D244" i="778" s="1"/>
  <c r="D245" i="778" s="1"/>
  <c r="D246" i="778" s="1"/>
  <c r="D247" i="778" s="1"/>
  <c r="D248" i="778" s="1"/>
  <c r="D249" i="778" s="1"/>
  <c r="D250" i="778" s="1"/>
  <c r="D251" i="778" s="1"/>
  <c r="D252" i="778" s="1"/>
  <c r="D253" i="778" s="1"/>
  <c r="D254" i="778" s="1"/>
  <c r="D255" i="778" s="1"/>
  <c r="D256" i="778" s="1"/>
  <c r="D257" i="778" s="1"/>
  <c r="D258" i="778" s="1"/>
  <c r="D259" i="778" s="1"/>
  <c r="D260" i="778" s="1"/>
  <c r="D261" i="778" s="1"/>
  <c r="D262" i="778" s="1"/>
  <c r="D263" i="778" s="1"/>
  <c r="D264" i="778" s="1"/>
  <c r="D265" i="778" s="1"/>
  <c r="D266" i="778" s="1"/>
  <c r="D267" i="778" s="1"/>
  <c r="D268" i="778" s="1"/>
  <c r="D269" i="778" s="1"/>
  <c r="D270" i="778" s="1"/>
  <c r="D271" i="778" s="1"/>
  <c r="D272" i="778" s="1"/>
  <c r="K57" i="778"/>
  <c r="D42" i="775"/>
  <c r="D43" i="775" s="1"/>
  <c r="D44" i="775" s="1"/>
  <c r="D45" i="775" s="1"/>
  <c r="D46" i="775" s="1"/>
  <c r="D47" i="775" s="1"/>
  <c r="D48" i="775" s="1"/>
  <c r="D49" i="775" s="1"/>
  <c r="D50" i="775" s="1"/>
  <c r="D51" i="775" s="1"/>
  <c r="D52" i="775" s="1"/>
  <c r="D53" i="775" s="1"/>
  <c r="D54" i="775" s="1"/>
  <c r="D55" i="775" s="1"/>
  <c r="D56" i="775" s="1"/>
  <c r="D57" i="775" s="1"/>
  <c r="D58" i="775" s="1"/>
  <c r="D59" i="775" s="1"/>
  <c r="D60" i="775" s="1"/>
  <c r="D61" i="775" s="1"/>
  <c r="D62" i="775" s="1"/>
  <c r="D63" i="775" s="1"/>
  <c r="D64" i="775" s="1"/>
  <c r="D65" i="775" s="1"/>
  <c r="D66" i="775" s="1"/>
  <c r="D67" i="775" s="1"/>
  <c r="D68" i="775" s="1"/>
  <c r="D69" i="775" s="1"/>
  <c r="D70" i="775" s="1"/>
  <c r="D71" i="775" s="1"/>
  <c r="D72" i="775" s="1"/>
  <c r="D73" i="775" s="1"/>
  <c r="D74" i="775" s="1"/>
  <c r="D75" i="775" s="1"/>
  <c r="D76" i="775" s="1"/>
  <c r="D77" i="775" s="1"/>
  <c r="D78" i="775" s="1"/>
  <c r="D79" i="775" s="1"/>
  <c r="D80" i="775" s="1"/>
  <c r="D81" i="775" s="1"/>
  <c r="D82" i="775" s="1"/>
  <c r="D83" i="775" s="1"/>
  <c r="D84" i="775" s="1"/>
  <c r="D85" i="775" s="1"/>
  <c r="D86" i="775" s="1"/>
  <c r="D87" i="775" s="1"/>
  <c r="D88" i="775" s="1"/>
  <c r="D89" i="775" s="1"/>
  <c r="D90" i="775" s="1"/>
  <c r="D91" i="775" s="1"/>
  <c r="D92" i="775" s="1"/>
  <c r="D93" i="775" s="1"/>
  <c r="D94" i="775" s="1"/>
  <c r="D95" i="775" s="1"/>
  <c r="D96" i="775" s="1"/>
  <c r="D97" i="775" s="1"/>
  <c r="D98" i="775" s="1"/>
  <c r="D99" i="775" s="1"/>
  <c r="D100" i="775" s="1"/>
  <c r="D101" i="775" s="1"/>
  <c r="D102" i="775" s="1"/>
  <c r="D103" i="775" s="1"/>
  <c r="D104" i="775" s="1"/>
  <c r="D105" i="775" s="1"/>
  <c r="D106" i="775" s="1"/>
  <c r="D107" i="775" s="1"/>
  <c r="D108" i="775" s="1"/>
  <c r="D109" i="775" s="1"/>
  <c r="D110" i="775" s="1"/>
  <c r="D111" i="775" s="1"/>
  <c r="D112" i="775" s="1"/>
  <c r="D113" i="775" s="1"/>
  <c r="D114" i="775" s="1"/>
  <c r="D115" i="775" s="1"/>
  <c r="D116" i="775" s="1"/>
  <c r="D117" i="775" s="1"/>
  <c r="D118" i="775" s="1"/>
  <c r="D119" i="775" s="1"/>
  <c r="D120" i="775" s="1"/>
  <c r="D121" i="775" s="1"/>
  <c r="D122" i="775" s="1"/>
  <c r="D123" i="775" s="1"/>
  <c r="D124" i="775" s="1"/>
  <c r="D125" i="775" s="1"/>
  <c r="D126" i="775" s="1"/>
  <c r="D127" i="775" s="1"/>
  <c r="D128" i="775" s="1"/>
  <c r="D129" i="775" s="1"/>
  <c r="D130" i="775" s="1"/>
  <c r="D131" i="775" s="1"/>
  <c r="D132" i="775" s="1"/>
  <c r="D133" i="775" s="1"/>
  <c r="D134" i="775" s="1"/>
  <c r="D135" i="775" s="1"/>
  <c r="D136" i="775" s="1"/>
  <c r="D137" i="775" s="1"/>
  <c r="D138" i="775" s="1"/>
  <c r="D139" i="775" s="1"/>
  <c r="D140" i="775" s="1"/>
  <c r="D141" i="775" s="1"/>
  <c r="D142" i="775" s="1"/>
  <c r="D143" i="775" s="1"/>
  <c r="D144" i="775" s="1"/>
  <c r="D145" i="775" s="1"/>
  <c r="D146" i="775" s="1"/>
  <c r="D147" i="775" s="1"/>
  <c r="D148" i="775" s="1"/>
  <c r="D149" i="775" s="1"/>
  <c r="D150" i="775" s="1"/>
  <c r="D151" i="775" s="1"/>
  <c r="D152" i="775" s="1"/>
  <c r="D153" i="775" s="1"/>
  <c r="D154" i="775" s="1"/>
  <c r="D155" i="775" s="1"/>
  <c r="D156" i="775" s="1"/>
  <c r="D157" i="775" s="1"/>
  <c r="D158" i="775" s="1"/>
  <c r="D159" i="775" s="1"/>
  <c r="D160" i="775" s="1"/>
  <c r="D161" i="775" s="1"/>
  <c r="D162" i="775" s="1"/>
  <c r="D163" i="775" s="1"/>
  <c r="D164" i="775" s="1"/>
  <c r="D165" i="775" s="1"/>
  <c r="D166" i="775" s="1"/>
  <c r="D167" i="775" s="1"/>
  <c r="D168" i="775" s="1"/>
  <c r="D169" i="775" s="1"/>
  <c r="D170" i="775" s="1"/>
  <c r="D171" i="775" s="1"/>
  <c r="D172" i="775" s="1"/>
  <c r="D173" i="775" s="1"/>
  <c r="D174" i="775" s="1"/>
  <c r="D175" i="775" s="1"/>
  <c r="D176" i="775" s="1"/>
  <c r="D177" i="775" s="1"/>
  <c r="D178" i="775" s="1"/>
  <c r="D179" i="775" s="1"/>
  <c r="D180" i="775" s="1"/>
  <c r="D181" i="775" s="1"/>
  <c r="D182" i="775" s="1"/>
  <c r="D183" i="775" s="1"/>
  <c r="D184" i="775" s="1"/>
  <c r="D185" i="775" s="1"/>
  <c r="D186" i="775" s="1"/>
  <c r="D187" i="775" s="1"/>
  <c r="D188" i="775" s="1"/>
  <c r="D189" i="775" s="1"/>
  <c r="D190" i="775" s="1"/>
  <c r="D191" i="775" s="1"/>
  <c r="D192" i="775" s="1"/>
  <c r="D193" i="775" s="1"/>
  <c r="D194" i="775" s="1"/>
  <c r="D195" i="775" s="1"/>
  <c r="D196" i="775" s="1"/>
  <c r="D197" i="775" s="1"/>
  <c r="D198" i="775" s="1"/>
  <c r="D199" i="775" s="1"/>
  <c r="D200" i="775" s="1"/>
  <c r="D201" i="775" s="1"/>
  <c r="D202" i="775" s="1"/>
  <c r="D203" i="775" s="1"/>
  <c r="D204" i="775" s="1"/>
  <c r="D205" i="775" s="1"/>
  <c r="D206" i="775" s="1"/>
  <c r="D207" i="775" s="1"/>
  <c r="D208" i="775" s="1"/>
  <c r="D209" i="775" s="1"/>
  <c r="D210" i="775" s="1"/>
  <c r="D211" i="775" s="1"/>
  <c r="D212" i="775" s="1"/>
  <c r="D213" i="775" s="1"/>
  <c r="D214" i="775" s="1"/>
  <c r="D215" i="775" s="1"/>
  <c r="D216" i="775" s="1"/>
  <c r="D217" i="775" s="1"/>
  <c r="D218" i="775" s="1"/>
  <c r="D219" i="775" s="1"/>
  <c r="D220" i="775" s="1"/>
  <c r="D221" i="775" s="1"/>
  <c r="D222" i="775" s="1"/>
  <c r="D223" i="775" s="1"/>
  <c r="D224" i="775" s="1"/>
  <c r="D225" i="775" s="1"/>
  <c r="D226" i="775" s="1"/>
  <c r="D227" i="775" s="1"/>
  <c r="D228" i="775" s="1"/>
  <c r="D229" i="775" s="1"/>
  <c r="D230" i="775" s="1"/>
  <c r="D231" i="775" s="1"/>
  <c r="D232" i="775" s="1"/>
  <c r="D233" i="775" s="1"/>
  <c r="D234" i="775" s="1"/>
  <c r="D235" i="775" s="1"/>
  <c r="D236" i="775" s="1"/>
  <c r="D237" i="775" s="1"/>
  <c r="D238" i="775" s="1"/>
  <c r="D239" i="775" s="1"/>
  <c r="D240" i="775" s="1"/>
  <c r="D241" i="775" s="1"/>
  <c r="D242" i="775" s="1"/>
  <c r="D243" i="775" s="1"/>
  <c r="D244" i="775" s="1"/>
  <c r="D245" i="775" s="1"/>
  <c r="D246" i="775" s="1"/>
  <c r="D247" i="775" s="1"/>
  <c r="D248" i="775" s="1"/>
  <c r="D249" i="775" s="1"/>
  <c r="D250" i="775" s="1"/>
  <c r="D251" i="775" s="1"/>
  <c r="D252" i="775" s="1"/>
  <c r="D253" i="775" s="1"/>
  <c r="D254" i="775" s="1"/>
  <c r="D255" i="775" s="1"/>
  <c r="D256" i="775" s="1"/>
  <c r="D257" i="775" s="1"/>
  <c r="D258" i="775" s="1"/>
  <c r="D259" i="775" s="1"/>
  <c r="D260" i="775" s="1"/>
  <c r="D261" i="775" s="1"/>
  <c r="D262" i="775" s="1"/>
  <c r="D263" i="775" s="1"/>
  <c r="D264" i="775" s="1"/>
  <c r="D265" i="775" s="1"/>
  <c r="D266" i="775" s="1"/>
  <c r="D267" i="775" s="1"/>
  <c r="D268" i="775" s="1"/>
  <c r="D269" i="775" s="1"/>
  <c r="D270" i="775" s="1"/>
  <c r="D271" i="775" s="1"/>
  <c r="D272" i="775" s="1"/>
  <c r="K35" i="775"/>
  <c r="D47" i="774"/>
  <c r="D48" i="774" s="1"/>
  <c r="D49" i="774" s="1"/>
  <c r="D50" i="774" s="1"/>
  <c r="D51" i="774" s="1"/>
  <c r="D52" i="774" s="1"/>
  <c r="D53" i="774" s="1"/>
  <c r="D54" i="774" s="1"/>
  <c r="D55" i="774" s="1"/>
  <c r="D56" i="774" s="1"/>
  <c r="D57" i="774" s="1"/>
  <c r="D58" i="774" s="1"/>
  <c r="D59" i="774" s="1"/>
  <c r="D60" i="774" s="1"/>
  <c r="D61" i="774" s="1"/>
  <c r="D62" i="774" s="1"/>
  <c r="D63" i="774" s="1"/>
  <c r="D64" i="774" s="1"/>
  <c r="D65" i="774" s="1"/>
  <c r="D66" i="774" s="1"/>
  <c r="D67" i="774" s="1"/>
  <c r="D68" i="774" s="1"/>
  <c r="D69" i="774" s="1"/>
  <c r="D70" i="774" s="1"/>
  <c r="D71" i="774" s="1"/>
  <c r="D72" i="774" s="1"/>
  <c r="D73" i="774" s="1"/>
  <c r="D74" i="774" s="1"/>
  <c r="D75" i="774" s="1"/>
  <c r="D76" i="774" s="1"/>
  <c r="D77" i="774" s="1"/>
  <c r="D78" i="774" s="1"/>
  <c r="D79" i="774" s="1"/>
  <c r="D80" i="774" s="1"/>
  <c r="D81" i="774" s="1"/>
  <c r="D82" i="774" s="1"/>
  <c r="D83" i="774" s="1"/>
  <c r="D84" i="774" s="1"/>
  <c r="D85" i="774" s="1"/>
  <c r="D86" i="774" s="1"/>
  <c r="D87" i="774" s="1"/>
  <c r="D88" i="774" s="1"/>
  <c r="D89" i="774" s="1"/>
  <c r="D90" i="774" s="1"/>
  <c r="D91" i="774" s="1"/>
  <c r="D92" i="774" s="1"/>
  <c r="D93" i="774" s="1"/>
  <c r="D94" i="774" s="1"/>
  <c r="D95" i="774" s="1"/>
  <c r="D96" i="774" s="1"/>
  <c r="D97" i="774" s="1"/>
  <c r="D98" i="774" s="1"/>
  <c r="D99" i="774" s="1"/>
  <c r="D100" i="774" s="1"/>
  <c r="D101" i="774" s="1"/>
  <c r="D102" i="774" s="1"/>
  <c r="D103" i="774" s="1"/>
  <c r="D104" i="774" s="1"/>
  <c r="D105" i="774" s="1"/>
  <c r="D106" i="774" s="1"/>
  <c r="D107" i="774" s="1"/>
  <c r="D108" i="774" s="1"/>
  <c r="D109" i="774" s="1"/>
  <c r="D110" i="774" s="1"/>
  <c r="D111" i="774" s="1"/>
  <c r="D112" i="774" s="1"/>
  <c r="D113" i="774" s="1"/>
  <c r="D114" i="774" s="1"/>
  <c r="D115" i="774" s="1"/>
  <c r="D116" i="774" s="1"/>
  <c r="D117" i="774" s="1"/>
  <c r="D118" i="774" s="1"/>
  <c r="D119" i="774" s="1"/>
  <c r="D120" i="774" s="1"/>
  <c r="D121" i="774" s="1"/>
  <c r="D122" i="774" s="1"/>
  <c r="D123" i="774" s="1"/>
  <c r="D124" i="774" s="1"/>
  <c r="D125" i="774" s="1"/>
  <c r="D126" i="774" s="1"/>
  <c r="D127" i="774" s="1"/>
  <c r="D128" i="774" s="1"/>
  <c r="D129" i="774" s="1"/>
  <c r="D130" i="774" s="1"/>
  <c r="D131" i="774" s="1"/>
  <c r="D132" i="774" s="1"/>
  <c r="D133" i="774" s="1"/>
  <c r="D134" i="774" s="1"/>
  <c r="D135" i="774" s="1"/>
  <c r="D136" i="774" s="1"/>
  <c r="D137" i="774" s="1"/>
  <c r="D138" i="774" s="1"/>
  <c r="D139" i="774" s="1"/>
  <c r="D140" i="774" s="1"/>
  <c r="D141" i="774" s="1"/>
  <c r="D142" i="774" s="1"/>
  <c r="D143" i="774" s="1"/>
  <c r="D144" i="774" s="1"/>
  <c r="D145" i="774" s="1"/>
  <c r="D146" i="774" s="1"/>
  <c r="D147" i="774" s="1"/>
  <c r="D148" i="774" s="1"/>
  <c r="D149" i="774" s="1"/>
  <c r="D150" i="774" s="1"/>
  <c r="D151" i="774" s="1"/>
  <c r="D152" i="774" s="1"/>
  <c r="D153" i="774" s="1"/>
  <c r="D154" i="774" s="1"/>
  <c r="D155" i="774" s="1"/>
  <c r="D156" i="774" s="1"/>
  <c r="D157" i="774" s="1"/>
  <c r="D158" i="774" s="1"/>
  <c r="D159" i="774" s="1"/>
  <c r="D160" i="774" s="1"/>
  <c r="D161" i="774" s="1"/>
  <c r="D162" i="774" s="1"/>
  <c r="D163" i="774" s="1"/>
  <c r="D164" i="774" s="1"/>
  <c r="D165" i="774" s="1"/>
  <c r="D166" i="774" s="1"/>
  <c r="D167" i="774" s="1"/>
  <c r="D168" i="774" s="1"/>
  <c r="D169" i="774" s="1"/>
  <c r="D170" i="774" s="1"/>
  <c r="D171" i="774" s="1"/>
  <c r="D172" i="774" s="1"/>
  <c r="D173" i="774" s="1"/>
  <c r="D174" i="774" s="1"/>
  <c r="D175" i="774" s="1"/>
  <c r="D176" i="774" s="1"/>
  <c r="D177" i="774" s="1"/>
  <c r="D178" i="774" s="1"/>
  <c r="D179" i="774" s="1"/>
  <c r="D180" i="774" s="1"/>
  <c r="D181" i="774" s="1"/>
  <c r="D182" i="774" s="1"/>
  <c r="D183" i="774" s="1"/>
  <c r="D184" i="774" s="1"/>
  <c r="D185" i="774" s="1"/>
  <c r="D186" i="774" s="1"/>
  <c r="D187" i="774" s="1"/>
  <c r="D188" i="774" s="1"/>
  <c r="D189" i="774" s="1"/>
  <c r="D190" i="774" s="1"/>
  <c r="D191" i="774" s="1"/>
  <c r="D192" i="774" s="1"/>
  <c r="D193" i="774" s="1"/>
  <c r="D194" i="774" s="1"/>
  <c r="D195" i="774" s="1"/>
  <c r="D196" i="774" s="1"/>
  <c r="D197" i="774" s="1"/>
  <c r="D198" i="774" s="1"/>
  <c r="D199" i="774" s="1"/>
  <c r="D200" i="774" s="1"/>
  <c r="D201" i="774" s="1"/>
  <c r="D202" i="774" s="1"/>
  <c r="D203" i="774" s="1"/>
  <c r="D204" i="774" s="1"/>
  <c r="D205" i="774" s="1"/>
  <c r="D206" i="774" s="1"/>
  <c r="D207" i="774" s="1"/>
  <c r="D208" i="774" s="1"/>
  <c r="D209" i="774" s="1"/>
  <c r="D210" i="774" s="1"/>
  <c r="D211" i="774" s="1"/>
  <c r="D212" i="774" s="1"/>
  <c r="D213" i="774" s="1"/>
  <c r="D214" i="774" s="1"/>
  <c r="D215" i="774" s="1"/>
  <c r="D216" i="774" s="1"/>
  <c r="D217" i="774" s="1"/>
  <c r="D218" i="774" s="1"/>
  <c r="D219" i="774" s="1"/>
  <c r="D220" i="774" s="1"/>
  <c r="D221" i="774" s="1"/>
  <c r="D222" i="774" s="1"/>
  <c r="D223" i="774" s="1"/>
  <c r="D224" i="774" s="1"/>
  <c r="D225" i="774" s="1"/>
  <c r="D226" i="774" s="1"/>
  <c r="D227" i="774" s="1"/>
  <c r="D228" i="774" s="1"/>
  <c r="D229" i="774" s="1"/>
  <c r="D230" i="774" s="1"/>
  <c r="D231" i="774" s="1"/>
  <c r="D232" i="774" s="1"/>
  <c r="D233" i="774" s="1"/>
  <c r="D234" i="774" s="1"/>
  <c r="D235" i="774" s="1"/>
  <c r="D236" i="774" s="1"/>
  <c r="D237" i="774" s="1"/>
  <c r="D238" i="774" s="1"/>
  <c r="D239" i="774" s="1"/>
  <c r="D240" i="774" s="1"/>
  <c r="D241" i="774" s="1"/>
  <c r="D242" i="774" s="1"/>
  <c r="D243" i="774" s="1"/>
  <c r="D244" i="774" s="1"/>
  <c r="D245" i="774" s="1"/>
  <c r="D246" i="774" s="1"/>
  <c r="D247" i="774" s="1"/>
  <c r="D248" i="774" s="1"/>
  <c r="D249" i="774" s="1"/>
  <c r="D250" i="774" s="1"/>
  <c r="D251" i="774" s="1"/>
  <c r="D252" i="774" s="1"/>
  <c r="D253" i="774" s="1"/>
  <c r="D254" i="774" s="1"/>
  <c r="D255" i="774" s="1"/>
  <c r="D256" i="774" s="1"/>
  <c r="D257" i="774" s="1"/>
  <c r="D258" i="774" s="1"/>
  <c r="D259" i="774" s="1"/>
  <c r="D260" i="774" s="1"/>
  <c r="D261" i="774" s="1"/>
  <c r="D262" i="774" s="1"/>
  <c r="D263" i="774" s="1"/>
  <c r="D264" i="774" s="1"/>
  <c r="D265" i="774" s="1"/>
  <c r="D266" i="774" s="1"/>
  <c r="D267" i="774" s="1"/>
  <c r="D268" i="774" s="1"/>
  <c r="D269" i="774" s="1"/>
  <c r="D270" i="774" s="1"/>
  <c r="D271" i="774" s="1"/>
  <c r="D272" i="774" s="1"/>
  <c r="K40" i="774"/>
  <c r="I30" i="558"/>
  <c r="I60" i="558"/>
  <c r="I76" i="558"/>
  <c r="I29" i="558"/>
  <c r="I45" i="558"/>
  <c r="I89" i="558"/>
  <c r="I232" i="558"/>
  <c r="I103" i="558"/>
  <c r="I35" i="558"/>
  <c r="I93" i="558"/>
  <c r="I99" i="558"/>
  <c r="I14" i="558"/>
  <c r="I27" i="558"/>
  <c r="I53" i="558"/>
  <c r="I26" i="558"/>
  <c r="I51" i="558"/>
  <c r="I32" i="558"/>
  <c r="I39" i="558"/>
  <c r="I50" i="558"/>
  <c r="I70" i="558"/>
  <c r="I80" i="558"/>
  <c r="I43" i="558"/>
  <c r="I44" i="558"/>
  <c r="I62" i="558"/>
  <c r="I91" i="558"/>
  <c r="I106" i="558"/>
  <c r="I18" i="558"/>
  <c r="I34" i="558"/>
  <c r="I41" i="558"/>
  <c r="I42" i="558"/>
  <c r="I69" i="558"/>
  <c r="I78" i="558"/>
  <c r="I90" i="558"/>
  <c r="I58" i="558"/>
  <c r="I59" i="558"/>
  <c r="I75" i="558"/>
  <c r="D13" i="558"/>
  <c r="I231" i="558"/>
  <c r="I67" i="558"/>
  <c r="I15" i="558"/>
  <c r="I24" i="558"/>
  <c r="I38" i="558"/>
  <c r="I72" i="558"/>
  <c r="I48" i="558"/>
  <c r="I63" i="558"/>
  <c r="I71" i="558"/>
  <c r="I87" i="558"/>
  <c r="I92" i="558"/>
  <c r="I95" i="558"/>
  <c r="I12" i="558"/>
  <c r="I23" i="558"/>
  <c r="I46" i="558"/>
  <c r="I79" i="558"/>
  <c r="I88" i="558"/>
  <c r="I105" i="558"/>
  <c r="K4" i="558"/>
  <c r="I52" i="558"/>
  <c r="I55" i="558"/>
  <c r="I40" i="558"/>
  <c r="U100" i="558"/>
  <c r="U114" i="558" s="1"/>
  <c r="I104" i="558"/>
  <c r="U165" i="558"/>
  <c r="I229" i="558"/>
  <c r="I108" i="558"/>
  <c r="I112" i="558"/>
  <c r="I17" i="558"/>
  <c r="I28" i="558"/>
  <c r="I86" i="558"/>
  <c r="I13" i="558"/>
  <c r="I64" i="558"/>
  <c r="I66" i="558"/>
  <c r="I68" i="558"/>
  <c r="I98" i="558"/>
  <c r="I107" i="558"/>
  <c r="I228" i="558"/>
  <c r="I16" i="558"/>
  <c r="I84" i="558"/>
  <c r="I3" i="513"/>
  <c r="I13" i="513"/>
  <c r="I54" i="513"/>
  <c r="I72" i="513"/>
  <c r="I96" i="513"/>
  <c r="I34" i="513"/>
  <c r="I70" i="513"/>
  <c r="I50" i="513"/>
  <c r="I59" i="513"/>
  <c r="I60" i="513"/>
  <c r="I21" i="513"/>
  <c r="I57" i="513"/>
  <c r="I88" i="513"/>
  <c r="I98" i="513"/>
  <c r="I14" i="513"/>
  <c r="I20" i="513"/>
  <c r="I64" i="513"/>
  <c r="I76" i="513"/>
  <c r="I93" i="513"/>
  <c r="I9" i="513"/>
  <c r="I29" i="513"/>
  <c r="I37" i="513"/>
  <c r="I38" i="513"/>
  <c r="I39" i="513"/>
  <c r="I86" i="513"/>
  <c r="I55" i="513"/>
  <c r="I4" i="513"/>
  <c r="I10" i="513"/>
  <c r="I15" i="513"/>
  <c r="I22" i="513"/>
  <c r="I28" i="513"/>
  <c r="I35" i="513"/>
  <c r="I56" i="513"/>
  <c r="I67" i="513"/>
  <c r="I92" i="513"/>
  <c r="I97" i="513"/>
  <c r="I103" i="513"/>
  <c r="I222" i="513"/>
  <c r="I8" i="513"/>
  <c r="I26" i="513"/>
  <c r="I52" i="513"/>
  <c r="I63" i="513"/>
  <c r="I77" i="513"/>
  <c r="I83" i="513"/>
  <c r="I90" i="513"/>
  <c r="I95" i="513"/>
  <c r="I101" i="513"/>
  <c r="I106" i="513"/>
  <c r="U56" i="513"/>
  <c r="I45" i="513"/>
  <c r="I46" i="513"/>
  <c r="I47" i="513"/>
  <c r="I61" i="513"/>
  <c r="I75" i="513"/>
  <c r="I82" i="513"/>
  <c r="I94" i="513"/>
  <c r="U139" i="513"/>
  <c r="U152" i="513" s="1"/>
  <c r="U217" i="513" s="1"/>
  <c r="I17" i="513"/>
  <c r="I30" i="513"/>
  <c r="I40" i="513"/>
  <c r="I58" i="513"/>
  <c r="I71" i="513"/>
  <c r="U94" i="513"/>
  <c r="I87" i="513"/>
  <c r="U81" i="513"/>
  <c r="I225" i="513"/>
  <c r="I23" i="513"/>
  <c r="I36" i="513"/>
  <c r="I68" i="513"/>
  <c r="I69" i="513"/>
  <c r="I85" i="513"/>
  <c r="I32" i="559"/>
  <c r="I46" i="559"/>
  <c r="I56" i="559"/>
  <c r="I69" i="559"/>
  <c r="I227" i="559"/>
  <c r="I108" i="559"/>
  <c r="I88" i="559"/>
  <c r="I11" i="559"/>
  <c r="I87" i="559"/>
  <c r="I106" i="559"/>
  <c r="I60" i="559"/>
  <c r="I80" i="559"/>
  <c r="I86" i="559"/>
  <c r="I105" i="559"/>
  <c r="D10" i="559"/>
  <c r="I35" i="559"/>
  <c r="I58" i="559"/>
  <c r="I79" i="559"/>
  <c r="I90" i="559"/>
  <c r="I109" i="559"/>
  <c r="I73" i="513"/>
  <c r="I81" i="513"/>
  <c r="I62" i="559"/>
  <c r="I100" i="559"/>
  <c r="I37" i="559"/>
  <c r="I44" i="559"/>
  <c r="I55" i="559"/>
  <c r="U143" i="559"/>
  <c r="U156" i="559" s="1"/>
  <c r="U221" i="559" s="1"/>
  <c r="U85" i="559"/>
  <c r="I104" i="559"/>
  <c r="I3" i="559"/>
  <c r="I47" i="559"/>
  <c r="I81" i="559"/>
  <c r="U112" i="559"/>
  <c r="U60" i="559"/>
  <c r="I45" i="559"/>
  <c r="I89" i="559"/>
  <c r="I110" i="559"/>
  <c r="I102" i="559"/>
  <c r="I54" i="559"/>
  <c r="I43" i="559"/>
  <c r="I77" i="559"/>
  <c r="I52" i="559"/>
  <c r="I41" i="559"/>
  <c r="I75" i="559"/>
  <c r="I228" i="559"/>
  <c r="I39" i="559"/>
  <c r="D11" i="559"/>
  <c r="D12" i="559" s="1"/>
  <c r="D13" i="559" s="1"/>
  <c r="D14" i="559" s="1"/>
  <c r="D15" i="559" s="1"/>
  <c r="D16" i="559" s="1"/>
  <c r="D17" i="559" s="1"/>
  <c r="D18" i="559" s="1"/>
  <c r="D19" i="559" s="1"/>
  <c r="D20" i="559" s="1"/>
  <c r="D21" i="559" s="1"/>
  <c r="D22" i="559" s="1"/>
  <c r="D23" i="559" s="1"/>
  <c r="D24" i="559" s="1"/>
  <c r="D25" i="559" s="1"/>
  <c r="D26" i="559" s="1"/>
  <c r="D27" i="559" s="1"/>
  <c r="D28" i="559" s="1"/>
  <c r="D29" i="559" s="1"/>
  <c r="D30" i="559" s="1"/>
  <c r="D31" i="559" s="1"/>
  <c r="D32" i="559" s="1"/>
  <c r="D33" i="559" s="1"/>
  <c r="D34" i="559" s="1"/>
  <c r="D35" i="559" s="1"/>
  <c r="D36" i="559" s="1"/>
  <c r="D37" i="559" s="1"/>
  <c r="D38" i="559" s="1"/>
  <c r="D39" i="559" s="1"/>
  <c r="D40" i="559" s="1"/>
  <c r="D41" i="559" s="1"/>
  <c r="D42" i="559" s="1"/>
  <c r="D43" i="559" s="1"/>
  <c r="D44" i="559" s="1"/>
  <c r="D45" i="559" s="1"/>
  <c r="D46" i="559" s="1"/>
  <c r="D47" i="559" s="1"/>
  <c r="D48" i="559" s="1"/>
  <c r="D49" i="559" s="1"/>
  <c r="D50" i="559" s="1"/>
  <c r="D51" i="559" s="1"/>
  <c r="D52" i="559" s="1"/>
  <c r="D53" i="559" s="1"/>
  <c r="D54" i="559" s="1"/>
  <c r="D55" i="559" s="1"/>
  <c r="D56" i="559" s="1"/>
  <c r="D57" i="559" s="1"/>
  <c r="D58" i="559" s="1"/>
  <c r="D59" i="559" s="1"/>
  <c r="D60" i="559" s="1"/>
  <c r="D61" i="559" s="1"/>
  <c r="D62" i="559" s="1"/>
  <c r="D63" i="559" s="1"/>
  <c r="D64" i="559" s="1"/>
  <c r="D65" i="559" s="1"/>
  <c r="D66" i="559" s="1"/>
  <c r="D67" i="559" s="1"/>
  <c r="D68" i="559" s="1"/>
  <c r="D69" i="559" s="1"/>
  <c r="D70" i="559" s="1"/>
  <c r="D71" i="559" s="1"/>
  <c r="D72" i="559" s="1"/>
  <c r="D73" i="559" s="1"/>
  <c r="D74" i="559" s="1"/>
  <c r="D75" i="559" s="1"/>
  <c r="D76" i="559" s="1"/>
  <c r="D77" i="559" s="1"/>
  <c r="D78" i="559" s="1"/>
  <c r="D79" i="559" s="1"/>
  <c r="D80" i="559" s="1"/>
  <c r="D81" i="559" s="1"/>
  <c r="D82" i="559" s="1"/>
  <c r="D83" i="559" s="1"/>
  <c r="D84" i="559" s="1"/>
  <c r="D85" i="559" s="1"/>
  <c r="D86" i="559" s="1"/>
  <c r="D87" i="559" s="1"/>
  <c r="D88" i="559" s="1"/>
  <c r="D89" i="559" s="1"/>
  <c r="D90" i="559" s="1"/>
  <c r="D91" i="559" s="1"/>
  <c r="D92" i="559" s="1"/>
  <c r="D93" i="559" s="1"/>
  <c r="D94" i="559" s="1"/>
  <c r="D95" i="559" s="1"/>
  <c r="D96" i="559" s="1"/>
  <c r="D97" i="559" s="1"/>
  <c r="D98" i="559" s="1"/>
  <c r="D99" i="559" s="1"/>
  <c r="D100" i="559" s="1"/>
  <c r="D101" i="559" s="1"/>
  <c r="D102" i="559" s="1"/>
  <c r="D103" i="559" s="1"/>
  <c r="D104" i="559" s="1"/>
  <c r="D105" i="559" s="1"/>
  <c r="D106" i="559" s="1"/>
  <c r="D107" i="559" s="1"/>
  <c r="D108" i="559" s="1"/>
  <c r="D109" i="559" s="1"/>
  <c r="D110" i="559" s="1"/>
  <c r="D111" i="559" s="1"/>
  <c r="D112" i="559" s="1"/>
  <c r="D113" i="559" s="1"/>
  <c r="D114" i="559" s="1"/>
  <c r="D115" i="559" s="1"/>
  <c r="D116" i="559" s="1"/>
  <c r="D117" i="559" s="1"/>
  <c r="D118" i="559" s="1"/>
  <c r="D119" i="559" s="1"/>
  <c r="D120" i="559" s="1"/>
  <c r="D121" i="559" s="1"/>
  <c r="D122" i="559" s="1"/>
  <c r="D123" i="559" s="1"/>
  <c r="D124" i="559" s="1"/>
  <c r="D125" i="559" s="1"/>
  <c r="D126" i="559" s="1"/>
  <c r="D127" i="559" s="1"/>
  <c r="D128" i="559" s="1"/>
  <c r="D129" i="559" s="1"/>
  <c r="D130" i="559" s="1"/>
  <c r="D131" i="559" s="1"/>
  <c r="D132" i="559" s="1"/>
  <c r="D133" i="559" s="1"/>
  <c r="D134" i="559" s="1"/>
  <c r="D135" i="559" s="1"/>
  <c r="D136" i="559" s="1"/>
  <c r="D137" i="559" s="1"/>
  <c r="D138" i="559" s="1"/>
  <c r="D139" i="559" s="1"/>
  <c r="D140" i="559" s="1"/>
  <c r="D141" i="559" s="1"/>
  <c r="D142" i="559" s="1"/>
  <c r="D143" i="559" s="1"/>
  <c r="D144" i="559" s="1"/>
  <c r="D145" i="559" s="1"/>
  <c r="D146" i="559" s="1"/>
  <c r="D147" i="559" s="1"/>
  <c r="D148" i="559" s="1"/>
  <c r="D149" i="559" s="1"/>
  <c r="D150" i="559" s="1"/>
  <c r="D151" i="559" s="1"/>
  <c r="D152" i="559" s="1"/>
  <c r="D153" i="559" s="1"/>
  <c r="D154" i="559" s="1"/>
  <c r="D155" i="559" s="1"/>
  <c r="D156" i="559" s="1"/>
  <c r="D157" i="559" s="1"/>
  <c r="D158" i="559" s="1"/>
  <c r="D159" i="559" s="1"/>
  <c r="D160" i="559" s="1"/>
  <c r="D161" i="559" s="1"/>
  <c r="D162" i="559" s="1"/>
  <c r="D163" i="559" s="1"/>
  <c r="D164" i="559" s="1"/>
  <c r="D165" i="559" s="1"/>
  <c r="D166" i="559" s="1"/>
  <c r="D167" i="559" s="1"/>
  <c r="D168" i="559" s="1"/>
  <c r="D169" i="559" s="1"/>
  <c r="D170" i="559" s="1"/>
  <c r="D171" i="559" s="1"/>
  <c r="D172" i="559" s="1"/>
  <c r="D173" i="559" s="1"/>
  <c r="D174" i="559" s="1"/>
  <c r="D175" i="559" s="1"/>
  <c r="D176" i="559" s="1"/>
  <c r="D177" i="559" s="1"/>
  <c r="D178" i="559" s="1"/>
  <c r="D179" i="559" s="1"/>
  <c r="D180" i="559" s="1"/>
  <c r="D181" i="559" s="1"/>
  <c r="D182" i="559" s="1"/>
  <c r="D183" i="559" s="1"/>
  <c r="D184" i="559" s="1"/>
  <c r="D185" i="559" s="1"/>
  <c r="D186" i="559" s="1"/>
  <c r="D187" i="559" s="1"/>
  <c r="D188" i="559" s="1"/>
  <c r="D189" i="559" s="1"/>
  <c r="D190" i="559" s="1"/>
  <c r="D191" i="559" s="1"/>
  <c r="D192" i="559" s="1"/>
  <c r="D193" i="559" s="1"/>
  <c r="D194" i="559" s="1"/>
  <c r="D195" i="559" s="1"/>
  <c r="D196" i="559" s="1"/>
  <c r="D197" i="559" s="1"/>
  <c r="D198" i="559" s="1"/>
  <c r="D199" i="559" s="1"/>
  <c r="D200" i="559" s="1"/>
  <c r="D201" i="559" s="1"/>
  <c r="D202" i="559" s="1"/>
  <c r="D203" i="559" s="1"/>
  <c r="D204" i="559" s="1"/>
  <c r="D205" i="559" s="1"/>
  <c r="D206" i="559" s="1"/>
  <c r="D207" i="559" s="1"/>
  <c r="D208" i="559" s="1"/>
  <c r="D209" i="559" s="1"/>
  <c r="D210" i="559" s="1"/>
  <c r="D211" i="559" s="1"/>
  <c r="D212" i="559" s="1"/>
  <c r="D213" i="559" s="1"/>
  <c r="D214" i="559" s="1"/>
  <c r="D215" i="559" s="1"/>
  <c r="D216" i="559" s="1"/>
  <c r="D217" i="559" s="1"/>
  <c r="D218" i="559" s="1"/>
  <c r="D219" i="559" s="1"/>
  <c r="D220" i="559" s="1"/>
  <c r="D221" i="559" s="1"/>
  <c r="D222" i="559" s="1"/>
  <c r="D223" i="559" s="1"/>
  <c r="D224" i="559" s="1"/>
  <c r="D225" i="559" s="1"/>
  <c r="D226" i="559" s="1"/>
  <c r="D227" i="559" s="1"/>
  <c r="D228" i="559" s="1"/>
  <c r="D229" i="559" s="1"/>
  <c r="D230" i="559" s="1"/>
  <c r="D231" i="559" s="1"/>
  <c r="D232" i="559" s="1"/>
  <c r="D233" i="559" s="1"/>
  <c r="D234" i="559" s="1"/>
  <c r="D235" i="559" s="1"/>
  <c r="D236" i="559" s="1"/>
  <c r="D237" i="559" s="1"/>
  <c r="D238" i="559" s="1"/>
  <c r="D239" i="559" s="1"/>
  <c r="D240" i="559" s="1"/>
  <c r="D241" i="559" s="1"/>
  <c r="D242" i="559" s="1"/>
  <c r="D243" i="559" s="1"/>
  <c r="D244" i="559" s="1"/>
  <c r="D245" i="559" s="1"/>
  <c r="D246" i="559" s="1"/>
  <c r="D247" i="559" s="1"/>
  <c r="D248" i="559" s="1"/>
  <c r="D249" i="559" s="1"/>
  <c r="D250" i="559" s="1"/>
  <c r="D251" i="559" s="1"/>
  <c r="D252" i="559" s="1"/>
  <c r="D253" i="559" s="1"/>
  <c r="D254" i="559" s="1"/>
  <c r="D255" i="559" s="1"/>
  <c r="D256" i="559" s="1"/>
  <c r="D257" i="559" s="1"/>
  <c r="D258" i="559" s="1"/>
  <c r="D259" i="559" s="1"/>
  <c r="D260" i="559" s="1"/>
  <c r="D261" i="559" s="1"/>
  <c r="D262" i="559" s="1"/>
  <c r="I102" i="558"/>
  <c r="I77" i="558"/>
  <c r="I54" i="558"/>
  <c r="I111" i="558"/>
  <c r="I3" i="558"/>
  <c r="N5" i="558"/>
  <c r="O7" i="558" s="1"/>
  <c r="C7" i="558" s="1"/>
  <c r="U145" i="558"/>
  <c r="N6" i="558"/>
  <c r="I230" i="558"/>
  <c r="I101" i="558"/>
  <c r="I37" i="558"/>
  <c r="I49" i="558"/>
  <c r="I81" i="558"/>
  <c r="I110" i="558"/>
  <c r="U62" i="558"/>
  <c r="U87" i="558"/>
  <c r="I47" i="558"/>
  <c r="D14" i="558"/>
  <c r="D15" i="558" s="1"/>
  <c r="D16" i="558" s="1"/>
  <c r="D17" i="558" s="1"/>
  <c r="D18" i="558" s="1"/>
  <c r="D19" i="558" s="1"/>
  <c r="D20" i="558" s="1"/>
  <c r="D21" i="558" s="1"/>
  <c r="D22" i="558" s="1"/>
  <c r="D23" i="558" s="1"/>
  <c r="D24" i="558" s="1"/>
  <c r="D25" i="558" s="1"/>
  <c r="D26" i="558" s="1"/>
  <c r="D27" i="558" s="1"/>
  <c r="D28" i="558" s="1"/>
  <c r="D29" i="558" s="1"/>
  <c r="D30" i="558" s="1"/>
  <c r="D31" i="558" s="1"/>
  <c r="D32" i="558" s="1"/>
  <c r="D33" i="558" s="1"/>
  <c r="D34" i="558" s="1"/>
  <c r="D35" i="558" s="1"/>
  <c r="D36" i="558" s="1"/>
  <c r="D37" i="558" s="1"/>
  <c r="D38" i="558" s="1"/>
  <c r="D39" i="558" s="1"/>
  <c r="D40" i="558" s="1"/>
  <c r="D41" i="558" s="1"/>
  <c r="D42" i="558" s="1"/>
  <c r="D43" i="558" s="1"/>
  <c r="D44" i="558" s="1"/>
  <c r="D45" i="558" s="1"/>
  <c r="D46" i="558" s="1"/>
  <c r="D47" i="558" s="1"/>
  <c r="D48" i="558" s="1"/>
  <c r="D49" i="558" s="1"/>
  <c r="D50" i="558" s="1"/>
  <c r="D51" i="558" s="1"/>
  <c r="D52" i="558" s="1"/>
  <c r="D53" i="558" s="1"/>
  <c r="D54" i="558" s="1"/>
  <c r="D55" i="558" s="1"/>
  <c r="D56" i="558" s="1"/>
  <c r="D57" i="558" s="1"/>
  <c r="D58" i="558" s="1"/>
  <c r="D59" i="558" s="1"/>
  <c r="D60" i="558" s="1"/>
  <c r="D61" i="558" s="1"/>
  <c r="D62" i="558" s="1"/>
  <c r="D63" i="558" s="1"/>
  <c r="D64" i="558" s="1"/>
  <c r="D65" i="558" s="1"/>
  <c r="D66" i="558" s="1"/>
  <c r="D67" i="558" s="1"/>
  <c r="D68" i="558" s="1"/>
  <c r="D69" i="558" s="1"/>
  <c r="D70" i="558" s="1"/>
  <c r="D71" i="558" s="1"/>
  <c r="D72" i="558" s="1"/>
  <c r="D73" i="558" s="1"/>
  <c r="D74" i="558" s="1"/>
  <c r="D75" i="558" s="1"/>
  <c r="D76" i="558" s="1"/>
  <c r="D77" i="558" s="1"/>
  <c r="D78" i="558" s="1"/>
  <c r="D79" i="558" s="1"/>
  <c r="D80" i="558" s="1"/>
  <c r="D81" i="558" s="1"/>
  <c r="D82" i="558" s="1"/>
  <c r="D83" i="558" s="1"/>
  <c r="D84" i="558" s="1"/>
  <c r="D85" i="558" s="1"/>
  <c r="D86" i="558" s="1"/>
  <c r="D87" i="558" s="1"/>
  <c r="D88" i="558" s="1"/>
  <c r="D89" i="558" s="1"/>
  <c r="D90" i="558" s="1"/>
  <c r="D91" i="558" s="1"/>
  <c r="D92" i="558" s="1"/>
  <c r="D93" i="558" s="1"/>
  <c r="D94" i="558" s="1"/>
  <c r="D95" i="558" s="1"/>
  <c r="D96" i="558" s="1"/>
  <c r="D97" i="558" s="1"/>
  <c r="D98" i="558" s="1"/>
  <c r="D99" i="558" s="1"/>
  <c r="D100" i="558" s="1"/>
  <c r="D101" i="558" s="1"/>
  <c r="D102" i="558" s="1"/>
  <c r="D103" i="558" s="1"/>
  <c r="D104" i="558" s="1"/>
  <c r="D105" i="558" s="1"/>
  <c r="D106" i="558" s="1"/>
  <c r="D107" i="558" s="1"/>
  <c r="D108" i="558" s="1"/>
  <c r="D109" i="558" s="1"/>
  <c r="D110" i="558" s="1"/>
  <c r="D111" i="558" s="1"/>
  <c r="D112" i="558" s="1"/>
  <c r="D113" i="558" s="1"/>
  <c r="D114" i="558" s="1"/>
  <c r="D115" i="558" s="1"/>
  <c r="D116" i="558" s="1"/>
  <c r="D117" i="558" s="1"/>
  <c r="D118" i="558" s="1"/>
  <c r="D119" i="558" s="1"/>
  <c r="D120" i="558" s="1"/>
  <c r="D121" i="558" s="1"/>
  <c r="D122" i="558" s="1"/>
  <c r="D123" i="558" s="1"/>
  <c r="D124" i="558" s="1"/>
  <c r="D125" i="558" s="1"/>
  <c r="D126" i="558" s="1"/>
  <c r="D127" i="558" s="1"/>
  <c r="D128" i="558" s="1"/>
  <c r="D129" i="558" s="1"/>
  <c r="D130" i="558" s="1"/>
  <c r="D131" i="558" s="1"/>
  <c r="D132" i="558" s="1"/>
  <c r="D133" i="558" s="1"/>
  <c r="D134" i="558" s="1"/>
  <c r="D135" i="558" s="1"/>
  <c r="D136" i="558" s="1"/>
  <c r="D137" i="558" s="1"/>
  <c r="D138" i="558" s="1"/>
  <c r="D139" i="558" s="1"/>
  <c r="D140" i="558" s="1"/>
  <c r="D141" i="558" s="1"/>
  <c r="D142" i="558" s="1"/>
  <c r="D143" i="558" s="1"/>
  <c r="D144" i="558" s="1"/>
  <c r="D145" i="558" s="1"/>
  <c r="D146" i="558" s="1"/>
  <c r="D147" i="558" s="1"/>
  <c r="D148" i="558" s="1"/>
  <c r="D149" i="558" s="1"/>
  <c r="D150" i="558" s="1"/>
  <c r="D151" i="558" s="1"/>
  <c r="D152" i="558" s="1"/>
  <c r="D153" i="558" s="1"/>
  <c r="D154" i="558" s="1"/>
  <c r="D155" i="558" s="1"/>
  <c r="D156" i="558" s="1"/>
  <c r="D157" i="558" s="1"/>
  <c r="D158" i="558" s="1"/>
  <c r="D159" i="558" s="1"/>
  <c r="D160" i="558" s="1"/>
  <c r="D161" i="558" s="1"/>
  <c r="D162" i="558" s="1"/>
  <c r="D163" i="558" s="1"/>
  <c r="D164" i="558" s="1"/>
  <c r="D165" i="558" s="1"/>
  <c r="D166" i="558" s="1"/>
  <c r="D167" i="558" s="1"/>
  <c r="D168" i="558" s="1"/>
  <c r="D169" i="558" s="1"/>
  <c r="D170" i="558" s="1"/>
  <c r="D171" i="558" s="1"/>
  <c r="D172" i="558" s="1"/>
  <c r="D173" i="558" s="1"/>
  <c r="D174" i="558" s="1"/>
  <c r="D175" i="558" s="1"/>
  <c r="D176" i="558" s="1"/>
  <c r="D177" i="558" s="1"/>
  <c r="D178" i="558" s="1"/>
  <c r="D179" i="558" s="1"/>
  <c r="D180" i="558" s="1"/>
  <c r="D181" i="558" s="1"/>
  <c r="D182" i="558" s="1"/>
  <c r="D183" i="558" s="1"/>
  <c r="D184" i="558" s="1"/>
  <c r="D185" i="558" s="1"/>
  <c r="D186" i="558" s="1"/>
  <c r="D187" i="558" s="1"/>
  <c r="D188" i="558" s="1"/>
  <c r="D189" i="558" s="1"/>
  <c r="D190" i="558" s="1"/>
  <c r="D191" i="558" s="1"/>
  <c r="D192" i="558" s="1"/>
  <c r="D193" i="558" s="1"/>
  <c r="D194" i="558" s="1"/>
  <c r="D195" i="558" s="1"/>
  <c r="D196" i="558" s="1"/>
  <c r="D197" i="558" s="1"/>
  <c r="D198" i="558" s="1"/>
  <c r="D199" i="558" s="1"/>
  <c r="D200" i="558" s="1"/>
  <c r="D201" i="558" s="1"/>
  <c r="D202" i="558" s="1"/>
  <c r="D203" i="558" s="1"/>
  <c r="D204" i="558" s="1"/>
  <c r="D205" i="558" s="1"/>
  <c r="D206" i="558" s="1"/>
  <c r="D207" i="558" s="1"/>
  <c r="D208" i="558" s="1"/>
  <c r="D209" i="558" s="1"/>
  <c r="D210" i="558" s="1"/>
  <c r="D211" i="558" s="1"/>
  <c r="D212" i="558" s="1"/>
  <c r="D213" i="558" s="1"/>
  <c r="D214" i="558" s="1"/>
  <c r="D215" i="558" s="1"/>
  <c r="D216" i="558" s="1"/>
  <c r="D217" i="558" s="1"/>
  <c r="D218" i="558" s="1"/>
  <c r="D219" i="558" s="1"/>
  <c r="D220" i="558" s="1"/>
  <c r="D221" i="558" s="1"/>
  <c r="D222" i="558" s="1"/>
  <c r="D223" i="558" s="1"/>
  <c r="D224" i="558" s="1"/>
  <c r="D225" i="558" s="1"/>
  <c r="D226" i="558" s="1"/>
  <c r="D227" i="558" s="1"/>
  <c r="D228" i="558" s="1"/>
  <c r="D229" i="558" s="1"/>
  <c r="D230" i="558" s="1"/>
  <c r="D231" i="558" s="1"/>
  <c r="D232" i="558" s="1"/>
  <c r="D233" i="558" s="1"/>
  <c r="D234" i="558" s="1"/>
  <c r="D235" i="558" s="1"/>
  <c r="D236" i="558" s="1"/>
  <c r="D237" i="558" s="1"/>
  <c r="D238" i="558" s="1"/>
  <c r="D239" i="558" s="1"/>
  <c r="D240" i="558" s="1"/>
  <c r="D241" i="558" s="1"/>
  <c r="D242" i="558" s="1"/>
  <c r="D243" i="558" s="1"/>
  <c r="D244" i="558" s="1"/>
  <c r="D245" i="558" s="1"/>
  <c r="D246" i="558" s="1"/>
  <c r="D247" i="558" s="1"/>
  <c r="D248" i="558" s="1"/>
  <c r="D249" i="558" s="1"/>
  <c r="D250" i="558" s="1"/>
  <c r="D251" i="558" s="1"/>
  <c r="D252" i="558" s="1"/>
  <c r="D253" i="558" s="1"/>
  <c r="D254" i="558" s="1"/>
  <c r="D255" i="558" s="1"/>
  <c r="D256" i="558" s="1"/>
  <c r="D257" i="558" s="1"/>
  <c r="D258" i="558" s="1"/>
  <c r="D259" i="558" s="1"/>
  <c r="D260" i="558" s="1"/>
  <c r="D261" i="558" s="1"/>
  <c r="D262" i="558" s="1"/>
  <c r="D263" i="558" s="1"/>
  <c r="D264" i="558" s="1"/>
  <c r="U158" i="558"/>
  <c r="U223" i="558" s="1"/>
  <c r="U108" i="513"/>
  <c r="D6" i="513"/>
  <c r="D7" i="513" s="1"/>
  <c r="D8" i="513" s="1"/>
  <c r="D9" i="513" s="1"/>
  <c r="D10" i="513" s="1"/>
  <c r="D11" i="513" s="1"/>
  <c r="D12" i="513" s="1"/>
  <c r="D13" i="513" s="1"/>
  <c r="D14" i="513" s="1"/>
  <c r="D15" i="513" s="1"/>
  <c r="D16" i="513" s="1"/>
  <c r="D17" i="513" s="1"/>
  <c r="D18" i="513" s="1"/>
  <c r="D19" i="513" s="1"/>
  <c r="D20" i="513" s="1"/>
  <c r="D21" i="513" s="1"/>
  <c r="D22" i="513" s="1"/>
  <c r="D23" i="513" s="1"/>
  <c r="D24" i="513" s="1"/>
  <c r="D25" i="513" s="1"/>
  <c r="D26" i="513" s="1"/>
  <c r="D27" i="513" s="1"/>
  <c r="D28" i="513" s="1"/>
  <c r="D29" i="513" s="1"/>
  <c r="D30" i="513" s="1"/>
  <c r="D31" i="513" s="1"/>
  <c r="D32" i="513" s="1"/>
  <c r="D33" i="513" s="1"/>
  <c r="D34" i="513" s="1"/>
  <c r="D35" i="513" s="1"/>
  <c r="D36" i="513" s="1"/>
  <c r="D37" i="513" s="1"/>
  <c r="D38" i="513" s="1"/>
  <c r="D39" i="513" s="1"/>
  <c r="D40" i="513" s="1"/>
  <c r="D41" i="513" s="1"/>
  <c r="D42" i="513" s="1"/>
  <c r="D43" i="513" s="1"/>
  <c r="D44" i="513" s="1"/>
  <c r="D45" i="513" s="1"/>
  <c r="D46" i="513" s="1"/>
  <c r="D47" i="513" s="1"/>
  <c r="D48" i="513" s="1"/>
  <c r="D49" i="513" s="1"/>
  <c r="D50" i="513" s="1"/>
  <c r="D51" i="513" s="1"/>
  <c r="D52" i="513" s="1"/>
  <c r="D53" i="513" s="1"/>
  <c r="D54" i="513" s="1"/>
  <c r="D55" i="513" s="1"/>
  <c r="D56" i="513" s="1"/>
  <c r="D57" i="513" s="1"/>
  <c r="D58" i="513" s="1"/>
  <c r="D59" i="513" s="1"/>
  <c r="D60" i="513" s="1"/>
  <c r="D61" i="513" s="1"/>
  <c r="D62" i="513" s="1"/>
  <c r="D63" i="513" s="1"/>
  <c r="D64" i="513" s="1"/>
  <c r="D65" i="513" s="1"/>
  <c r="D66" i="513" s="1"/>
  <c r="D67" i="513" s="1"/>
  <c r="D68" i="513" s="1"/>
  <c r="D69" i="513" s="1"/>
  <c r="D70" i="513" s="1"/>
  <c r="D71" i="513" s="1"/>
  <c r="D72" i="513" s="1"/>
  <c r="D73" i="513" s="1"/>
  <c r="D74" i="513" s="1"/>
  <c r="D75" i="513" s="1"/>
  <c r="D76" i="513" s="1"/>
  <c r="D77" i="513" s="1"/>
  <c r="D78" i="513" s="1"/>
  <c r="D79" i="513" s="1"/>
  <c r="D80" i="513" s="1"/>
  <c r="D81" i="513" s="1"/>
  <c r="D82" i="513" s="1"/>
  <c r="D83" i="513" s="1"/>
  <c r="D84" i="513" s="1"/>
  <c r="D85" i="513" s="1"/>
  <c r="D86" i="513" s="1"/>
  <c r="D87" i="513" s="1"/>
  <c r="D88" i="513" s="1"/>
  <c r="D89" i="513" s="1"/>
  <c r="D90" i="513" s="1"/>
  <c r="D91" i="513" s="1"/>
  <c r="D92" i="513" s="1"/>
  <c r="D93" i="513" s="1"/>
  <c r="D94" i="513" s="1"/>
  <c r="D95" i="513" s="1"/>
  <c r="D96" i="513" s="1"/>
  <c r="D97" i="513" s="1"/>
  <c r="D98" i="513" s="1"/>
  <c r="D99" i="513" s="1"/>
  <c r="D100" i="513" s="1"/>
  <c r="D101" i="513" s="1"/>
  <c r="D102" i="513" s="1"/>
  <c r="D103" i="513" s="1"/>
  <c r="D104" i="513" s="1"/>
  <c r="D105" i="513" s="1"/>
  <c r="D106" i="513" s="1"/>
  <c r="D107" i="513" s="1"/>
  <c r="D108" i="513" s="1"/>
  <c r="D109" i="513" s="1"/>
  <c r="D110" i="513" s="1"/>
  <c r="D111" i="513" s="1"/>
  <c r="D112" i="513" s="1"/>
  <c r="D113" i="513" s="1"/>
  <c r="D114" i="513" s="1"/>
  <c r="D115" i="513" s="1"/>
  <c r="D116" i="513" s="1"/>
  <c r="D117" i="513" s="1"/>
  <c r="D118" i="513" s="1"/>
  <c r="D119" i="513" s="1"/>
  <c r="D120" i="513" s="1"/>
  <c r="D121" i="513" s="1"/>
  <c r="D122" i="513" s="1"/>
  <c r="D123" i="513" s="1"/>
  <c r="D124" i="513" s="1"/>
  <c r="D125" i="513" s="1"/>
  <c r="D126" i="513" s="1"/>
  <c r="D127" i="513" s="1"/>
  <c r="D128" i="513" s="1"/>
  <c r="D129" i="513" s="1"/>
  <c r="D130" i="513" s="1"/>
  <c r="D131" i="513" s="1"/>
  <c r="D132" i="513" s="1"/>
  <c r="D133" i="513" s="1"/>
  <c r="D134" i="513" s="1"/>
  <c r="D135" i="513" s="1"/>
  <c r="D136" i="513" s="1"/>
  <c r="D137" i="513" s="1"/>
  <c r="D138" i="513" s="1"/>
  <c r="D139" i="513" s="1"/>
  <c r="D140" i="513" s="1"/>
  <c r="D141" i="513" s="1"/>
  <c r="D142" i="513" s="1"/>
  <c r="D143" i="513" s="1"/>
  <c r="D144" i="513" s="1"/>
  <c r="D145" i="513" s="1"/>
  <c r="D146" i="513" s="1"/>
  <c r="D147" i="513" s="1"/>
  <c r="D148" i="513" s="1"/>
  <c r="D149" i="513" s="1"/>
  <c r="D150" i="513" s="1"/>
  <c r="D151" i="513" s="1"/>
  <c r="D152" i="513" s="1"/>
  <c r="D153" i="513" s="1"/>
  <c r="D154" i="513" s="1"/>
  <c r="D155" i="513" s="1"/>
  <c r="D156" i="513" s="1"/>
  <c r="D157" i="513" s="1"/>
  <c r="D158" i="513" s="1"/>
  <c r="D159" i="513" s="1"/>
  <c r="D160" i="513" s="1"/>
  <c r="D161" i="513" s="1"/>
  <c r="D162" i="513" s="1"/>
  <c r="D163" i="513" s="1"/>
  <c r="D164" i="513" s="1"/>
  <c r="D165" i="513" s="1"/>
  <c r="D166" i="513" s="1"/>
  <c r="D167" i="513" s="1"/>
  <c r="D168" i="513" s="1"/>
  <c r="D169" i="513" s="1"/>
  <c r="D170" i="513" s="1"/>
  <c r="D171" i="513" s="1"/>
  <c r="D172" i="513" s="1"/>
  <c r="D173" i="513" s="1"/>
  <c r="D174" i="513" s="1"/>
  <c r="D175" i="513" s="1"/>
  <c r="D176" i="513" s="1"/>
  <c r="D177" i="513" s="1"/>
  <c r="D178" i="513" s="1"/>
  <c r="D179" i="513" s="1"/>
  <c r="D180" i="513" s="1"/>
  <c r="D181" i="513" s="1"/>
  <c r="D182" i="513" s="1"/>
  <c r="D183" i="513" s="1"/>
  <c r="D184" i="513" s="1"/>
  <c r="D185" i="513" s="1"/>
  <c r="D186" i="513" s="1"/>
  <c r="D187" i="513" s="1"/>
  <c r="D188" i="513" s="1"/>
  <c r="D189" i="513" s="1"/>
  <c r="D190" i="513" s="1"/>
  <c r="D191" i="513" s="1"/>
  <c r="D192" i="513" s="1"/>
  <c r="D193" i="513" s="1"/>
  <c r="D194" i="513" s="1"/>
  <c r="D195" i="513" s="1"/>
  <c r="D196" i="513" s="1"/>
  <c r="D197" i="513" s="1"/>
  <c r="D198" i="513" s="1"/>
  <c r="D199" i="513" s="1"/>
  <c r="D200" i="513" s="1"/>
  <c r="D201" i="513" s="1"/>
  <c r="D202" i="513" s="1"/>
  <c r="D203" i="513" s="1"/>
  <c r="D204" i="513" s="1"/>
  <c r="D205" i="513" s="1"/>
  <c r="D206" i="513" s="1"/>
  <c r="D207" i="513" s="1"/>
  <c r="D208" i="513" s="1"/>
  <c r="D209" i="513" s="1"/>
  <c r="D210" i="513" s="1"/>
  <c r="D211" i="513" s="1"/>
  <c r="D212" i="513" s="1"/>
  <c r="D213" i="513" s="1"/>
  <c r="D214" i="513" s="1"/>
  <c r="D215" i="513" s="1"/>
  <c r="D216" i="513" s="1"/>
  <c r="D217" i="513" s="1"/>
  <c r="D218" i="513" s="1"/>
  <c r="D219" i="513" s="1"/>
  <c r="D220" i="513" s="1"/>
  <c r="D221" i="513" s="1"/>
  <c r="D222" i="513" s="1"/>
  <c r="D223" i="513" s="1"/>
  <c r="D224" i="513" s="1"/>
  <c r="D225" i="513" s="1"/>
  <c r="D226" i="513" s="1"/>
  <c r="D227" i="513" s="1"/>
  <c r="D228" i="513" s="1"/>
  <c r="D229" i="513" s="1"/>
  <c r="D230" i="513" s="1"/>
  <c r="D231" i="513" s="1"/>
  <c r="D232" i="513" s="1"/>
  <c r="D233" i="513" s="1"/>
  <c r="D234" i="513" s="1"/>
  <c r="D235" i="513" s="1"/>
  <c r="D236" i="513" s="1"/>
  <c r="D237" i="513" s="1"/>
  <c r="D238" i="513" s="1"/>
  <c r="D239" i="513" s="1"/>
  <c r="D240" i="513" s="1"/>
  <c r="D241" i="513" s="1"/>
  <c r="D242" i="513" s="1"/>
  <c r="D243" i="513" s="1"/>
  <c r="D244" i="513" s="1"/>
  <c r="D245" i="513" s="1"/>
  <c r="D246" i="513" s="1"/>
  <c r="D247" i="513" s="1"/>
  <c r="D248" i="513" s="1"/>
  <c r="D249" i="513" s="1"/>
  <c r="D250" i="513" s="1"/>
  <c r="D251" i="513" s="1"/>
  <c r="D252" i="513" s="1"/>
  <c r="D253" i="513" s="1"/>
  <c r="D254" i="513" s="1"/>
  <c r="D255" i="513" s="1"/>
  <c r="D256" i="513" s="1"/>
  <c r="D257" i="513" s="1"/>
  <c r="D258" i="513" s="1"/>
  <c r="D23" i="13" l="1"/>
  <c r="D6" i="13"/>
  <c r="D8" i="13"/>
  <c r="D5" i="13"/>
  <c r="D3" i="13"/>
  <c r="D2" i="13"/>
  <c r="D7" i="13" l="1"/>
  <c r="H30" i="13" l="1"/>
  <c r="J40" i="13" l="1"/>
  <c r="J37" i="13"/>
  <c r="J39" i="13" s="1"/>
  <c r="AI4" i="10" l="1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H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D4" i="10"/>
  <c r="C5" i="10"/>
  <c r="N5" i="10" s="1"/>
  <c r="G23" i="10"/>
  <c r="AP5" i="10" l="1"/>
  <c r="Z5" i="10"/>
  <c r="J5" i="10"/>
  <c r="AL5" i="10"/>
  <c r="V5" i="10"/>
  <c r="F5" i="10"/>
  <c r="D5" i="10"/>
  <c r="AH5" i="10"/>
  <c r="R5" i="10"/>
  <c r="AT5" i="10"/>
  <c r="AD5" i="10"/>
  <c r="AW5" i="10"/>
  <c r="AS5" i="10"/>
  <c r="AO5" i="10"/>
  <c r="AK5" i="10"/>
  <c r="AG5" i="10"/>
  <c r="AC5" i="10"/>
  <c r="Y5" i="10"/>
  <c r="U5" i="10"/>
  <c r="Q5" i="10"/>
  <c r="M5" i="10"/>
  <c r="I5" i="10"/>
  <c r="E5" i="10"/>
  <c r="AV5" i="10"/>
  <c r="AR5" i="10"/>
  <c r="AN5" i="10"/>
  <c r="AJ5" i="10"/>
  <c r="AF5" i="10"/>
  <c r="AB5" i="10"/>
  <c r="X5" i="10"/>
  <c r="T5" i="10"/>
  <c r="P5" i="10"/>
  <c r="L5" i="10"/>
  <c r="H5" i="10"/>
  <c r="AU5" i="10"/>
  <c r="AQ5" i="10"/>
  <c r="AM5" i="10"/>
  <c r="AI5" i="10"/>
  <c r="AE5" i="10"/>
  <c r="AA5" i="10"/>
  <c r="W5" i="10"/>
  <c r="S5" i="10"/>
  <c r="O5" i="10"/>
  <c r="K5" i="10"/>
  <c r="G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<sst xmlns="http://schemas.openxmlformats.org/spreadsheetml/2006/main" count="3104" uniqueCount="124">
  <si>
    <t>OB3</t>
  </si>
  <si>
    <t>Całkowita ilość wykorzystanych stanowisk słupowych:</t>
  </si>
  <si>
    <t>OR</t>
  </si>
  <si>
    <t>T</t>
  </si>
  <si>
    <t>P</t>
  </si>
  <si>
    <t>NR</t>
  </si>
  <si>
    <t>KR</t>
  </si>
  <si>
    <t>N</t>
  </si>
  <si>
    <t>kabel</t>
  </si>
  <si>
    <t>4x50+2x25</t>
  </si>
  <si>
    <t>4x50+3x25</t>
  </si>
  <si>
    <t>średnica</t>
  </si>
  <si>
    <t>, mufa i zapas</t>
  </si>
  <si>
    <t>OB5</t>
  </si>
  <si>
    <t>Nr</t>
  </si>
  <si>
    <t>BN</t>
  </si>
  <si>
    <t>RPKb</t>
  </si>
  <si>
    <t>RPKr</t>
  </si>
  <si>
    <t>Kr</t>
  </si>
  <si>
    <t>aa</t>
  </si>
  <si>
    <t>4x50+1x25</t>
  </si>
  <si>
    <t>lampa</t>
  </si>
  <si>
    <t>mufy</t>
  </si>
  <si>
    <t>Całkowita długość wykorzystanej linii napowietrznej nN:</t>
  </si>
  <si>
    <t>K</t>
  </si>
  <si>
    <t>-10/ZN</t>
  </si>
  <si>
    <t>-10,5/10/E</t>
  </si>
  <si>
    <t>Or</t>
  </si>
  <si>
    <t>RPK</t>
  </si>
  <si>
    <t>Fx=Fn+Fpx+Fwp+Fwsx</t>
  </si>
  <si>
    <t>Fx=0,67Fn+Fpx</t>
  </si>
  <si>
    <t>Fx=2*Fn*cos(a/2)+Fl+Fwsx+Fpx</t>
  </si>
  <si>
    <t>RPP</t>
  </si>
  <si>
    <t>Fx=Fwp+0,2*Fpx+Fwsx+Fl</t>
  </si>
  <si>
    <t>Fwp</t>
  </si>
  <si>
    <t>Fn</t>
  </si>
  <si>
    <t>Fl</t>
  </si>
  <si>
    <t>jeżeli latarinia</t>
  </si>
  <si>
    <t>RPPr</t>
  </si>
  <si>
    <t>RPPb</t>
  </si>
  <si>
    <t>Fx=Fwp+25+75,6+Fl</t>
  </si>
  <si>
    <t>Fwx</t>
  </si>
  <si>
    <t>Fx=Fwp+25+79+Fl</t>
  </si>
  <si>
    <t>Fx=Fwp+25+37,8+Fl</t>
  </si>
  <si>
    <t>Fx=501+125+Fwp+75,6</t>
  </si>
  <si>
    <t>Fx=501+125+Fwp+37,8</t>
  </si>
  <si>
    <t>Fx=0,67xFn+Fpx</t>
  </si>
  <si>
    <t>Fx=Fwp+64,2+Fwsx+Fl</t>
  </si>
  <si>
    <t>1</t>
  </si>
  <si>
    <t>Fx=501+321,33+Fwp+79</t>
  </si>
  <si>
    <t>Fx=2*501*cos(a/2)+20+37,8+321,33</t>
  </si>
  <si>
    <t>Fx=2*501*cos(a/2)+20+75,6+321,33</t>
  </si>
  <si>
    <t>Sieć napowietrzna nN - obw. nN Nr 1 zasilony ze stacji trafo [30-0851] Sadowa</t>
  </si>
  <si>
    <t>Rpkb</t>
  </si>
  <si>
    <t>=S52+S29+S8</t>
  </si>
  <si>
    <t>suma:</t>
  </si>
  <si>
    <t>1073/1147</t>
  </si>
  <si>
    <t xml:space="preserve">NETSERVIS
ul. Rumuńska 3/34, 05-230 Kobyłka
</t>
  </si>
  <si>
    <t>1031 i 1091</t>
  </si>
  <si>
    <t>Lp</t>
  </si>
  <si>
    <t>Nr słupa</t>
  </si>
  <si>
    <t>Typ i rodzaj słupa</t>
  </si>
  <si>
    <t>Rodzaj kabla zawieszonego na słupie</t>
  </si>
  <si>
    <t>Osprzęt</t>
  </si>
  <si>
    <t>Odległość
[m]</t>
  </si>
  <si>
    <t>Nośność [daN]</t>
  </si>
  <si>
    <t>Obciążenie [daN]</t>
  </si>
  <si>
    <t>WSZYSTKIE STANOWISKA SŁUPOWE SPEŁNIAJĄ WARUNEK NOŚNOŚCI</t>
  </si>
  <si>
    <t>rpkR</t>
  </si>
  <si>
    <t>DO KOPIOWANIA!!!</t>
  </si>
  <si>
    <t>=C13+'05-0724'!C44+'05-0262'!C87+'05-1096'!E69+'05-0898'!C28+'05-0261'!C92+'05-0468'!C76+'05-0265'!C17+'05-Czarnockiego'!+'05-Kołbielska'!C34+'05-Kołbielska'!C76+'05-0825'!</t>
  </si>
  <si>
    <t>NPR</t>
  </si>
  <si>
    <t>typ slupa</t>
  </si>
  <si>
    <t>zelbet/wirowany</t>
  </si>
  <si>
    <t>rodzaj kabla</t>
  </si>
  <si>
    <t>odległosć</t>
  </si>
  <si>
    <t>latarnia</t>
  </si>
  <si>
    <t>-10.5/10/E</t>
  </si>
  <si>
    <t>=max(P58;P56;P54)</t>
  </si>
  <si>
    <t xml:space="preserve">Sieć napowietrzna nN </t>
  </si>
  <si>
    <t>obw nr:</t>
  </si>
  <si>
    <t>0104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</si>
  <si>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</si>
  <si>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</si>
  <si>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</si>
  <si>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</si>
  <si>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</si>
  <si>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</si>
  <si>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</si>
  <si>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</si>
  <si>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</si>
  <si>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</si>
  <si>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</si>
  <si>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</si>
  <si>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</si>
  <si>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</si>
  <si>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</si>
  <si>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</si>
  <si>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STACJA TRAFO: 05-</t>
  </si>
  <si>
    <t>Projektant:</t>
  </si>
  <si>
    <t>inż. Tomasz Waśko</t>
  </si>
  <si>
    <t>PDL/0137/PWOT/16</t>
  </si>
  <si>
    <t>mgr inż. Katarzyna Bukłaho</t>
  </si>
  <si>
    <t>PDL/0095/PWBE/22</t>
  </si>
  <si>
    <t>2.1</t>
  </si>
  <si>
    <t>8.1</t>
  </si>
  <si>
    <t>18</t>
  </si>
  <si>
    <t>19</t>
  </si>
  <si>
    <t>20</t>
  </si>
  <si>
    <t>0741</t>
  </si>
  <si>
    <t>6.1</t>
  </si>
  <si>
    <t>0811</t>
  </si>
  <si>
    <t>0170</t>
  </si>
  <si>
    <t>0770</t>
  </si>
  <si>
    <t>9.1</t>
  </si>
  <si>
    <t>9.2</t>
  </si>
  <si>
    <t>9.3</t>
  </si>
  <si>
    <t>6.2</t>
  </si>
  <si>
    <t>14.1</t>
  </si>
  <si>
    <t>14.2</t>
  </si>
  <si>
    <t>14.3</t>
  </si>
  <si>
    <t>0743</t>
  </si>
  <si>
    <t>1179</t>
  </si>
  <si>
    <t>0792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</si>
</sst>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1"/>
      <color theme="1"/>
      <name val="Lato"/>
      <family val="2"/>
      <charset val="238"/>
    </font>
    <font>
      <sz val="11"/>
      <color rgb="FF000000"/>
      <name val="Lato"/>
      <family val="2"/>
      <charset val="238"/>
    </font>
    <font>
      <sz val="11"/>
      <color rgb="FFFF0000"/>
      <name val="Calibri"/>
      <family val="2"/>
      <scheme val="minor"/>
    </font>
    <font>
      <sz val="11"/>
      <color theme="1"/>
      <name val="Lato Light"/>
      <family val="2"/>
      <charset val="238"/>
    </font>
    <font>
      <b/>
      <sz val="11"/>
      <color rgb="FFFFFF00"/>
      <name val="Lato Light"/>
      <family val="2"/>
      <charset val="238"/>
    </font>
    <font>
      <b/>
      <sz val="11"/>
      <color theme="1"/>
      <name val="Lato Light"/>
      <family val="2"/>
      <charset val="238"/>
    </font>
    <font>
      <sz val="11"/>
      <color rgb="FF000000"/>
      <name val="Lato Light"/>
      <family val="2"/>
      <charset val="238"/>
    </font>
    <font>
      <sz val="11"/>
      <name val="Lato Light"/>
      <family val="2"/>
      <charset val="238"/>
    </font>
    <font>
      <u/>
      <sz val="12"/>
      <color theme="1"/>
      <name val="Lato Light"/>
      <family val="2"/>
      <charset val="238"/>
    </font>
    <font>
      <b/>
      <u/>
      <sz val="12"/>
      <color rgb="FFFFFF00"/>
      <name val="Lato Light"/>
      <family val="2"/>
      <charset val="238"/>
    </font>
    <font>
      <sz val="12"/>
      <color theme="1"/>
      <name val="Lato Light"/>
      <family val="2"/>
      <charset val="238"/>
    </font>
    <font>
      <b/>
      <sz val="12"/>
      <color rgb="FFFFFF00"/>
      <name val="Lato Light"/>
      <family val="2"/>
      <charset val="238"/>
    </font>
    <font>
      <b/>
      <u/>
      <sz val="11"/>
      <color rgb="FFFFFF00"/>
      <name val="Lato Light"/>
      <family val="2"/>
      <charset val="238"/>
    </font>
    <font>
      <b/>
      <sz val="10"/>
      <color rgb="FFFFFF00"/>
      <name val="Lato Light"/>
      <family val="2"/>
      <charset val="238"/>
    </font>
    <font>
      <b/>
      <sz val="9"/>
      <color rgb="FF000000"/>
      <name val="Lato"/>
      <family val="2"/>
      <charset val="238"/>
    </font>
    <font>
      <b/>
      <sz val="9"/>
      <color theme="1"/>
      <name val="Lato"/>
      <family val="2"/>
      <charset val="238"/>
    </font>
    <font>
      <sz val="9"/>
      <color theme="1"/>
      <name val="Lato Light"/>
      <family val="2"/>
      <charset val="238"/>
    </font>
    <font>
      <sz val="9"/>
      <color rgb="FF000000"/>
      <name val="Lato Light"/>
      <family val="2"/>
      <charset val="238"/>
    </font>
    <font>
      <b/>
      <sz val="9"/>
      <color theme="1"/>
      <name val="Lato Light"/>
      <family val="2"/>
      <charset val="238"/>
    </font>
    <font>
      <sz val="9"/>
      <color rgb="FF000000"/>
      <name val="Lato"/>
      <family val="2"/>
      <charset val="238"/>
    </font>
    <font>
      <b/>
      <u/>
      <sz val="9"/>
      <color theme="1"/>
      <name val="Lato Light"/>
      <family val="2"/>
      <charset val="238"/>
    </font>
    <font>
      <sz val="9"/>
      <name val="Lato Light"/>
      <family val="2"/>
      <charset val="238"/>
    </font>
    <font>
      <u/>
      <sz val="9"/>
      <color theme="1"/>
      <name val="Lato Light"/>
      <family val="2"/>
      <charset val="238"/>
    </font>
    <font>
      <b/>
      <sz val="9"/>
      <color rgb="FFFFFF00"/>
      <name val="Lato Light"/>
      <family val="2"/>
      <charset val="238"/>
    </font>
    <font>
      <b/>
      <sz val="9"/>
      <color rgb="FFFF0000"/>
      <name val="Lato Light"/>
      <family val="2"/>
      <charset val="238"/>
    </font>
    <font>
      <b/>
      <sz val="9"/>
      <color rgb="FF000000"/>
      <name val="Lato Light"/>
      <family val="2"/>
      <charset val="238"/>
    </font>
    <font>
      <sz val="12"/>
      <color rgb="FF000000"/>
      <name val="Lato Light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2" fontId="1" fillId="0" borderId="2" xfId="0" applyNumberFormat="1" applyFont="1" applyBorder="1" applyAlignment="1">
      <alignment horizontal="center" wrapText="1"/>
    </xf>
    <xf numFmtId="2" fontId="0" fillId="0" borderId="0" xfId="0" applyNumberFormat="1"/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wrapText="1"/>
    </xf>
    <xf numFmtId="0" fontId="5" fillId="5" borderId="0" xfId="0" applyFont="1" applyFill="1"/>
    <xf numFmtId="0" fontId="5" fillId="0" borderId="0" xfId="0" applyFont="1"/>
    <xf numFmtId="0" fontId="7" fillId="4" borderId="0" xfId="0" applyFont="1" applyFill="1"/>
    <xf numFmtId="0" fontId="7" fillId="4" borderId="0" xfId="0" applyFont="1" applyFill="1" applyAlignment="1">
      <alignment wrapText="1"/>
    </xf>
    <xf numFmtId="0" fontId="7" fillId="5" borderId="0" xfId="0" applyFont="1" applyFill="1"/>
    <xf numFmtId="0" fontId="7" fillId="0" borderId="0" xfId="0" applyFont="1"/>
    <xf numFmtId="0" fontId="5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/>
    </xf>
    <xf numFmtId="2" fontId="5" fillId="0" borderId="2" xfId="0" applyNumberFormat="1" applyFont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/>
    </xf>
    <xf numFmtId="49" fontId="13" fillId="5" borderId="2" xfId="0" applyNumberFormat="1" applyFont="1" applyFill="1" applyBorder="1" applyAlignment="1">
      <alignment vertical="center" wrapText="1"/>
    </xf>
    <xf numFmtId="49" fontId="13" fillId="5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9" fontId="13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6" fillId="5" borderId="11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wrapText="1"/>
    </xf>
    <xf numFmtId="0" fontId="7" fillId="4" borderId="0" xfId="0" applyFont="1" applyFill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wrapText="1"/>
    </xf>
    <xf numFmtId="2" fontId="9" fillId="0" borderId="2" xfId="0" applyNumberFormat="1" applyFont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5" borderId="0" xfId="0" applyFont="1" applyFill="1" applyAlignment="1">
      <alignment wrapText="1"/>
    </xf>
    <xf numFmtId="0" fontId="5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2" fontId="19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19" fillId="4" borderId="2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vertical="center" wrapText="1"/>
    </xf>
    <xf numFmtId="0" fontId="25" fillId="6" borderId="2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wrapText="1"/>
    </xf>
    <xf numFmtId="0" fontId="18" fillId="4" borderId="0" xfId="0" applyFont="1" applyFill="1"/>
    <xf numFmtId="0" fontId="18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" borderId="2" xfId="0" applyFont="1" applyFill="1" applyBorder="1" applyAlignment="1">
      <alignment horizontal="center" wrapText="1"/>
    </xf>
    <xf numFmtId="0" fontId="19" fillId="4" borderId="0" xfId="0" applyFont="1" applyFill="1" applyAlignment="1">
      <alignment horizontal="center" wrapText="1"/>
    </xf>
    <xf numFmtId="0" fontId="25" fillId="5" borderId="0" xfId="0" applyFont="1" applyFill="1" applyAlignment="1">
      <alignment horizontal="center" vertical="center" wrapText="1"/>
    </xf>
    <xf numFmtId="0" fontId="18" fillId="5" borderId="0" xfId="0" applyFont="1" applyFill="1"/>
    <xf numFmtId="0" fontId="26" fillId="6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wrapText="1"/>
    </xf>
    <xf numFmtId="0" fontId="16" fillId="2" borderId="18" xfId="0" applyFont="1" applyFill="1" applyBorder="1" applyAlignment="1">
      <alignment horizontal="right" vertical="center" wrapText="1"/>
    </xf>
    <xf numFmtId="0" fontId="16" fillId="2" borderId="18" xfId="0" applyFont="1" applyFill="1" applyBorder="1" applyAlignment="1">
      <alignment vertical="center" wrapText="1"/>
    </xf>
    <xf numFmtId="0" fontId="16" fillId="2" borderId="18" xfId="0" applyFont="1" applyFill="1" applyBorder="1" applyAlignment="1">
      <alignment horizontal="left" vertical="center" wrapText="1"/>
    </xf>
    <xf numFmtId="49" fontId="16" fillId="0" borderId="19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right" vertical="center" wrapText="1"/>
    </xf>
    <xf numFmtId="0" fontId="28" fillId="0" borderId="2" xfId="0" applyFont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right" vertical="center" wrapText="1"/>
    </xf>
    <xf numFmtId="0" fontId="20" fillId="0" borderId="18" xfId="0" applyFont="1" applyBorder="1" applyAlignment="1">
      <alignment horizontal="right" vertical="center" wrapText="1"/>
    </xf>
    <xf numFmtId="0" fontId="20" fillId="0" borderId="19" xfId="0" applyFont="1" applyBorder="1" applyAlignment="1">
      <alignment horizontal="right" vertical="center" wrapText="1"/>
    </xf>
    <xf numFmtId="0" fontId="18" fillId="0" borderId="18" xfId="0" applyFont="1" applyBorder="1" applyAlignment="1">
      <alignment horizontal="right" vertical="center" wrapText="1"/>
    </xf>
    <xf numFmtId="0" fontId="18" fillId="0" borderId="19" xfId="0" applyFont="1" applyBorder="1" applyAlignment="1">
      <alignment horizontal="right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3</xdr:row>
      <xdr:rowOff>0</xdr:rowOff>
    </xdr:from>
    <xdr:to>
      <xdr:col>14</xdr:col>
      <xdr:colOff>571501</xdr:colOff>
      <xdr:row>25</xdr:row>
      <xdr:rowOff>104775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185" t="13799" r="29991" b="41011"/>
        <a:stretch/>
      </xdr:blipFill>
      <xdr:spPr>
        <a:xfrm>
          <a:off x="7715250" y="381000"/>
          <a:ext cx="2162176" cy="4648200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3</xdr:row>
      <xdr:rowOff>57150</xdr:rowOff>
    </xdr:from>
    <xdr:to>
      <xdr:col>20</xdr:col>
      <xdr:colOff>123825</xdr:colOff>
      <xdr:row>33</xdr:row>
      <xdr:rowOff>19051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1784" t="19910" r="19194" b="21472"/>
        <a:stretch/>
      </xdr:blipFill>
      <xdr:spPr>
        <a:xfrm>
          <a:off x="10144125" y="438150"/>
          <a:ext cx="2943225" cy="6029326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3</xdr:row>
      <xdr:rowOff>38100</xdr:rowOff>
    </xdr:from>
    <xdr:to>
      <xdr:col>29</xdr:col>
      <xdr:colOff>9525</xdr:colOff>
      <xdr:row>22</xdr:row>
      <xdr:rowOff>142875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912" t="42598" r="16867" b="17767"/>
        <a:stretch/>
      </xdr:blipFill>
      <xdr:spPr>
        <a:xfrm>
          <a:off x="13115925" y="419100"/>
          <a:ext cx="5343525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B34CA2-5377-4A98-ADBE-90DB782B0263}">
  <we:reference id="wa200005271" version="2.4.4.0" store="pl-PL" storeType="OMEX"/>
  <we:alternateReferences>
    <we:reference id="WA200005271" version="2.4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2"/>
  <dimension ref="A3:AW23"/>
  <sheetViews>
    <sheetView workbookViewId="0">
      <selection activeCell="C4" sqref="C4"/>
    </sheetView>
  </sheetViews>
  <sheetFormatPr defaultRowHeight="15" x14ac:dyDescent="0.25"/>
  <cols>
    <col min="1" max="3" width="11.5703125" customWidth="1"/>
    <col min="4" max="51" width="4.7109375" customWidth="1"/>
  </cols>
  <sheetData>
    <row r="3" spans="1:49" x14ac:dyDescent="0.25">
      <c r="A3" t="s">
        <v>8</v>
      </c>
      <c r="B3" t="s">
        <v>11</v>
      </c>
      <c r="D3">
        <v>5</v>
      </c>
      <c r="E3">
        <v>6</v>
      </c>
      <c r="F3">
        <v>7</v>
      </c>
      <c r="G3">
        <v>8</v>
      </c>
      <c r="H3">
        <v>9</v>
      </c>
      <c r="I3">
        <v>10</v>
      </c>
      <c r="J3">
        <v>11</v>
      </c>
      <c r="K3">
        <v>12</v>
      </c>
      <c r="L3">
        <v>13</v>
      </c>
      <c r="M3">
        <v>14</v>
      </c>
      <c r="N3">
        <v>15</v>
      </c>
      <c r="O3">
        <v>16</v>
      </c>
      <c r="P3">
        <v>17</v>
      </c>
      <c r="Q3">
        <v>18</v>
      </c>
      <c r="R3">
        <v>19</v>
      </c>
      <c r="S3">
        <v>20</v>
      </c>
      <c r="T3">
        <v>21</v>
      </c>
      <c r="U3">
        <v>22</v>
      </c>
      <c r="V3">
        <v>23</v>
      </c>
      <c r="W3">
        <v>24</v>
      </c>
      <c r="X3">
        <v>25</v>
      </c>
      <c r="Y3">
        <v>26</v>
      </c>
      <c r="Z3">
        <v>27</v>
      </c>
      <c r="AA3">
        <v>28</v>
      </c>
      <c r="AB3">
        <v>29</v>
      </c>
      <c r="AC3">
        <v>30</v>
      </c>
      <c r="AD3">
        <v>31</v>
      </c>
      <c r="AE3">
        <v>32</v>
      </c>
      <c r="AF3">
        <v>33</v>
      </c>
      <c r="AG3">
        <v>34</v>
      </c>
      <c r="AH3">
        <v>35</v>
      </c>
      <c r="AI3">
        <v>36</v>
      </c>
      <c r="AJ3">
        <v>37</v>
      </c>
      <c r="AK3">
        <v>38</v>
      </c>
      <c r="AL3">
        <v>39</v>
      </c>
      <c r="AM3">
        <v>40</v>
      </c>
      <c r="AN3">
        <v>41</v>
      </c>
      <c r="AO3">
        <v>42</v>
      </c>
      <c r="AP3">
        <v>43</v>
      </c>
      <c r="AQ3">
        <v>44</v>
      </c>
      <c r="AR3">
        <v>45</v>
      </c>
      <c r="AS3">
        <v>46</v>
      </c>
      <c r="AT3">
        <v>47</v>
      </c>
      <c r="AU3">
        <v>48</v>
      </c>
      <c r="AV3">
        <v>49</v>
      </c>
      <c r="AW3">
        <v>50</v>
      </c>
    </row>
    <row r="4" spans="1:49" x14ac:dyDescent="0.25">
      <c r="A4" t="s">
        <v>9</v>
      </c>
      <c r="B4">
        <v>34</v>
      </c>
      <c r="C4">
        <v>1.3328</v>
      </c>
      <c r="D4">
        <f>D3*$C$4</f>
        <v>6.6639999999999997</v>
      </c>
      <c r="E4">
        <f t="shared" ref="E4:AH4" si="0">E3*$C$4</f>
        <v>7.9968000000000004</v>
      </c>
      <c r="F4">
        <f t="shared" si="0"/>
        <v>9.3295999999999992</v>
      </c>
      <c r="G4">
        <f t="shared" si="0"/>
        <v>10.6624</v>
      </c>
      <c r="H4">
        <f t="shared" si="0"/>
        <v>11.995200000000001</v>
      </c>
      <c r="I4">
        <f t="shared" si="0"/>
        <v>13.327999999999999</v>
      </c>
      <c r="J4">
        <f t="shared" si="0"/>
        <v>14.6608</v>
      </c>
      <c r="K4">
        <f t="shared" si="0"/>
        <v>15.993600000000001</v>
      </c>
      <c r="L4">
        <f t="shared" si="0"/>
        <v>17.3264</v>
      </c>
      <c r="M4">
        <f t="shared" si="0"/>
        <v>18.659199999999998</v>
      </c>
      <c r="N4">
        <f t="shared" si="0"/>
        <v>19.992000000000001</v>
      </c>
      <c r="O4">
        <f t="shared" si="0"/>
        <v>21.3248</v>
      </c>
      <c r="P4">
        <f t="shared" si="0"/>
        <v>22.657599999999999</v>
      </c>
      <c r="Q4">
        <f t="shared" si="0"/>
        <v>23.990400000000001</v>
      </c>
      <c r="R4">
        <f t="shared" si="0"/>
        <v>25.3232</v>
      </c>
      <c r="S4">
        <f t="shared" si="0"/>
        <v>26.655999999999999</v>
      </c>
      <c r="T4">
        <f t="shared" si="0"/>
        <v>27.988800000000001</v>
      </c>
      <c r="U4">
        <f t="shared" si="0"/>
        <v>29.3216</v>
      </c>
      <c r="V4">
        <f t="shared" si="0"/>
        <v>30.654399999999999</v>
      </c>
      <c r="W4">
        <f t="shared" si="0"/>
        <v>31.987200000000001</v>
      </c>
      <c r="X4">
        <f t="shared" si="0"/>
        <v>33.32</v>
      </c>
      <c r="Y4">
        <f t="shared" si="0"/>
        <v>34.652799999999999</v>
      </c>
      <c r="Z4">
        <f t="shared" si="0"/>
        <v>35.985599999999998</v>
      </c>
      <c r="AA4">
        <f t="shared" si="0"/>
        <v>37.318399999999997</v>
      </c>
      <c r="AB4">
        <f t="shared" si="0"/>
        <v>38.651200000000003</v>
      </c>
      <c r="AC4">
        <f t="shared" si="0"/>
        <v>39.984000000000002</v>
      </c>
      <c r="AD4">
        <f t="shared" si="0"/>
        <v>41.316800000000001</v>
      </c>
      <c r="AE4">
        <f t="shared" si="0"/>
        <v>42.6496</v>
      </c>
      <c r="AF4">
        <f t="shared" si="0"/>
        <v>43.982399999999998</v>
      </c>
      <c r="AG4">
        <f t="shared" si="0"/>
        <v>45.315199999999997</v>
      </c>
      <c r="AH4">
        <f t="shared" si="0"/>
        <v>46.647999999999996</v>
      </c>
      <c r="AI4">
        <f t="shared" ref="AI4:AW4" si="1">AI3*$C$4</f>
        <v>47.980800000000002</v>
      </c>
      <c r="AJ4">
        <f t="shared" si="1"/>
        <v>49.313600000000001</v>
      </c>
      <c r="AK4">
        <f t="shared" si="1"/>
        <v>50.6464</v>
      </c>
      <c r="AL4">
        <f t="shared" si="1"/>
        <v>51.979199999999999</v>
      </c>
      <c r="AM4">
        <f t="shared" si="1"/>
        <v>53.311999999999998</v>
      </c>
      <c r="AN4">
        <f t="shared" si="1"/>
        <v>54.644799999999996</v>
      </c>
      <c r="AO4">
        <f t="shared" si="1"/>
        <v>55.977600000000002</v>
      </c>
      <c r="AP4">
        <f t="shared" si="1"/>
        <v>57.310400000000001</v>
      </c>
      <c r="AQ4">
        <f t="shared" si="1"/>
        <v>58.6432</v>
      </c>
      <c r="AR4">
        <f t="shared" si="1"/>
        <v>59.975999999999999</v>
      </c>
      <c r="AS4">
        <f t="shared" si="1"/>
        <v>61.308799999999998</v>
      </c>
      <c r="AT4">
        <f t="shared" si="1"/>
        <v>62.641599999999997</v>
      </c>
      <c r="AU4">
        <f t="shared" si="1"/>
        <v>63.974400000000003</v>
      </c>
      <c r="AV4">
        <f t="shared" si="1"/>
        <v>65.307199999999995</v>
      </c>
      <c r="AW4">
        <f t="shared" si="1"/>
        <v>66.64</v>
      </c>
    </row>
    <row r="5" spans="1:49" x14ac:dyDescent="0.25">
      <c r="A5" t="s">
        <v>10</v>
      </c>
      <c r="B5">
        <v>38.299999999999997</v>
      </c>
      <c r="C5">
        <f>B5/25.51</f>
        <v>1.5013720109760875</v>
      </c>
      <c r="D5">
        <f>$C$5*D3</f>
        <v>7.5068600548804376</v>
      </c>
      <c r="E5">
        <f t="shared" ref="E5:AW5" si="2">$C$5*E3</f>
        <v>9.0082320658565251</v>
      </c>
      <c r="F5">
        <f t="shared" si="2"/>
        <v>10.509604076832613</v>
      </c>
      <c r="G5">
        <f t="shared" si="2"/>
        <v>12.0109760878087</v>
      </c>
      <c r="H5">
        <f t="shared" si="2"/>
        <v>13.512348098784788</v>
      </c>
      <c r="I5">
        <f t="shared" si="2"/>
        <v>15.013720109760875</v>
      </c>
      <c r="J5">
        <f t="shared" si="2"/>
        <v>16.515092120736963</v>
      </c>
      <c r="K5">
        <f t="shared" si="2"/>
        <v>18.01646413171305</v>
      </c>
      <c r="L5">
        <f t="shared" si="2"/>
        <v>19.517836142689138</v>
      </c>
      <c r="M5">
        <f t="shared" si="2"/>
        <v>21.019208153665225</v>
      </c>
      <c r="N5">
        <f t="shared" si="2"/>
        <v>22.520580164641313</v>
      </c>
      <c r="O5">
        <f t="shared" si="2"/>
        <v>24.0219521756174</v>
      </c>
      <c r="P5">
        <f t="shared" si="2"/>
        <v>25.523324186593488</v>
      </c>
      <c r="Q5">
        <f t="shared" si="2"/>
        <v>27.024696197569575</v>
      </c>
      <c r="R5">
        <f t="shared" si="2"/>
        <v>28.526068208545663</v>
      </c>
      <c r="S5">
        <f t="shared" si="2"/>
        <v>30.02744021952175</v>
      </c>
      <c r="T5">
        <f t="shared" si="2"/>
        <v>31.528812230497838</v>
      </c>
      <c r="U5">
        <f t="shared" si="2"/>
        <v>33.030184241473926</v>
      </c>
      <c r="V5">
        <f t="shared" si="2"/>
        <v>34.531556252450017</v>
      </c>
      <c r="W5">
        <f t="shared" si="2"/>
        <v>36.032928263426101</v>
      </c>
      <c r="X5">
        <f t="shared" si="2"/>
        <v>37.534300274402185</v>
      </c>
      <c r="Y5">
        <f t="shared" si="2"/>
        <v>39.035672285378276</v>
      </c>
      <c r="Z5">
        <f t="shared" si="2"/>
        <v>40.537044296354367</v>
      </c>
      <c r="AA5">
        <f t="shared" si="2"/>
        <v>42.038416307330451</v>
      </c>
      <c r="AB5">
        <f t="shared" si="2"/>
        <v>43.539788318306535</v>
      </c>
      <c r="AC5">
        <f t="shared" si="2"/>
        <v>45.041160329282626</v>
      </c>
      <c r="AD5">
        <f t="shared" si="2"/>
        <v>46.542532340258717</v>
      </c>
      <c r="AE5">
        <f t="shared" si="2"/>
        <v>48.043904351234801</v>
      </c>
      <c r="AF5">
        <f t="shared" si="2"/>
        <v>49.545276362210885</v>
      </c>
      <c r="AG5">
        <f t="shared" si="2"/>
        <v>51.046648373186976</v>
      </c>
      <c r="AH5">
        <f t="shared" si="2"/>
        <v>52.548020384163067</v>
      </c>
      <c r="AI5">
        <f t="shared" si="2"/>
        <v>54.049392395139151</v>
      </c>
      <c r="AJ5">
        <f t="shared" si="2"/>
        <v>55.550764406115235</v>
      </c>
      <c r="AK5">
        <f t="shared" si="2"/>
        <v>57.052136417091326</v>
      </c>
      <c r="AL5">
        <f t="shared" si="2"/>
        <v>58.553508428067417</v>
      </c>
      <c r="AM5">
        <f t="shared" si="2"/>
        <v>60.054880439043501</v>
      </c>
      <c r="AN5">
        <f t="shared" si="2"/>
        <v>61.556252450019585</v>
      </c>
      <c r="AO5">
        <f t="shared" si="2"/>
        <v>63.057624460995676</v>
      </c>
      <c r="AP5">
        <f t="shared" si="2"/>
        <v>64.558996471971767</v>
      </c>
      <c r="AQ5">
        <f t="shared" si="2"/>
        <v>66.060368482947851</v>
      </c>
      <c r="AR5">
        <f t="shared" si="2"/>
        <v>67.561740493923935</v>
      </c>
      <c r="AS5">
        <f t="shared" si="2"/>
        <v>69.063112504900033</v>
      </c>
      <c r="AT5">
        <f t="shared" si="2"/>
        <v>70.564484515876117</v>
      </c>
      <c r="AU5">
        <f t="shared" si="2"/>
        <v>72.065856526852201</v>
      </c>
      <c r="AV5">
        <f t="shared" si="2"/>
        <v>73.567228537828285</v>
      </c>
      <c r="AW5">
        <f t="shared" si="2"/>
        <v>75.068600548804369</v>
      </c>
    </row>
    <row r="6" spans="1:49" x14ac:dyDescent="0.25">
      <c r="A6" t="s">
        <v>20</v>
      </c>
      <c r="C6">
        <v>1.1641999999999999</v>
      </c>
    </row>
    <row r="23" spans="7:7" x14ac:dyDescent="0.25">
      <c r="G23">
        <f>34-29.7</f>
        <v>4.3000000000000007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C21C-4B07-4E1D-8A97-96F38599887F}">
  <dimension ref="A1:AI537"/>
  <sheetViews>
    <sheetView tabSelected="1" topLeftCell="C3" zoomScaleNormal="100" zoomScaleSheetLayoutView="85" workbookViewId="0">
      <pane ySplit="1" topLeftCell="A31" activePane="bottomLeft" state="frozen"/>
      <selection activeCell="I17" sqref="I17"/>
      <selection pane="bottomLeft" activeCell="C4" sqref="A4:K46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80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97</v>
      </c>
      <c r="W3" s="35">
        <f ca="1">RADIANS(V3)</f>
        <v>1.6929693744344996</v>
      </c>
      <c r="X3" s="18" t="b">
        <f t="shared" ref="X3:X80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80" si="2">IF(S3="T",(", lampa OU, przyłącze napow. nN"), (" przyłącze napow. nN"))</f>
        <v xml:space="preserve"> przyłącze napow. nN</v>
      </c>
      <c r="Z3" s="18">
        <f t="shared" ref="Z3:Z80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109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227</v>
      </c>
      <c r="G6" s="118">
        <f>IF(N6="P",1.4308*P6+64.2+37.8+T6,IF(OR(N6="Kr",N6="RPKr",N6="RPK",N6="K"),501+321.33+1.43*P6+79,IF(OR(N6="Nr",N6="N",N6="Nrp"),2*501*COS(W6/2)+20+79+125,IF(N6="Or",657,IF(OR(N6="Pb",N6="BN",N6="Pp"),1.43*P6+64.2+77.6+T7," CHECK")))))</f>
        <v>134.9084</v>
      </c>
      <c r="H6" s="116" t="str">
        <f t="shared" si="0"/>
        <v>żel. P-10/ZN</v>
      </c>
      <c r="I6" s="117" t="str">
        <f t="shared" ref="I6:I81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przelotowy </v>
      </c>
      <c r="K6" s="117">
        <f t="shared" ref="K6:K81" si="5">P6</f>
        <v>23</v>
      </c>
      <c r="L6" s="40" t="s">
        <v>77</v>
      </c>
      <c r="M6" s="112" t="s">
        <v>48</v>
      </c>
      <c r="N6" s="30" t="s">
        <v>4</v>
      </c>
      <c r="O6" s="30" t="s">
        <v>25</v>
      </c>
      <c r="P6" s="113">
        <v>23</v>
      </c>
      <c r="Q6" s="19"/>
      <c r="R6" s="39">
        <v>3</v>
      </c>
      <c r="S6" s="39"/>
      <c r="T6" s="30">
        <f t="shared" ref="T6:T81" si="6">IF(S6="T",20,0)</f>
        <v>0</v>
      </c>
      <c r="U6" s="34"/>
      <c r="V6" s="35">
        <f t="shared" ref="V6:V81" ca="1" si="7">RANDBETWEEN(90,180)</f>
        <v>142</v>
      </c>
      <c r="W6" s="35">
        <f t="shared" ref="W6:W81" ca="1" si="8">RADIANS(V6)</f>
        <v>2.4783675378319479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przelotowy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82" si="9">M7</f>
        <v>2</v>
      </c>
      <c r="F7" s="117">
        <f t="shared" ref="F7:F82" si="10">IF(O7="-10.5/10/E",1000,IF(OR(N7="Nr",N7="Kr",N7="Or",N7="RPKr",N7="RNKr"),1472,IF(N7="P",227,IF(N7="BN",454,IF(N7="Np.",1250,"sprawdz")))))</f>
        <v>227</v>
      </c>
      <c r="G7" s="118">
        <f t="shared" ref="G7:G82" si="11">IF(N7="P",1.4308*P7+64.2+37.8+T7,IF(OR(N7="Kr",N7="RPKr",N7="RPK",N7="K"),501+321.33+1.43*P7+79,IF(OR(N7="Nr",N7="N",N7="Nrp"),2*501*COS(W7/2)+20+79+125,IF(N7="Or",657,IF(OR(N7="Pb",N7="BN",N7="Pp"),1.43*P7+64.2+77.6+T8," CHECK")))))</f>
        <v>160.6628</v>
      </c>
      <c r="H7" s="116" t="str">
        <f t="shared" si="0"/>
        <v>żel. P-10/ZN</v>
      </c>
      <c r="I7" s="117" t="str">
        <f t="shared" si="4"/>
        <v>AsXSn 4x50 mm2+AsXSn 1x25 mm2 przyłącze napow. nN</v>
      </c>
      <c r="J7" s="117" t="str">
        <f t="shared" ref="J7:J82" si="12">CONCATENATE("uchwyty, światłowód, ",Z7,IF(Q7=1, ", mufa i zapas", " "))</f>
        <v xml:space="preserve">uchwyty, światłowód, wspornik przelotowy </v>
      </c>
      <c r="K7" s="117">
        <f t="shared" si="5"/>
        <v>41</v>
      </c>
      <c r="L7" s="40" t="s">
        <v>77</v>
      </c>
      <c r="M7" s="112" t="s">
        <v>82</v>
      </c>
      <c r="N7" s="30" t="s">
        <v>4</v>
      </c>
      <c r="O7" s="30" t="s">
        <v>25</v>
      </c>
      <c r="P7" s="113">
        <v>41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160</v>
      </c>
      <c r="W7" s="35">
        <f t="shared" ca="1" si="8"/>
        <v>2.7925268031909272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83" si="13">IF(E8=1,1,D7+1)</f>
        <v>3</v>
      </c>
      <c r="E8" s="116" t="str">
        <f t="shared" si="9"/>
        <v>3</v>
      </c>
      <c r="F8" s="117">
        <f t="shared" si="10"/>
        <v>227</v>
      </c>
      <c r="G8" s="118">
        <f t="shared" si="11"/>
        <v>160.6628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41</v>
      </c>
      <c r="L8" s="40" t="s">
        <v>77</v>
      </c>
      <c r="M8" s="112" t="s">
        <v>83</v>
      </c>
      <c r="N8" s="30" t="s">
        <v>4</v>
      </c>
      <c r="O8" s="30" t="s">
        <v>25</v>
      </c>
      <c r="P8" s="113">
        <v>41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137</v>
      </c>
      <c r="W8" s="35">
        <f t="shared" ca="1" si="8"/>
        <v>2.3911010752322315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227</v>
      </c>
      <c r="G9" s="118">
        <f t="shared" si="11"/>
        <v>157.80119999999999</v>
      </c>
      <c r="H9" s="116" t="str">
        <f t="shared" si="0"/>
        <v>żel. P-10/ZN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przelotowy </v>
      </c>
      <c r="K9" s="117">
        <f t="shared" si="5"/>
        <v>39</v>
      </c>
      <c r="L9" s="40" t="s">
        <v>77</v>
      </c>
      <c r="M9" s="112" t="s">
        <v>84</v>
      </c>
      <c r="N9" s="30" t="s">
        <v>4</v>
      </c>
      <c r="O9" s="30" t="s">
        <v>25</v>
      </c>
      <c r="P9" s="113">
        <v>39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116</v>
      </c>
      <c r="W9" s="35">
        <f t="shared" ca="1" si="8"/>
        <v>2.0245819323134224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przelotowy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5</v>
      </c>
      <c r="F10" s="117">
        <f t="shared" si="10"/>
        <v>227</v>
      </c>
      <c r="G10" s="118">
        <f t="shared" si="11"/>
        <v>172.10919999999999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49</v>
      </c>
      <c r="L10" s="40" t="s">
        <v>77</v>
      </c>
      <c r="M10" s="112" t="s">
        <v>85</v>
      </c>
      <c r="N10" s="30" t="s">
        <v>4</v>
      </c>
      <c r="O10" s="30" t="s">
        <v>25</v>
      </c>
      <c r="P10" s="113">
        <v>49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133</v>
      </c>
      <c r="W10" s="35">
        <f t="shared" ca="1" si="8"/>
        <v>2.3212879051524582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6</v>
      </c>
      <c r="F11" s="117">
        <f t="shared" si="10"/>
        <v>227</v>
      </c>
      <c r="G11" s="118">
        <f t="shared" si="11"/>
        <v>167.8168</v>
      </c>
      <c r="H11" s="116" t="str">
        <f t="shared" si="0"/>
        <v>żel. P-10/ZN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46</v>
      </c>
      <c r="L11" s="40" t="s">
        <v>77</v>
      </c>
      <c r="M11" s="112" t="s">
        <v>86</v>
      </c>
      <c r="N11" s="30" t="s">
        <v>4</v>
      </c>
      <c r="O11" s="30" t="s">
        <v>25</v>
      </c>
      <c r="P11" s="113">
        <v>46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119</v>
      </c>
      <c r="W11" s="35">
        <f t="shared" ca="1" si="8"/>
        <v>2.0769418098732522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7</v>
      </c>
      <c r="F12" s="117">
        <f t="shared" si="10"/>
        <v>227</v>
      </c>
      <c r="G12" s="118">
        <f t="shared" si="11"/>
        <v>173.54000000000002</v>
      </c>
      <c r="H12" s="116" t="str">
        <f t="shared" si="0"/>
        <v>żel. P-10/ZN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przelotowy </v>
      </c>
      <c r="K12" s="117">
        <f t="shared" si="5"/>
        <v>50</v>
      </c>
      <c r="L12" s="40" t="s">
        <v>77</v>
      </c>
      <c r="M12" s="112" t="s">
        <v>87</v>
      </c>
      <c r="N12" s="30" t="s">
        <v>4</v>
      </c>
      <c r="O12" s="30" t="s">
        <v>25</v>
      </c>
      <c r="P12" s="113">
        <v>50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158</v>
      </c>
      <c r="W12" s="35">
        <f t="shared" ca="1" si="8"/>
        <v>2.7576202181510405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przelotowy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8</v>
      </c>
      <c r="F13" s="117">
        <f t="shared" si="10"/>
        <v>1472</v>
      </c>
      <c r="G13" s="118">
        <f>IF(N13="P",1.4308*P13+64.2+37.8+T13,IF(OR(N13="Kr",N13="RPKr",N13="RPK",N13="K"),501+321.33+1.43*P13+79,IF(OR(N13="Nr",N13="N",N13="Nrp"),2*501*COS(W13/2)+20+79+125,IF(N13="Or",657,IF(OR(N13="Pb",N13="BN",N13="Pp"),1.43*P13+64.2+77.6+T18," CHECK")))))</f>
        <v>969.96999999999991</v>
      </c>
      <c r="H13" s="116" t="str">
        <f t="shared" si="0"/>
        <v>żel. Kr-10/ZN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krańcowy </v>
      </c>
      <c r="K13" s="117">
        <f t="shared" si="5"/>
        <v>48</v>
      </c>
      <c r="L13" s="40" t="s">
        <v>77</v>
      </c>
      <c r="M13" s="112" t="s">
        <v>88</v>
      </c>
      <c r="N13" s="30" t="s">
        <v>18</v>
      </c>
      <c r="O13" s="30" t="s">
        <v>25</v>
      </c>
      <c r="P13" s="113">
        <v>48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101</v>
      </c>
      <c r="W13" s="35">
        <f t="shared" ca="1" si="8"/>
        <v>1.7627825445142729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krańcowy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139" customFormat="1" x14ac:dyDescent="0.2">
      <c r="A14" s="127"/>
      <c r="B14" s="128"/>
      <c r="C14" s="165" t="s">
        <v>23</v>
      </c>
      <c r="D14" s="166"/>
      <c r="E14" s="166"/>
      <c r="F14" s="166"/>
      <c r="G14" s="166"/>
      <c r="H14" s="166"/>
      <c r="I14" s="166"/>
      <c r="J14" s="167"/>
      <c r="K14" s="119" t="str">
        <f>CONCATENATE(P14," m")</f>
        <v>337 m</v>
      </c>
      <c r="L14" s="129"/>
      <c r="M14" s="130"/>
      <c r="N14" s="131"/>
      <c r="O14" s="129"/>
      <c r="P14" s="145">
        <f>SUM(P6:P13)</f>
        <v>337</v>
      </c>
      <c r="Q14" s="132"/>
      <c r="R14" s="39">
        <v>1</v>
      </c>
      <c r="S14" s="133" t="e">
        <f>SUM(#REF!)</f>
        <v>#REF!</v>
      </c>
      <c r="T14" s="134"/>
      <c r="U14" s="135"/>
      <c r="V14" s="135"/>
      <c r="W14" s="136"/>
      <c r="X14" s="136"/>
      <c r="Y14" s="136"/>
      <c r="Z14" s="137"/>
      <c r="AA14" s="138"/>
      <c r="AB14" s="135"/>
      <c r="AC14" s="135"/>
      <c r="AD14" s="135"/>
      <c r="AE14" s="135"/>
      <c r="AF14" s="135"/>
      <c r="AG14" s="135"/>
      <c r="AH14" s="135"/>
      <c r="AI14" s="135"/>
    </row>
    <row r="15" spans="1:35" s="139" customFormat="1" ht="15.75" customHeight="1" x14ac:dyDescent="0.2">
      <c r="A15" s="127"/>
      <c r="B15" s="128"/>
      <c r="C15" s="165" t="s">
        <v>1</v>
      </c>
      <c r="D15" s="168"/>
      <c r="E15" s="168"/>
      <c r="F15" s="168"/>
      <c r="G15" s="168"/>
      <c r="H15" s="168"/>
      <c r="I15" s="168"/>
      <c r="J15" s="169"/>
      <c r="K15" s="117">
        <f>D13</f>
        <v>8</v>
      </c>
      <c r="L15" s="129"/>
      <c r="M15" s="130"/>
      <c r="N15" s="131"/>
      <c r="O15" s="129"/>
      <c r="P15" s="132"/>
      <c r="Q15" s="132"/>
      <c r="R15" s="39">
        <v>1</v>
      </c>
      <c r="S15" s="133"/>
      <c r="T15" s="134"/>
      <c r="U15" s="135"/>
      <c r="V15" s="135"/>
      <c r="W15" s="136"/>
      <c r="X15" s="136"/>
      <c r="Y15" s="136"/>
      <c r="Z15" s="137"/>
      <c r="AA15" s="138"/>
      <c r="AB15" s="135"/>
      <c r="AC15" s="135"/>
      <c r="AD15" s="135"/>
      <c r="AE15" s="135"/>
      <c r="AF15" s="135"/>
      <c r="AG15" s="135"/>
      <c r="AH15" s="135"/>
      <c r="AI15" s="135"/>
    </row>
    <row r="16" spans="1:35" s="139" customFormat="1" ht="15" customHeight="1" x14ac:dyDescent="0.2">
      <c r="A16" s="127"/>
      <c r="B16" s="128"/>
      <c r="C16" s="160" t="s">
        <v>79</v>
      </c>
      <c r="D16" s="161"/>
      <c r="E16" s="161"/>
      <c r="F16" s="161"/>
      <c r="G16" s="148" t="s">
        <v>80</v>
      </c>
      <c r="H16" s="150">
        <v>2</v>
      </c>
      <c r="I16" s="149"/>
      <c r="J16" s="148" t="s">
        <v>98</v>
      </c>
      <c r="K16" s="151" t="s">
        <v>109</v>
      </c>
      <c r="L16" s="140"/>
      <c r="M16" s="141"/>
      <c r="N16" s="131"/>
      <c r="O16" s="131"/>
      <c r="P16" s="131"/>
      <c r="Q16" s="131"/>
      <c r="R16" s="39">
        <v>1</v>
      </c>
      <c r="S16" s="142"/>
      <c r="T16" s="134"/>
      <c r="U16" s="135"/>
      <c r="V16" s="135"/>
      <c r="W16" s="136"/>
      <c r="X16" s="136"/>
      <c r="Y16" s="136"/>
      <c r="Z16" s="137"/>
      <c r="AA16" s="143"/>
      <c r="AB16" s="135"/>
      <c r="AC16" s="135"/>
      <c r="AD16" s="135"/>
      <c r="AE16" s="135"/>
      <c r="AF16" s="135"/>
      <c r="AG16" s="135"/>
      <c r="AH16" s="135"/>
      <c r="AI16" s="135"/>
    </row>
    <row r="17" spans="1:35" s="139" customFormat="1" ht="24" x14ac:dyDescent="0.2">
      <c r="A17" s="127"/>
      <c r="B17" s="128"/>
      <c r="C17" s="162" t="s">
        <v>59</v>
      </c>
      <c r="D17" s="162"/>
      <c r="E17" s="115" t="s">
        <v>60</v>
      </c>
      <c r="F17" s="115" t="s">
        <v>65</v>
      </c>
      <c r="G17" s="115" t="s">
        <v>66</v>
      </c>
      <c r="H17" s="115" t="s">
        <v>61</v>
      </c>
      <c r="I17" s="115" t="s">
        <v>62</v>
      </c>
      <c r="J17" s="115" t="s">
        <v>63</v>
      </c>
      <c r="K17" s="115" t="s">
        <v>64</v>
      </c>
      <c r="L17" s="140"/>
      <c r="M17" s="141"/>
      <c r="N17" s="131"/>
      <c r="O17" s="131"/>
      <c r="P17" s="131"/>
      <c r="Q17" s="131"/>
      <c r="R17" s="39">
        <v>1</v>
      </c>
      <c r="S17" s="142"/>
      <c r="T17" s="134"/>
      <c r="U17" s="135"/>
      <c r="V17" s="135"/>
      <c r="W17" s="136"/>
      <c r="X17" s="136"/>
      <c r="Y17" s="136"/>
      <c r="Z17" s="137"/>
      <c r="AA17" s="143"/>
      <c r="AB17" s="135"/>
      <c r="AC17" s="135"/>
      <c r="AD17" s="135"/>
      <c r="AE17" s="135"/>
      <c r="AF17" s="135"/>
      <c r="AG17" s="135"/>
      <c r="AH17" s="135"/>
      <c r="AI17" s="135"/>
    </row>
    <row r="18" spans="1:35" s="9" customFormat="1" ht="30" customHeight="1" x14ac:dyDescent="0.2">
      <c r="A18" s="36"/>
      <c r="B18" s="37"/>
      <c r="C18" s="116">
        <v>9</v>
      </c>
      <c r="D18" s="116">
        <f>IF(E18=1,1,D13+1)</f>
        <v>1</v>
      </c>
      <c r="E18" s="116">
        <f t="shared" si="9"/>
        <v>1</v>
      </c>
      <c r="F18" s="117">
        <f t="shared" si="10"/>
        <v>1000</v>
      </c>
      <c r="G18" s="118">
        <f t="shared" ca="1" si="11"/>
        <v>328.73752019418873</v>
      </c>
      <c r="H18" s="116" t="str">
        <f t="shared" si="0"/>
        <v>wir. N-10.5/10/E</v>
      </c>
      <c r="I18" s="117" t="str">
        <f t="shared" si="4"/>
        <v>AsXSn 4x50 mm2+AsXSn 1x25 mm2 przyłącze napow. nN</v>
      </c>
      <c r="J18" s="117" t="str">
        <f t="shared" si="12"/>
        <v xml:space="preserve">uchwyty, światłowód, wspornik narożny </v>
      </c>
      <c r="K18" s="117">
        <f t="shared" si="5"/>
        <v>23</v>
      </c>
      <c r="L18" s="40" t="s">
        <v>77</v>
      </c>
      <c r="M18" s="112">
        <v>1</v>
      </c>
      <c r="N18" s="30" t="s">
        <v>7</v>
      </c>
      <c r="O18" s="30" t="s">
        <v>77</v>
      </c>
      <c r="P18" s="113">
        <v>23</v>
      </c>
      <c r="Q18" s="19"/>
      <c r="R18" s="39">
        <v>3</v>
      </c>
      <c r="S18" s="30"/>
      <c r="T18" s="30">
        <f t="shared" si="6"/>
        <v>0</v>
      </c>
      <c r="U18" s="34"/>
      <c r="V18" s="35">
        <f t="shared" ca="1" si="7"/>
        <v>168</v>
      </c>
      <c r="W18" s="35">
        <f t="shared" ca="1" si="8"/>
        <v>2.9321531433504737</v>
      </c>
      <c r="X18" s="18" t="str">
        <f t="shared" si="1"/>
        <v>AsXSn 4x50 mm2+AsXSn 1x25 mm2</v>
      </c>
      <c r="Y18" s="18" t="str">
        <f t="shared" si="2"/>
        <v xml:space="preserve"> przyłącze napow. nN</v>
      </c>
      <c r="Z18" s="18" t="str">
        <f t="shared" si="3"/>
        <v>wspornik narożny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10</v>
      </c>
      <c r="D19" s="116">
        <f t="shared" si="13"/>
        <v>2</v>
      </c>
      <c r="E19" s="116" t="str">
        <f t="shared" si="9"/>
        <v>2</v>
      </c>
      <c r="F19" s="117">
        <f t="shared" si="10"/>
        <v>227</v>
      </c>
      <c r="G19" s="118">
        <f t="shared" si="11"/>
        <v>154.93959999999998</v>
      </c>
      <c r="H19" s="116" t="str">
        <f t="shared" si="0"/>
        <v>żel. P-10/ZN</v>
      </c>
      <c r="I19" s="117" t="str">
        <f t="shared" si="4"/>
        <v>AsXSn 4x50 mm2+AsXSn 1x25 mm2 przyłącze napow. nN</v>
      </c>
      <c r="J19" s="117" t="str">
        <f t="shared" si="12"/>
        <v xml:space="preserve">uchwyty, światłowód, wspornik przelotowy </v>
      </c>
      <c r="K19" s="117">
        <f t="shared" si="5"/>
        <v>37</v>
      </c>
      <c r="L19" s="40" t="s">
        <v>77</v>
      </c>
      <c r="M19" s="112" t="s">
        <v>82</v>
      </c>
      <c r="N19" s="30" t="s">
        <v>4</v>
      </c>
      <c r="O19" s="30" t="s">
        <v>25</v>
      </c>
      <c r="P19" s="113">
        <v>37</v>
      </c>
      <c r="Q19" s="19"/>
      <c r="R19" s="39">
        <v>3</v>
      </c>
      <c r="S19" s="39"/>
      <c r="T19" s="30">
        <f t="shared" si="6"/>
        <v>0</v>
      </c>
      <c r="U19" s="34"/>
      <c r="V19" s="35">
        <f t="shared" ca="1" si="7"/>
        <v>149</v>
      </c>
      <c r="W19" s="35">
        <f t="shared" ca="1" si="8"/>
        <v>2.6005405854715509</v>
      </c>
      <c r="X19" s="18" t="str">
        <f t="shared" si="1"/>
        <v>AsXSn 4x50 mm2+AsXSn 1x25 mm2</v>
      </c>
      <c r="Y19" s="18" t="str">
        <f t="shared" si="2"/>
        <v xml:space="preserve"> przyłącze napow. nN</v>
      </c>
      <c r="Z19" s="18" t="str">
        <f t="shared" si="3"/>
        <v>wspornik przelotowy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11</v>
      </c>
      <c r="D20" s="116">
        <f t="shared" si="13"/>
        <v>3</v>
      </c>
      <c r="E20" s="116" t="str">
        <f t="shared" si="9"/>
        <v>3</v>
      </c>
      <c r="F20" s="117">
        <f t="shared" si="10"/>
        <v>227</v>
      </c>
      <c r="G20" s="118">
        <f t="shared" si="11"/>
        <v>146.35480000000001</v>
      </c>
      <c r="H20" s="116" t="str">
        <f t="shared" si="0"/>
        <v>żel. P-10/ZN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wspornik przelotowy </v>
      </c>
      <c r="K20" s="117">
        <f t="shared" si="5"/>
        <v>31</v>
      </c>
      <c r="L20" s="40" t="s">
        <v>77</v>
      </c>
      <c r="M20" s="112" t="s">
        <v>83</v>
      </c>
      <c r="N20" s="30" t="s">
        <v>4</v>
      </c>
      <c r="O20" s="30" t="s">
        <v>25</v>
      </c>
      <c r="P20" s="113">
        <v>31</v>
      </c>
      <c r="Q20" s="19"/>
      <c r="R20" s="39">
        <v>3</v>
      </c>
      <c r="S20" s="39"/>
      <c r="T20" s="30">
        <f t="shared" si="6"/>
        <v>0</v>
      </c>
      <c r="U20" s="34"/>
      <c r="V20" s="35">
        <f t="shared" ca="1" si="7"/>
        <v>173</v>
      </c>
      <c r="W20" s="35">
        <f t="shared" ca="1" si="8"/>
        <v>3.0194196059501901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 t="str">
        <f t="shared" si="3"/>
        <v>wspornik przelotowy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12</v>
      </c>
      <c r="D21" s="116">
        <f t="shared" si="13"/>
        <v>4</v>
      </c>
      <c r="E21" s="116" t="str">
        <f t="shared" si="9"/>
        <v>4</v>
      </c>
      <c r="F21" s="117">
        <f t="shared" si="10"/>
        <v>227</v>
      </c>
      <c r="G21" s="118">
        <f t="shared" si="11"/>
        <v>173.54000000000002</v>
      </c>
      <c r="H21" s="116" t="str">
        <f t="shared" si="0"/>
        <v>żel. P-10/ZN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wspornik przelotowy </v>
      </c>
      <c r="K21" s="117">
        <f t="shared" si="5"/>
        <v>50</v>
      </c>
      <c r="L21" s="40" t="s">
        <v>77</v>
      </c>
      <c r="M21" s="112" t="s">
        <v>84</v>
      </c>
      <c r="N21" s="30" t="s">
        <v>4</v>
      </c>
      <c r="O21" s="30" t="s">
        <v>25</v>
      </c>
      <c r="P21" s="113">
        <v>50</v>
      </c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101</v>
      </c>
      <c r="W21" s="35">
        <f t="shared" ca="1" si="8"/>
        <v>1.7627825445142729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 t="str">
        <f t="shared" si="3"/>
        <v>wspornik przelotowy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13</v>
      </c>
      <c r="D22" s="116">
        <f t="shared" si="13"/>
        <v>5</v>
      </c>
      <c r="E22" s="116" t="str">
        <f t="shared" si="9"/>
        <v>5</v>
      </c>
      <c r="F22" s="117">
        <f t="shared" si="10"/>
        <v>227</v>
      </c>
      <c r="G22" s="118">
        <f t="shared" si="11"/>
        <v>173.54000000000002</v>
      </c>
      <c r="H22" s="116" t="str">
        <f t="shared" si="0"/>
        <v>żel. P-10/ZN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wspornik przelotowy </v>
      </c>
      <c r="K22" s="117">
        <f t="shared" si="5"/>
        <v>50</v>
      </c>
      <c r="L22" s="40" t="s">
        <v>77</v>
      </c>
      <c r="M22" s="112" t="s">
        <v>85</v>
      </c>
      <c r="N22" s="30" t="s">
        <v>4</v>
      </c>
      <c r="O22" s="30" t="s">
        <v>25</v>
      </c>
      <c r="P22" s="113">
        <v>50</v>
      </c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136</v>
      </c>
      <c r="W22" s="35">
        <f t="shared" ca="1" si="8"/>
        <v>2.3736477827122884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 t="str">
        <f t="shared" si="3"/>
        <v>wspornik przelotowy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14</v>
      </c>
      <c r="D23" s="116">
        <f t="shared" si="13"/>
        <v>6</v>
      </c>
      <c r="E23" s="116" t="str">
        <f t="shared" si="9"/>
        <v>6</v>
      </c>
      <c r="F23" s="117">
        <f t="shared" si="10"/>
        <v>227</v>
      </c>
      <c r="G23" s="118">
        <f t="shared" si="11"/>
        <v>140.63159999999999</v>
      </c>
      <c r="H23" s="116" t="str">
        <f t="shared" si="0"/>
        <v>żel. P-10/ZN</v>
      </c>
      <c r="I23" s="117" t="str">
        <f t="shared" si="4"/>
        <v>AsXSn 4x50 mm2+AsXSn 1x25 mm2 przyłącze napow. nN</v>
      </c>
      <c r="J23" s="117" t="str">
        <f t="shared" si="12"/>
        <v xml:space="preserve">uchwyty, światłowód, wspornik przelotowy </v>
      </c>
      <c r="K23" s="117">
        <f t="shared" si="5"/>
        <v>27</v>
      </c>
      <c r="L23" s="40" t="s">
        <v>77</v>
      </c>
      <c r="M23" s="112" t="s">
        <v>86</v>
      </c>
      <c r="N23" s="30" t="s">
        <v>4</v>
      </c>
      <c r="O23" s="30" t="s">
        <v>25</v>
      </c>
      <c r="P23" s="113">
        <v>27</v>
      </c>
      <c r="Q23" s="19"/>
      <c r="R23" s="39">
        <v>3</v>
      </c>
      <c r="S23" s="30"/>
      <c r="T23" s="30">
        <f t="shared" si="6"/>
        <v>0</v>
      </c>
      <c r="U23" s="34"/>
      <c r="V23" s="35">
        <f t="shared" ca="1" si="7"/>
        <v>109</v>
      </c>
      <c r="W23" s="35">
        <f t="shared" ca="1" si="8"/>
        <v>1.9024088846738192</v>
      </c>
      <c r="X23" s="18" t="str">
        <f t="shared" si="1"/>
        <v>AsXSn 4x50 mm2+AsXSn 1x25 mm2</v>
      </c>
      <c r="Y23" s="18" t="str">
        <f t="shared" si="2"/>
        <v xml:space="preserve"> przyłącze napow. nN</v>
      </c>
      <c r="Z23" s="18" t="str">
        <f t="shared" si="3"/>
        <v>wspornik przelotowy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15</v>
      </c>
      <c r="D24" s="116">
        <f t="shared" si="13"/>
        <v>7</v>
      </c>
      <c r="E24" s="116" t="str">
        <f t="shared" si="9"/>
        <v>7</v>
      </c>
      <c r="F24" s="117">
        <f t="shared" si="10"/>
        <v>1000</v>
      </c>
      <c r="G24" s="118">
        <f t="shared" ca="1" si="11"/>
        <v>769.72831308505715</v>
      </c>
      <c r="H24" s="116" t="str">
        <f t="shared" si="0"/>
        <v>wir. N-10.5/10/E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wspornik narożny </v>
      </c>
      <c r="K24" s="117">
        <f t="shared" si="5"/>
        <v>35</v>
      </c>
      <c r="L24" s="40" t="s">
        <v>77</v>
      </c>
      <c r="M24" s="112" t="s">
        <v>87</v>
      </c>
      <c r="N24" s="30" t="s">
        <v>7</v>
      </c>
      <c r="O24" s="30" t="s">
        <v>77</v>
      </c>
      <c r="P24" s="113">
        <v>35</v>
      </c>
      <c r="Q24" s="19"/>
      <c r="R24" s="39">
        <v>3</v>
      </c>
      <c r="S24" s="30"/>
      <c r="T24" s="30">
        <f t="shared" si="6"/>
        <v>0</v>
      </c>
      <c r="U24" s="34"/>
      <c r="V24" s="35">
        <f t="shared" ca="1" si="7"/>
        <v>114</v>
      </c>
      <c r="W24" s="35">
        <f t="shared" ca="1" si="8"/>
        <v>1.9896753472735358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 t="str">
        <f t="shared" si="3"/>
        <v>wspornik narożny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16</v>
      </c>
      <c r="D25" s="116">
        <f t="shared" si="13"/>
        <v>8</v>
      </c>
      <c r="E25" s="116" t="str">
        <f t="shared" si="9"/>
        <v>8</v>
      </c>
      <c r="F25" s="117">
        <f t="shared" si="10"/>
        <v>227</v>
      </c>
      <c r="G25" s="118">
        <f t="shared" si="11"/>
        <v>183.55560000000003</v>
      </c>
      <c r="H25" s="116" t="str">
        <f t="shared" si="0"/>
        <v>żel. P-10/ZN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wspornik przelotowy </v>
      </c>
      <c r="K25" s="117">
        <f t="shared" si="5"/>
        <v>57</v>
      </c>
      <c r="L25" s="40" t="s">
        <v>77</v>
      </c>
      <c r="M25" s="112" t="s">
        <v>88</v>
      </c>
      <c r="N25" s="30" t="s">
        <v>4</v>
      </c>
      <c r="O25" s="30" t="s">
        <v>25</v>
      </c>
      <c r="P25" s="113">
        <v>57</v>
      </c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141</v>
      </c>
      <c r="W25" s="35">
        <f t="shared" ca="1" si="8"/>
        <v>2.4609142453120048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 t="str">
        <f t="shared" si="3"/>
        <v>wspornik przelotowy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17</v>
      </c>
      <c r="D26" s="116">
        <f t="shared" si="13"/>
        <v>9</v>
      </c>
      <c r="E26" s="116" t="str">
        <f t="shared" si="9"/>
        <v>8.1</v>
      </c>
      <c r="F26" s="117">
        <f t="shared" si="10"/>
        <v>227</v>
      </c>
      <c r="G26" s="118">
        <f t="shared" si="11"/>
        <v>129.18520000000001</v>
      </c>
      <c r="H26" s="116" t="str">
        <f t="shared" si="0"/>
        <v>żel. P-10/ZN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wspornik przelotowy </v>
      </c>
      <c r="K26" s="117">
        <f t="shared" si="5"/>
        <v>19</v>
      </c>
      <c r="L26" s="40" t="s">
        <v>77</v>
      </c>
      <c r="M26" s="112" t="s">
        <v>105</v>
      </c>
      <c r="N26" s="30" t="s">
        <v>4</v>
      </c>
      <c r="O26" s="30" t="s">
        <v>25</v>
      </c>
      <c r="P26" s="113">
        <v>19</v>
      </c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102</v>
      </c>
      <c r="W26" s="35">
        <f t="shared" ca="1" si="8"/>
        <v>1.7802358370342162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 t="str">
        <f t="shared" si="3"/>
        <v>wspornik przelotowy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18</v>
      </c>
      <c r="D27" s="116">
        <f t="shared" si="13"/>
        <v>10</v>
      </c>
      <c r="E27" s="116" t="str">
        <f t="shared" si="9"/>
        <v>9</v>
      </c>
      <c r="F27" s="117">
        <f t="shared" si="10"/>
        <v>227</v>
      </c>
      <c r="G27" s="118">
        <f t="shared" si="11"/>
        <v>173.54000000000002</v>
      </c>
      <c r="H27" s="116" t="str">
        <f t="shared" si="0"/>
        <v>żel. P-10/ZN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wspornik przelotowy </v>
      </c>
      <c r="K27" s="117">
        <f t="shared" si="5"/>
        <v>50</v>
      </c>
      <c r="L27" s="40" t="s">
        <v>77</v>
      </c>
      <c r="M27" s="112" t="s">
        <v>89</v>
      </c>
      <c r="N27" s="30" t="s">
        <v>4</v>
      </c>
      <c r="O27" s="30" t="s">
        <v>25</v>
      </c>
      <c r="P27" s="113">
        <v>50</v>
      </c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175</v>
      </c>
      <c r="W27" s="35">
        <f t="shared" ca="1" si="8"/>
        <v>3.0543261909900767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 t="str">
        <f t="shared" si="3"/>
        <v>wspornik przelotowy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19</v>
      </c>
      <c r="D28" s="116">
        <f t="shared" si="13"/>
        <v>11</v>
      </c>
      <c r="E28" s="116" t="str">
        <f t="shared" si="9"/>
        <v>10</v>
      </c>
      <c r="F28" s="117">
        <f t="shared" si="10"/>
        <v>227</v>
      </c>
      <c r="G28" s="118">
        <f t="shared" si="11"/>
        <v>182.12479999999999</v>
      </c>
      <c r="H28" s="116" t="str">
        <f t="shared" si="0"/>
        <v>żel. P-10/ZN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wspornik przelotowy </v>
      </c>
      <c r="K28" s="117">
        <f t="shared" si="5"/>
        <v>56</v>
      </c>
      <c r="L28" s="40" t="s">
        <v>77</v>
      </c>
      <c r="M28" s="112" t="s">
        <v>90</v>
      </c>
      <c r="N28" s="30" t="s">
        <v>4</v>
      </c>
      <c r="O28" s="30" t="s">
        <v>25</v>
      </c>
      <c r="P28" s="113">
        <v>56</v>
      </c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167</v>
      </c>
      <c r="W28" s="35">
        <f t="shared" ca="1" si="8"/>
        <v>2.9146998508305302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 t="str">
        <f t="shared" si="3"/>
        <v>wspornik przelotowy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20</v>
      </c>
      <c r="D29" s="116">
        <f t="shared" si="13"/>
        <v>12</v>
      </c>
      <c r="E29" s="116" t="str">
        <f t="shared" si="9"/>
        <v>11</v>
      </c>
      <c r="F29" s="117">
        <f t="shared" si="10"/>
        <v>1000</v>
      </c>
      <c r="G29" s="118">
        <f t="shared" ca="1" si="11"/>
        <v>861.35037671831947</v>
      </c>
      <c r="H29" s="116" t="str">
        <f t="shared" si="0"/>
        <v>wir. N-10.5/10/E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wspornik narożny </v>
      </c>
      <c r="K29" s="117">
        <f t="shared" si="5"/>
        <v>57</v>
      </c>
      <c r="L29" s="40" t="s">
        <v>77</v>
      </c>
      <c r="M29" s="112" t="s">
        <v>91</v>
      </c>
      <c r="N29" s="30" t="s">
        <v>7</v>
      </c>
      <c r="O29" s="30" t="s">
        <v>77</v>
      </c>
      <c r="P29" s="113">
        <v>57</v>
      </c>
      <c r="Q29" s="19"/>
      <c r="R29" s="39">
        <v>3</v>
      </c>
      <c r="S29" s="30"/>
      <c r="T29" s="30">
        <f t="shared" si="6"/>
        <v>0</v>
      </c>
      <c r="U29" s="34"/>
      <c r="V29" s="35">
        <f t="shared" ca="1" si="7"/>
        <v>101</v>
      </c>
      <c r="W29" s="35">
        <f t="shared" ca="1" si="8"/>
        <v>1.7627825445142729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 t="str">
        <f t="shared" si="3"/>
        <v>wspornik narożny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21</v>
      </c>
      <c r="D30" s="116">
        <f t="shared" si="13"/>
        <v>13</v>
      </c>
      <c r="E30" s="116" t="str">
        <f t="shared" si="9"/>
        <v>12</v>
      </c>
      <c r="F30" s="117">
        <f t="shared" si="10"/>
        <v>1000</v>
      </c>
      <c r="G30" s="118">
        <f t="shared" ca="1" si="11"/>
        <v>607.44879922982</v>
      </c>
      <c r="H30" s="116" t="str">
        <f t="shared" si="0"/>
        <v>wir. N-10.5/10/E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wspornik narożny </v>
      </c>
      <c r="K30" s="117">
        <f t="shared" si="5"/>
        <v>55</v>
      </c>
      <c r="L30" s="40" t="s">
        <v>77</v>
      </c>
      <c r="M30" s="112" t="s">
        <v>92</v>
      </c>
      <c r="N30" s="30" t="s">
        <v>7</v>
      </c>
      <c r="O30" s="30" t="s">
        <v>77</v>
      </c>
      <c r="P30" s="113">
        <v>55</v>
      </c>
      <c r="Q30" s="19"/>
      <c r="R30" s="39">
        <v>3</v>
      </c>
      <c r="S30" s="30"/>
      <c r="T30" s="30">
        <f t="shared" si="6"/>
        <v>0</v>
      </c>
      <c r="U30" s="34"/>
      <c r="V30" s="35">
        <f t="shared" ca="1" si="7"/>
        <v>135</v>
      </c>
      <c r="W30" s="35">
        <f t="shared" ca="1" si="8"/>
        <v>2.3561944901923448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 t="str">
        <f t="shared" si="3"/>
        <v>wspornik narożny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22</v>
      </c>
      <c r="D31" s="116">
        <f t="shared" si="13"/>
        <v>14</v>
      </c>
      <c r="E31" s="116" t="str">
        <f t="shared" si="9"/>
        <v>13</v>
      </c>
      <c r="F31" s="117">
        <f t="shared" si="10"/>
        <v>1000</v>
      </c>
      <c r="G31" s="118">
        <f t="shared" ca="1" si="11"/>
        <v>900.94138803089152</v>
      </c>
      <c r="H31" s="116" t="str">
        <f t="shared" si="0"/>
        <v>wir. N-10.5/10/E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wspornik narożny </v>
      </c>
      <c r="K31" s="117">
        <f t="shared" si="5"/>
        <v>32</v>
      </c>
      <c r="L31" s="40" t="s">
        <v>77</v>
      </c>
      <c r="M31" s="112" t="s">
        <v>93</v>
      </c>
      <c r="N31" s="30" t="s">
        <v>7</v>
      </c>
      <c r="O31" s="30" t="s">
        <v>77</v>
      </c>
      <c r="P31" s="113">
        <v>32</v>
      </c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95</v>
      </c>
      <c r="W31" s="35">
        <f t="shared" ca="1" si="8"/>
        <v>1.6580627893946132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 t="str">
        <f t="shared" si="3"/>
        <v>wspornik narożny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23</v>
      </c>
      <c r="D32" s="116">
        <f t="shared" si="13"/>
        <v>15</v>
      </c>
      <c r="E32" s="116" t="str">
        <f t="shared" si="9"/>
        <v>14</v>
      </c>
      <c r="F32" s="117">
        <f t="shared" si="10"/>
        <v>1000</v>
      </c>
      <c r="G32" s="118">
        <f t="shared" si="11"/>
        <v>216.464</v>
      </c>
      <c r="H32" s="116" t="str">
        <f t="shared" si="0"/>
        <v>wir. P-10.5/10/E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wspornik przelotowy </v>
      </c>
      <c r="K32" s="117">
        <f t="shared" si="5"/>
        <v>80</v>
      </c>
      <c r="L32" s="40" t="s">
        <v>77</v>
      </c>
      <c r="M32" s="112" t="s">
        <v>94</v>
      </c>
      <c r="N32" s="30" t="s">
        <v>4</v>
      </c>
      <c r="O32" s="30" t="s">
        <v>77</v>
      </c>
      <c r="P32" s="113">
        <v>80</v>
      </c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167</v>
      </c>
      <c r="W32" s="35">
        <f t="shared" ca="1" si="8"/>
        <v>2.9146998508305302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 t="str">
        <f t="shared" si="3"/>
        <v>wspornik przelotowy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24</v>
      </c>
      <c r="D33" s="116">
        <f t="shared" si="13"/>
        <v>16</v>
      </c>
      <c r="E33" s="116" t="str">
        <f t="shared" si="9"/>
        <v>15</v>
      </c>
      <c r="F33" s="117">
        <f t="shared" si="10"/>
        <v>227</v>
      </c>
      <c r="G33" s="118">
        <f t="shared" si="11"/>
        <v>182.12479999999999</v>
      </c>
      <c r="H33" s="116" t="str">
        <f t="shared" si="0"/>
        <v>żel. P-10/ZN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wspornik przelotowy </v>
      </c>
      <c r="K33" s="117">
        <f t="shared" si="5"/>
        <v>56</v>
      </c>
      <c r="L33" s="40" t="s">
        <v>77</v>
      </c>
      <c r="M33" s="112" t="s">
        <v>95</v>
      </c>
      <c r="N33" s="30" t="s">
        <v>4</v>
      </c>
      <c r="O33" s="30" t="s">
        <v>25</v>
      </c>
      <c r="P33" s="113">
        <v>56</v>
      </c>
      <c r="Q33" s="19"/>
      <c r="R33" s="39">
        <v>3</v>
      </c>
      <c r="S33" s="39"/>
      <c r="T33" s="30">
        <f t="shared" si="6"/>
        <v>0</v>
      </c>
      <c r="U33" s="34"/>
      <c r="V33" s="35">
        <f t="shared" ca="1" si="7"/>
        <v>173</v>
      </c>
      <c r="W33" s="35">
        <f t="shared" ca="1" si="8"/>
        <v>3.0194196059501901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 t="str">
        <f t="shared" si="3"/>
        <v>wspornik przelotowy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25</v>
      </c>
      <c r="D34" s="116">
        <f t="shared" si="13"/>
        <v>17</v>
      </c>
      <c r="E34" s="116" t="str">
        <f t="shared" si="9"/>
        <v>16</v>
      </c>
      <c r="F34" s="117">
        <f t="shared" si="10"/>
        <v>227</v>
      </c>
      <c r="G34" s="118">
        <f t="shared" si="11"/>
        <v>183.55560000000003</v>
      </c>
      <c r="H34" s="116" t="str">
        <f t="shared" si="0"/>
        <v>żel. P-10/ZN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wspornik przelotowy </v>
      </c>
      <c r="K34" s="117">
        <f t="shared" si="5"/>
        <v>57</v>
      </c>
      <c r="L34" s="40" t="s">
        <v>77</v>
      </c>
      <c r="M34" s="112" t="s">
        <v>96</v>
      </c>
      <c r="N34" s="30" t="s">
        <v>4</v>
      </c>
      <c r="O34" s="30" t="s">
        <v>25</v>
      </c>
      <c r="P34" s="113">
        <v>57</v>
      </c>
      <c r="Q34" s="19"/>
      <c r="R34" s="39">
        <v>3</v>
      </c>
      <c r="S34" s="48"/>
      <c r="T34" s="30">
        <f t="shared" si="6"/>
        <v>0</v>
      </c>
      <c r="U34" s="34"/>
      <c r="V34" s="35">
        <f t="shared" ca="1" si="7"/>
        <v>113</v>
      </c>
      <c r="W34" s="35">
        <f t="shared" ca="1" si="8"/>
        <v>1.9722220547535925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 t="str">
        <f t="shared" si="3"/>
        <v>wspornik przelotowy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26</v>
      </c>
      <c r="D35" s="116">
        <f t="shared" si="13"/>
        <v>18</v>
      </c>
      <c r="E35" s="116" t="str">
        <f t="shared" si="9"/>
        <v>17</v>
      </c>
      <c r="F35" s="117">
        <f t="shared" si="10"/>
        <v>227</v>
      </c>
      <c r="G35" s="118">
        <f t="shared" si="11"/>
        <v>183.55560000000003</v>
      </c>
      <c r="H35" s="116" t="str">
        <f t="shared" si="0"/>
        <v>żel. P-10/ZN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wspornik przelotowy </v>
      </c>
      <c r="K35" s="117">
        <f t="shared" si="5"/>
        <v>57</v>
      </c>
      <c r="L35" s="40" t="s">
        <v>77</v>
      </c>
      <c r="M35" s="112" t="s">
        <v>97</v>
      </c>
      <c r="N35" s="30" t="s">
        <v>4</v>
      </c>
      <c r="O35" s="30" t="s">
        <v>25</v>
      </c>
      <c r="P35" s="113">
        <v>57</v>
      </c>
      <c r="Q35" s="19"/>
      <c r="R35" s="39">
        <v>3</v>
      </c>
      <c r="S35" s="50"/>
      <c r="T35" s="30">
        <f t="shared" si="6"/>
        <v>0</v>
      </c>
      <c r="U35" s="34"/>
      <c r="V35" s="35">
        <f t="shared" ca="1" si="7"/>
        <v>158</v>
      </c>
      <c r="W35" s="35">
        <f t="shared" ca="1" si="8"/>
        <v>2.7576202181510405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 t="str">
        <f t="shared" si="3"/>
        <v>wspornik przelotowy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27</v>
      </c>
      <c r="D36" s="116">
        <f t="shared" si="13"/>
        <v>19</v>
      </c>
      <c r="E36" s="116" t="str">
        <f t="shared" si="9"/>
        <v>18</v>
      </c>
      <c r="F36" s="117">
        <f t="shared" si="10"/>
        <v>227</v>
      </c>
      <c r="G36" s="118">
        <f t="shared" si="11"/>
        <v>183.55560000000003</v>
      </c>
      <c r="H36" s="116" t="str">
        <f t="shared" si="0"/>
        <v>żel. P-10/ZN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wspornik przelotowy </v>
      </c>
      <c r="K36" s="117">
        <f t="shared" si="5"/>
        <v>57</v>
      </c>
      <c r="L36" s="40" t="s">
        <v>77</v>
      </c>
      <c r="M36" s="112" t="s">
        <v>106</v>
      </c>
      <c r="N36" s="30" t="s">
        <v>4</v>
      </c>
      <c r="O36" s="30" t="s">
        <v>25</v>
      </c>
      <c r="P36" s="113">
        <v>57</v>
      </c>
      <c r="Q36" s="19"/>
      <c r="R36" s="39">
        <v>3</v>
      </c>
      <c r="S36" s="52"/>
      <c r="T36" s="30">
        <f t="shared" si="6"/>
        <v>0</v>
      </c>
      <c r="U36" s="34">
        <f t="shared" ref="U36:U37" si="14">P36+2</f>
        <v>59</v>
      </c>
      <c r="V36" s="35">
        <f t="shared" ca="1" si="7"/>
        <v>137</v>
      </c>
      <c r="W36" s="35">
        <f t="shared" ca="1" si="8"/>
        <v>2.3911010752322315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 t="str">
        <f t="shared" si="3"/>
        <v>wspornik przelotowy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28</v>
      </c>
      <c r="D37" s="116">
        <f t="shared" si="13"/>
        <v>20</v>
      </c>
      <c r="E37" s="116" t="str">
        <f t="shared" si="9"/>
        <v>19</v>
      </c>
      <c r="F37" s="117">
        <f t="shared" si="10"/>
        <v>227</v>
      </c>
      <c r="G37" s="118">
        <f t="shared" si="11"/>
        <v>179.26319999999998</v>
      </c>
      <c r="H37" s="116" t="str">
        <f t="shared" si="0"/>
        <v>żel. P-10/ZN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wspornik przelotowy </v>
      </c>
      <c r="K37" s="117">
        <f t="shared" si="5"/>
        <v>54</v>
      </c>
      <c r="L37" s="40" t="s">
        <v>77</v>
      </c>
      <c r="M37" s="112" t="s">
        <v>107</v>
      </c>
      <c r="N37" s="30" t="s">
        <v>4</v>
      </c>
      <c r="O37" s="30" t="s">
        <v>25</v>
      </c>
      <c r="P37" s="113">
        <v>54</v>
      </c>
      <c r="Q37" s="19"/>
      <c r="R37" s="39">
        <v>3</v>
      </c>
      <c r="S37" s="30"/>
      <c r="T37" s="30">
        <f t="shared" si="6"/>
        <v>0</v>
      </c>
      <c r="U37" s="34">
        <f t="shared" si="14"/>
        <v>56</v>
      </c>
      <c r="V37" s="35">
        <f t="shared" ca="1" si="7"/>
        <v>152</v>
      </c>
      <c r="W37" s="35">
        <f t="shared" ca="1" si="8"/>
        <v>2.6529004630313811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 t="str">
        <f t="shared" si="3"/>
        <v>wspornik przelotowy</v>
      </c>
      <c r="AA37" s="16" t="s">
        <v>12</v>
      </c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29</v>
      </c>
      <c r="D38" s="116">
        <f t="shared" si="13"/>
        <v>21</v>
      </c>
      <c r="E38" s="116" t="str">
        <f t="shared" si="9"/>
        <v>20</v>
      </c>
      <c r="F38" s="117">
        <f t="shared" si="10"/>
        <v>1000</v>
      </c>
      <c r="G38" s="118">
        <f>IF(N38="P",1.4308*P38+64.2+37.8+T38,IF(OR(N38="Kr",N38="RPKr",N38="RPK",N38="K"),501+321.33+1.43*P38+79,IF(OR(N38="Nr",N38="N",N38="Nrp"),2*501*COS(W38/2)+20+79+125,IF(N38="Or",657,IF(OR(N38="Pb",N38="BN",N38="Pp"),1.43*P38+64.2+77.6+T47," CHECK")))))</f>
        <v>981.41</v>
      </c>
      <c r="H38" s="116" t="str">
        <f t="shared" si="0"/>
        <v>wir. K-10.5/10/E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wspornik krańcowy </v>
      </c>
      <c r="K38" s="117">
        <f t="shared" si="5"/>
        <v>56</v>
      </c>
      <c r="L38" s="40" t="s">
        <v>77</v>
      </c>
      <c r="M38" s="112" t="s">
        <v>108</v>
      </c>
      <c r="N38" s="30" t="s">
        <v>24</v>
      </c>
      <c r="O38" s="30" t="s">
        <v>77</v>
      </c>
      <c r="P38" s="113">
        <v>56</v>
      </c>
      <c r="Q38" s="19"/>
      <c r="R38" s="39">
        <v>3</v>
      </c>
      <c r="S38" s="30"/>
      <c r="T38" s="30">
        <f t="shared" si="6"/>
        <v>0</v>
      </c>
      <c r="U38" s="34"/>
      <c r="V38" s="35">
        <f t="shared" ca="1" si="7"/>
        <v>163</v>
      </c>
      <c r="W38" s="35">
        <f t="shared" ca="1" si="8"/>
        <v>2.8448866807507573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 t="str">
        <f t="shared" si="3"/>
        <v>wspornik krańcowy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139" customFormat="1" x14ac:dyDescent="0.2">
      <c r="A39" s="127"/>
      <c r="B39" s="128"/>
      <c r="C39" s="165" t="s">
        <v>23</v>
      </c>
      <c r="D39" s="166"/>
      <c r="E39" s="166"/>
      <c r="F39" s="166"/>
      <c r="G39" s="166"/>
      <c r="H39" s="166"/>
      <c r="I39" s="166"/>
      <c r="J39" s="167"/>
      <c r="K39" s="119" t="str">
        <f>CONCATENATE(P39," m")</f>
        <v>996 m</v>
      </c>
      <c r="L39" s="129"/>
      <c r="M39" s="130"/>
      <c r="N39" s="131"/>
      <c r="O39" s="146"/>
      <c r="P39" s="145">
        <f>SUM(P18:P38)</f>
        <v>996</v>
      </c>
      <c r="Q39" s="132"/>
      <c r="R39" s="39">
        <v>1</v>
      </c>
      <c r="S39" s="144" t="e">
        <f>SUM(#REF!)</f>
        <v>#REF!</v>
      </c>
      <c r="T39" s="134"/>
      <c r="U39" s="135"/>
      <c r="V39" s="135"/>
      <c r="W39" s="136"/>
      <c r="X39" s="136"/>
      <c r="Y39" s="136"/>
      <c r="Z39" s="137"/>
      <c r="AA39" s="138"/>
      <c r="AB39" s="135"/>
      <c r="AC39" s="135"/>
      <c r="AD39" s="135"/>
      <c r="AE39" s="135"/>
      <c r="AF39" s="135"/>
      <c r="AG39" s="135"/>
      <c r="AH39" s="135"/>
      <c r="AI39" s="135"/>
    </row>
    <row r="40" spans="1:35" s="139" customFormat="1" ht="24" x14ac:dyDescent="0.2">
      <c r="A40" s="127"/>
      <c r="B40" s="128"/>
      <c r="C40" s="165" t="s">
        <v>1</v>
      </c>
      <c r="D40" s="166"/>
      <c r="E40" s="166"/>
      <c r="F40" s="166"/>
      <c r="G40" s="166"/>
      <c r="H40" s="166"/>
      <c r="I40" s="166"/>
      <c r="J40" s="167"/>
      <c r="K40" s="117">
        <f>D38</f>
        <v>21</v>
      </c>
      <c r="L40" s="129"/>
      <c r="M40" s="130"/>
      <c r="N40" s="131">
        <f>MAX(P:P)</f>
        <v>996</v>
      </c>
      <c r="O40" s="146" t="s">
        <v>78</v>
      </c>
      <c r="P40" s="145"/>
      <c r="Q40" s="132"/>
      <c r="R40" s="39">
        <v>1</v>
      </c>
      <c r="S40" s="133" t="e">
        <f>S39</f>
        <v>#REF!</v>
      </c>
      <c r="T40" s="134"/>
      <c r="U40" s="135"/>
      <c r="V40" s="135"/>
      <c r="W40" s="136"/>
      <c r="X40" s="136"/>
      <c r="Y40" s="136"/>
      <c r="Z40" s="137"/>
      <c r="AA40" s="138"/>
      <c r="AB40" s="135"/>
      <c r="AC40" s="135"/>
      <c r="AD40" s="135"/>
      <c r="AE40" s="135"/>
      <c r="AF40" s="135"/>
      <c r="AG40" s="135"/>
      <c r="AH40" s="135"/>
      <c r="AI40" s="135"/>
    </row>
    <row r="41" spans="1:35" s="139" customFormat="1" x14ac:dyDescent="0.2">
      <c r="A41" s="127"/>
      <c r="B41" s="128"/>
      <c r="C41" s="170" t="s">
        <v>67</v>
      </c>
      <c r="D41" s="171"/>
      <c r="E41" s="171"/>
      <c r="F41" s="171"/>
      <c r="G41" s="171"/>
      <c r="H41" s="171"/>
      <c r="I41" s="171"/>
      <c r="J41" s="171"/>
      <c r="K41" s="172"/>
      <c r="L41" s="129"/>
      <c r="M41" s="130"/>
      <c r="N41" s="131">
        <f>IF(M42&gt;1,LARGE(P:P,2),0)</f>
        <v>337</v>
      </c>
      <c r="O41" s="129"/>
      <c r="P41" s="132"/>
      <c r="Q41" s="132"/>
      <c r="R41" s="39">
        <v>1</v>
      </c>
      <c r="S41" s="133"/>
      <c r="T41" s="134"/>
      <c r="U41" s="135"/>
      <c r="V41" s="135"/>
      <c r="W41" s="136"/>
      <c r="X41" s="136"/>
      <c r="Y41" s="136"/>
      <c r="Z41" s="137"/>
      <c r="AA41" s="138"/>
      <c r="AB41" s="135"/>
      <c r="AC41" s="135"/>
      <c r="AD41" s="135"/>
      <c r="AE41" s="135"/>
      <c r="AF41" s="135"/>
      <c r="AG41" s="135"/>
      <c r="AH41" s="135"/>
      <c r="AI41" s="135"/>
    </row>
    <row r="42" spans="1:35" s="139" customFormat="1" x14ac:dyDescent="0.2">
      <c r="A42" s="127"/>
      <c r="B42" s="128"/>
      <c r="C42" s="173" t="str">
        <f>CONCATENATE("CAŁKOWITA DŁUGOŚĆ WYKORZYSTANEJ LINII NAPOWIETRZNEJ nN ",O42," m")</f>
        <v>CAŁKOWITA DŁUGOŚĆ WYKORZYSTANEJ LINII NAPOWIETRZNEJ nN 1333 m</v>
      </c>
      <c r="D42" s="174"/>
      <c r="E42" s="174"/>
      <c r="F42" s="174"/>
      <c r="G42" s="174"/>
      <c r="H42" s="174"/>
      <c r="I42" s="174"/>
      <c r="J42" s="174"/>
      <c r="K42" s="175"/>
      <c r="L42" s="129"/>
      <c r="M42" s="147">
        <v>2</v>
      </c>
      <c r="N42" s="131">
        <f>IF(M42&gt;2,LARGE(P:P,3),0)</f>
        <v>0</v>
      </c>
      <c r="O42" s="146">
        <f>SUM(N40:N43)</f>
        <v>1333</v>
      </c>
      <c r="P42" s="132"/>
      <c r="Q42" s="132"/>
      <c r="R42" s="39">
        <v>1</v>
      </c>
      <c r="S42" s="133"/>
      <c r="T42" s="134"/>
      <c r="U42" s="135">
        <f t="shared" ref="U42:U43" ca="1" si="15">RANDBETWEEN(90,180)</f>
        <v>134</v>
      </c>
      <c r="V42" s="135">
        <f t="shared" ref="V42:V43" ca="1" si="16">RADIANS(U42)</f>
        <v>2.3387411976724017</v>
      </c>
      <c r="W42" s="136" t="b">
        <f t="shared" ref="W42:W43" si="17">IF(P42=1,("AL.  4x50 mm2+AL. 1x25 mm2"),IF(P42=2,("AL.  4x50 mm2+AL. 2x25 mm2"),IF(P42=3,("AsXSn 4x50 mm2+AsXSn 1x25 mm2"),IF(P42=4,("AsXSn 4x50 mm2+AsXSn 2x25 mm2"),IF(P42=5,("AL.  4x50 mm2"),IF(P42=6,("AsXSn 4x50 mm2"),IF(P42=9,("2xAL. 2x25 mm2"),IF(P42=8,("3xAsXSn 4x50 mm2+AsXSn 2x25 mm2"),IF(P42=10,("AsXSn 4x70 mm2+AL.  4x50 mm2+AL. 2x25 mm2"),IF(P42=11,("AL.  7x50 mm2+AL. 2x25 mm2")))))))))))</f>
        <v>0</v>
      </c>
      <c r="X42" s="136" t="str">
        <f t="shared" ref="X42:X43" si="18">IF(Q42="T",(", lampa OU, przyłącze napow. nN"), (" przyłącze napow. nN"))</f>
        <v xml:space="preserve"> przyłącze napow. nN</v>
      </c>
      <c r="Y42" s="136">
        <f t="shared" ref="Y42:Y43" si="19">IF(OR(N42="Kr",N42="K"),"wspornik krańcowy",IF(N42="P","wspornik przelotowy",IF(OR(N42="Nr",N42="RNKr",N42="Np."),"wspornik narożny",IF(N42="N","wspornik narożny",IF(N42="Or","wspornik odporowy",IF(OR(N42="RPP",N42="RPPb",N42="RPPR"),"wspornik przelotowy",IF(N42="RPK","wspornik przelotowy",IF(OR(N42="RPKr",N42="RPKb"),"wspornik przelotowy",IF(N42="BN","wspornik przelotowy",IF(N42="Npr","wspornik narożny",0))))))))))</f>
        <v>0</v>
      </c>
      <c r="Z42" s="137"/>
      <c r="AA42" s="138"/>
      <c r="AB42" s="135"/>
      <c r="AC42" s="135"/>
      <c r="AD42" s="135"/>
      <c r="AE42" s="135"/>
      <c r="AF42" s="135"/>
      <c r="AG42" s="135"/>
      <c r="AH42" s="135"/>
      <c r="AI42" s="135"/>
    </row>
    <row r="43" spans="1:35" s="139" customFormat="1" x14ac:dyDescent="0.2">
      <c r="A43" s="127"/>
      <c r="B43" s="128"/>
      <c r="C43" s="176" t="str">
        <f>CONCATENATE("CAŁKOWITA ILOŚĆ WYKORZYSTANYCH SŁUPÓW LINII NAPOWIETRZNEJ nN: ",C38," szt.")</f>
        <v>CAŁKOWITA ILOŚĆ WYKORZYSTANYCH SŁUPÓW LINII NAPOWIETRZNEJ nN: 29 szt.</v>
      </c>
      <c r="D43" s="176"/>
      <c r="E43" s="176"/>
      <c r="F43" s="176"/>
      <c r="G43" s="176"/>
      <c r="H43" s="176"/>
      <c r="I43" s="176"/>
      <c r="J43" s="176"/>
      <c r="K43" s="176"/>
      <c r="L43" s="129"/>
      <c r="M43" s="130"/>
      <c r="N43" s="131"/>
      <c r="O43" s="131"/>
      <c r="P43" s="132"/>
      <c r="Q43" s="131"/>
      <c r="R43" s="39">
        <v>1</v>
      </c>
      <c r="S43" s="133"/>
      <c r="T43" s="134"/>
      <c r="U43" s="135">
        <f t="shared" ca="1" si="15"/>
        <v>160</v>
      </c>
      <c r="V43" s="135">
        <f t="shared" ca="1" si="16"/>
        <v>2.7925268031909272</v>
      </c>
      <c r="W43" s="136" t="b">
        <f t="shared" si="17"/>
        <v>0</v>
      </c>
      <c r="X43" s="136" t="str">
        <f t="shared" si="18"/>
        <v xml:space="preserve"> przyłącze napow. nN</v>
      </c>
      <c r="Y43" s="136">
        <f t="shared" si="19"/>
        <v>0</v>
      </c>
      <c r="Z43" s="137"/>
      <c r="AA43" s="138"/>
      <c r="AB43" s="135"/>
      <c r="AC43" s="135"/>
      <c r="AD43" s="135"/>
      <c r="AE43" s="135"/>
      <c r="AF43" s="135"/>
      <c r="AG43" s="135"/>
      <c r="AH43" s="135"/>
      <c r="AI43" s="135"/>
    </row>
    <row r="44" spans="1:35" s="139" customFormat="1" ht="9.75" customHeight="1" x14ac:dyDescent="0.2">
      <c r="A44" s="163"/>
      <c r="B44" s="163"/>
      <c r="C44" s="163"/>
      <c r="D44" s="163"/>
      <c r="E44" s="163"/>
      <c r="F44" s="163"/>
      <c r="G44" s="163"/>
      <c r="H44" s="163"/>
      <c r="I44" s="163"/>
      <c r="J44" s="163"/>
      <c r="K44" s="164"/>
      <c r="L44" s="129"/>
      <c r="M44" s="130"/>
      <c r="N44" s="131"/>
      <c r="O44" s="131"/>
      <c r="P44" s="132"/>
      <c r="Q44" s="142"/>
      <c r="R44" s="39"/>
      <c r="S44" s="133"/>
      <c r="T44" s="134"/>
      <c r="U44" s="135"/>
      <c r="V44" s="135"/>
      <c r="W44" s="136"/>
      <c r="X44" s="136"/>
      <c r="Y44" s="136"/>
      <c r="Z44" s="137"/>
      <c r="AA44" s="138"/>
      <c r="AB44" s="135"/>
      <c r="AC44" s="135"/>
      <c r="AD44" s="135"/>
      <c r="AE44" s="135"/>
      <c r="AF44" s="135"/>
      <c r="AG44" s="135"/>
      <c r="AH44" s="135"/>
      <c r="AI44" s="135"/>
    </row>
    <row r="45" spans="1:35" s="9" customFormat="1" ht="30" customHeight="1" x14ac:dyDescent="0.2">
      <c r="A45" s="36"/>
      <c r="B45" s="37"/>
      <c r="C45" s="158" t="s">
        <v>99</v>
      </c>
      <c r="D45" s="158"/>
      <c r="E45" s="158"/>
      <c r="F45" s="158"/>
      <c r="G45" s="159" t="s">
        <v>100</v>
      </c>
      <c r="H45" s="159"/>
      <c r="I45" s="157" t="s">
        <v>101</v>
      </c>
      <c r="J45" s="159"/>
      <c r="K45" s="159"/>
      <c r="L45" s="40" t="s">
        <v>77</v>
      </c>
      <c r="M45" s="112"/>
      <c r="N45" s="39"/>
      <c r="O45" s="40"/>
      <c r="P45" s="113"/>
      <c r="Q45" s="19"/>
      <c r="R45" s="39">
        <v>1</v>
      </c>
      <c r="S45" s="39"/>
      <c r="T45" s="30">
        <f t="shared" ref="T45:T46" si="20">IF(S45="T",20,0)</f>
        <v>0</v>
      </c>
      <c r="U45" s="34"/>
      <c r="V45" s="35">
        <f t="shared" ref="V45:V46" ca="1" si="21">RANDBETWEEN(90,180)</f>
        <v>134</v>
      </c>
      <c r="W45" s="35">
        <f t="shared" ref="W45:W46" ca="1" si="22">RADIANS(V45)</f>
        <v>2.3387411976724017</v>
      </c>
      <c r="X45" s="18" t="str">
        <f t="shared" ref="X45:X46" si="23">IF(R45=1,("AL.  4x50 mm2+AL. 1x25 mm2"),IF(R45=2,("AL.  4x50 mm2+AL. 2x25 mm2"),IF(R45=3,("AsXSn 4x50 mm2+AsXSn 1x25 mm2"),IF(R45=4,("AsXSn 4x50 mm2+AsXSn 2x25 mm2"),IF(R45=5,("AL.  4x50 mm2"),IF(R45=6,("AsXSn 4x50 mm2"),IF(R45=9,("2xAL. 2x25 mm2"),IF(R45=8,("3xAsXSn 4x50 mm2+AsXSn 2x25 mm2"),IF(R45=10,("AsXSn 4x70 mm2+AL.  4x50 mm2+AL. 2x25 mm2"),IF(R45=11,("AL.  7x50 mm2+AL. 2x25 mm2")))))))))))</f>
        <v>AL.  4x50 mm2+AL. 1x25 mm2</v>
      </c>
      <c r="Y45" s="18" t="str">
        <f t="shared" ref="Y45:Y46" si="24">IF(S45="T",(", lampa OU, przyłącze napow. nN"), (" przyłącze napow. nN"))</f>
        <v xml:space="preserve"> przyłącze napow. nN</v>
      </c>
      <c r="Z45" s="18">
        <f t="shared" ref="Z45:Z46" si="25">IF(OR(N45="Kr",N45="K"),"wspornik krańcowy",IF(N45="P","wspornik przelotowy",IF(OR(N45="Nr",N45="RNKr",N45="Np."),"wspornik narożny",IF(N45="N","wspornik narożny",IF(N45="Or","wspornik odporowy",IF(OR(N45="RPP",N45="RPPb",N45="RPPR"),"wspornik przelotowy",IF(N45="RPK","wspornik przelotowy",IF(OR(N45="RPKr",N45="RPKb"),"wspornik przelotowy",IF(N45="BN","wspornik przelotowy",IF(N45="Npr","wspornik narożny",0))))))))))</f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58" t="s">
        <v>99</v>
      </c>
      <c r="D46" s="158"/>
      <c r="E46" s="158"/>
      <c r="F46" s="158"/>
      <c r="G46" s="159" t="s">
        <v>102</v>
      </c>
      <c r="H46" s="159"/>
      <c r="I46" s="157" t="s">
        <v>103</v>
      </c>
      <c r="J46" s="159"/>
      <c r="K46" s="159"/>
      <c r="L46" s="40" t="s">
        <v>77</v>
      </c>
      <c r="M46" s="112"/>
      <c r="N46" s="30"/>
      <c r="O46" s="30"/>
      <c r="P46" s="113"/>
      <c r="Q46" s="19"/>
      <c r="R46" s="39">
        <v>1</v>
      </c>
      <c r="S46" s="30"/>
      <c r="T46" s="30">
        <f t="shared" si="20"/>
        <v>0</v>
      </c>
      <c r="U46" s="34"/>
      <c r="V46" s="35">
        <f t="shared" ca="1" si="21"/>
        <v>156</v>
      </c>
      <c r="W46" s="35">
        <f t="shared" ca="1" si="22"/>
        <v>2.7227136331111539</v>
      </c>
      <c r="X46" s="18" t="str">
        <f t="shared" si="23"/>
        <v>AL.  4x50 mm2+AL. 1x25 mm2</v>
      </c>
      <c r="Y46" s="18" t="str">
        <f t="shared" si="24"/>
        <v xml:space="preserve"> przyłącze napow. nN</v>
      </c>
      <c r="Z46" s="18">
        <f t="shared" si="25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30</v>
      </c>
      <c r="D47" s="116">
        <f>IF(E47=1,1,D38+1)</f>
        <v>22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30"/>
      <c r="P47" s="113"/>
      <c r="Q47" s="19"/>
      <c r="R47" s="39">
        <v>3</v>
      </c>
      <c r="S47" s="30"/>
      <c r="T47" s="30">
        <f t="shared" si="6"/>
        <v>0</v>
      </c>
      <c r="U47" s="34"/>
      <c r="V47" s="35">
        <f t="shared" ca="1" si="7"/>
        <v>139</v>
      </c>
      <c r="W47" s="35">
        <f t="shared" ca="1" si="8"/>
        <v>2.4260076602721181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31</v>
      </c>
      <c r="D48" s="116">
        <f t="shared" si="13"/>
        <v>23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/>
      <c r="V48" s="35">
        <f t="shared" ca="1" si="7"/>
        <v>136</v>
      </c>
      <c r="W48" s="35">
        <f t="shared" ca="1" si="8"/>
        <v>2.3736477827122884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32</v>
      </c>
      <c r="D49" s="116">
        <f t="shared" si="13"/>
        <v>24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/>
      <c r="V49" s="35">
        <f t="shared" ca="1" si="7"/>
        <v>129</v>
      </c>
      <c r="W49" s="35">
        <f t="shared" ca="1" si="8"/>
        <v>2.2514747350726849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33</v>
      </c>
      <c r="D50" s="116">
        <f t="shared" si="13"/>
        <v>25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0"/>
      <c r="O50" s="30"/>
      <c r="P50" s="113"/>
      <c r="Q50" s="19"/>
      <c r="R50" s="39">
        <v>3</v>
      </c>
      <c r="S50" s="30"/>
      <c r="T50" s="30">
        <f t="shared" si="6"/>
        <v>0</v>
      </c>
      <c r="U50" s="34">
        <f t="shared" ref="U50:U69" si="26">P50+2</f>
        <v>2</v>
      </c>
      <c r="V50" s="35">
        <f t="shared" ca="1" si="7"/>
        <v>136</v>
      </c>
      <c r="W50" s="35">
        <f t="shared" ca="1" si="8"/>
        <v>2.3736477827122884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 t="s">
        <v>12</v>
      </c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34</v>
      </c>
      <c r="D51" s="116">
        <f t="shared" si="13"/>
        <v>26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0"/>
      <c r="O51" s="44"/>
      <c r="P51" s="113"/>
      <c r="Q51" s="19"/>
      <c r="R51" s="39">
        <v>3</v>
      </c>
      <c r="S51" s="30"/>
      <c r="T51" s="30">
        <f t="shared" si="6"/>
        <v>0</v>
      </c>
      <c r="U51" s="34">
        <f t="shared" si="26"/>
        <v>2</v>
      </c>
      <c r="V51" s="35">
        <f t="shared" ca="1" si="7"/>
        <v>126</v>
      </c>
      <c r="W51" s="35">
        <f t="shared" ca="1" si="8"/>
        <v>2.1991148575128552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35</v>
      </c>
      <c r="D52" s="116">
        <f t="shared" si="13"/>
        <v>27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30"/>
      <c r="O52" s="30"/>
      <c r="P52" s="113"/>
      <c r="Q52" s="19"/>
      <c r="R52" s="39">
        <v>3</v>
      </c>
      <c r="S52" s="30"/>
      <c r="T52" s="30">
        <f t="shared" si="6"/>
        <v>0</v>
      </c>
      <c r="U52" s="34">
        <f t="shared" si="26"/>
        <v>2</v>
      </c>
      <c r="V52" s="35">
        <f t="shared" ca="1" si="7"/>
        <v>94</v>
      </c>
      <c r="W52" s="35">
        <f t="shared" ca="1" si="8"/>
        <v>1.6406094968746698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36</v>
      </c>
      <c r="D53" s="116">
        <f t="shared" si="13"/>
        <v>28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30"/>
      <c r="O53" s="30"/>
      <c r="P53" s="113"/>
      <c r="Q53" s="19"/>
      <c r="R53" s="39">
        <v>3</v>
      </c>
      <c r="S53" s="30"/>
      <c r="T53" s="30">
        <f t="shared" si="6"/>
        <v>0</v>
      </c>
      <c r="U53" s="34">
        <f t="shared" si="26"/>
        <v>2</v>
      </c>
      <c r="V53" s="35">
        <f t="shared" ca="1" si="7"/>
        <v>98</v>
      </c>
      <c r="W53" s="35">
        <f t="shared" ca="1" si="8"/>
        <v>1.7104226669544429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37</v>
      </c>
      <c r="D54" s="116">
        <f t="shared" si="13"/>
        <v>29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39"/>
      <c r="O54" s="39"/>
      <c r="P54" s="113"/>
      <c r="Q54" s="19"/>
      <c r="R54" s="39">
        <v>3</v>
      </c>
      <c r="S54" s="30"/>
      <c r="T54" s="30">
        <f t="shared" si="6"/>
        <v>0</v>
      </c>
      <c r="U54" s="34">
        <f t="shared" si="26"/>
        <v>2</v>
      </c>
      <c r="V54" s="35">
        <f t="shared" ca="1" si="7"/>
        <v>134</v>
      </c>
      <c r="W54" s="35">
        <f t="shared" ca="1" si="8"/>
        <v>2.3387411976724017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38</v>
      </c>
      <c r="D55" s="116">
        <f t="shared" si="13"/>
        <v>30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9"/>
      <c r="O55" s="39"/>
      <c r="P55" s="113"/>
      <c r="Q55" s="19"/>
      <c r="R55" s="39">
        <v>3</v>
      </c>
      <c r="S55" s="39"/>
      <c r="T55" s="30">
        <f t="shared" si="6"/>
        <v>0</v>
      </c>
      <c r="U55" s="34">
        <f t="shared" si="26"/>
        <v>2</v>
      </c>
      <c r="V55" s="35">
        <f t="shared" ca="1" si="7"/>
        <v>112</v>
      </c>
      <c r="W55" s="35">
        <f t="shared" ca="1" si="8"/>
        <v>1.9547687622336491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39</v>
      </c>
      <c r="D56" s="116">
        <f t="shared" si="13"/>
        <v>31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48"/>
      <c r="O56" s="48"/>
      <c r="P56" s="113"/>
      <c r="Q56" s="19"/>
      <c r="R56" s="39">
        <v>3</v>
      </c>
      <c r="S56" s="48"/>
      <c r="T56" s="30">
        <f t="shared" si="6"/>
        <v>0</v>
      </c>
      <c r="U56" s="34">
        <f t="shared" si="26"/>
        <v>2</v>
      </c>
      <c r="V56" s="35">
        <f t="shared" ca="1" si="7"/>
        <v>136</v>
      </c>
      <c r="W56" s="35">
        <f t="shared" ca="1" si="8"/>
        <v>2.3736477827122884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40</v>
      </c>
      <c r="D57" s="116">
        <f t="shared" si="13"/>
        <v>32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50"/>
      <c r="O57" s="50"/>
      <c r="P57" s="113"/>
      <c r="Q57" s="19"/>
      <c r="R57" s="39">
        <v>3</v>
      </c>
      <c r="S57" s="50"/>
      <c r="T57" s="30">
        <f t="shared" si="6"/>
        <v>0</v>
      </c>
      <c r="U57" s="34">
        <f t="shared" si="26"/>
        <v>2</v>
      </c>
      <c r="V57" s="35">
        <f t="shared" ca="1" si="7"/>
        <v>124</v>
      </c>
      <c r="W57" s="35">
        <f t="shared" ca="1" si="8"/>
        <v>2.1642082724729685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41</v>
      </c>
      <c r="D58" s="116">
        <f t="shared" si="13"/>
        <v>33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52"/>
      <c r="O58" s="52"/>
      <c r="P58" s="113"/>
      <c r="Q58" s="19"/>
      <c r="R58" s="39">
        <v>3</v>
      </c>
      <c r="S58" s="52"/>
      <c r="T58" s="30">
        <f t="shared" si="6"/>
        <v>0</v>
      </c>
      <c r="U58" s="34">
        <f t="shared" si="26"/>
        <v>2</v>
      </c>
      <c r="V58" s="35">
        <f t="shared" ca="1" si="7"/>
        <v>122</v>
      </c>
      <c r="W58" s="35">
        <f t="shared" ca="1" si="8"/>
        <v>2.1293016874330819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42</v>
      </c>
      <c r="D59" s="116">
        <f t="shared" si="13"/>
        <v>34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116</v>
      </c>
      <c r="W59" s="35">
        <f t="shared" ca="1" si="8"/>
        <v>2.0245819323134224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43</v>
      </c>
      <c r="D60" s="116">
        <f t="shared" si="13"/>
        <v>35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0"/>
      <c r="O60" s="30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134</v>
      </c>
      <c r="W60" s="35">
        <f t="shared" ca="1" si="8"/>
        <v>2.3387411976724017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44</v>
      </c>
      <c r="D61" s="116">
        <f t="shared" si="13"/>
        <v>36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0"/>
      <c r="O61" s="30"/>
      <c r="P61" s="113"/>
      <c r="Q61" s="19"/>
      <c r="R61" s="39">
        <v>3</v>
      </c>
      <c r="S61" s="30"/>
      <c r="T61" s="30">
        <f t="shared" si="6"/>
        <v>0</v>
      </c>
      <c r="U61" s="34">
        <f t="shared" si="26"/>
        <v>2</v>
      </c>
      <c r="V61" s="35">
        <f t="shared" ca="1" si="7"/>
        <v>176</v>
      </c>
      <c r="W61" s="35">
        <f t="shared" ca="1" si="8"/>
        <v>3.0717794835100198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45</v>
      </c>
      <c r="D62" s="116">
        <f t="shared" si="13"/>
        <v>37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30"/>
      <c r="O62" s="30"/>
      <c r="P62" s="113"/>
      <c r="Q62" s="19"/>
      <c r="R62" s="39">
        <v>3</v>
      </c>
      <c r="S62" s="30"/>
      <c r="T62" s="30">
        <f t="shared" si="6"/>
        <v>0</v>
      </c>
      <c r="U62" s="34">
        <f t="shared" si="26"/>
        <v>2</v>
      </c>
      <c r="V62" s="35">
        <f t="shared" ca="1" si="7"/>
        <v>142</v>
      </c>
      <c r="W62" s="35">
        <f t="shared" ca="1" si="8"/>
        <v>2.4783675378319479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46</v>
      </c>
      <c r="D63" s="116">
        <f t="shared" si="13"/>
        <v>38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30"/>
      <c r="O63" s="30"/>
      <c r="P63" s="113"/>
      <c r="Q63" s="19"/>
      <c r="R63" s="39">
        <v>3</v>
      </c>
      <c r="S63" s="30"/>
      <c r="T63" s="30">
        <f t="shared" si="6"/>
        <v>0</v>
      </c>
      <c r="U63" s="34">
        <f t="shared" si="26"/>
        <v>2</v>
      </c>
      <c r="V63" s="35">
        <f t="shared" ca="1" si="7"/>
        <v>152</v>
      </c>
      <c r="W63" s="35">
        <f t="shared" ca="1" si="8"/>
        <v>2.6529004630313811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47</v>
      </c>
      <c r="D64" s="116">
        <f t="shared" si="13"/>
        <v>39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9"/>
      <c r="O64" s="39"/>
      <c r="P64" s="113"/>
      <c r="Q64" s="19"/>
      <c r="R64" s="39">
        <v>3</v>
      </c>
      <c r="S64" s="30"/>
      <c r="T64" s="30">
        <f t="shared" si="6"/>
        <v>0</v>
      </c>
      <c r="U64" s="34">
        <f t="shared" si="26"/>
        <v>2</v>
      </c>
      <c r="V64" s="35">
        <f t="shared" ca="1" si="7"/>
        <v>156</v>
      </c>
      <c r="W64" s="35">
        <f t="shared" ca="1" si="8"/>
        <v>2.7227136331111539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48</v>
      </c>
      <c r="D65" s="116">
        <f t="shared" si="13"/>
        <v>40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9"/>
      <c r="O65" s="39"/>
      <c r="P65" s="113"/>
      <c r="Q65" s="19"/>
      <c r="R65" s="39">
        <v>3</v>
      </c>
      <c r="S65" s="39"/>
      <c r="T65" s="30">
        <f t="shared" si="6"/>
        <v>0</v>
      </c>
      <c r="U65" s="34">
        <f t="shared" si="26"/>
        <v>2</v>
      </c>
      <c r="V65" s="35">
        <f t="shared" ca="1" si="7"/>
        <v>160</v>
      </c>
      <c r="W65" s="35">
        <f t="shared" ca="1" si="8"/>
        <v>2.7925268031909272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49</v>
      </c>
      <c r="D66" s="116">
        <f t="shared" si="13"/>
        <v>41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48"/>
      <c r="O66" s="48"/>
      <c r="P66" s="113"/>
      <c r="Q66" s="19"/>
      <c r="R66" s="39">
        <v>3</v>
      </c>
      <c r="S66" s="48"/>
      <c r="T66" s="30">
        <f t="shared" si="6"/>
        <v>0</v>
      </c>
      <c r="U66" s="34">
        <f t="shared" si="26"/>
        <v>2</v>
      </c>
      <c r="V66" s="35">
        <f t="shared" ca="1" si="7"/>
        <v>109</v>
      </c>
      <c r="W66" s="35">
        <f t="shared" ca="1" si="8"/>
        <v>1.9024088846738192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50</v>
      </c>
      <c r="D67" s="116">
        <f t="shared" si="13"/>
        <v>42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50"/>
      <c r="O67" s="50"/>
      <c r="P67" s="113"/>
      <c r="Q67" s="19"/>
      <c r="R67" s="39">
        <v>3</v>
      </c>
      <c r="S67" s="50"/>
      <c r="T67" s="30">
        <f t="shared" si="6"/>
        <v>0</v>
      </c>
      <c r="U67" s="34">
        <f t="shared" si="26"/>
        <v>2</v>
      </c>
      <c r="V67" s="35">
        <f t="shared" ca="1" si="7"/>
        <v>116</v>
      </c>
      <c r="W67" s="35">
        <f t="shared" ca="1" si="8"/>
        <v>2.0245819323134224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51</v>
      </c>
      <c r="D68" s="116">
        <f t="shared" si="13"/>
        <v>43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52"/>
      <c r="O68" s="52"/>
      <c r="P68" s="113"/>
      <c r="Q68" s="19"/>
      <c r="R68" s="39">
        <v>3</v>
      </c>
      <c r="S68" s="52"/>
      <c r="T68" s="30">
        <f t="shared" si="6"/>
        <v>0</v>
      </c>
      <c r="U68" s="34">
        <f t="shared" si="26"/>
        <v>2</v>
      </c>
      <c r="V68" s="35">
        <f t="shared" ca="1" si="7"/>
        <v>139</v>
      </c>
      <c r="W68" s="35">
        <f t="shared" ca="1" si="8"/>
        <v>2.4260076602721181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52</v>
      </c>
      <c r="D69" s="116">
        <f t="shared" si="13"/>
        <v>44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>
        <f t="shared" si="26"/>
        <v>2</v>
      </c>
      <c r="V69" s="35">
        <f t="shared" ca="1" si="7"/>
        <v>97</v>
      </c>
      <c r="W69" s="35">
        <f t="shared" ca="1" si="8"/>
        <v>1.6929693744344996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53</v>
      </c>
      <c r="D70" s="116">
        <f t="shared" si="13"/>
        <v>45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6"/>
        <v>0</v>
      </c>
      <c r="U70" s="34">
        <f ca="1">SUM(U36:U69)</f>
        <v>449</v>
      </c>
      <c r="V70" s="35">
        <f t="shared" ca="1" si="7"/>
        <v>167</v>
      </c>
      <c r="W70" s="35">
        <f t="shared" ca="1" si="8"/>
        <v>2.9146998508305302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54</v>
      </c>
      <c r="D71" s="116">
        <f t="shared" si="13"/>
        <v>46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30"/>
      <c r="O71" s="30"/>
      <c r="P71" s="113"/>
      <c r="Q71" s="19"/>
      <c r="R71" s="39">
        <v>3</v>
      </c>
      <c r="S71" s="30"/>
      <c r="T71" s="30">
        <f t="shared" si="6"/>
        <v>0</v>
      </c>
      <c r="U71" s="34"/>
      <c r="V71" s="35">
        <f t="shared" ca="1" si="7"/>
        <v>101</v>
      </c>
      <c r="W71" s="35">
        <f t="shared" ca="1" si="8"/>
        <v>1.7627825445142729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55</v>
      </c>
      <c r="D72" s="116">
        <f t="shared" si="13"/>
        <v>47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167</v>
      </c>
      <c r="W72" s="35">
        <f t="shared" ca="1" si="8"/>
        <v>2.9146998508305302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56</v>
      </c>
      <c r="D73" s="116">
        <f t="shared" si="13"/>
        <v>48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6"/>
        <v>0</v>
      </c>
      <c r="U73" s="34"/>
      <c r="V73" s="35">
        <f t="shared" ca="1" si="7"/>
        <v>158</v>
      </c>
      <c r="W73" s="35">
        <f t="shared" ca="1" si="8"/>
        <v>2.7576202181510405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57</v>
      </c>
      <c r="D74" s="116">
        <f t="shared" si="13"/>
        <v>49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55"/>
      <c r="O74" s="55"/>
      <c r="P74" s="113"/>
      <c r="Q74" s="19"/>
      <c r="R74" s="39">
        <v>3</v>
      </c>
      <c r="S74" s="55"/>
      <c r="T74" s="30">
        <f t="shared" si="6"/>
        <v>0</v>
      </c>
      <c r="U74" s="34">
        <f t="shared" ref="U74:U75" si="27">P74+2</f>
        <v>2</v>
      </c>
      <c r="V74" s="35">
        <f t="shared" ca="1" si="7"/>
        <v>166</v>
      </c>
      <c r="W74" s="35">
        <f t="shared" ca="1" si="8"/>
        <v>2.8972465583105871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58</v>
      </c>
      <c r="D75" s="116">
        <f t="shared" si="13"/>
        <v>50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14"/>
      <c r="O75" s="14"/>
      <c r="P75" s="113"/>
      <c r="Q75" s="19"/>
      <c r="R75" s="39">
        <v>3</v>
      </c>
      <c r="S75" s="14"/>
      <c r="T75" s="30">
        <f t="shared" si="6"/>
        <v>0</v>
      </c>
      <c r="U75" s="34">
        <f t="shared" si="27"/>
        <v>2</v>
      </c>
      <c r="V75" s="35">
        <f t="shared" ca="1" si="7"/>
        <v>105</v>
      </c>
      <c r="W75" s="35">
        <f t="shared" ca="1" si="8"/>
        <v>1.8325957145940461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59</v>
      </c>
      <c r="D76" s="116">
        <f t="shared" si="13"/>
        <v>51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160</v>
      </c>
      <c r="W76" s="35">
        <f t="shared" ca="1" si="8"/>
        <v>2.7925268031909272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60</v>
      </c>
      <c r="D77" s="116">
        <f t="shared" si="13"/>
        <v>52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si="0"/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14"/>
      <c r="O77" s="14"/>
      <c r="P77" s="113"/>
      <c r="Q77" s="19"/>
      <c r="R77" s="39">
        <v>3</v>
      </c>
      <c r="S77" s="14"/>
      <c r="T77" s="30">
        <f t="shared" si="6"/>
        <v>0</v>
      </c>
      <c r="U77" s="34">
        <v>36</v>
      </c>
      <c r="V77" s="35">
        <f t="shared" ca="1" si="7"/>
        <v>106</v>
      </c>
      <c r="W77" s="35">
        <f t="shared" ca="1" si="8"/>
        <v>1.8500490071139892</v>
      </c>
      <c r="X77" s="18" t="str">
        <f t="shared" si="1"/>
        <v>AsXSn 4x50 mm2+AsXSn 1x25 mm2</v>
      </c>
      <c r="Y77" s="18" t="str">
        <f t="shared" si="2"/>
        <v xml:space="preserve"> przyłącze napow. nN</v>
      </c>
      <c r="Z77" s="18">
        <f t="shared" si="3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61</v>
      </c>
      <c r="D78" s="116">
        <f t="shared" si="13"/>
        <v>53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0"/>
        <v xml:space="preserve">wir. </v>
      </c>
      <c r="I78" s="117" t="str">
        <f t="shared" si="4"/>
        <v>AsXSn 4x50 mm2+AsXSn 1x25 mm2 przyłącze napow. nN</v>
      </c>
      <c r="J78" s="117" t="str">
        <f t="shared" si="12"/>
        <v xml:space="preserve">uchwyty, światłowód, 0 </v>
      </c>
      <c r="K78" s="117">
        <f t="shared" si="5"/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6"/>
        <v>0</v>
      </c>
      <c r="U78" s="34"/>
      <c r="V78" s="35">
        <f t="shared" ca="1" si="7"/>
        <v>100</v>
      </c>
      <c r="W78" s="35">
        <f t="shared" ca="1" si="8"/>
        <v>1.7453292519943295</v>
      </c>
      <c r="X78" s="18" t="str">
        <f t="shared" si="1"/>
        <v>AsXSn 4x50 mm2+AsXSn 1x25 mm2</v>
      </c>
      <c r="Y78" s="18" t="str">
        <f t="shared" si="2"/>
        <v xml:space="preserve"> przyłącze napow. nN</v>
      </c>
      <c r="Z78" s="18">
        <f t="shared" si="3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62</v>
      </c>
      <c r="D79" s="116">
        <f t="shared" si="13"/>
        <v>54</v>
      </c>
      <c r="E79" s="116">
        <f t="shared" si="9"/>
        <v>0</v>
      </c>
      <c r="F79" s="117" t="str">
        <f t="shared" si="10"/>
        <v>sprawdz</v>
      </c>
      <c r="G79" s="118" t="str">
        <f t="shared" si="11"/>
        <v xml:space="preserve"> CHECK</v>
      </c>
      <c r="H79" s="116" t="str">
        <f t="shared" si="0"/>
        <v xml:space="preserve">wir. </v>
      </c>
      <c r="I79" s="117" t="str">
        <f t="shared" si="4"/>
        <v>AsXSn 4x50 mm2+AsXSn 1x25 mm2 przyłącze napow. nN</v>
      </c>
      <c r="J79" s="117" t="str">
        <f t="shared" si="12"/>
        <v xml:space="preserve">uchwyty, światłowód, 0 </v>
      </c>
      <c r="K79" s="117">
        <f t="shared" si="5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6"/>
        <v>0</v>
      </c>
      <c r="U79" s="34"/>
      <c r="V79" s="35">
        <f t="shared" ca="1" si="7"/>
        <v>178</v>
      </c>
      <c r="W79" s="35">
        <f t="shared" ca="1" si="8"/>
        <v>3.1066860685499065</v>
      </c>
      <c r="X79" s="18" t="str">
        <f t="shared" si="1"/>
        <v>AsXSn 4x50 mm2+AsXSn 1x25 mm2</v>
      </c>
      <c r="Y79" s="18" t="str">
        <f t="shared" si="2"/>
        <v xml:space="preserve"> przyłącze napow. nN</v>
      </c>
      <c r="Z79" s="18">
        <f t="shared" si="3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63</v>
      </c>
      <c r="D80" s="116">
        <f t="shared" si="13"/>
        <v>55</v>
      </c>
      <c r="E80" s="116">
        <f t="shared" si="9"/>
        <v>0</v>
      </c>
      <c r="F80" s="117" t="str">
        <f t="shared" si="10"/>
        <v>sprawdz</v>
      </c>
      <c r="G80" s="118" t="str">
        <f t="shared" si="11"/>
        <v xml:space="preserve"> CHECK</v>
      </c>
      <c r="H80" s="116" t="str">
        <f t="shared" si="0"/>
        <v xml:space="preserve">wir. </v>
      </c>
      <c r="I80" s="117" t="str">
        <f t="shared" si="4"/>
        <v>AsXSn 4x50 mm2+AsXSn 1x25 mm2 przyłącze napow. nN</v>
      </c>
      <c r="J80" s="117" t="str">
        <f t="shared" si="12"/>
        <v xml:space="preserve">uchwyty, światłowód, 0 </v>
      </c>
      <c r="K80" s="117">
        <f t="shared" si="5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6"/>
        <v>0</v>
      </c>
      <c r="U80" s="34"/>
      <c r="V80" s="35">
        <f t="shared" ca="1" si="7"/>
        <v>110</v>
      </c>
      <c r="W80" s="35">
        <f t="shared" ca="1" si="8"/>
        <v>1.9198621771937625</v>
      </c>
      <c r="X80" s="18" t="str">
        <f t="shared" si="1"/>
        <v>AsXSn 4x50 mm2+AsXSn 1x25 mm2</v>
      </c>
      <c r="Y80" s="18" t="str">
        <f t="shared" si="2"/>
        <v xml:space="preserve"> przyłącze napow. nN</v>
      </c>
      <c r="Z80" s="18">
        <f t="shared" si="3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64</v>
      </c>
      <c r="D81" s="116">
        <f t="shared" si="13"/>
        <v>56</v>
      </c>
      <c r="E81" s="116">
        <f t="shared" si="9"/>
        <v>0</v>
      </c>
      <c r="F81" s="117" t="str">
        <f t="shared" si="10"/>
        <v>sprawdz</v>
      </c>
      <c r="G81" s="118" t="str">
        <f t="shared" si="11"/>
        <v xml:space="preserve"> CHECK</v>
      </c>
      <c r="H81" s="116" t="str">
        <f t="shared" ref="H81:H143" si="28">IF(O81="-10/ZN",CONCATENATE("żel. ",N81,O81),CONCATENATE("wir. ",N81,O81))</f>
        <v xml:space="preserve">wir. </v>
      </c>
      <c r="I81" s="117" t="str">
        <f t="shared" si="4"/>
        <v>AsXSn 4x50 mm2+AsXSn 1x25 mm2 przyłącze napow. nN</v>
      </c>
      <c r="J81" s="117" t="str">
        <f t="shared" si="12"/>
        <v xml:space="preserve">uchwyty, światłowód, 0 </v>
      </c>
      <c r="K81" s="117">
        <f t="shared" si="5"/>
        <v>0</v>
      </c>
      <c r="L81" s="40" t="s">
        <v>77</v>
      </c>
      <c r="M81" s="112"/>
      <c r="N81" s="30"/>
      <c r="O81" s="30"/>
      <c r="P81" s="113"/>
      <c r="Q81" s="19"/>
      <c r="R81" s="39">
        <v>3</v>
      </c>
      <c r="S81" s="30"/>
      <c r="T81" s="30">
        <f t="shared" si="6"/>
        <v>0</v>
      </c>
      <c r="U81" s="34">
        <f t="shared" ref="U81:U83" si="29">P81+2</f>
        <v>2</v>
      </c>
      <c r="V81" s="35">
        <f t="shared" ca="1" si="7"/>
        <v>132</v>
      </c>
      <c r="W81" s="35">
        <f t="shared" ca="1" si="8"/>
        <v>2.3038346126325151</v>
      </c>
      <c r="X81" s="18" t="str">
        <f t="shared" ref="X81:X144" si="30">IF(R81=1,("AL.  4x50 mm2+AL. 1x25 mm2"),IF(R81=2,("AL.  4x50 mm2+AL. 2x25 mm2"),IF(R81=3,("AsXSn 4x50 mm2+AsXSn 1x25 mm2"),IF(R81=4,("AsXSn 4x50 mm2+AsXSn 2x25 mm2"),IF(R81=5,("AL.  4x50 mm2"),IF(R81=6,("AsXSn 4x50 mm2"),IF(R81=9,("2xAL. 2x25 mm2"),IF(R81=8,("3xAsXSn 4x50 mm2+AsXSn 2x25 mm2"),IF(R81=10,("AsXSn 4x70 mm2+AL.  4x50 mm2+AL. 2x25 mm2"),IF(R81=11,("AL.  7x50 mm2+AL. 2x25 mm2")))))))))))</f>
        <v>AsXSn 4x50 mm2+AsXSn 1x25 mm2</v>
      </c>
      <c r="Y81" s="18" t="str">
        <f t="shared" ref="Y81:Y144" si="31">IF(S81="T",(", lampa OU, przyłącze napow. nN"), (" przyłącze napow. nN"))</f>
        <v xml:space="preserve"> przyłącze napow. nN</v>
      </c>
      <c r="Z81" s="18">
        <f t="shared" ref="Z81:Z122" si="32">IF(OR(N81="Kr",N81="K"),"wspornik krańcowy",IF(N81="P","wspornik przelotowy",IF(OR(N81="Nr",N81="RNKr",N81="Np."),"wspornik narożny",IF(N81="N","wspornik narożny",IF(N81="Or","wspornik odporowy",IF(OR(N81="RPP",N81="RPPb",N81="RPPR"),"wspornik przelotowy",IF(N81="RPK","wspornik przelotowy",IF(OR(N81="RPKr",N81="RPKb"),"wspornik przelotowy",IF(N81="BN","wspornik przelotowy",IF(N81="Npr","wspornik narożny",0))))))))))</f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65</v>
      </c>
      <c r="D82" s="116">
        <f t="shared" si="13"/>
        <v>57</v>
      </c>
      <c r="E82" s="116">
        <f t="shared" si="9"/>
        <v>0</v>
      </c>
      <c r="F82" s="117" t="str">
        <f t="shared" si="10"/>
        <v>sprawdz</v>
      </c>
      <c r="G82" s="118" t="str">
        <f t="shared" si="11"/>
        <v xml:space="preserve"> CHECK</v>
      </c>
      <c r="H82" s="116" t="str">
        <f t="shared" si="28"/>
        <v xml:space="preserve">wir. </v>
      </c>
      <c r="I82" s="117" t="str">
        <f t="shared" ref="I82:I120" si="33">CONCATENATE(X82,Y82)</f>
        <v>AsXSn 4x50 mm2+AsXSn 1x25 mm2 przyłącze napow. nN</v>
      </c>
      <c r="J82" s="117" t="str">
        <f t="shared" si="12"/>
        <v xml:space="preserve">uchwyty, światłowód, 0 </v>
      </c>
      <c r="K82" s="117">
        <f t="shared" ref="K82:K89" si="34">P82</f>
        <v>0</v>
      </c>
      <c r="L82" s="40" t="s">
        <v>77</v>
      </c>
      <c r="M82" s="112"/>
      <c r="N82" s="30"/>
      <c r="O82" s="30"/>
      <c r="P82" s="113"/>
      <c r="Q82" s="19"/>
      <c r="R82" s="39">
        <v>3</v>
      </c>
      <c r="S82" s="30"/>
      <c r="T82" s="30">
        <f t="shared" ref="T82:T107" si="35">IF(S82="T",20,0)</f>
        <v>0</v>
      </c>
      <c r="U82" s="34">
        <f t="shared" si="29"/>
        <v>2</v>
      </c>
      <c r="V82" s="35">
        <f t="shared" ref="V82:V120" ca="1" si="36">RANDBETWEEN(90,180)</f>
        <v>180</v>
      </c>
      <c r="W82" s="35">
        <f t="shared" ref="W82:W98" ca="1" si="37">RADIANS(V82)</f>
        <v>3.1415926535897931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66</v>
      </c>
      <c r="D83" s="116">
        <f t="shared" si="13"/>
        <v>58</v>
      </c>
      <c r="E83" s="116">
        <f t="shared" ref="E83:E146" si="38">M83</f>
        <v>0</v>
      </c>
      <c r="F83" s="117" t="str">
        <f t="shared" ref="F83:F146" si="39">IF(O83="-10.5/10/E",1000,IF(OR(N83="Nr",N83="Kr",N83="Or",N83="RPKr",N83="RNKr"),1472,IF(N83="P",227,IF(N83="BN",454,IF(N83="Np.",1250,"sprawdz")))))</f>
        <v>sprawdz</v>
      </c>
      <c r="G83" s="118" t="str">
        <f t="shared" ref="G83:G146" si="40">IF(N83="P",1.4308*P83+64.2+37.8+T83,IF(OR(N83="Kr",N83="RPKr",N83="RPK",N83="K"),501+321.33+1.43*P83+79,IF(OR(N83="Nr",N83="N",N83="Nrp"),2*501*COS(W83/2)+20+79+125,IF(N83="Or",657,IF(OR(N83="Pb",N83="BN",N83="Pp"),1.43*P83+64.2+77.6+T84," CHECK")))))</f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ref="J83:J146" si="41">CONCATENATE("uchwyty, światłowód, ",Z83,IF(Q83=1, ", mufa i zapas", " "))</f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29"/>
        <v>2</v>
      </c>
      <c r="V83" s="35">
        <f t="shared" ca="1" si="36"/>
        <v>149</v>
      </c>
      <c r="W83" s="35">
        <f t="shared" ca="1" si="37"/>
        <v>2.6005405854715509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67</v>
      </c>
      <c r="D84" s="116">
        <f t="shared" ref="D84:D147" si="42">IF(E84=1,1,D83+1)</f>
        <v>59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v>883</v>
      </c>
      <c r="V84" s="35">
        <f t="shared" ca="1" si="36"/>
        <v>136</v>
      </c>
      <c r="W84" s="35">
        <f t="shared" ca="1" si="37"/>
        <v>2.3736477827122884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68</v>
      </c>
      <c r="D85" s="116">
        <f t="shared" si="42"/>
        <v>60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55"/>
      <c r="O85" s="55"/>
      <c r="P85" s="113"/>
      <c r="Q85" s="19"/>
      <c r="R85" s="39">
        <v>3</v>
      </c>
      <c r="S85" s="55"/>
      <c r="T85" s="30">
        <f t="shared" si="35"/>
        <v>0</v>
      </c>
      <c r="U85" s="34">
        <f t="shared" ref="U85:U94" si="43">P85+2</f>
        <v>2</v>
      </c>
      <c r="V85" s="35">
        <f t="shared" ca="1" si="36"/>
        <v>104</v>
      </c>
      <c r="W85" s="35">
        <f t="shared" ca="1" si="37"/>
        <v>1.8151424220741028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69</v>
      </c>
      <c r="D86" s="116">
        <f t="shared" si="42"/>
        <v>61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>
        <f t="shared" si="34"/>
        <v>0</v>
      </c>
      <c r="L86" s="40" t="s">
        <v>77</v>
      </c>
      <c r="M86" s="112"/>
      <c r="N86" s="14"/>
      <c r="O86" s="14"/>
      <c r="P86" s="113"/>
      <c r="Q86" s="19"/>
      <c r="R86" s="39">
        <v>3</v>
      </c>
      <c r="S86" s="14"/>
      <c r="T86" s="30">
        <f t="shared" si="35"/>
        <v>0</v>
      </c>
      <c r="U86" s="34">
        <f t="shared" si="43"/>
        <v>2</v>
      </c>
      <c r="V86" s="35">
        <f t="shared" ca="1" si="36"/>
        <v>166</v>
      </c>
      <c r="W86" s="35">
        <f t="shared" ca="1" si="37"/>
        <v>2.8972465583105871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70</v>
      </c>
      <c r="D87" s="116">
        <f t="shared" si="42"/>
        <v>62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>
        <f t="shared" si="34"/>
        <v>0</v>
      </c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139</v>
      </c>
      <c r="W87" s="35">
        <f t="shared" ca="1" si="37"/>
        <v>2.4260076602721181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71</v>
      </c>
      <c r="D88" s="116">
        <f t="shared" si="42"/>
        <v>63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>
        <f t="shared" si="34"/>
        <v>0</v>
      </c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92</v>
      </c>
      <c r="W88" s="35">
        <f t="shared" ca="1" si="37"/>
        <v>1.6057029118347832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72</v>
      </c>
      <c r="D89" s="116">
        <f t="shared" si="42"/>
        <v>64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>
        <f t="shared" si="34"/>
        <v>0</v>
      </c>
      <c r="L89" s="40" t="s">
        <v>77</v>
      </c>
      <c r="M89" s="112"/>
      <c r="N89" s="30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168</v>
      </c>
      <c r="W89" s="35">
        <f t="shared" ca="1" si="37"/>
        <v>2.9321531433504737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 t="s">
        <v>12</v>
      </c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73</v>
      </c>
      <c r="D90" s="116">
        <f t="shared" si="42"/>
        <v>65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30"/>
      <c r="O90" s="30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119</v>
      </c>
      <c r="W90" s="35">
        <f t="shared" ca="1" si="37"/>
        <v>2.0769418098732522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74</v>
      </c>
      <c r="D91" s="116">
        <f t="shared" si="42"/>
        <v>66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0"/>
      <c r="O91" s="30"/>
      <c r="P91" s="113"/>
      <c r="Q91" s="19"/>
      <c r="R91" s="39">
        <v>3</v>
      </c>
      <c r="S91" s="30"/>
      <c r="T91" s="30">
        <f t="shared" si="35"/>
        <v>0</v>
      </c>
      <c r="U91" s="34">
        <f t="shared" si="43"/>
        <v>2</v>
      </c>
      <c r="V91" s="35">
        <f t="shared" ca="1" si="36"/>
        <v>167</v>
      </c>
      <c r="W91" s="35">
        <f t="shared" ca="1" si="37"/>
        <v>2.9146998508305302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75</v>
      </c>
      <c r="D92" s="116">
        <f t="shared" si="42"/>
        <v>67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0"/>
      <c r="O92" s="30"/>
      <c r="P92" s="113"/>
      <c r="Q92" s="19"/>
      <c r="R92" s="39">
        <v>3</v>
      </c>
      <c r="S92" s="30"/>
      <c r="T92" s="30">
        <f t="shared" si="35"/>
        <v>0</v>
      </c>
      <c r="U92" s="34">
        <f t="shared" si="43"/>
        <v>2</v>
      </c>
      <c r="V92" s="35">
        <f t="shared" ca="1" si="36"/>
        <v>152</v>
      </c>
      <c r="W92" s="35">
        <f t="shared" ca="1" si="37"/>
        <v>2.6529004630313811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76</v>
      </c>
      <c r="D93" s="116">
        <f t="shared" si="42"/>
        <v>68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7"/>
      <c r="L93" s="40" t="s">
        <v>77</v>
      </c>
      <c r="M93" s="112"/>
      <c r="N93" s="14"/>
      <c r="O93" s="30"/>
      <c r="P93" s="113"/>
      <c r="Q93" s="19"/>
      <c r="R93" s="39">
        <v>3</v>
      </c>
      <c r="S93" s="30"/>
      <c r="T93" s="30">
        <f t="shared" si="35"/>
        <v>0</v>
      </c>
      <c r="U93" s="34">
        <f t="shared" si="43"/>
        <v>2</v>
      </c>
      <c r="V93" s="35">
        <f t="shared" ca="1" si="36"/>
        <v>157</v>
      </c>
      <c r="W93" s="35">
        <f t="shared" ca="1" si="37"/>
        <v>2.7401669256310974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77</v>
      </c>
      <c r="D94" s="116">
        <f t="shared" si="42"/>
        <v>69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7"/>
      <c r="L94" s="40" t="s">
        <v>77</v>
      </c>
      <c r="M94" s="112"/>
      <c r="N94" s="57"/>
      <c r="O94" s="44"/>
      <c r="P94" s="113"/>
      <c r="Q94" s="19"/>
      <c r="R94" s="39">
        <v>3</v>
      </c>
      <c r="S94" s="30"/>
      <c r="T94" s="30">
        <f t="shared" si="35"/>
        <v>0</v>
      </c>
      <c r="U94" s="34">
        <f t="shared" si="43"/>
        <v>2</v>
      </c>
      <c r="V94" s="35">
        <f t="shared" ca="1" si="36"/>
        <v>122</v>
      </c>
      <c r="W94" s="35">
        <f t="shared" ca="1" si="37"/>
        <v>2.1293016874330819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78</v>
      </c>
      <c r="D95" s="116">
        <f t="shared" si="42"/>
        <v>70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0"/>
      <c r="T95" s="30">
        <f t="shared" si="35"/>
        <v>0</v>
      </c>
      <c r="U95" s="34">
        <f>SUM(U81:U94)</f>
        <v>909</v>
      </c>
      <c r="V95" s="35">
        <f t="shared" ca="1" si="36"/>
        <v>94</v>
      </c>
      <c r="W95" s="35">
        <f t="shared" ca="1" si="37"/>
        <v>1.6406094968746698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79</v>
      </c>
      <c r="D96" s="116">
        <f t="shared" si="42"/>
        <v>71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9"/>
      <c r="O96" s="39"/>
      <c r="P96" s="33"/>
      <c r="Q96" s="19"/>
      <c r="R96" s="39">
        <v>3</v>
      </c>
      <c r="S96" s="39"/>
      <c r="T96" s="30">
        <f t="shared" si="35"/>
        <v>0</v>
      </c>
      <c r="U96" s="34"/>
      <c r="V96" s="35">
        <f t="shared" ca="1" si="36"/>
        <v>96</v>
      </c>
      <c r="W96" s="35">
        <f t="shared" ca="1" si="37"/>
        <v>1.6755160819145565</v>
      </c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80</v>
      </c>
      <c r="D97" s="116">
        <f t="shared" si="42"/>
        <v>72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6"/>
      <c r="L97" s="40" t="s">
        <v>77</v>
      </c>
      <c r="M97" s="112"/>
      <c r="N97" s="39"/>
      <c r="O97" s="39"/>
      <c r="P97" s="33"/>
      <c r="Q97" s="19"/>
      <c r="R97" s="39">
        <v>3</v>
      </c>
      <c r="S97" s="39"/>
      <c r="T97" s="30">
        <f t="shared" si="35"/>
        <v>0</v>
      </c>
      <c r="U97" s="34"/>
      <c r="V97" s="35">
        <f t="shared" ca="1" si="36"/>
        <v>159</v>
      </c>
      <c r="W97" s="35">
        <f t="shared" ca="1" si="37"/>
        <v>2.7750735106709841</v>
      </c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81</v>
      </c>
      <c r="D98" s="116">
        <f t="shared" si="42"/>
        <v>73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6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/>
      <c r="V98" s="35">
        <f t="shared" ca="1" si="36"/>
        <v>129</v>
      </c>
      <c r="W98" s="35">
        <f t="shared" ca="1" si="37"/>
        <v>2.2514747350726849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82</v>
      </c>
      <c r="D99" s="116">
        <f t="shared" si="42"/>
        <v>74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ref="U99:U107" si="44">P99+2</f>
        <v>2</v>
      </c>
      <c r="V99" s="35">
        <f t="shared" ca="1" si="36"/>
        <v>151</v>
      </c>
      <c r="W99" s="35">
        <f ca="1">RADIANS(V99)</f>
        <v>2.6354471705114375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83</v>
      </c>
      <c r="D100" s="116">
        <f t="shared" si="42"/>
        <v>75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131</v>
      </c>
      <c r="W100" s="35"/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84</v>
      </c>
      <c r="D101" s="116">
        <f t="shared" si="42"/>
        <v>76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109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85</v>
      </c>
      <c r="D102" s="116">
        <f t="shared" si="42"/>
        <v>77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128</v>
      </c>
      <c r="W102" s="35">
        <f ca="1">RADIANS(V102)</f>
        <v>2.2340214425527418</v>
      </c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86</v>
      </c>
      <c r="D103" s="116">
        <f t="shared" si="42"/>
        <v>78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99</v>
      </c>
      <c r="W103" s="35">
        <f ca="1">RADIANS(V103)</f>
        <v>1.7278759594743862</v>
      </c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87</v>
      </c>
      <c r="D104" s="116">
        <f t="shared" si="42"/>
        <v>79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>
        <f t="shared" si="35"/>
        <v>0</v>
      </c>
      <c r="U104" s="34">
        <f t="shared" si="44"/>
        <v>2</v>
      </c>
      <c r="V104" s="35">
        <f t="shared" ca="1" si="36"/>
        <v>171</v>
      </c>
      <c r="W104" s="35">
        <f ca="1">RADIANS(V104)</f>
        <v>2.9845130209103035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88</v>
      </c>
      <c r="D105" s="116">
        <f t="shared" si="42"/>
        <v>80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>
        <f t="shared" si="35"/>
        <v>0</v>
      </c>
      <c r="U105" s="34">
        <f t="shared" si="44"/>
        <v>2</v>
      </c>
      <c r="V105" s="35">
        <f t="shared" ca="1" si="36"/>
        <v>127</v>
      </c>
      <c r="W105" s="35"/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89</v>
      </c>
      <c r="D106" s="116">
        <f t="shared" si="42"/>
        <v>81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17"/>
      <c r="L106" s="40" t="s">
        <v>77</v>
      </c>
      <c r="M106" s="112"/>
      <c r="N106" s="58"/>
      <c r="O106" s="30"/>
      <c r="P106" s="33"/>
      <c r="Q106" s="19"/>
      <c r="R106" s="39">
        <v>3</v>
      </c>
      <c r="S106" s="30"/>
      <c r="T106" s="30">
        <f t="shared" si="35"/>
        <v>0</v>
      </c>
      <c r="U106" s="34">
        <f t="shared" si="44"/>
        <v>2</v>
      </c>
      <c r="V106" s="35">
        <f t="shared" ca="1" si="36"/>
        <v>100</v>
      </c>
      <c r="W106" s="35"/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90</v>
      </c>
      <c r="D107" s="116">
        <f t="shared" si="42"/>
        <v>82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17"/>
      <c r="L107" s="40" t="s">
        <v>77</v>
      </c>
      <c r="M107" s="112"/>
      <c r="N107" s="57"/>
      <c r="O107" s="30"/>
      <c r="P107" s="33"/>
      <c r="Q107" s="19"/>
      <c r="R107" s="39">
        <v>3</v>
      </c>
      <c r="S107" s="30"/>
      <c r="T107" s="30">
        <f t="shared" si="35"/>
        <v>0</v>
      </c>
      <c r="U107" s="34">
        <f t="shared" si="44"/>
        <v>2</v>
      </c>
      <c r="V107" s="35">
        <f t="shared" ca="1" si="36"/>
        <v>119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91</v>
      </c>
      <c r="D108" s="116">
        <f t="shared" si="42"/>
        <v>83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SUM(U99:U107)</f>
        <v>18</v>
      </c>
      <c r="V108" s="35">
        <f t="shared" ca="1" si="36"/>
        <v>178</v>
      </c>
      <c r="W108" s="35">
        <f ca="1">RADIANS(V108)</f>
        <v>3.1066860685499065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92</v>
      </c>
      <c r="D109" s="116">
        <f t="shared" si="42"/>
        <v>84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1258</v>
      </c>
      <c r="V109" s="35">
        <f t="shared" ca="1" si="36"/>
        <v>153</v>
      </c>
      <c r="W109" s="35">
        <f ca="1">RADIANS(V109)</f>
        <v>2.6703537555513241</v>
      </c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93</v>
      </c>
      <c r="D110" s="116">
        <f t="shared" si="42"/>
        <v>85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21" si="45">P110+2</f>
        <v>2</v>
      </c>
      <c r="V110" s="35">
        <f t="shared" ca="1" si="36"/>
        <v>121</v>
      </c>
      <c r="W110" s="35">
        <f ca="1">RADIANS(V110)</f>
        <v>2.1118483949131388</v>
      </c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94</v>
      </c>
      <c r="D111" s="116">
        <f t="shared" si="42"/>
        <v>86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45"/>
        <v>2</v>
      </c>
      <c r="V111" s="35">
        <f t="shared" ca="1" si="36"/>
        <v>146</v>
      </c>
      <c r="W111" s="35"/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95</v>
      </c>
      <c r="D112" s="116">
        <f t="shared" si="42"/>
        <v>87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45"/>
        <v>2</v>
      </c>
      <c r="V112" s="35">
        <f t="shared" ca="1" si="36"/>
        <v>162</v>
      </c>
      <c r="W112" s="35">
        <f ca="1">RADIANS(V112)</f>
        <v>2.8274333882308138</v>
      </c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96</v>
      </c>
      <c r="D113" s="116">
        <f t="shared" si="42"/>
        <v>88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100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97</v>
      </c>
      <c r="D114" s="116">
        <f t="shared" si="42"/>
        <v>89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52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133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98</v>
      </c>
      <c r="D115" s="116">
        <f t="shared" si="42"/>
        <v>90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5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177</v>
      </c>
      <c r="W115" s="35">
        <f ca="1">RADIANS(V115)</f>
        <v>3.0892327760299634</v>
      </c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99</v>
      </c>
      <c r="D116" s="116">
        <f t="shared" si="42"/>
        <v>91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113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100</v>
      </c>
      <c r="D117" s="116">
        <f t="shared" si="42"/>
        <v>92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 t="str">
        <f t="shared" si="33"/>
        <v>AsXSn 4x50 mm2+AsXSn 1x25 mm2 przyłącze napow. nN</v>
      </c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>
        <f t="shared" ca="1" si="36"/>
        <v>166</v>
      </c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 t="s">
        <v>12</v>
      </c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101</v>
      </c>
      <c r="D118" s="116">
        <f t="shared" si="42"/>
        <v>93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17" t="str">
        <f t="shared" si="33"/>
        <v>AsXSn 4x50 mm2+AsXSn 1x25 mm2 przyłącze napow. nN</v>
      </c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45"/>
        <v>2</v>
      </c>
      <c r="V118" s="35">
        <f t="shared" ca="1" si="36"/>
        <v>131</v>
      </c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102</v>
      </c>
      <c r="D119" s="116">
        <f t="shared" si="42"/>
        <v>94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17" t="str">
        <f t="shared" si="33"/>
        <v>AsXSn 4x50 mm2+AsXSn 1x25 mm2 przyłącze napow. nN</v>
      </c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3</v>
      </c>
      <c r="S119" s="30"/>
      <c r="T119" s="30"/>
      <c r="U119" s="34">
        <f t="shared" si="45"/>
        <v>2</v>
      </c>
      <c r="V119" s="35">
        <f t="shared" ca="1" si="36"/>
        <v>178</v>
      </c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si="32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103</v>
      </c>
      <c r="D120" s="116">
        <f t="shared" si="42"/>
        <v>95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17" t="str">
        <f t="shared" si="33"/>
        <v>AsXSn 4x50 mm2+AsXSn 1x25 mm2 przyłącze napow. nN</v>
      </c>
      <c r="J120" s="117" t="str">
        <f t="shared" si="41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45"/>
        <v>2</v>
      </c>
      <c r="V120" s="35">
        <f t="shared" ca="1" si="36"/>
        <v>161</v>
      </c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32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104</v>
      </c>
      <c r="D121" s="116">
        <f t="shared" si="42"/>
        <v>96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17"/>
      <c r="J121" s="117" t="str">
        <f t="shared" si="41"/>
        <v xml:space="preserve">uchwyty, światłowód, 0 </v>
      </c>
      <c r="K121" s="117"/>
      <c r="L121" s="40" t="s">
        <v>77</v>
      </c>
      <c r="M121" s="112"/>
      <c r="N121" s="64"/>
      <c r="O121" s="30"/>
      <c r="P121" s="33"/>
      <c r="Q121" s="19"/>
      <c r="R121" s="39">
        <v>3</v>
      </c>
      <c r="S121" s="30"/>
      <c r="T121" s="30"/>
      <c r="U121" s="34">
        <f t="shared" si="45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32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105</v>
      </c>
      <c r="D122" s="116">
        <f t="shared" si="42"/>
        <v>97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3"/>
      <c r="J122" s="117" t="str">
        <f t="shared" si="41"/>
        <v xml:space="preserve">uchwyty, światłowód, 0 </v>
      </c>
      <c r="K122" s="117"/>
      <c r="L122" s="40" t="s">
        <v>77</v>
      </c>
      <c r="M122" s="112"/>
      <c r="N122" s="39"/>
      <c r="O122" s="39"/>
      <c r="P122" s="33"/>
      <c r="Q122" s="19"/>
      <c r="R122" s="39">
        <v>3</v>
      </c>
      <c r="S122" s="30"/>
      <c r="T122" s="30"/>
      <c r="U122" s="34">
        <f>SUM(U101:U121)</f>
        <v>1314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32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106</v>
      </c>
      <c r="D123" s="116">
        <f t="shared" si="42"/>
        <v>98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23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9"/>
      <c r="O123" s="39"/>
      <c r="P123" s="33"/>
      <c r="Q123" s="19"/>
      <c r="R123" s="39">
        <v>3</v>
      </c>
      <c r="S123" s="39"/>
      <c r="T123" s="30"/>
      <c r="U123" s="34">
        <v>1177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ref="Z123:Z165" si="46">IF(OR(N123="Kr",N123="K"),"wspornik krańcowy",IF(N123="P","wspornik przelotowy",IF(OR(N123="Nr",N123="RNKr",N123="Np."),"wspornik narożny",IF(N123="N","wspornik narożny",IF(N123="Or","wspornik odporowy",IF(OR(N123="RPP",N123="RPPb",N123="RPPR"),"wspornik przelotowy",IF(N123="RPK","wspornik przelotowy",IF(OR(N123="RPKr",N123="RPKb"),"wspornik przelotowy",IF(N123="BN","wspornik przelotowy",0)))))))))</f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107</v>
      </c>
      <c r="D124" s="116">
        <f t="shared" si="42"/>
        <v>99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24"/>
      <c r="J124" s="117" t="str">
        <f t="shared" si="41"/>
        <v xml:space="preserve">uchwyty, światłowód, 0 </v>
      </c>
      <c r="K124" s="121"/>
      <c r="L124" s="40" t="s">
        <v>77</v>
      </c>
      <c r="M124" s="112"/>
      <c r="N124" s="48"/>
      <c r="O124" s="48"/>
      <c r="P124" s="33"/>
      <c r="Q124" s="19"/>
      <c r="R124" s="39">
        <v>3</v>
      </c>
      <c r="S124" s="48"/>
      <c r="T124" s="48"/>
      <c r="U124" s="34">
        <f t="shared" ref="U124:U152" si="47">P124+2</f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108</v>
      </c>
      <c r="D125" s="116">
        <f t="shared" si="42"/>
        <v>100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25"/>
      <c r="J125" s="117" t="str">
        <f t="shared" si="41"/>
        <v xml:space="preserve">uchwyty, światłowód, 0 </v>
      </c>
      <c r="K125" s="122"/>
      <c r="L125" s="40" t="s">
        <v>77</v>
      </c>
      <c r="M125" s="112"/>
      <c r="N125" s="50"/>
      <c r="O125" s="50"/>
      <c r="P125" s="33"/>
      <c r="Q125" s="19"/>
      <c r="R125" s="39">
        <v>3</v>
      </c>
      <c r="S125" s="50"/>
      <c r="T125" s="5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109</v>
      </c>
      <c r="D126" s="116">
        <f t="shared" si="42"/>
        <v>101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26"/>
      <c r="J126" s="117" t="str">
        <f t="shared" si="41"/>
        <v xml:space="preserve">uchwyty, światłowód, 0 </v>
      </c>
      <c r="K126" s="116"/>
      <c r="L126" s="40" t="s">
        <v>77</v>
      </c>
      <c r="M126" s="112"/>
      <c r="N126" s="52"/>
      <c r="O126" s="52"/>
      <c r="P126" s="33"/>
      <c r="Q126" s="19"/>
      <c r="R126" s="39">
        <v>3</v>
      </c>
      <c r="S126" s="52"/>
      <c r="T126" s="52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110</v>
      </c>
      <c r="D127" s="116">
        <f t="shared" si="42"/>
        <v>102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111</v>
      </c>
      <c r="D128" s="116">
        <f t="shared" si="42"/>
        <v>103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44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112</v>
      </c>
      <c r="D129" s="116">
        <f t="shared" si="42"/>
        <v>104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5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113</v>
      </c>
      <c r="D130" s="116">
        <f t="shared" si="42"/>
        <v>105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44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114</v>
      </c>
      <c r="D131" s="116">
        <f t="shared" si="42"/>
        <v>106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14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115</v>
      </c>
      <c r="D132" s="116">
        <f t="shared" si="42"/>
        <v>107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116</v>
      </c>
      <c r="D133" s="116">
        <f t="shared" si="42"/>
        <v>108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14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2"/>
      <c r="W133" s="35"/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117</v>
      </c>
      <c r="D134" s="116">
        <f t="shared" si="42"/>
        <v>109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16">
        <v>118</v>
      </c>
      <c r="D135" s="116">
        <f t="shared" si="42"/>
        <v>110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119</v>
      </c>
      <c r="D136" s="116">
        <f t="shared" si="42"/>
        <v>111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14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120</v>
      </c>
      <c r="D137" s="116">
        <f t="shared" si="42"/>
        <v>112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>
        <f>RADIANS(V137)</f>
        <v>0</v>
      </c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16">
        <v>121</v>
      </c>
      <c r="D138" s="116">
        <f t="shared" si="42"/>
        <v>113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101</v>
      </c>
      <c r="D139" s="116">
        <f t="shared" si="42"/>
        <v>114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102</v>
      </c>
      <c r="D140" s="116">
        <f t="shared" si="42"/>
        <v>115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 t="str">
        <f t="shared" si="28"/>
        <v xml:space="preserve">wir. </v>
      </c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16">
        <v>103</v>
      </c>
      <c r="D141" s="116">
        <f t="shared" si="42"/>
        <v>116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 t="str">
        <f t="shared" si="28"/>
        <v xml:space="preserve">wir. </v>
      </c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30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/>
      <c r="X141" s="18" t="str">
        <f t="shared" si="30"/>
        <v>AsXSn 4x50 mm2+AsXSn 1x25 mm2</v>
      </c>
      <c r="Y141" s="18" t="str">
        <f t="shared" si="31"/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104</v>
      </c>
      <c r="D142" s="116">
        <f t="shared" si="42"/>
        <v>117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 t="str">
        <f t="shared" si="28"/>
        <v xml:space="preserve">wir. </v>
      </c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30"/>
        <v>AsXSn 4x50 mm2+AsXSn 1x25 mm2</v>
      </c>
      <c r="Y142" s="18" t="str">
        <f t="shared" si="31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105</v>
      </c>
      <c r="D143" s="116">
        <f t="shared" si="42"/>
        <v>118</v>
      </c>
      <c r="E143" s="116">
        <f t="shared" si="38"/>
        <v>0</v>
      </c>
      <c r="F143" s="117" t="str">
        <f t="shared" si="39"/>
        <v>sprawdz</v>
      </c>
      <c r="G143" s="118" t="str">
        <f t="shared" si="40"/>
        <v xml:space="preserve"> CHECK</v>
      </c>
      <c r="H143" s="116" t="str">
        <f t="shared" si="28"/>
        <v xml:space="preserve">wir. </v>
      </c>
      <c r="I143" s="117"/>
      <c r="J143" s="117" t="str">
        <f t="shared" si="41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30"/>
        <v>AsXSn 4x50 mm2+AsXSn 1x25 mm2</v>
      </c>
      <c r="Y143" s="18" t="str">
        <f t="shared" si="31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16">
        <v>106</v>
      </c>
      <c r="D144" s="116">
        <f t="shared" si="42"/>
        <v>119</v>
      </c>
      <c r="E144" s="116">
        <f t="shared" si="38"/>
        <v>0</v>
      </c>
      <c r="F144" s="117" t="str">
        <f t="shared" si="39"/>
        <v>sprawdz</v>
      </c>
      <c r="G144" s="118" t="str">
        <f t="shared" si="40"/>
        <v xml:space="preserve"> CHECK</v>
      </c>
      <c r="H144" s="116"/>
      <c r="I144" s="117"/>
      <c r="J144" s="117" t="str">
        <f t="shared" si="41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30"/>
        <v>AsXSn 4x50 mm2+AsXSn 1x25 mm2</v>
      </c>
      <c r="Y144" s="18" t="str">
        <f t="shared" si="31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107</v>
      </c>
      <c r="D145" s="116">
        <f t="shared" si="42"/>
        <v>120</v>
      </c>
      <c r="E145" s="116">
        <f t="shared" si="38"/>
        <v>0</v>
      </c>
      <c r="F145" s="117" t="str">
        <f t="shared" si="39"/>
        <v>sprawdz</v>
      </c>
      <c r="G145" s="118" t="str">
        <f t="shared" si="40"/>
        <v xml:space="preserve"> CHECK</v>
      </c>
      <c r="H145" s="116"/>
      <c r="I145" s="117"/>
      <c r="J145" s="117" t="str">
        <f t="shared" si="41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>
        <f>RADIANS(V145)</f>
        <v>0</v>
      </c>
      <c r="X145" s="18" t="str">
        <f t="shared" ref="X145:X208" si="48">IF(R145=1,("AL.  4x50 mm2+AL. 1x25 mm2"),IF(R145=2,("AL.  4x50 mm2+AL. 2x25 mm2"),IF(R145=3,("AsXSn 4x50 mm2+AsXSn 1x25 mm2"),IF(R145=4,("AsXSn 4x50 mm2+AsXSn 2x25 mm2"),IF(R145=5,("AL.  4x50 mm2"),IF(R145=6,("AsXSn 4x50 mm2"),IF(R145=9,("2xAL. 2x25 mm2"),IF(R145=8,("3xAsXSn 4x50 mm2+AsXSn 2x25 mm2"),IF(R145=10,("AsXSn 4x70 mm2+AL.  4x50 mm2+AL. 2x25 mm2"),IF(R145=11,("AL.  7x50 mm2+AL. 2x25 mm2")))))))))))</f>
        <v>AsXSn 4x50 mm2+AsXSn 1x25 mm2</v>
      </c>
      <c r="Y145" s="18" t="str">
        <f t="shared" ref="Y145:Y208" si="49">IF(S145="T",(", lampa OU, przyłącze napow. nN"), (" przyłącze napow. nN"))</f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108</v>
      </c>
      <c r="D146" s="116">
        <f t="shared" si="42"/>
        <v>121</v>
      </c>
      <c r="E146" s="116">
        <f t="shared" si="38"/>
        <v>0</v>
      </c>
      <c r="F146" s="117" t="str">
        <f t="shared" si="39"/>
        <v>sprawdz</v>
      </c>
      <c r="G146" s="118" t="str">
        <f t="shared" si="40"/>
        <v xml:space="preserve"> CHECK</v>
      </c>
      <c r="H146" s="116"/>
      <c r="I146" s="117"/>
      <c r="J146" s="117" t="str">
        <f t="shared" si="41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16">
        <v>109</v>
      </c>
      <c r="D147" s="116">
        <f t="shared" si="42"/>
        <v>122</v>
      </c>
      <c r="E147" s="116">
        <f t="shared" ref="E147:E171" si="50">M147</f>
        <v>0</v>
      </c>
      <c r="F147" s="117" t="str">
        <f t="shared" ref="F147:F205" si="51">IF(O147="-10.5/10/E",1000,IF(OR(N147="Nr",N147="Kr",N147="Or",N147="RPKr",N147="RNKr"),1472,IF(N147="P",227,IF(N147="BN",454,IF(N147="Np.",1250,"sprawdz")))))</f>
        <v>sprawdz</v>
      </c>
      <c r="G147" s="118" t="str">
        <f t="shared" ref="G147:G158" si="52">IF(N147="P",1.4308*P147+64.2+37.8+T147,IF(OR(N147="Kr",N147="RPKr",N147="RPK",N147="K"),501+321.33+1.43*P147+79,IF(OR(N147="Nr",N147="N",N147="Nrp"),2*501*COS(W147/2)+20+79+125,IF(N147="Or",657,IF(OR(N147="Pb",N147="BN",N147="Pp"),1.43*P147+64.2+77.6+T148," CHECK")))))</f>
        <v xml:space="preserve"> CHECK</v>
      </c>
      <c r="H147" s="116"/>
      <c r="I147" s="117"/>
      <c r="J147" s="117" t="str">
        <f t="shared" ref="J147:J210" si="53">CONCATENATE("uchwyty, światłowód, ",Z147,IF(Q147=1, ", mufa i zapas", " "))</f>
        <v xml:space="preserve">uchwyty, światłowód, 0 </v>
      </c>
      <c r="K147" s="117"/>
      <c r="L147" s="40" t="s">
        <v>77</v>
      </c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110</v>
      </c>
      <c r="D148" s="116">
        <f t="shared" ref="D148:D159" si="54">IF(E148=1,1,D147+1)</f>
        <v>123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111</v>
      </c>
      <c r="D149" s="116">
        <f t="shared" si="54"/>
        <v>124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16"/>
      <c r="I149" s="117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3</v>
      </c>
      <c r="S149" s="30"/>
      <c r="T149" s="30"/>
      <c r="U149" s="34">
        <f t="shared" si="47"/>
        <v>2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16">
        <v>112</v>
      </c>
      <c r="D150" s="116">
        <f t="shared" si="54"/>
        <v>125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16"/>
      <c r="I150" s="117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7"/>
        <v>2</v>
      </c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113</v>
      </c>
      <c r="D151" s="116">
        <f t="shared" si="54"/>
        <v>126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16"/>
      <c r="I151" s="117"/>
      <c r="J151" s="117" t="str">
        <f t="shared" si="53"/>
        <v xml:space="preserve">uchwyty, światłowód, 0 </v>
      </c>
      <c r="K151" s="117"/>
      <c r="L151" s="40" t="s">
        <v>77</v>
      </c>
      <c r="M151" s="112"/>
      <c r="N151" s="14"/>
      <c r="O151" s="30"/>
      <c r="P151" s="33"/>
      <c r="Q151" s="19"/>
      <c r="R151" s="39">
        <v>3</v>
      </c>
      <c r="S151" s="30"/>
      <c r="T151" s="30"/>
      <c r="U151" s="34">
        <f t="shared" si="47"/>
        <v>2</v>
      </c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20">
        <v>114</v>
      </c>
      <c r="D152" s="116">
        <f t="shared" si="54"/>
        <v>127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7"/>
      <c r="J152" s="117" t="str">
        <f t="shared" si="53"/>
        <v xml:space="preserve">uchwyty, światłowód, 0 </v>
      </c>
      <c r="K152" s="117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>
        <f t="shared" si="47"/>
        <v>2</v>
      </c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16">
        <v>115</v>
      </c>
      <c r="D153" s="116">
        <f t="shared" si="54"/>
        <v>128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20"/>
      <c r="I153" s="120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30"/>
      <c r="P153" s="33"/>
      <c r="Q153" s="19"/>
      <c r="R153" s="39">
        <v>3</v>
      </c>
      <c r="S153" s="30"/>
      <c r="T153" s="30"/>
      <c r="U153" s="34">
        <f>SUM(U126:U152)</f>
        <v>54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116</v>
      </c>
      <c r="D154" s="116">
        <f t="shared" si="54"/>
        <v>129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20"/>
      <c r="I154" s="120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/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20">
        <v>117</v>
      </c>
      <c r="D155" s="116">
        <f t="shared" si="54"/>
        <v>130</v>
      </c>
      <c r="E155" s="116">
        <f t="shared" si="50"/>
        <v>0</v>
      </c>
      <c r="F155" s="117" t="str">
        <f t="shared" si="51"/>
        <v>sprawdz</v>
      </c>
      <c r="G155" s="118" t="str">
        <f t="shared" si="52"/>
        <v xml:space="preserve"> CHECK</v>
      </c>
      <c r="H155" s="126"/>
      <c r="I155" s="126"/>
      <c r="J155" s="117" t="str">
        <f t="shared" si="53"/>
        <v xml:space="preserve">uchwyty, światłowód, 0 </v>
      </c>
      <c r="K155" s="116"/>
      <c r="L155" s="40" t="s">
        <v>77</v>
      </c>
      <c r="M155" s="112"/>
      <c r="N155" s="39"/>
      <c r="O155" s="39"/>
      <c r="P155" s="33"/>
      <c r="Q155" s="19"/>
      <c r="R155" s="39">
        <v>3</v>
      </c>
      <c r="S155" s="39"/>
      <c r="T155" s="39"/>
      <c r="U155" s="34"/>
      <c r="V155" s="35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116">
        <v>118</v>
      </c>
      <c r="D156" s="116">
        <f t="shared" si="54"/>
        <v>131</v>
      </c>
      <c r="E156" s="116">
        <f t="shared" si="50"/>
        <v>0</v>
      </c>
      <c r="F156" s="117" t="str">
        <f t="shared" si="51"/>
        <v>sprawdz</v>
      </c>
      <c r="G156" s="118" t="str">
        <f t="shared" si="52"/>
        <v xml:space="preserve"> CHECK</v>
      </c>
      <c r="H156" s="116"/>
      <c r="I156" s="116"/>
      <c r="J156" s="117" t="str">
        <f t="shared" si="53"/>
        <v xml:space="preserve">uchwyty, światłowód, 0 </v>
      </c>
      <c r="K156" s="116"/>
      <c r="L156" s="40" t="s">
        <v>77</v>
      </c>
      <c r="M156" s="112"/>
      <c r="N156" s="30"/>
      <c r="O156" s="30"/>
      <c r="P156" s="33"/>
      <c r="Q156" s="19"/>
      <c r="R156" s="39">
        <v>3</v>
      </c>
      <c r="S156" s="30"/>
      <c r="T156" s="30"/>
      <c r="U156" s="34"/>
      <c r="V156" s="35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20">
        <v>119</v>
      </c>
      <c r="D157" s="116">
        <f t="shared" si="54"/>
        <v>132</v>
      </c>
      <c r="E157" s="116">
        <f t="shared" si="50"/>
        <v>0</v>
      </c>
      <c r="F157" s="117" t="str">
        <f t="shared" si="51"/>
        <v>sprawdz</v>
      </c>
      <c r="G157" s="118" t="str">
        <f t="shared" si="52"/>
        <v xml:space="preserve"> CHECK</v>
      </c>
      <c r="H157" s="116"/>
      <c r="I157" s="117"/>
      <c r="J157" s="117" t="str">
        <f t="shared" si="53"/>
        <v xml:space="preserve">uchwyty, światłowód, 0 </v>
      </c>
      <c r="K157" s="117"/>
      <c r="L157" s="40" t="s">
        <v>77</v>
      </c>
      <c r="M157" s="112"/>
      <c r="N157" s="30"/>
      <c r="O157" s="44"/>
      <c r="P157" s="33"/>
      <c r="Q157" s="19"/>
      <c r="R157" s="39">
        <v>3</v>
      </c>
      <c r="S157" s="30"/>
      <c r="T157" s="30"/>
      <c r="U157" s="34">
        <f t="shared" ref="U157:U165" si="55">P157+2</f>
        <v>2</v>
      </c>
      <c r="V157" s="35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20">
        <v>120</v>
      </c>
      <c r="D158" s="116">
        <f t="shared" si="54"/>
        <v>133</v>
      </c>
      <c r="E158" s="116">
        <f t="shared" si="50"/>
        <v>0</v>
      </c>
      <c r="F158" s="117" t="str">
        <f t="shared" si="51"/>
        <v>sprawdz</v>
      </c>
      <c r="G158" s="118" t="str">
        <f t="shared" si="52"/>
        <v xml:space="preserve"> CHECK</v>
      </c>
      <c r="H158" s="116"/>
      <c r="I158" s="117"/>
      <c r="J158" s="117" t="str">
        <f t="shared" si="53"/>
        <v xml:space="preserve">uchwyty, światłowód, 0 </v>
      </c>
      <c r="K158" s="117"/>
      <c r="L158" s="40" t="s">
        <v>77</v>
      </c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116">
        <v>121</v>
      </c>
      <c r="D159" s="116">
        <f t="shared" si="54"/>
        <v>134</v>
      </c>
      <c r="E159" s="116">
        <f t="shared" si="50"/>
        <v>0</v>
      </c>
      <c r="F159" s="117" t="str">
        <f t="shared" si="51"/>
        <v>sprawdz</v>
      </c>
      <c r="G159" s="118" t="e" cm="1">
        <f t="array" ref="G159">IF(N159="P",1.4308*P159+64.2+37.8+T159,IF(OR(N159="Kr",N159="RPKr",N159="RPK",N159="K"),501+321.33+1.43*P159+79,IF(OR(N159="Nr",N159="N",N159="Nrp"),2*501*COS(W159/2)+20+79+125,IF(N159="Or",657,IF(OR(N159="Pb",N159="BN",N159="Pp"),1.43*P159+64.2+77.6+T160, CHECK)))))</f>
        <v>#NAME?</v>
      </c>
      <c r="H159" s="116"/>
      <c r="I159" s="117"/>
      <c r="J159" s="117" t="str">
        <f t="shared" si="53"/>
        <v xml:space="preserve">uchwyty, światłowód, 0 </v>
      </c>
      <c r="K159" s="117"/>
      <c r="L159" s="31">
        <v>107</v>
      </c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2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122</v>
      </c>
      <c r="D160" s="116">
        <f t="shared" ref="D160:D223" si="56">MAX(D159:E159)+1</f>
        <v>135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123</v>
      </c>
      <c r="D161" s="116">
        <f t="shared" si="56"/>
        <v>136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10">
        <v>124</v>
      </c>
      <c r="D162" s="116">
        <f t="shared" si="56"/>
        <v>137</v>
      </c>
      <c r="E162" s="10">
        <f t="shared" si="50"/>
        <v>0</v>
      </c>
      <c r="F162" s="117" t="str">
        <f t="shared" si="51"/>
        <v>sprawdz</v>
      </c>
      <c r="G162" s="65"/>
      <c r="H162" s="10"/>
      <c r="I162" s="27"/>
      <c r="J162" s="117" t="str">
        <f t="shared" si="53"/>
        <v xml:space="preserve">uchwyty, światłowód, 0 </v>
      </c>
      <c r="K162" s="27"/>
      <c r="L162" s="31"/>
      <c r="M162" s="112"/>
      <c r="N162" s="30"/>
      <c r="O162" s="30"/>
      <c r="P162" s="33"/>
      <c r="Q162" s="19"/>
      <c r="R162" s="39">
        <v>3</v>
      </c>
      <c r="S162" s="30"/>
      <c r="T162" s="30"/>
      <c r="U162" s="34">
        <f t="shared" si="55"/>
        <v>2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>
        <f t="shared" si="46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125</v>
      </c>
      <c r="D163" s="116">
        <f t="shared" si="56"/>
        <v>138</v>
      </c>
      <c r="E163" s="10">
        <f t="shared" si="50"/>
        <v>0</v>
      </c>
      <c r="F163" s="117" t="str">
        <f t="shared" si="51"/>
        <v>sprawdz</v>
      </c>
      <c r="G163" s="65"/>
      <c r="H163" s="10"/>
      <c r="I163" s="27"/>
      <c r="J163" s="117" t="str">
        <f t="shared" si="53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3</v>
      </c>
      <c r="S163" s="30"/>
      <c r="T163" s="30"/>
      <c r="U163" s="34">
        <f t="shared" si="55"/>
        <v>2</v>
      </c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>
        <f t="shared" si="46"/>
        <v>0</v>
      </c>
      <c r="AA163" s="16"/>
      <c r="AB163" s="35"/>
      <c r="AC163" s="35"/>
      <c r="AD163" s="66" t="s">
        <v>70</v>
      </c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126</v>
      </c>
      <c r="D164" s="116">
        <f t="shared" si="56"/>
        <v>139</v>
      </c>
      <c r="E164" s="10">
        <f t="shared" si="50"/>
        <v>0</v>
      </c>
      <c r="F164" s="117" t="str">
        <f t="shared" si="51"/>
        <v>sprawdz</v>
      </c>
      <c r="G164" s="65"/>
      <c r="H164" s="10"/>
      <c r="I164" s="27"/>
      <c r="J164" s="117" t="str">
        <f t="shared" si="53"/>
        <v xml:space="preserve">uchwyty, światłowód, 0 </v>
      </c>
      <c r="K164" s="27"/>
      <c r="L164" s="31"/>
      <c r="M164" s="112"/>
      <c r="N164" s="30"/>
      <c r="O164" s="30"/>
      <c r="P164" s="33"/>
      <c r="Q164" s="19"/>
      <c r="R164" s="39">
        <v>3</v>
      </c>
      <c r="S164" s="30"/>
      <c r="T164" s="30"/>
      <c r="U164" s="34">
        <f t="shared" si="55"/>
        <v>2</v>
      </c>
      <c r="V164" s="32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>
        <f t="shared" si="46"/>
        <v>0</v>
      </c>
      <c r="AA164" s="16" t="s">
        <v>12</v>
      </c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10">
        <v>127</v>
      </c>
      <c r="D165" s="116">
        <f t="shared" si="56"/>
        <v>140</v>
      </c>
      <c r="E165" s="10">
        <f t="shared" si="50"/>
        <v>0</v>
      </c>
      <c r="F165" s="117" t="str">
        <f t="shared" si="51"/>
        <v>sprawdz</v>
      </c>
      <c r="G165" s="65"/>
      <c r="H165" s="10"/>
      <c r="I165" s="27"/>
      <c r="J165" s="117" t="str">
        <f t="shared" si="53"/>
        <v xml:space="preserve">uchwyty, światłowód, 0 </v>
      </c>
      <c r="K165" s="27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>
        <f t="shared" si="55"/>
        <v>2</v>
      </c>
      <c r="V165" s="32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>
        <f t="shared" si="46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128</v>
      </c>
      <c r="D166" s="116">
        <f t="shared" si="56"/>
        <v>141</v>
      </c>
      <c r="E166" s="10">
        <f t="shared" si="50"/>
        <v>0</v>
      </c>
      <c r="F166" s="117" t="str">
        <f t="shared" si="51"/>
        <v>sprawdz</v>
      </c>
      <c r="G166" s="54"/>
      <c r="H166" s="46"/>
      <c r="I166" s="46"/>
      <c r="J166" s="117" t="str">
        <f t="shared" si="53"/>
        <v xml:space="preserve">uchwyty, światłowód,  </v>
      </c>
      <c r="K166" s="27"/>
      <c r="L166" s="31"/>
      <c r="M166" s="112"/>
      <c r="N166" s="39"/>
      <c r="O166" s="39"/>
      <c r="P166" s="33"/>
      <c r="Q166" s="19"/>
      <c r="R166" s="39">
        <v>3</v>
      </c>
      <c r="S166" s="30"/>
      <c r="T166" s="30"/>
      <c r="U166" s="34">
        <f>SUM(U139:U165)</f>
        <v>100</v>
      </c>
      <c r="V166" s="35"/>
      <c r="W166" s="35"/>
      <c r="X166" s="18" t="str">
        <f t="shared" si="48"/>
        <v>AsXSn 4x50 mm2+AsXSn 1x25 mm2</v>
      </c>
      <c r="Y166" s="18" t="str">
        <f t="shared" si="49"/>
        <v xml:space="preserve"> przyłącze napow. nN</v>
      </c>
      <c r="Z166" s="18"/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129</v>
      </c>
      <c r="D167" s="116">
        <f t="shared" si="56"/>
        <v>142</v>
      </c>
      <c r="E167" s="10">
        <f t="shared" si="50"/>
        <v>0</v>
      </c>
      <c r="F167" s="117" t="str">
        <f t="shared" si="51"/>
        <v>sprawdz</v>
      </c>
      <c r="G167" s="54"/>
      <c r="H167" s="46"/>
      <c r="I167" s="46"/>
      <c r="J167" s="117" t="str">
        <f t="shared" si="53"/>
        <v xml:space="preserve">uchwyty, światłowód,  </v>
      </c>
      <c r="K167" s="27"/>
      <c r="L167" s="31"/>
      <c r="M167" s="112"/>
      <c r="N167" s="39"/>
      <c r="O167" s="39"/>
      <c r="P167" s="33"/>
      <c r="Q167" s="19"/>
      <c r="R167" s="39">
        <v>3</v>
      </c>
      <c r="S167" s="39"/>
      <c r="T167" s="30"/>
      <c r="U167" s="34"/>
      <c r="V167" s="35"/>
      <c r="W167" s="35"/>
      <c r="X167" s="18" t="str">
        <f t="shared" si="48"/>
        <v>AsXSn 4x50 mm2+AsXSn 1x25 mm2</v>
      </c>
      <c r="Y167" s="18" t="str">
        <f t="shared" si="49"/>
        <v xml:space="preserve"> przyłącze napow. nN</v>
      </c>
      <c r="Z167" s="18"/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10">
        <v>130</v>
      </c>
      <c r="D168" s="116">
        <f t="shared" si="56"/>
        <v>143</v>
      </c>
      <c r="E168" s="10">
        <f t="shared" si="50"/>
        <v>0</v>
      </c>
      <c r="F168" s="117" t="str">
        <f t="shared" si="51"/>
        <v>sprawdz</v>
      </c>
      <c r="G168" s="10"/>
      <c r="H168" s="38"/>
      <c r="I168" s="38"/>
      <c r="J168" s="117" t="str">
        <f t="shared" si="53"/>
        <v xml:space="preserve">uchwyty, światłowód,  </v>
      </c>
      <c r="K168" s="10"/>
      <c r="L168" s="31"/>
      <c r="M168" s="112"/>
      <c r="N168" s="39"/>
      <c r="O168" s="39"/>
      <c r="P168" s="33"/>
      <c r="Q168" s="19"/>
      <c r="R168" s="39">
        <v>3</v>
      </c>
      <c r="S168" s="39"/>
      <c r="T168" s="39"/>
      <c r="U168" s="34"/>
      <c r="V168" s="35"/>
      <c r="W168" s="35"/>
      <c r="X168" s="18" t="str">
        <f t="shared" si="48"/>
        <v>AsXSn 4x50 mm2+AsXSn 1x25 mm2</v>
      </c>
      <c r="Y168" s="18" t="str">
        <f t="shared" si="49"/>
        <v xml:space="preserve"> przyłącze napow. nN</v>
      </c>
      <c r="Z168" s="18"/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131</v>
      </c>
      <c r="D169" s="116">
        <f t="shared" si="56"/>
        <v>144</v>
      </c>
      <c r="E169" s="10">
        <f t="shared" si="50"/>
        <v>0</v>
      </c>
      <c r="F169" s="117" t="str">
        <f t="shared" si="51"/>
        <v>sprawdz</v>
      </c>
      <c r="G169" s="10"/>
      <c r="H169" s="10"/>
      <c r="I169" s="10"/>
      <c r="J169" s="117" t="str">
        <f t="shared" si="53"/>
        <v xml:space="preserve">uchwyty, światłowód,  </v>
      </c>
      <c r="K169" s="10"/>
      <c r="L169" s="31"/>
      <c r="M169" s="112"/>
      <c r="N169" s="30"/>
      <c r="O169" s="30"/>
      <c r="P169" s="33"/>
      <c r="Q169" s="19"/>
      <c r="R169" s="39">
        <v>3</v>
      </c>
      <c r="S169" s="30"/>
      <c r="T169" s="30"/>
      <c r="U169" s="34"/>
      <c r="V169" s="35"/>
      <c r="W169" s="35"/>
      <c r="X169" s="18" t="str">
        <f t="shared" si="48"/>
        <v>AsXSn 4x50 mm2+AsXSn 1x25 mm2</v>
      </c>
      <c r="Y169" s="18" t="str">
        <f t="shared" si="49"/>
        <v xml:space="preserve"> przyłącze napow. nN</v>
      </c>
      <c r="Z169" s="18"/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132</v>
      </c>
      <c r="D170" s="116">
        <f t="shared" si="56"/>
        <v>145</v>
      </c>
      <c r="E170" s="10">
        <f t="shared" si="50"/>
        <v>0</v>
      </c>
      <c r="F170" s="117" t="str">
        <f t="shared" si="51"/>
        <v>sprawdz</v>
      </c>
      <c r="G170" s="65"/>
      <c r="H170" s="10"/>
      <c r="I170" s="27"/>
      <c r="J170" s="117" t="str">
        <f t="shared" si="53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ref="U170:U172" si="57">P170+2</f>
        <v>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ref="Z170:Z233" si="58">IF(OR(N170="Kr",N170="K"),"wspornik krańcowy",IF(N170="P","wspornik przelotowy",IF(OR(N170="Nr",N170="RNKr",N170="Np."),"wspornik narożny",IF(N170="N","wspornik narożny",IF(N170="Or","wspornik odporowy",IF(OR(N170="RPP",N170="RPPb",N170="RPPR"),"wspornik przelotowy",IF(N170="RPK","wspornik przelotowy",IF(OR(N170="RPKr",N170="RPKb"),"wspornik przelotowy",IF(N170="BN","wspornik przelotowy",0)))))))))</f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10">
        <v>133</v>
      </c>
      <c r="D171" s="116">
        <f t="shared" si="56"/>
        <v>146</v>
      </c>
      <c r="E171" s="10">
        <f t="shared" si="50"/>
        <v>0</v>
      </c>
      <c r="F171" s="117" t="str">
        <f t="shared" si="51"/>
        <v>sprawdz</v>
      </c>
      <c r="G171" s="65"/>
      <c r="H171" s="10"/>
      <c r="I171" s="27"/>
      <c r="J171" s="117" t="str">
        <f t="shared" si="53"/>
        <v xml:space="preserve">uchwyty, światłowód, 0 </v>
      </c>
      <c r="K171" s="27"/>
      <c r="L171" s="31"/>
      <c r="M171" s="112"/>
      <c r="N171" s="30"/>
      <c r="O171" s="30"/>
      <c r="P171" s="33"/>
      <c r="Q171" s="19"/>
      <c r="R171" s="39">
        <v>1</v>
      </c>
      <c r="S171" s="30"/>
      <c r="T171" s="30"/>
      <c r="U171" s="34">
        <f t="shared" si="57"/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134</v>
      </c>
      <c r="D172" s="116">
        <f t="shared" si="56"/>
        <v>147</v>
      </c>
      <c r="E172" s="53"/>
      <c r="F172" s="117" t="str">
        <f t="shared" si="51"/>
        <v>sprawdz</v>
      </c>
      <c r="G172" s="65"/>
      <c r="H172" s="10"/>
      <c r="I172" s="27"/>
      <c r="J172" s="117" t="str">
        <f t="shared" si="53"/>
        <v xml:space="preserve">uchwyty, światłowód, 0 </v>
      </c>
      <c r="K172" s="27"/>
      <c r="L172" s="31"/>
      <c r="M172" s="112"/>
      <c r="N172" s="39"/>
      <c r="O172" s="30"/>
      <c r="P172" s="33"/>
      <c r="Q172" s="19"/>
      <c r="R172" s="39">
        <v>1</v>
      </c>
      <c r="S172" s="30"/>
      <c r="T172" s="30"/>
      <c r="U172" s="34">
        <f t="shared" si="57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135</v>
      </c>
      <c r="D173" s="116">
        <f t="shared" si="56"/>
        <v>148</v>
      </c>
      <c r="E173" s="53"/>
      <c r="F173" s="117" t="str">
        <f t="shared" si="51"/>
        <v>sprawdz</v>
      </c>
      <c r="G173" s="54"/>
      <c r="H173" s="46"/>
      <c r="I173" s="46"/>
      <c r="J173" s="117" t="str">
        <f t="shared" si="53"/>
        <v xml:space="preserve">uchwyty, światłowód, 0 </v>
      </c>
      <c r="K173" s="27"/>
      <c r="L173" s="31">
        <v>159</v>
      </c>
      <c r="M173" s="112"/>
      <c r="N173" s="39"/>
      <c r="O173" s="39"/>
      <c r="P173" s="33"/>
      <c r="Q173" s="19"/>
      <c r="R173" s="39">
        <v>1</v>
      </c>
      <c r="S173" s="30"/>
      <c r="T173" s="30"/>
      <c r="U173" s="34">
        <f>SUM(U170:U172)</f>
        <v>6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10">
        <v>136</v>
      </c>
      <c r="D174" s="116">
        <f t="shared" si="56"/>
        <v>149</v>
      </c>
      <c r="E174" s="53"/>
      <c r="F174" s="117" t="str">
        <f t="shared" si="51"/>
        <v>sprawdz</v>
      </c>
      <c r="G174" s="54"/>
      <c r="H174" s="46"/>
      <c r="I174" s="46"/>
      <c r="J174" s="117" t="str">
        <f t="shared" si="53"/>
        <v xml:space="preserve">uchwyty, światłowód, 0 </v>
      </c>
      <c r="K174" s="27"/>
      <c r="L174" s="31"/>
      <c r="M174" s="112"/>
      <c r="N174" s="39"/>
      <c r="O174" s="39"/>
      <c r="P174" s="33"/>
      <c r="Q174" s="19"/>
      <c r="R174" s="39">
        <v>1</v>
      </c>
      <c r="S174" s="39"/>
      <c r="T174" s="30"/>
      <c r="U174" s="34">
        <v>2092</v>
      </c>
      <c r="V174" s="32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137</v>
      </c>
      <c r="D175" s="116">
        <f t="shared" si="56"/>
        <v>150</v>
      </c>
      <c r="E175" s="62"/>
      <c r="F175" s="117" t="str">
        <f t="shared" si="51"/>
        <v>sprawdz</v>
      </c>
      <c r="G175" s="59"/>
      <c r="H175" s="47"/>
      <c r="I175" s="47"/>
      <c r="J175" s="117" t="str">
        <f t="shared" si="53"/>
        <v xml:space="preserve">uchwyty, światłowód, 0 </v>
      </c>
      <c r="K175" s="59"/>
      <c r="L175" s="31"/>
      <c r="M175" s="112"/>
      <c r="N175" s="48"/>
      <c r="O175" s="48"/>
      <c r="P175" s="33"/>
      <c r="Q175" s="19"/>
      <c r="R175" s="39">
        <v>1</v>
      </c>
      <c r="S175" s="48"/>
      <c r="T175" s="48"/>
      <c r="U175" s="34">
        <f t="shared" ref="U175:U238" si="59">P175+2</f>
        <v>2</v>
      </c>
      <c r="V175" s="32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138</v>
      </c>
      <c r="D176" s="116">
        <f t="shared" si="56"/>
        <v>151</v>
      </c>
      <c r="E176" s="60"/>
      <c r="F176" s="117" t="str">
        <f t="shared" si="51"/>
        <v>sprawdz</v>
      </c>
      <c r="G176" s="61"/>
      <c r="H176" s="49"/>
      <c r="I176" s="49"/>
      <c r="J176" s="117" t="str">
        <f t="shared" si="53"/>
        <v xml:space="preserve">uchwyty, światłowód, 0 </v>
      </c>
      <c r="K176" s="61"/>
      <c r="L176" s="31"/>
      <c r="M176" s="112"/>
      <c r="N176" s="50"/>
      <c r="O176" s="50"/>
      <c r="P176" s="33"/>
      <c r="Q176" s="19"/>
      <c r="R176" s="39">
        <v>1</v>
      </c>
      <c r="S176" s="50"/>
      <c r="T176" s="50"/>
      <c r="U176" s="34">
        <f t="shared" si="59"/>
        <v>2</v>
      </c>
      <c r="V176" s="32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10">
        <v>139</v>
      </c>
      <c r="D177" s="116">
        <f t="shared" si="56"/>
        <v>152</v>
      </c>
      <c r="E177" s="62"/>
      <c r="F177" s="117" t="str">
        <f t="shared" si="51"/>
        <v>sprawdz</v>
      </c>
      <c r="G177" s="63"/>
      <c r="H177" s="51"/>
      <c r="I177" s="51"/>
      <c r="J177" s="117" t="str">
        <f t="shared" si="53"/>
        <v xml:space="preserve">uchwyty, światłowód, 0 </v>
      </c>
      <c r="K177" s="63"/>
      <c r="L177" s="31"/>
      <c r="M177" s="112"/>
      <c r="N177" s="52"/>
      <c r="O177" s="52"/>
      <c r="P177" s="33"/>
      <c r="Q177" s="19"/>
      <c r="R177" s="39">
        <v>1</v>
      </c>
      <c r="S177" s="52"/>
      <c r="T177" s="52"/>
      <c r="U177" s="34">
        <f t="shared" si="59"/>
        <v>2</v>
      </c>
      <c r="V177" s="32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140</v>
      </c>
      <c r="D178" s="116">
        <f t="shared" si="56"/>
        <v>153</v>
      </c>
      <c r="E178" s="62"/>
      <c r="F178" s="117" t="str">
        <f t="shared" si="51"/>
        <v>sprawdz</v>
      </c>
      <c r="G178" s="63"/>
      <c r="H178" s="51"/>
      <c r="I178" s="51"/>
      <c r="J178" s="117" t="str">
        <f t="shared" si="53"/>
        <v xml:space="preserve">uchwyty, światłowód, 0 </v>
      </c>
      <c r="K178" s="63"/>
      <c r="L178" s="31"/>
      <c r="M178" s="112"/>
      <c r="N178" s="52"/>
      <c r="O178" s="67"/>
      <c r="P178" s="33"/>
      <c r="Q178" s="19"/>
      <c r="R178" s="39">
        <v>1</v>
      </c>
      <c r="S178" s="52"/>
      <c r="T178" s="52"/>
      <c r="U178" s="34">
        <f t="shared" si="59"/>
        <v>2</v>
      </c>
      <c r="V178" s="35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141</v>
      </c>
      <c r="D179" s="116">
        <f t="shared" si="56"/>
        <v>154</v>
      </c>
      <c r="E179" s="53"/>
      <c r="F179" s="117" t="str">
        <f t="shared" si="51"/>
        <v>sprawdz</v>
      </c>
      <c r="G179" s="65"/>
      <c r="H179" s="10"/>
      <c r="I179" s="27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5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10">
        <v>142</v>
      </c>
      <c r="D180" s="116">
        <f t="shared" si="56"/>
        <v>155</v>
      </c>
      <c r="E180" s="53"/>
      <c r="F180" s="117" t="str">
        <f t="shared" si="51"/>
        <v>sprawdz</v>
      </c>
      <c r="G180" s="65"/>
      <c r="H180" s="10"/>
      <c r="I180" s="27"/>
      <c r="J180" s="117" t="str">
        <f t="shared" si="53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9"/>
        <v>2</v>
      </c>
      <c r="V180" s="35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143</v>
      </c>
      <c r="D181" s="116">
        <f t="shared" si="56"/>
        <v>156</v>
      </c>
      <c r="E181" s="56"/>
      <c r="F181" s="117" t="str">
        <f t="shared" si="51"/>
        <v>sprawdz</v>
      </c>
      <c r="G181" s="65"/>
      <c r="H181" s="10"/>
      <c r="I181" s="27"/>
      <c r="J181" s="117" t="str">
        <f t="shared" si="53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9"/>
        <v>2</v>
      </c>
      <c r="V181" s="35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144</v>
      </c>
      <c r="D182" s="116">
        <f t="shared" si="56"/>
        <v>157</v>
      </c>
      <c r="E182" s="53"/>
      <c r="F182" s="117" t="str">
        <f t="shared" si="51"/>
        <v>sprawdz</v>
      </c>
      <c r="G182" s="54"/>
      <c r="H182" s="54"/>
      <c r="I182" s="54"/>
      <c r="J182" s="117" t="str">
        <f t="shared" si="53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10">
        <v>145</v>
      </c>
      <c r="D183" s="116">
        <f t="shared" si="56"/>
        <v>158</v>
      </c>
      <c r="E183" s="53"/>
      <c r="F183" s="117" t="str">
        <f t="shared" si="51"/>
        <v>sprawdz</v>
      </c>
      <c r="G183" s="54"/>
      <c r="H183" s="54"/>
      <c r="I183" s="54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146</v>
      </c>
      <c r="D184" s="116">
        <f t="shared" si="56"/>
        <v>159</v>
      </c>
      <c r="E184" s="62"/>
      <c r="F184" s="117" t="str">
        <f t="shared" si="51"/>
        <v>sprawdz</v>
      </c>
      <c r="G184" s="63"/>
      <c r="H184" s="63"/>
      <c r="I184" s="63"/>
      <c r="J184" s="117" t="str">
        <f t="shared" si="53"/>
        <v xml:space="preserve">uchwyty, światłowód, 0 </v>
      </c>
      <c r="K184" s="59"/>
      <c r="L184" s="31">
        <v>123</v>
      </c>
      <c r="M184" s="112"/>
      <c r="N184" s="57"/>
      <c r="O184" s="68"/>
      <c r="P184" s="33"/>
      <c r="Q184" s="19"/>
      <c r="R184" s="39">
        <v>1</v>
      </c>
      <c r="S184" s="69"/>
      <c r="T184" s="69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147</v>
      </c>
      <c r="D185" s="116">
        <f t="shared" si="56"/>
        <v>160</v>
      </c>
      <c r="E185" s="60"/>
      <c r="F185" s="117" t="str">
        <f t="shared" si="51"/>
        <v>sprawdz</v>
      </c>
      <c r="G185" s="61"/>
      <c r="H185" s="61"/>
      <c r="I185" s="61"/>
      <c r="J185" s="117" t="str">
        <f t="shared" si="53"/>
        <v xml:space="preserve">uchwyty, światłowód, 0 </v>
      </c>
      <c r="K185" s="61"/>
      <c r="L185" s="31"/>
      <c r="M185" s="112"/>
      <c r="N185" s="58"/>
      <c r="O185" s="70"/>
      <c r="P185" s="33"/>
      <c r="Q185" s="19"/>
      <c r="R185" s="39">
        <v>1</v>
      </c>
      <c r="S185" s="58"/>
      <c r="T185" s="58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10">
        <v>148</v>
      </c>
      <c r="D186" s="116">
        <f t="shared" si="56"/>
        <v>161</v>
      </c>
      <c r="E186" s="62"/>
      <c r="F186" s="117" t="str">
        <f t="shared" si="51"/>
        <v>sprawdz</v>
      </c>
      <c r="G186" s="63"/>
      <c r="H186" s="63"/>
      <c r="I186" s="63"/>
      <c r="J186" s="117" t="str">
        <f t="shared" si="53"/>
        <v xml:space="preserve">uchwyty, światłowód, 0 </v>
      </c>
      <c r="K186" s="63"/>
      <c r="L186" s="31"/>
      <c r="M186" s="112"/>
      <c r="N186" s="57"/>
      <c r="O186" s="68"/>
      <c r="P186" s="33"/>
      <c r="Q186" s="19"/>
      <c r="R186" s="39">
        <v>1</v>
      </c>
      <c r="S186" s="57"/>
      <c r="T186" s="57"/>
      <c r="U186" s="34">
        <f t="shared" si="59"/>
        <v>2</v>
      </c>
      <c r="V186" s="32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149</v>
      </c>
      <c r="D187" s="116">
        <f t="shared" si="56"/>
        <v>162</v>
      </c>
      <c r="E187" s="56"/>
      <c r="F187" s="117" t="str">
        <f t="shared" si="51"/>
        <v>sprawdz</v>
      </c>
      <c r="G187" s="65"/>
      <c r="H187" s="10"/>
      <c r="I187" s="27"/>
      <c r="J187" s="117" t="str">
        <f t="shared" si="53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2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150</v>
      </c>
      <c r="D188" s="116">
        <f t="shared" si="56"/>
        <v>163</v>
      </c>
      <c r="E188" s="53"/>
      <c r="F188" s="117" t="str">
        <f t="shared" si="51"/>
        <v>sprawdz</v>
      </c>
      <c r="G188" s="54"/>
      <c r="H188" s="54"/>
      <c r="I188" s="54"/>
      <c r="J188" s="117" t="str">
        <f t="shared" si="53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10">
        <v>151</v>
      </c>
      <c r="D189" s="116">
        <f t="shared" si="56"/>
        <v>164</v>
      </c>
      <c r="E189" s="53"/>
      <c r="F189" s="117" t="str">
        <f t="shared" si="51"/>
        <v>sprawdz</v>
      </c>
      <c r="G189" s="54"/>
      <c r="H189" s="54"/>
      <c r="I189" s="54"/>
      <c r="J189" s="117" t="str">
        <f t="shared" si="53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152</v>
      </c>
      <c r="D190" s="116">
        <f t="shared" si="56"/>
        <v>165</v>
      </c>
      <c r="E190" s="56"/>
      <c r="F190" s="117" t="str">
        <f t="shared" si="51"/>
        <v>sprawdz</v>
      </c>
      <c r="G190" s="10"/>
      <c r="H190" s="10"/>
      <c r="I190" s="10"/>
      <c r="J190" s="117" t="str">
        <f t="shared" si="53"/>
        <v xml:space="preserve">uchwyty, światłowód, 0 </v>
      </c>
      <c r="K190" s="10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5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153</v>
      </c>
      <c r="D191" s="116">
        <f t="shared" si="56"/>
        <v>166</v>
      </c>
      <c r="E191" s="56"/>
      <c r="F191" s="117" t="str">
        <f t="shared" si="51"/>
        <v>sprawdz</v>
      </c>
      <c r="G191" s="10"/>
      <c r="H191" s="10"/>
      <c r="I191" s="10"/>
      <c r="J191" s="117" t="str">
        <f t="shared" si="53"/>
        <v xml:space="preserve">uchwyty, światłowód, 0 </v>
      </c>
      <c r="K191" s="10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5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10">
        <v>154</v>
      </c>
      <c r="D192" s="116">
        <f t="shared" si="56"/>
        <v>167</v>
      </c>
      <c r="E192" s="11"/>
      <c r="F192" s="117" t="str">
        <f t="shared" si="51"/>
        <v>sprawdz</v>
      </c>
      <c r="G192" s="29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30"/>
      <c r="P192" s="33"/>
      <c r="Q192" s="19"/>
      <c r="R192" s="39">
        <v>1</v>
      </c>
      <c r="S192" s="30"/>
      <c r="T192" s="30"/>
      <c r="U192" s="34">
        <f t="shared" si="59"/>
        <v>2</v>
      </c>
      <c r="V192" s="32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155</v>
      </c>
      <c r="D193" s="116">
        <f t="shared" si="56"/>
        <v>168</v>
      </c>
      <c r="E193" s="56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30"/>
      <c r="P193" s="33"/>
      <c r="Q193" s="19"/>
      <c r="R193" s="39">
        <v>1</v>
      </c>
      <c r="S193" s="30"/>
      <c r="T193" s="30"/>
      <c r="U193" s="34">
        <f t="shared" si="59"/>
        <v>2</v>
      </c>
      <c r="V193" s="32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156</v>
      </c>
      <c r="D194" s="116">
        <f t="shared" si="56"/>
        <v>169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44"/>
      <c r="P194" s="33"/>
      <c r="Q194" s="19"/>
      <c r="R194" s="39">
        <v>1</v>
      </c>
      <c r="S194" s="30"/>
      <c r="T194" s="30"/>
      <c r="U194" s="34">
        <f t="shared" si="59"/>
        <v>2</v>
      </c>
      <c r="V194" s="32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10">
        <v>157</v>
      </c>
      <c r="D195" s="116">
        <f t="shared" si="56"/>
        <v>170</v>
      </c>
      <c r="E195" s="56"/>
      <c r="F195" s="117" t="str">
        <f t="shared" si="51"/>
        <v>sprawdz</v>
      </c>
      <c r="G195" s="29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158</v>
      </c>
      <c r="D196" s="116">
        <f t="shared" si="56"/>
        <v>171</v>
      </c>
      <c r="E196" s="53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112"/>
      <c r="N196" s="30"/>
      <c r="O196" s="44"/>
      <c r="P196" s="33"/>
      <c r="Q196" s="19"/>
      <c r="R196" s="39">
        <v>1</v>
      </c>
      <c r="S196" s="30"/>
      <c r="T196" s="30"/>
      <c r="U196" s="34">
        <f t="shared" si="59"/>
        <v>2</v>
      </c>
      <c r="V196" s="35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159</v>
      </c>
      <c r="D197" s="116">
        <f t="shared" si="56"/>
        <v>172</v>
      </c>
      <c r="E197" s="53"/>
      <c r="F197" s="117" t="str">
        <f t="shared" si="51"/>
        <v>sprawdz</v>
      </c>
      <c r="G197" s="65"/>
      <c r="H197" s="10"/>
      <c r="I197" s="27"/>
      <c r="J197" s="117" t="str">
        <f t="shared" si="53"/>
        <v xml:space="preserve">uchwyty, światłowód, 0 </v>
      </c>
      <c r="K197" s="27"/>
      <c r="L197" s="31"/>
      <c r="M197" s="11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5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10">
        <v>160</v>
      </c>
      <c r="D198" s="116">
        <f t="shared" si="56"/>
        <v>173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11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5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161</v>
      </c>
      <c r="D199" s="116">
        <f t="shared" si="56"/>
        <v>174</v>
      </c>
      <c r="E199" s="56"/>
      <c r="F199" s="117" t="str">
        <f t="shared" si="51"/>
        <v>sprawdz</v>
      </c>
      <c r="G199" s="65"/>
      <c r="H199" s="10"/>
      <c r="I199" s="27"/>
      <c r="J199" s="117" t="str">
        <f t="shared" si="53"/>
        <v xml:space="preserve">uchwyty, światłowód, 0 </v>
      </c>
      <c r="K199" s="27"/>
      <c r="L199" s="31"/>
      <c r="M199" s="11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2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162</v>
      </c>
      <c r="D200" s="116">
        <f t="shared" si="56"/>
        <v>175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59"/>
        <v>2</v>
      </c>
      <c r="V200" s="32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>
        <v>163</v>
      </c>
      <c r="D201" s="116">
        <f t="shared" si="56"/>
        <v>176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2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 t="s">
        <v>12</v>
      </c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164</v>
      </c>
      <c r="D202" s="116">
        <f t="shared" si="56"/>
        <v>177</v>
      </c>
      <c r="E202" s="56"/>
      <c r="F202" s="117" t="str">
        <f t="shared" si="51"/>
        <v>sprawdz</v>
      </c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2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165</v>
      </c>
      <c r="D203" s="116">
        <f t="shared" si="56"/>
        <v>178</v>
      </c>
      <c r="E203" s="56"/>
      <c r="F203" s="117" t="str">
        <f t="shared" si="51"/>
        <v>sprawdz</v>
      </c>
      <c r="G203" s="29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>
        <v>166</v>
      </c>
      <c r="D204" s="116">
        <f t="shared" si="56"/>
        <v>179</v>
      </c>
      <c r="E204" s="56"/>
      <c r="F204" s="117" t="str">
        <f t="shared" si="51"/>
        <v>sprawdz</v>
      </c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167</v>
      </c>
      <c r="D205" s="116">
        <f t="shared" si="56"/>
        <v>180</v>
      </c>
      <c r="E205" s="56"/>
      <c r="F205" s="117" t="str">
        <f t="shared" si="51"/>
        <v>sprawdz</v>
      </c>
      <c r="G205" s="29"/>
      <c r="H205" s="10"/>
      <c r="I205" s="27"/>
      <c r="J205" s="117" t="str">
        <f t="shared" si="53"/>
        <v xml:space="preserve">uchwyty, światłowód, 0 </v>
      </c>
      <c r="K205" s="27"/>
      <c r="L205" s="31"/>
      <c r="M205" s="32"/>
      <c r="N205" s="30"/>
      <c r="O205" s="44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si="48"/>
        <v>AL.  4x50 mm2+AL. 1x25 mm2</v>
      </c>
      <c r="Y205" s="18" t="str">
        <f t="shared" si="49"/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54">
        <v>168</v>
      </c>
      <c r="D206" s="116">
        <f t="shared" si="56"/>
        <v>181</v>
      </c>
      <c r="E206" s="56"/>
      <c r="F206" s="27"/>
      <c r="G206" s="65"/>
      <c r="H206" s="10"/>
      <c r="I206" s="27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48"/>
        <v>AL.  4x50 mm2+AL. 1x25 mm2</v>
      </c>
      <c r="Y206" s="18" t="str">
        <f t="shared" si="49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>
        <v>169</v>
      </c>
      <c r="D207" s="116">
        <f t="shared" si="56"/>
        <v>182</v>
      </c>
      <c r="E207" s="56"/>
      <c r="F207" s="27"/>
      <c r="G207" s="65"/>
      <c r="H207" s="10"/>
      <c r="I207" s="27"/>
      <c r="J207" s="117" t="str">
        <f t="shared" si="53"/>
        <v xml:space="preserve">uchwyty, światłowód, 0 </v>
      </c>
      <c r="K207" s="27"/>
      <c r="L207" s="31"/>
      <c r="M207" s="32"/>
      <c r="N207" s="30"/>
      <c r="O207" s="44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48"/>
        <v>AL.  4x50 mm2+AL. 1x25 mm2</v>
      </c>
      <c r="Y207" s="18" t="str">
        <f t="shared" si="49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170</v>
      </c>
      <c r="D208" s="116">
        <f t="shared" si="56"/>
        <v>183</v>
      </c>
      <c r="E208" s="56"/>
      <c r="F208" s="27"/>
      <c r="G208" s="65"/>
      <c r="H208" s="10"/>
      <c r="I208" s="27"/>
      <c r="J208" s="117" t="str">
        <f t="shared" si="53"/>
        <v xml:space="preserve">uchwyty, światłowód, 0 </v>
      </c>
      <c r="K208" s="27"/>
      <c r="L208" s="31"/>
      <c r="M208" s="32"/>
      <c r="N208" s="30"/>
      <c r="O208" s="44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48"/>
        <v>AL.  4x50 mm2+AL. 1x25 mm2</v>
      </c>
      <c r="Y208" s="18" t="str">
        <f t="shared" si="49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54">
        <v>171</v>
      </c>
      <c r="D209" s="116">
        <f t="shared" si="56"/>
        <v>184</v>
      </c>
      <c r="E209" s="53"/>
      <c r="F209" s="54"/>
      <c r="G209" s="54"/>
      <c r="H209" s="54"/>
      <c r="I209" s="54"/>
      <c r="J209" s="117" t="str">
        <f t="shared" si="53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ref="X209:X216" si="60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mm2"),IF(R209=10,("AsXSn 4x70 mm2+AL.  4x50 mm2+AL. 2x25 mm2"),IF(R209=11,("AL.  7x50 mm2+AL. 2x25 mm2")))))))))))</f>
        <v>AL.  4x50 mm2+AL. 1x25 mm2</v>
      </c>
      <c r="Y209" s="18" t="str">
        <f t="shared" ref="Y209:Y272" si="61">IF(S209="T",(", lampa OU, przyłącze napow. nN"), (" przyłącze napow. nN"))</f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>
        <v>172</v>
      </c>
      <c r="D210" s="116">
        <f t="shared" si="56"/>
        <v>185</v>
      </c>
      <c r="E210" s="53"/>
      <c r="F210" s="54"/>
      <c r="G210" s="54"/>
      <c r="H210" s="54"/>
      <c r="I210" s="54"/>
      <c r="J210" s="117" t="str">
        <f t="shared" si="53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54">
        <v>173</v>
      </c>
      <c r="D211" s="116">
        <f t="shared" si="56"/>
        <v>186</v>
      </c>
      <c r="E211" s="56"/>
      <c r="F211" s="10"/>
      <c r="G211" s="10"/>
      <c r="H211" s="10"/>
      <c r="I211" s="10"/>
      <c r="J211" s="117" t="str">
        <f t="shared" ref="J211:J274" si="62">CONCATENATE("uchwyty, światłowód, ",Z211,IF(Q211=1, ", mufa i zapas", " "))</f>
        <v xml:space="preserve">uchwyty, światłowód, 0 </v>
      </c>
      <c r="K211" s="10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54">
        <v>174</v>
      </c>
      <c r="D212" s="116">
        <f t="shared" si="56"/>
        <v>187</v>
      </c>
      <c r="E212" s="56"/>
      <c r="F212" s="10"/>
      <c r="G212" s="10"/>
      <c r="H212" s="10"/>
      <c r="I212" s="10"/>
      <c r="J212" s="117" t="str">
        <f t="shared" si="62"/>
        <v xml:space="preserve">uchwyty, światłowód, 0 </v>
      </c>
      <c r="K212" s="10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>
        <v>175</v>
      </c>
      <c r="D213" s="116">
        <f t="shared" si="56"/>
        <v>188</v>
      </c>
      <c r="E213" s="56"/>
      <c r="F213" s="27"/>
      <c r="G213" s="29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si="60"/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189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0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190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0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191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0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192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ref="X217:X280" si="63">IF(R217=1,("AL.  4x50 mm2+AL. 1x25 mm2"),IF(R217=2,("AL.  4x50 mm2+AL. 2x25 mm2"),IF(R217=3,("AsXSn 4x50 mm2+AsXSn 1x25 mm2"),IF(R217=4,("AsXSn 4x50 mm2+AsXSn 2x25 mm2"),IF(R217=5,("AL.  4x50 mm2"),IF(R217=6,("AsXSn 4x50 mm2"),IF(R217=9,("2xAL. 2x25 mm2"),IF(R217=8,("3xAsXSn 4x50 mm2+AsXSn 2x25 mm2")))))))))</f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193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194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6"/>
        <v>195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6"/>
        <v>196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6"/>
        <v>197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6"/>
        <v>198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ref="D224:D272" si="64">MAX(D223:E223)+1</f>
        <v>199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200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201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64"/>
        <v>202</v>
      </c>
      <c r="E227" s="56"/>
      <c r="F227" s="27"/>
      <c r="G227" s="65"/>
      <c r="H227" s="10"/>
      <c r="I227" s="27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 t="shared" si="59"/>
        <v>2</v>
      </c>
      <c r="V227" s="35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64"/>
        <v>203</v>
      </c>
      <c r="E228" s="56"/>
      <c r="F228" s="27"/>
      <c r="G228" s="65"/>
      <c r="H228" s="10"/>
      <c r="I228" s="27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f t="shared" si="59"/>
        <v>2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64"/>
        <v>204</v>
      </c>
      <c r="E229" s="56"/>
      <c r="F229" s="27"/>
      <c r="G229" s="65"/>
      <c r="H229" s="10"/>
      <c r="I229" s="27"/>
      <c r="J229" s="117" t="str">
        <f t="shared" si="62"/>
        <v xml:space="preserve">uchwyty, światłowód, 0 </v>
      </c>
      <c r="K229" s="27"/>
      <c r="L229" s="31"/>
      <c r="M229" s="32"/>
      <c r="N229" s="30"/>
      <c r="O229" s="30"/>
      <c r="P229" s="33"/>
      <c r="Q229" s="19"/>
      <c r="R229" s="39">
        <v>1</v>
      </c>
      <c r="S229" s="30"/>
      <c r="T229" s="30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64"/>
        <v>205</v>
      </c>
      <c r="E230" s="56"/>
      <c r="F230" s="27"/>
      <c r="G230" s="65"/>
      <c r="H230" s="10"/>
      <c r="I230" s="27"/>
      <c r="J230" s="117" t="str">
        <f t="shared" si="62"/>
        <v xml:space="preserve">uchwyty, światłowód, 0 </v>
      </c>
      <c r="K230" s="27"/>
      <c r="L230" s="31"/>
      <c r="M230" s="32"/>
      <c r="N230" s="30"/>
      <c r="O230" s="30"/>
      <c r="P230" s="33"/>
      <c r="Q230" s="19"/>
      <c r="R230" s="39">
        <v>1</v>
      </c>
      <c r="S230" s="30"/>
      <c r="T230" s="30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54"/>
      <c r="D231" s="116">
        <f t="shared" si="64"/>
        <v>206</v>
      </c>
      <c r="E231" s="53"/>
      <c r="F231" s="54"/>
      <c r="G231" s="54"/>
      <c r="H231" s="54"/>
      <c r="I231" s="54"/>
      <c r="J231" s="117" t="str">
        <f t="shared" si="62"/>
        <v xml:space="preserve">uchwyty, światłowód, 0 </v>
      </c>
      <c r="K231" s="27"/>
      <c r="L231" s="31"/>
      <c r="M231" s="32"/>
      <c r="N231" s="30"/>
      <c r="O231" s="30"/>
      <c r="P231" s="33"/>
      <c r="Q231" s="19"/>
      <c r="R231" s="39">
        <v>1</v>
      </c>
      <c r="S231" s="30"/>
      <c r="T231" s="30"/>
      <c r="U231" s="34">
        <f>SUM(U128:U230)</f>
        <v>2438</v>
      </c>
      <c r="V231" s="32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54"/>
      <c r="D232" s="116">
        <f t="shared" si="64"/>
        <v>207</v>
      </c>
      <c r="E232" s="53"/>
      <c r="F232" s="54"/>
      <c r="G232" s="54"/>
      <c r="H232" s="54"/>
      <c r="I232" s="54"/>
      <c r="J232" s="117" t="str">
        <f t="shared" si="62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/>
      <c r="T232" s="30"/>
      <c r="U232" s="34">
        <v>2738</v>
      </c>
      <c r="V232" s="35"/>
      <c r="W232" s="35"/>
      <c r="X232" s="18" t="str">
        <f t="shared" si="63"/>
        <v>AL.  4x50 mm2+AL. 1x25 mm2</v>
      </c>
      <c r="Y232" s="18" t="str">
        <f t="shared" si="61"/>
        <v xml:space="preserve">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59"/>
      <c r="D233" s="116">
        <f t="shared" si="64"/>
        <v>208</v>
      </c>
      <c r="E233" s="62"/>
      <c r="F233" s="59"/>
      <c r="G233" s="59"/>
      <c r="H233" s="59"/>
      <c r="I233" s="59"/>
      <c r="J233" s="117" t="str">
        <f t="shared" si="62"/>
        <v xml:space="preserve">uchwyty, światłowód, 0 </v>
      </c>
      <c r="K233" s="59"/>
      <c r="L233" s="31"/>
      <c r="M233" s="32"/>
      <c r="N233" s="69"/>
      <c r="O233" s="69"/>
      <c r="P233" s="33"/>
      <c r="Q233" s="19"/>
      <c r="R233" s="39">
        <v>1</v>
      </c>
      <c r="S233" s="69"/>
      <c r="T233" s="69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 xml:space="preserve">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61"/>
      <c r="D234" s="116">
        <f t="shared" si="64"/>
        <v>209</v>
      </c>
      <c r="E234" s="60"/>
      <c r="F234" s="61"/>
      <c r="G234" s="61"/>
      <c r="H234" s="61"/>
      <c r="I234" s="61"/>
      <c r="J234" s="117" t="str">
        <f t="shared" si="62"/>
        <v xml:space="preserve">uchwyty, światłowód, 0 </v>
      </c>
      <c r="K234" s="61"/>
      <c r="L234" s="31"/>
      <c r="M234" s="32"/>
      <c r="N234" s="58"/>
      <c r="O234" s="58"/>
      <c r="P234" s="33"/>
      <c r="Q234" s="19"/>
      <c r="R234" s="39">
        <v>1</v>
      </c>
      <c r="S234" s="58"/>
      <c r="T234" s="58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 xml:space="preserve"> przyłącze napow. nN</v>
      </c>
      <c r="Z234" s="18">
        <f t="shared" ref="Z234:Z291" si="65">IF(OR(N234="Kr",N234="K"),"wspornik krańcowy",IF(N234="P","wspornik przelotowy",IF(OR(N234="Nr",N234="RNKr",N234="Np."),"wspornik narożny",IF(N234="N","wspornik narożny",IF(N234="Or","wspornik odporowy",IF(OR(N234="RPP",N234="RPPb",N234="RPPR"),"wspornik przelotowy",IF(N234="RPK","wspornik przelotowy",IF(OR(N234="RPKr",N234="RPKb"),"wspornik przelotowy",IF(N234="BN","wspornik przelotowy",0)))))))))</f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63"/>
      <c r="D235" s="116">
        <f t="shared" si="64"/>
        <v>210</v>
      </c>
      <c r="E235" s="62"/>
      <c r="F235" s="63"/>
      <c r="G235" s="63"/>
      <c r="H235" s="63"/>
      <c r="I235" s="63"/>
      <c r="J235" s="117" t="str">
        <f t="shared" si="62"/>
        <v xml:space="preserve">uchwyty, światłowód, 0 </v>
      </c>
      <c r="K235" s="63"/>
      <c r="L235" s="31"/>
      <c r="M235" s="32"/>
      <c r="N235" s="57"/>
      <c r="O235" s="57"/>
      <c r="P235" s="33"/>
      <c r="Q235" s="19"/>
      <c r="R235" s="39">
        <v>1</v>
      </c>
      <c r="S235" s="57"/>
      <c r="T235" s="57"/>
      <c r="U235" s="34">
        <f t="shared" si="59"/>
        <v>2</v>
      </c>
      <c r="V235" s="35"/>
      <c r="W235" s="35"/>
      <c r="X235" s="18" t="str">
        <f t="shared" si="63"/>
        <v>AL.  4x50 mm2+AL. 1x25 mm2</v>
      </c>
      <c r="Y235" s="18" t="str">
        <f t="shared" si="61"/>
        <v xml:space="preserve">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211</v>
      </c>
      <c r="E236" s="56"/>
      <c r="F236" s="27" t="str">
        <f t="shared" ref="F236:F257" si="66">IF(OR(N236="Nr",N236="Kr",N236="Or",N236="RPKr",N236="RNKr"),1472,IF(N236="P",227,IF(N236="BN",454,IF(N236="Np.",1250,"sprawdz"))))</f>
        <v>sprawdz</v>
      </c>
      <c r="G236" s="65"/>
      <c r="H236" s="10" t="str">
        <f t="shared" ref="H236:H251" si="67">IF(O236="-10/ZN",CONCATENATE("żel. ",N236,O236),CONCATENATE("wir. ",N236,O236))</f>
        <v xml:space="preserve">wir. </v>
      </c>
      <c r="I236" s="27" t="str">
        <f t="shared" ref="I236:I240" si="68">CONCATENATE(X236,Y236)</f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ref="K236:K245" si="69">CONCATENATE(P236,"(",U236,")")</f>
        <v>(2)</v>
      </c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212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 t="str">
        <f t="shared" si="68"/>
        <v>AL.  4x50 mm2+AL. 1x25 mm2, lampa OU, przyłącze napow. nN</v>
      </c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213</v>
      </c>
      <c r="E238" s="56"/>
      <c r="F238" s="27" t="str">
        <f t="shared" si="66"/>
        <v>sprawdz</v>
      </c>
      <c r="G238" s="29"/>
      <c r="H238" s="10" t="str">
        <f t="shared" si="67"/>
        <v xml:space="preserve">wir. </v>
      </c>
      <c r="I238" s="27" t="str">
        <f t="shared" si="68"/>
        <v>AL.  4x50 mm2+AL. 1x25 mm2, lampa OU, przyłącze napow. nN</v>
      </c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214</v>
      </c>
      <c r="E239" s="56"/>
      <c r="F239" s="27" t="str">
        <f t="shared" si="66"/>
        <v>sprawdz</v>
      </c>
      <c r="G239" s="29"/>
      <c r="H239" s="10" t="str">
        <f t="shared" si="67"/>
        <v xml:space="preserve">wir. </v>
      </c>
      <c r="I239" s="27" t="str">
        <f t="shared" si="68"/>
        <v>AL.  4x50 mm2+AL. 1x25 mm2, lampa OU, przyłącze napow. nN</v>
      </c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ref="U239:U302" si="70">P239+2</f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215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 t="str">
        <f t="shared" si="68"/>
        <v>AL.  4x50 mm2+AL. 1x25 mm2, lampa OU, przyłącze napow. nN</v>
      </c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216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19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217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 t="str">
        <f t="shared" si="69"/>
        <v>(2)</v>
      </c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218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 t="str">
        <f t="shared" si="69"/>
        <v>(2)</v>
      </c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219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 t="str">
        <f t="shared" si="69"/>
        <v>(2)</v>
      </c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220</v>
      </c>
      <c r="E245" s="56"/>
      <c r="F245" s="27" t="str">
        <f t="shared" si="66"/>
        <v>sprawdz</v>
      </c>
      <c r="G245" s="65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 t="str">
        <f t="shared" si="69"/>
        <v>(2)</v>
      </c>
      <c r="L245" s="31"/>
      <c r="M245" s="32"/>
      <c r="N245" s="30"/>
      <c r="O245" s="30"/>
      <c r="P245" s="33"/>
      <c r="Q245" s="43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221</v>
      </c>
      <c r="E246" s="56"/>
      <c r="F246" s="27" t="str">
        <f t="shared" si="66"/>
        <v>sprawdz</v>
      </c>
      <c r="G246" s="65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30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222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223</v>
      </c>
      <c r="E248" s="56"/>
      <c r="F248" s="27" t="str">
        <f t="shared" si="66"/>
        <v>sprawdz</v>
      </c>
      <c r="G248" s="65"/>
      <c r="H248" s="10" t="str">
        <f t="shared" si="67"/>
        <v xml:space="preserve">wir. </v>
      </c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43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224</v>
      </c>
      <c r="E249" s="56"/>
      <c r="F249" s="27" t="str">
        <f t="shared" si="66"/>
        <v>sprawdz</v>
      </c>
      <c r="G249" s="29"/>
      <c r="H249" s="10" t="str">
        <f t="shared" si="67"/>
        <v xml:space="preserve">wir. </v>
      </c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225</v>
      </c>
      <c r="E250" s="56"/>
      <c r="F250" s="27" t="str">
        <f t="shared" si="66"/>
        <v>sprawdz</v>
      </c>
      <c r="G250" s="29"/>
      <c r="H250" s="10" t="str">
        <f t="shared" si="67"/>
        <v xml:space="preserve">wir. </v>
      </c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226</v>
      </c>
      <c r="E251" s="56"/>
      <c r="F251" s="27" t="str">
        <f t="shared" si="66"/>
        <v>sprawdz</v>
      </c>
      <c r="G251" s="65"/>
      <c r="H251" s="10" t="str">
        <f t="shared" si="67"/>
        <v xml:space="preserve">wir. </v>
      </c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227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30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64"/>
        <v>228</v>
      </c>
      <c r="E253" s="56"/>
      <c r="F253" s="27" t="str">
        <f t="shared" si="66"/>
        <v>sprawdz</v>
      </c>
      <c r="G253" s="65"/>
      <c r="H253" s="10"/>
      <c r="I253" s="27"/>
      <c r="J253" s="117" t="str">
        <f t="shared" si="62"/>
        <v xml:space="preserve">uchwyty, światłowód, 0 </v>
      </c>
      <c r="K253" s="27"/>
      <c r="L253" s="31"/>
      <c r="M253" s="32"/>
      <c r="N253" s="30"/>
      <c r="O253" s="44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64"/>
        <v>229</v>
      </c>
      <c r="E254" s="56"/>
      <c r="F254" s="27" t="str">
        <f t="shared" si="66"/>
        <v>sprawdz</v>
      </c>
      <c r="G254" s="65"/>
      <c r="H254" s="10"/>
      <c r="I254" s="27"/>
      <c r="J254" s="117" t="str">
        <f t="shared" si="62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230</v>
      </c>
      <c r="E255" s="56"/>
      <c r="F255" s="27" t="str">
        <f t="shared" si="66"/>
        <v>sprawdz</v>
      </c>
      <c r="G255" s="65"/>
      <c r="H255" s="10"/>
      <c r="I255" s="27"/>
      <c r="J255" s="117" t="str">
        <f t="shared" si="62"/>
        <v xml:space="preserve">uchwyty, światłowód, 0 </v>
      </c>
      <c r="K255" s="27"/>
      <c r="L255" s="31"/>
      <c r="M255" s="32"/>
      <c r="N255" s="30"/>
      <c r="O255" s="44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64"/>
        <v>231</v>
      </c>
      <c r="E256" s="56"/>
      <c r="F256" s="27" t="str">
        <f t="shared" si="66"/>
        <v>sprawdz</v>
      </c>
      <c r="G256" s="65"/>
      <c r="H256" s="10"/>
      <c r="I256" s="27"/>
      <c r="J256" s="117" t="str">
        <f t="shared" si="62"/>
        <v xml:space="preserve">uchwyty, światłowód, 0 </v>
      </c>
      <c r="K256" s="27"/>
      <c r="L256" s="31"/>
      <c r="M256" s="32"/>
      <c r="N256" s="14"/>
      <c r="O256" s="44"/>
      <c r="P256" s="33"/>
      <c r="Q256" s="19"/>
      <c r="R256" s="39">
        <v>1</v>
      </c>
      <c r="S256" s="30" t="s">
        <v>3</v>
      </c>
      <c r="T256" s="30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54"/>
      <c r="D257" s="116">
        <f t="shared" si="64"/>
        <v>232</v>
      </c>
      <c r="E257" s="53"/>
      <c r="F257" s="27" t="str">
        <f t="shared" si="66"/>
        <v>sprawdz</v>
      </c>
      <c r="G257" s="54"/>
      <c r="H257" s="54"/>
      <c r="I257" s="54"/>
      <c r="J257" s="117" t="str">
        <f t="shared" si="62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54"/>
      <c r="D258" s="116">
        <f t="shared" si="64"/>
        <v>233</v>
      </c>
      <c r="E258" s="53"/>
      <c r="F258" s="54"/>
      <c r="G258" s="54"/>
      <c r="H258" s="54"/>
      <c r="I258" s="54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234</v>
      </c>
      <c r="E259" s="56"/>
      <c r="F259" s="10"/>
      <c r="G259" s="10"/>
      <c r="H259" s="10"/>
      <c r="I259" s="10"/>
      <c r="J259" s="117" t="str">
        <f t="shared" si="62"/>
        <v xml:space="preserve">uchwyty, światłowód, 0 </v>
      </c>
      <c r="K259" s="10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2"/>
      <c r="D260" s="116">
        <f t="shared" si="64"/>
        <v>235</v>
      </c>
      <c r="E260" s="11"/>
      <c r="F260" s="12"/>
      <c r="G260" s="12"/>
      <c r="H260" s="12"/>
      <c r="I260" s="12"/>
      <c r="J260" s="117" t="str">
        <f t="shared" si="62"/>
        <v xml:space="preserve">uchwyty, światłowód, 0 </v>
      </c>
      <c r="K260" s="12"/>
      <c r="L260" s="31"/>
      <c r="M260" s="32"/>
      <c r="N260" s="14"/>
      <c r="O260" s="14"/>
      <c r="P260" s="33"/>
      <c r="Q260" s="19"/>
      <c r="R260" s="39">
        <v>1</v>
      </c>
      <c r="S260" s="30" t="s">
        <v>3</v>
      </c>
      <c r="T260" s="14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236</v>
      </c>
      <c r="E261" s="56"/>
      <c r="F261" s="10"/>
      <c r="G261" s="10"/>
      <c r="H261" s="10"/>
      <c r="I261" s="10"/>
      <c r="J261" s="117" t="str">
        <f t="shared" si="62"/>
        <v xml:space="preserve">uchwyty, światłowód, 0 </v>
      </c>
      <c r="K261" s="10"/>
      <c r="L261" s="31"/>
      <c r="M261" s="32"/>
      <c r="N261" s="30"/>
      <c r="O261" s="30"/>
      <c r="P261" s="33"/>
      <c r="Q261" s="43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237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238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239</v>
      </c>
      <c r="E264" s="56"/>
      <c r="F264" s="27"/>
      <c r="G264" s="65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44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240</v>
      </c>
      <c r="E265" s="56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241</v>
      </c>
      <c r="E266" s="56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242</v>
      </c>
      <c r="E267" s="56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243</v>
      </c>
      <c r="E268" s="56"/>
      <c r="F268" s="27"/>
      <c r="G268" s="29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16">
        <f t="shared" si="64"/>
        <v>244</v>
      </c>
      <c r="E269" s="53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si="61"/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16">
        <f t="shared" si="64"/>
        <v>245</v>
      </c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6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16">
        <f t="shared" si="64"/>
        <v>246</v>
      </c>
      <c r="E271" s="53"/>
      <c r="F271" s="27"/>
      <c r="G271" s="65"/>
      <c r="H271" s="10"/>
      <c r="I271" s="27"/>
      <c r="J271" s="117" t="str">
        <f t="shared" si="62"/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6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16">
        <f t="shared" si="64"/>
        <v>247</v>
      </c>
      <c r="E272" s="56"/>
      <c r="F272" s="27"/>
      <c r="G272" s="65"/>
      <c r="H272" s="10"/>
      <c r="I272" s="27"/>
      <c r="J272" s="117" t="str">
        <f t="shared" si="6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6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54"/>
      <c r="E273" s="56"/>
      <c r="F273" s="27"/>
      <c r="G273" s="65"/>
      <c r="H273" s="10"/>
      <c r="I273" s="27"/>
      <c r="J273" s="117" t="str">
        <f t="shared" si="62"/>
        <v xml:space="preserve">uchwyty, światłowód, 0 </v>
      </c>
      <c r="K273" s="27"/>
      <c r="L273" s="31"/>
      <c r="M273" s="32"/>
      <c r="N273" s="30"/>
      <c r="O273" s="30"/>
      <c r="P273" s="33"/>
      <c r="Q273" s="19"/>
      <c r="R273" s="39">
        <v>1</v>
      </c>
      <c r="S273" s="30" t="s">
        <v>3</v>
      </c>
      <c r="T273" s="30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ref="Y273:Y336" si="71">IF(S273="T",(", lampa OU, przyłącze napow. nN"), (" przyłącze napow. nN"))</f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54"/>
      <c r="E274" s="53"/>
      <c r="F274" s="27"/>
      <c r="G274" s="65"/>
      <c r="H274" s="10"/>
      <c r="I274" s="27"/>
      <c r="J274" s="117" t="str">
        <f t="shared" si="62"/>
        <v xml:space="preserve">uchwyty, światłowód, 0 </v>
      </c>
      <c r="K274" s="27"/>
      <c r="L274" s="31"/>
      <c r="M274" s="32"/>
      <c r="N274" s="30"/>
      <c r="O274" s="30"/>
      <c r="P274" s="33"/>
      <c r="Q274" s="19"/>
      <c r="R274" s="39">
        <v>1</v>
      </c>
      <c r="S274" s="30" t="s">
        <v>3</v>
      </c>
      <c r="T274" s="30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54"/>
      <c r="D275" s="54"/>
      <c r="E275" s="53"/>
      <c r="F275" s="54"/>
      <c r="G275" s="54"/>
      <c r="H275" s="54"/>
      <c r="I275" s="54"/>
      <c r="J275" s="117" t="str">
        <f t="shared" ref="J275:J291" si="72">CONCATENATE("uchwyty, światłowód, ",Z275,IF(Q275=1, ", mufa i zapas", " "))</f>
        <v xml:space="preserve">uchwyty, światłowód, 0 </v>
      </c>
      <c r="K275" s="27"/>
      <c r="L275" s="31"/>
      <c r="M275" s="32"/>
      <c r="N275" s="30"/>
      <c r="O275" s="30"/>
      <c r="P275" s="33"/>
      <c r="Q275" s="19"/>
      <c r="R275" s="39">
        <v>1</v>
      </c>
      <c r="S275" s="30" t="s">
        <v>3</v>
      </c>
      <c r="T275" s="30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54"/>
      <c r="D276" s="54"/>
      <c r="E276" s="53"/>
      <c r="F276" s="54"/>
      <c r="G276" s="54"/>
      <c r="H276" s="54"/>
      <c r="I276" s="54"/>
      <c r="J276" s="117" t="str">
        <f t="shared" si="72"/>
        <v xml:space="preserve">uchwyty, światłowód, 0 </v>
      </c>
      <c r="K276" s="27"/>
      <c r="L276" s="31"/>
      <c r="M276" s="32"/>
      <c r="N276" s="30"/>
      <c r="O276" s="30"/>
      <c r="P276" s="33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59"/>
      <c r="D277" s="59"/>
      <c r="E277" s="62"/>
      <c r="F277" s="59"/>
      <c r="G277" s="59"/>
      <c r="H277" s="59"/>
      <c r="I277" s="59"/>
      <c r="J277" s="117" t="str">
        <f t="shared" si="72"/>
        <v xml:space="preserve">uchwyty, światłowód, 0 </v>
      </c>
      <c r="K277" s="59"/>
      <c r="L277" s="31"/>
      <c r="M277" s="32"/>
      <c r="N277" s="69"/>
      <c r="O277" s="69"/>
      <c r="P277" s="33"/>
      <c r="Q277" s="43"/>
      <c r="R277" s="39">
        <v>1</v>
      </c>
      <c r="S277" s="30" t="s">
        <v>3</v>
      </c>
      <c r="T277" s="69"/>
      <c r="U277" s="34">
        <f t="shared" si="70"/>
        <v>2</v>
      </c>
      <c r="V277" s="35"/>
      <c r="W277" s="35"/>
      <c r="X277" s="18" t="str">
        <f t="shared" si="63"/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61"/>
      <c r="D278" s="61"/>
      <c r="E278" s="60"/>
      <c r="F278" s="61"/>
      <c r="G278" s="61"/>
      <c r="H278" s="61"/>
      <c r="I278" s="61"/>
      <c r="J278" s="117" t="str">
        <f t="shared" si="72"/>
        <v xml:space="preserve">uchwyty, światłowód, 0 </v>
      </c>
      <c r="K278" s="61"/>
      <c r="L278" s="71"/>
      <c r="M278" s="32"/>
      <c r="N278" s="58"/>
      <c r="O278" s="58"/>
      <c r="P278" s="42"/>
      <c r="Q278" s="19"/>
      <c r="R278" s="39">
        <v>1</v>
      </c>
      <c r="S278" s="30" t="s">
        <v>3</v>
      </c>
      <c r="T278" s="58"/>
      <c r="U278" s="34">
        <f t="shared" si="70"/>
        <v>2</v>
      </c>
      <c r="V278" s="35"/>
      <c r="W278" s="35"/>
      <c r="X278" s="18" t="str">
        <f t="shared" si="6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63"/>
      <c r="D279" s="63"/>
      <c r="E279" s="62"/>
      <c r="F279" s="63"/>
      <c r="G279" s="63"/>
      <c r="H279" s="63"/>
      <c r="I279" s="63"/>
      <c r="J279" s="117" t="str">
        <f t="shared" si="72"/>
        <v xml:space="preserve">uchwyty, światłowód, 0 </v>
      </c>
      <c r="K279" s="63"/>
      <c r="L279" s="71"/>
      <c r="M279" s="32"/>
      <c r="N279" s="57"/>
      <c r="O279" s="57"/>
      <c r="P279" s="72"/>
      <c r="Q279" s="19"/>
      <c r="R279" s="39">
        <v>1</v>
      </c>
      <c r="S279" s="30" t="s">
        <v>3</v>
      </c>
      <c r="T279" s="57"/>
      <c r="U279" s="34">
        <f t="shared" si="70"/>
        <v>2</v>
      </c>
      <c r="V279" s="35"/>
      <c r="W279" s="35"/>
      <c r="X279" s="18" t="str">
        <f t="shared" si="6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1"/>
      <c r="M280" s="32"/>
      <c r="N280" s="30"/>
      <c r="O280" s="30"/>
      <c r="P280" s="72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6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65"/>
      <c r="H281" s="10"/>
      <c r="I281" s="27"/>
      <c r="J281" s="117" t="str">
        <f t="shared" si="72"/>
        <v xml:space="preserve">uchwyty, światłowód, 0 </v>
      </c>
      <c r="K281" s="27"/>
      <c r="L281" s="71"/>
      <c r="M281" s="32"/>
      <c r="N281" s="44"/>
      <c r="O281" s="30"/>
      <c r="P281" s="72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ref="X281:X285" si="73">IF(R281=1,("AL.  4x50 mm2+AL. 1x25 mm2"),IF(R281=2,("AL.  4x50 mm2+AL. 2x25 mm2"),IF(R281=3,("AsXSn 4x50 mm2+AsXSn 1x25 mm2"),IF(R281=4,("AsXSn 4x50 mm2+AsXSn 2x25 mm2"),IF(R281=5,("AL.  4x50 mm2"),IF(R281=6,("AsXSn 4x50 mm2"),IF(R281=9,("2xAL. 2x25 mm2"),IF(R281=8,("3xAsXSn 4x50 mm2+AsXSn 2x25 mm2")))))))))</f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10"/>
      <c r="E282" s="53"/>
      <c r="F282" s="27"/>
      <c r="G282" s="29"/>
      <c r="H282" s="10"/>
      <c r="I282" s="27"/>
      <c r="J282" s="117" t="str">
        <f t="shared" si="72"/>
        <v xml:space="preserve">uchwyty, światłowód, 0 </v>
      </c>
      <c r="K282" s="27"/>
      <c r="L282" s="73"/>
      <c r="M282" s="32"/>
      <c r="N282" s="44"/>
      <c r="O282" s="30"/>
      <c r="P282" s="30"/>
      <c r="Q282" s="19"/>
      <c r="R282" s="39">
        <v>1</v>
      </c>
      <c r="S282" s="30" t="s">
        <v>3</v>
      </c>
      <c r="T282" s="30"/>
      <c r="U282" s="34">
        <f t="shared" si="70"/>
        <v>2</v>
      </c>
      <c r="V282" s="35"/>
      <c r="W282" s="35"/>
      <c r="X282" s="18" t="str">
        <f t="shared" si="73"/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6" t="s">
        <v>12</v>
      </c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/>
      <c r="D283" s="10"/>
      <c r="E283" s="53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32"/>
      <c r="N283" s="30"/>
      <c r="O283" s="30"/>
      <c r="P283" s="30"/>
      <c r="Q283" s="19"/>
      <c r="R283" s="39">
        <v>1</v>
      </c>
      <c r="S283" s="30" t="s">
        <v>3</v>
      </c>
      <c r="T283" s="30"/>
      <c r="U283" s="34">
        <f t="shared" si="70"/>
        <v>2</v>
      </c>
      <c r="V283" s="35"/>
      <c r="W283" s="35"/>
      <c r="X283" s="18" t="str">
        <f t="shared" si="73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/>
      <c r="D284" s="10"/>
      <c r="E284" s="53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32"/>
      <c r="N284" s="30"/>
      <c r="O284" s="30"/>
      <c r="P284" s="30"/>
      <c r="Q284" s="19"/>
      <c r="R284" s="39">
        <v>1</v>
      </c>
      <c r="S284" s="30" t="s">
        <v>3</v>
      </c>
      <c r="T284" s="30"/>
      <c r="U284" s="34">
        <f t="shared" si="70"/>
        <v>2</v>
      </c>
      <c r="V284" s="35"/>
      <c r="W284" s="35"/>
      <c r="X284" s="18" t="str">
        <f t="shared" si="73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29"/>
      <c r="H285" s="10"/>
      <c r="I285" s="27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4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3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12" customFormat="1" ht="30" customHeight="1" x14ac:dyDescent="0.2">
      <c r="A286" s="10"/>
      <c r="B286" s="75"/>
      <c r="C286" s="10"/>
      <c r="D286" s="10"/>
      <c r="E286" s="56"/>
      <c r="F286" s="27"/>
      <c r="G286" s="65"/>
      <c r="H286" s="10"/>
      <c r="I286" s="27"/>
      <c r="J286" s="117" t="str">
        <f t="shared" si="72"/>
        <v xml:space="preserve">uchwyty, światłowód, 0 </v>
      </c>
      <c r="K286" s="27"/>
      <c r="L286" s="73"/>
      <c r="M286" s="76"/>
      <c r="N286" s="30"/>
      <c r="O286" s="30"/>
      <c r="P286" s="14"/>
      <c r="Q286" s="19"/>
      <c r="R286" s="39">
        <v>1</v>
      </c>
      <c r="S286" s="30" t="s">
        <v>3</v>
      </c>
      <c r="T286" s="30"/>
      <c r="U286" s="34">
        <f t="shared" si="70"/>
        <v>2</v>
      </c>
      <c r="V286" s="77"/>
      <c r="W286" s="35"/>
      <c r="X286" s="18" t="str">
        <f t="shared" ref="X286:X323" si="74">IF(R286=1,("AL.  4x50 mm2+AL. 1x25 mm2"),IF(R286=2,("AL.  4x50 mm2+AL. 2x25 mm2"),IF(R286=3,("AsXSn 4x50 mm2+AsXSn 1x25 mm2"),IF(R286=4,("AsXSn 4x50 mm2+AsXSn 2x25 mm2"),IF(R286=5,("AL.  4x50 mm2"),IF(R286=6,("AsXSn 4x50 mm2"),IF(R286=9,("2xAL.  4x50 mm2+2xAL. 2x25 mm2"),IF(R286=8,("3xAsXSn 4x50 mm2+AsXSn 2x25 mm2")))))))))</f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5"/>
      <c r="AB286" s="77"/>
      <c r="AC286" s="77"/>
      <c r="AD286" s="77"/>
      <c r="AE286" s="77"/>
      <c r="AF286" s="77"/>
      <c r="AG286" s="77"/>
      <c r="AH286" s="77"/>
      <c r="AI286" s="77"/>
    </row>
    <row r="287" spans="1:35" s="12" customFormat="1" ht="30" customHeight="1" x14ac:dyDescent="0.2">
      <c r="A287" s="10"/>
      <c r="B287" s="75"/>
      <c r="C287" s="10"/>
      <c r="D287" s="10"/>
      <c r="E287" s="11"/>
      <c r="F287" s="27"/>
      <c r="G287" s="65"/>
      <c r="H287" s="10"/>
      <c r="I287" s="27"/>
      <c r="J287" s="117" t="str">
        <f t="shared" si="72"/>
        <v xml:space="preserve">uchwyty, światłowód, 0 </v>
      </c>
      <c r="K287" s="27"/>
      <c r="L287" s="73"/>
      <c r="M287" s="76"/>
      <c r="N287" s="30"/>
      <c r="O287" s="30"/>
      <c r="P287" s="30"/>
      <c r="Q287" s="78"/>
      <c r="R287" s="39">
        <v>1</v>
      </c>
      <c r="S287" s="30" t="s">
        <v>3</v>
      </c>
      <c r="T287" s="30"/>
      <c r="U287" s="34">
        <f t="shared" si="70"/>
        <v>2</v>
      </c>
      <c r="V287" s="77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5"/>
      <c r="AB287" s="77"/>
      <c r="AC287" s="77"/>
      <c r="AD287" s="77"/>
      <c r="AE287" s="77"/>
      <c r="AF287" s="77"/>
      <c r="AG287" s="77"/>
      <c r="AH287" s="77"/>
      <c r="AI287" s="77"/>
    </row>
    <row r="288" spans="1:35" s="12" customFormat="1" ht="30" customHeight="1" x14ac:dyDescent="0.2">
      <c r="A288" s="10"/>
      <c r="B288" s="75"/>
      <c r="C288" s="10"/>
      <c r="D288" s="10"/>
      <c r="E288" s="56"/>
      <c r="F288" s="27"/>
      <c r="G288" s="65"/>
      <c r="H288" s="10"/>
      <c r="I288" s="27"/>
      <c r="J288" s="117" t="str">
        <f t="shared" si="72"/>
        <v xml:space="preserve">uchwyty, światłowód, 0 </v>
      </c>
      <c r="K288" s="27"/>
      <c r="L288" s="73"/>
      <c r="M288" s="76"/>
      <c r="N288" s="30"/>
      <c r="O288" s="30"/>
      <c r="P288" s="30"/>
      <c r="Q288" s="78"/>
      <c r="R288" s="39">
        <v>1</v>
      </c>
      <c r="S288" s="30" t="s">
        <v>3</v>
      </c>
      <c r="T288" s="30"/>
      <c r="U288" s="34">
        <f t="shared" si="70"/>
        <v>2</v>
      </c>
      <c r="V288" s="77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si="65"/>
        <v>0</v>
      </c>
      <c r="AA288" s="15"/>
      <c r="AB288" s="77"/>
      <c r="AC288" s="77"/>
      <c r="AD288" s="77"/>
      <c r="AE288" s="77"/>
      <c r="AF288" s="77"/>
      <c r="AG288" s="77"/>
      <c r="AH288" s="77"/>
      <c r="AI288" s="77"/>
    </row>
    <row r="289" spans="1:35" s="9" customFormat="1" ht="30" customHeight="1" x14ac:dyDescent="0.2">
      <c r="A289" s="36"/>
      <c r="B289" s="37"/>
      <c r="C289" s="10"/>
      <c r="D289" s="54"/>
      <c r="E289" s="53"/>
      <c r="F289" s="54"/>
      <c r="G289" s="54"/>
      <c r="H289" s="54"/>
      <c r="I289" s="54"/>
      <c r="J289" s="117" t="str">
        <f t="shared" si="72"/>
        <v xml:space="preserve">uchwyty, światłowód, 0 </v>
      </c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54"/>
      <c r="E290" s="53"/>
      <c r="F290" s="54"/>
      <c r="G290" s="54"/>
      <c r="H290" s="54"/>
      <c r="I290" s="54"/>
      <c r="J290" s="117" t="str">
        <f t="shared" si="72"/>
        <v xml:space="preserve">uchwyty, światłowód, 0 </v>
      </c>
      <c r="K290" s="27"/>
      <c r="L290" s="73"/>
      <c r="M290" s="32"/>
      <c r="N290" s="30"/>
      <c r="O290" s="30"/>
      <c r="P290" s="79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67</v>
      </c>
      <c r="D291" s="10"/>
      <c r="E291" s="56"/>
      <c r="F291" s="10"/>
      <c r="G291" s="10"/>
      <c r="H291" s="10"/>
      <c r="I291" s="10"/>
      <c r="J291" s="117" t="str">
        <f t="shared" si="72"/>
        <v xml:space="preserve">uchwyty, światłowód, 0 </v>
      </c>
      <c r="K291" s="10"/>
      <c r="L291" s="73"/>
      <c r="M291" s="32"/>
      <c r="N291" s="30"/>
      <c r="O291" s="30"/>
      <c r="P291" s="79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68</v>
      </c>
      <c r="D292" s="10"/>
      <c r="E292" s="56"/>
      <c r="F292" s="10"/>
      <c r="G292" s="10"/>
      <c r="H292" s="10"/>
      <c r="I292" s="10"/>
      <c r="J292" s="27" t="str">
        <f t="shared" ref="J292" si="75">CONCATENATE("uchwyty, światłowód, ",Z292,Q292)</f>
        <v>uchwyty, światłowód, 0</v>
      </c>
      <c r="K292" s="10"/>
      <c r="L292" s="73"/>
      <c r="M292" s="32"/>
      <c r="N292" s="30"/>
      <c r="O292" s="30"/>
      <c r="P292" s="79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ref="Z292:Z337" si="76">IF(OR(N292="Kr",N292="K"),"wspornik krańcowy",IF(N292="P","wspornik przelotowy",IF(OR(N292="Nr",N292="RNKr",N292="Np."),"wspornik narożny",IF(N292="N","wspornik narożny",IF(N292="Or","wspornik odporowy",IF(OR(N292="RPP",N292="RPPb"),"wspornik przelotowy",IF(N292="RPK","wspornik przelotowy",IF(OR(N292="RPKr",N292="RPKb"),"wspornik przelotowy",IF(N292="BN","wspornik przelotowy",0)))))))))</f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69</v>
      </c>
      <c r="D293" s="10"/>
      <c r="E293" s="56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79"/>
      <c r="Q293" s="19"/>
      <c r="R293" s="39">
        <v>1</v>
      </c>
      <c r="S293" s="30" t="s">
        <v>3</v>
      </c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>, lampa OU,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70</v>
      </c>
      <c r="D294" s="12"/>
      <c r="E294" s="11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 t="s">
        <v>3</v>
      </c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>, lampa OU,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>
        <v>71</v>
      </c>
      <c r="D295" s="10"/>
      <c r="E295" s="56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 t="s">
        <v>3</v>
      </c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>, lampa OU,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>
        <v>72</v>
      </c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 t="s">
        <v>3</v>
      </c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>, lampa OU,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>
        <v>73</v>
      </c>
      <c r="D297" s="10"/>
      <c r="E297" s="53"/>
      <c r="F297" s="27"/>
      <c r="G297" s="29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74</v>
      </c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70"/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0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0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29"/>
      <c r="H302" s="10"/>
      <c r="I302" s="27"/>
      <c r="J302" s="27"/>
      <c r="K302" s="27"/>
      <c r="L302" s="73"/>
      <c r="M302" s="32"/>
      <c r="N302" s="44"/>
      <c r="O302" s="30"/>
      <c r="P302" s="30"/>
      <c r="Q302" s="19"/>
      <c r="R302" s="39">
        <v>1</v>
      </c>
      <c r="S302" s="30"/>
      <c r="T302" s="30"/>
      <c r="U302" s="34">
        <f t="shared" si="70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/>
      <c r="D303" s="10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ref="U303:U366" si="77">P303+2</f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/>
      <c r="D304" s="12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10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12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54"/>
      <c r="D307" s="54"/>
      <c r="E307" s="53"/>
      <c r="F307" s="54"/>
      <c r="G307" s="54"/>
      <c r="H307" s="54"/>
      <c r="I307" s="54"/>
      <c r="J307" s="54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54"/>
      <c r="D308" s="54"/>
      <c r="E308" s="53"/>
      <c r="F308" s="54"/>
      <c r="G308" s="54"/>
      <c r="H308" s="54"/>
      <c r="I308" s="54"/>
      <c r="J308" s="54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 xml:space="preserve">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59"/>
      <c r="D309" s="59"/>
      <c r="E309" s="62"/>
      <c r="F309" s="59"/>
      <c r="G309" s="59"/>
      <c r="H309" s="59"/>
      <c r="I309" s="59"/>
      <c r="J309" s="59"/>
      <c r="K309" s="59"/>
      <c r="L309" s="73"/>
      <c r="M309" s="32"/>
      <c r="N309" s="69"/>
      <c r="O309" s="69"/>
      <c r="P309" s="30"/>
      <c r="Q309" s="19"/>
      <c r="R309" s="39">
        <v>1</v>
      </c>
      <c r="S309" s="69"/>
      <c r="T309" s="69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61"/>
      <c r="D310" s="61"/>
      <c r="E310" s="60"/>
      <c r="F310" s="61"/>
      <c r="G310" s="61"/>
      <c r="H310" s="61"/>
      <c r="I310" s="61"/>
      <c r="J310" s="61"/>
      <c r="K310" s="61"/>
      <c r="L310" s="73"/>
      <c r="M310" s="32"/>
      <c r="N310" s="58"/>
      <c r="O310" s="58"/>
      <c r="P310" s="30"/>
      <c r="Q310" s="19"/>
      <c r="R310" s="39">
        <v>1</v>
      </c>
      <c r="S310" s="58"/>
      <c r="T310" s="58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63"/>
      <c r="D311" s="63"/>
      <c r="E311" s="62"/>
      <c r="F311" s="63"/>
      <c r="G311" s="63"/>
      <c r="H311" s="63"/>
      <c r="I311" s="63"/>
      <c r="J311" s="63"/>
      <c r="K311" s="63"/>
      <c r="L311" s="73"/>
      <c r="M311" s="32"/>
      <c r="N311" s="57"/>
      <c r="O311" s="57"/>
      <c r="P311" s="30"/>
      <c r="Q311" s="19"/>
      <c r="R311" s="39">
        <v>1</v>
      </c>
      <c r="S311" s="57"/>
      <c r="T311" s="57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66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 t="s">
        <v>3</v>
      </c>
      <c r="T312" s="30">
        <f>IF(S312="T",20,0)</f>
        <v>20</v>
      </c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>, lampa OU,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67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68</v>
      </c>
      <c r="D314" s="54"/>
      <c r="E314" s="53"/>
      <c r="F314" s="27"/>
      <c r="G314" s="13"/>
      <c r="H314" s="10"/>
      <c r="I314" s="27"/>
      <c r="J314" s="27"/>
      <c r="K314" s="27"/>
      <c r="L314" s="73"/>
      <c r="M314" s="32"/>
      <c r="N314" s="44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>
        <v>69</v>
      </c>
      <c r="D315" s="54"/>
      <c r="E315" s="53"/>
      <c r="F315" s="27"/>
      <c r="G315" s="13"/>
      <c r="H315" s="10"/>
      <c r="I315" s="27"/>
      <c r="J315" s="27"/>
      <c r="K315" s="27"/>
      <c r="L315" s="73"/>
      <c r="M315" s="32"/>
      <c r="N315" s="44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>
        <v>70</v>
      </c>
      <c r="D316" s="54"/>
      <c r="E316" s="53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>
        <v>71</v>
      </c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>
        <v>72</v>
      </c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si="74"/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4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27"/>
      <c r="G322" s="65"/>
      <c r="H322" s="10"/>
      <c r="I322" s="27"/>
      <c r="J322" s="27"/>
      <c r="K322" s="27"/>
      <c r="L322" s="7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4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6"/>
      <c r="F323" s="27"/>
      <c r="G323" s="65"/>
      <c r="H323" s="10"/>
      <c r="I323" s="27"/>
      <c r="J323" s="27"/>
      <c r="K323" s="27"/>
      <c r="L323" s="73"/>
      <c r="M323" s="32"/>
      <c r="N323" s="30"/>
      <c r="O323" s="30"/>
      <c r="P323" s="30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4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6"/>
      <c r="F324" s="27"/>
      <c r="G324" s="65"/>
      <c r="H324" s="10"/>
      <c r="I324" s="27"/>
      <c r="J324" s="27"/>
      <c r="K324" s="27"/>
      <c r="L324" s="73"/>
      <c r="M324" s="32"/>
      <c r="N324" s="30"/>
      <c r="O324" s="30"/>
      <c r="P324" s="30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ref="X324:X329" si="78">IF(R324=1,("AL.  4x50 mm2+AL. 1x25 mm2"),IF(R324=2,("AL.  4x50 mm2+AL. 2x25 mm2"),IF(R324=3,("AsXSn 4x50 mm2+AsXSn 1x25 mm2"),IF(R324=4,("AsXSn 4x50 mm2+AsXSn 2x25 mm2"),IF(R324=5,("AL.  4x50 mm2"),IF(R324=6,("AsXSn 4x50 mm2")))))))</f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4" t="s">
        <v>57</v>
      </c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27"/>
      <c r="G325" s="65"/>
      <c r="H325" s="10"/>
      <c r="I325" s="27"/>
      <c r="J325" s="27"/>
      <c r="K325" s="27"/>
      <c r="L325" s="73"/>
      <c r="M325" s="80"/>
      <c r="N325" s="30"/>
      <c r="O325" s="30"/>
      <c r="P325" s="81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54"/>
      <c r="E326" s="56"/>
      <c r="F326" s="27"/>
      <c r="G326" s="65"/>
      <c r="H326" s="10"/>
      <c r="I326" s="27"/>
      <c r="J326" s="27"/>
      <c r="K326" s="27"/>
      <c r="L326" s="73"/>
      <c r="M326" s="82"/>
      <c r="N326" s="30"/>
      <c r="O326" s="30"/>
      <c r="P326" s="81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si="78"/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27"/>
      <c r="G327" s="65"/>
      <c r="H327" s="10"/>
      <c r="I327" s="27"/>
      <c r="J327" s="27"/>
      <c r="K327" s="27"/>
      <c r="L327" s="73"/>
      <c r="M327" s="82"/>
      <c r="N327" s="30"/>
      <c r="O327" s="30"/>
      <c r="P327" s="81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8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54"/>
      <c r="D328" s="54"/>
      <c r="E328" s="53"/>
      <c r="F328" s="54"/>
      <c r="G328" s="54"/>
      <c r="H328" s="54"/>
      <c r="I328" s="54"/>
      <c r="J328" s="54"/>
      <c r="K328" s="27"/>
      <c r="L328" s="73"/>
      <c r="M328" s="82"/>
      <c r="N328" s="30"/>
      <c r="O328" s="30"/>
      <c r="P328" s="81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8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54"/>
      <c r="D329" s="54"/>
      <c r="E329" s="53"/>
      <c r="F329" s="54"/>
      <c r="G329" s="54"/>
      <c r="H329" s="54"/>
      <c r="I329" s="54"/>
      <c r="J329" s="54"/>
      <c r="K329" s="27"/>
      <c r="L329" s="7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8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6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ref="X330:X366" si="79">IF(R330=1,("AL.  4x50 mm2+AL. 1x25 mm2"),IF(R330=2,("AL.  4x50 mm2+AL. 2x25 mm2"),IF(R330=3,("AsXSn 4x50 mm2+AsXSn 1x25 mm2"),("AsXSn 4x50 mm2+AsXSn 2x25 mm2"))))</f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54"/>
      <c r="G331" s="54"/>
      <c r="H331" s="54"/>
      <c r="I331" s="54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54"/>
      <c r="E332" s="53"/>
      <c r="F332" s="54"/>
      <c r="G332" s="54"/>
      <c r="H332" s="54"/>
      <c r="I332" s="54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30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si="71"/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30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71"/>
        <v xml:space="preserve"> przyłącze napow. nN</v>
      </c>
      <c r="Z334" s="18">
        <f t="shared" si="76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54"/>
      <c r="E335" s="53"/>
      <c r="F335" s="10"/>
      <c r="G335" s="65"/>
      <c r="H335" s="10"/>
      <c r="I335" s="27"/>
      <c r="J335" s="27"/>
      <c r="K335" s="27"/>
      <c r="L335" s="83"/>
      <c r="M335" s="32"/>
      <c r="N335" s="30"/>
      <c r="O335" s="30"/>
      <c r="P335" s="30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71"/>
        <v xml:space="preserve"> przyłącze napow. nN</v>
      </c>
      <c r="Z335" s="18">
        <f t="shared" si="76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3"/>
      <c r="F336" s="10"/>
      <c r="G336" s="65"/>
      <c r="H336" s="10"/>
      <c r="I336" s="27"/>
      <c r="J336" s="27"/>
      <c r="K336" s="27"/>
      <c r="L336" s="83"/>
      <c r="M336" s="32"/>
      <c r="N336" s="30"/>
      <c r="O336" s="30"/>
      <c r="P336" s="30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71"/>
        <v xml:space="preserve"> przyłącze napow. nN</v>
      </c>
      <c r="Z336" s="18">
        <f t="shared" si="76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54"/>
      <c r="E337" s="53"/>
      <c r="F337" s="10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ref="Y337:Y400" si="80">IF(S337="T",(", lampa OU, przyłącze napow. nN"), (" przyłącze napow. nN"))</f>
        <v xml:space="preserve"> przyłącze napow. nN</v>
      </c>
      <c r="Z337" s="18">
        <f t="shared" si="76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3"/>
      <c r="F338" s="10"/>
      <c r="G338" s="65"/>
      <c r="H338" s="10"/>
      <c r="I338" s="27"/>
      <c r="J338" s="27"/>
      <c r="K338" s="27"/>
      <c r="L338" s="83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ref="Z338:Z364" si="81">IF(OR(N338="Kr",N338="K"),"wspornik krańcowy",IF(N338="P","wspornik przelotowy",IF(OR(N338="Nr",N338="RNKr",N338="Np."),"wspornik narożny",IF(N338="N","wspornik narożny",IF(N338="Or","wspornik odporowy",IF(OR(N338="RPP",N338="RPPb"),"wspornik przelotowy",IF(N338="RPK","wspornik przelotowy",IF(N338="RPKr","wspornik przelotowy",IF(N338="BN","wspornik przelotowy",0)))))))))</f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56</v>
      </c>
      <c r="D339" s="54"/>
      <c r="E339" s="53"/>
      <c r="F339" s="10"/>
      <c r="G339" s="65"/>
      <c r="H339" s="10"/>
      <c r="I339" s="27"/>
      <c r="J339" s="27"/>
      <c r="K339" s="27"/>
      <c r="L339" s="83"/>
      <c r="M339" s="32">
        <f>1397+1046</f>
        <v>2443</v>
      </c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56</v>
      </c>
      <c r="D340" s="10"/>
      <c r="E340" s="53"/>
      <c r="F340" s="54"/>
      <c r="G340" s="65"/>
      <c r="H340" s="10"/>
      <c r="I340" s="27"/>
      <c r="J340" s="27"/>
      <c r="K340" s="27"/>
      <c r="L340" s="71"/>
      <c r="M340" s="32">
        <f>1467+1096</f>
        <v>2563</v>
      </c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57</v>
      </c>
      <c r="D341" s="54"/>
      <c r="E341" s="56"/>
      <c r="F341" s="54"/>
      <c r="G341" s="65"/>
      <c r="H341" s="10"/>
      <c r="I341" s="27"/>
      <c r="J341" s="27"/>
      <c r="K341" s="27"/>
      <c r="L341" s="83"/>
      <c r="M341" s="32"/>
      <c r="N341" s="30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58</v>
      </c>
      <c r="D342" s="54"/>
      <c r="E342" s="53"/>
      <c r="F342" s="54"/>
      <c r="G342" s="54"/>
      <c r="H342" s="54"/>
      <c r="I342" s="54"/>
      <c r="J342" s="54"/>
      <c r="K342" s="27"/>
      <c r="L342" s="71"/>
      <c r="M342" s="32"/>
      <c r="N342" s="30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59</v>
      </c>
      <c r="D343" s="54"/>
      <c r="E343" s="53"/>
      <c r="F343" s="54"/>
      <c r="G343" s="54"/>
      <c r="H343" s="54"/>
      <c r="I343" s="54"/>
      <c r="J343" s="54"/>
      <c r="K343" s="27"/>
      <c r="L343" s="83"/>
      <c r="M343" s="32"/>
      <c r="N343" s="30"/>
      <c r="O343" s="30"/>
      <c r="P343" s="81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>
        <v>60</v>
      </c>
      <c r="D344" s="54"/>
      <c r="E344" s="53"/>
      <c r="F344" s="54"/>
      <c r="G344" s="54"/>
      <c r="H344" s="54"/>
      <c r="I344" s="54"/>
      <c r="J344" s="54"/>
      <c r="K344" s="27"/>
      <c r="L344" s="73"/>
      <c r="M344" s="32"/>
      <c r="N344" s="30"/>
      <c r="O344" s="30"/>
      <c r="P344" s="81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>
        <v>61</v>
      </c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81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>
        <v>62</v>
      </c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81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>
        <v>63</v>
      </c>
      <c r="D347" s="10"/>
      <c r="E347" s="56"/>
      <c r="F347" s="10"/>
      <c r="G347" s="65"/>
      <c r="H347" s="10"/>
      <c r="I347" s="27"/>
      <c r="J347" s="27" t="s">
        <v>58</v>
      </c>
      <c r="K347" s="27"/>
      <c r="L347" s="71"/>
      <c r="M347" s="32"/>
      <c r="N347" s="84"/>
      <c r="O347" s="30"/>
      <c r="P347" s="85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36"/>
      <c r="B350" s="37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36"/>
      <c r="B351" s="37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36"/>
      <c r="B352" s="37"/>
      <c r="C352" s="10"/>
      <c r="D352" s="10"/>
      <c r="E352" s="56"/>
      <c r="F352" s="10"/>
      <c r="G352" s="65"/>
      <c r="H352" s="10"/>
      <c r="I352" s="27"/>
      <c r="J352" s="27"/>
      <c r="K352" s="27"/>
      <c r="L352" s="7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 t="s">
        <v>12</v>
      </c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36"/>
      <c r="B353" s="37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16" t="s">
        <v>12</v>
      </c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73"/>
      <c r="M354" s="32"/>
      <c r="N354" s="84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32"/>
      <c r="N355" s="84"/>
      <c r="O355" s="30"/>
      <c r="P355" s="72"/>
      <c r="Q355" s="19"/>
      <c r="R355" s="39">
        <v>1</v>
      </c>
      <c r="S355" s="30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32"/>
      <c r="N356" s="84"/>
      <c r="O356" s="30"/>
      <c r="P356" s="72"/>
      <c r="Q356" s="19"/>
      <c r="R356" s="39">
        <v>1</v>
      </c>
      <c r="S356" s="30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54"/>
      <c r="H357" s="54"/>
      <c r="I357" s="54"/>
      <c r="J357" s="54"/>
      <c r="K357" s="27"/>
      <c r="L357" s="71"/>
      <c r="M357" s="32"/>
      <c r="N357" s="30"/>
      <c r="O357" s="30"/>
      <c r="P357" s="72"/>
      <c r="Q357" s="19"/>
      <c r="R357" s="39">
        <v>1</v>
      </c>
      <c r="S357" s="30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83"/>
      <c r="M358" s="32"/>
      <c r="N358" s="30"/>
      <c r="O358" s="30"/>
      <c r="P358" s="72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3"/>
      <c r="F359" s="10"/>
      <c r="G359" s="65"/>
      <c r="H359" s="10"/>
      <c r="I359" s="27"/>
      <c r="J359" s="27"/>
      <c r="K359" s="27"/>
      <c r="L359" s="83"/>
      <c r="M359" s="32"/>
      <c r="N359" s="30"/>
      <c r="O359" s="84"/>
      <c r="P359" s="30"/>
      <c r="Q359" s="19"/>
      <c r="R359" s="39">
        <v>1</v>
      </c>
      <c r="S359" s="86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3"/>
      <c r="F360" s="10"/>
      <c r="G360" s="13"/>
      <c r="H360" s="10"/>
      <c r="I360" s="27"/>
      <c r="J360" s="27"/>
      <c r="K360" s="27"/>
      <c r="L360" s="71"/>
      <c r="M360" s="32"/>
      <c r="N360" s="30"/>
      <c r="O360" s="84"/>
      <c r="P360" s="30"/>
      <c r="Q360" s="19"/>
      <c r="R360" s="39">
        <v>1</v>
      </c>
      <c r="S360" s="86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32"/>
      <c r="N361" s="84"/>
      <c r="O361" s="84"/>
      <c r="P361" s="81"/>
      <c r="Q361" s="19"/>
      <c r="R361" s="39">
        <v>1</v>
      </c>
      <c r="S361" s="86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si="8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54"/>
      <c r="H362" s="54"/>
      <c r="I362" s="54"/>
      <c r="J362" s="54"/>
      <c r="K362" s="27"/>
      <c r="L362" s="73"/>
      <c r="M362" s="32"/>
      <c r="N362" s="30"/>
      <c r="O362" s="30"/>
      <c r="P362" s="30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54"/>
      <c r="H363" s="54"/>
      <c r="I363" s="54"/>
      <c r="J363" s="54"/>
      <c r="K363" s="27"/>
      <c r="L363" s="73"/>
      <c r="M363" s="32"/>
      <c r="N363" s="30"/>
      <c r="O363" s="30"/>
      <c r="P363" s="30"/>
      <c r="Q363" s="19"/>
      <c r="R363" s="39">
        <v>1</v>
      </c>
      <c r="S363" s="30"/>
      <c r="T363" s="30"/>
      <c r="U363" s="34">
        <f t="shared" si="77"/>
        <v>2</v>
      </c>
      <c r="V363" s="35"/>
      <c r="W363" s="35"/>
      <c r="X363" s="18" t="str">
        <f t="shared" si="79"/>
        <v>AL.  4x50 mm2+AL. 1x25 mm2</v>
      </c>
      <c r="Y363" s="18" t="str">
        <f t="shared" si="80"/>
        <v xml:space="preserve"> przyłącze napow. nN</v>
      </c>
      <c r="Z363" s="18">
        <f t="shared" si="8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 t="s">
        <v>56</v>
      </c>
      <c r="K364" s="27"/>
      <c r="L364" s="73"/>
      <c r="M364" s="32"/>
      <c r="N364" s="84"/>
      <c r="O364" s="84"/>
      <c r="P364" s="30"/>
      <c r="Q364" s="19"/>
      <c r="R364" s="39">
        <v>1</v>
      </c>
      <c r="S364" s="30"/>
      <c r="T364" s="30"/>
      <c r="U364" s="34">
        <f t="shared" si="77"/>
        <v>2</v>
      </c>
      <c r="V364" s="35"/>
      <c r="W364" s="35"/>
      <c r="X364" s="18" t="str">
        <f t="shared" si="79"/>
        <v>AL.  4x50 mm2+AL. 1x25 mm2</v>
      </c>
      <c r="Y364" s="18" t="str">
        <f t="shared" si="80"/>
        <v xml:space="preserve"> przyłącze napow. nN</v>
      </c>
      <c r="Z364" s="18">
        <f t="shared" si="8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73"/>
      <c r="M365" s="87"/>
      <c r="N365" s="84"/>
      <c r="O365" s="84"/>
      <c r="P365" s="30"/>
      <c r="Q365" s="19"/>
      <c r="R365" s="39">
        <v>1</v>
      </c>
      <c r="S365" s="30"/>
      <c r="T365" s="30"/>
      <c r="U365" s="34">
        <f t="shared" si="77"/>
        <v>2</v>
      </c>
      <c r="V365" s="35"/>
      <c r="W365" s="35"/>
      <c r="X365" s="18" t="str">
        <f t="shared" si="79"/>
        <v>AL.  4x50 mm2+AL. 1x25 mm2</v>
      </c>
      <c r="Y365" s="18" t="str">
        <f t="shared" si="80"/>
        <v xml:space="preserve"> przyłącze napow. nN</v>
      </c>
      <c r="Z365" s="18">
        <f t="shared" ref="Z365:Z378" si="82">IF(OR(N365="Kr",N365="K"),"wspornik krańcowy",IF(N365="P","wspornik przelotowy",IF(OR(N365="Nr",N365="RNKr"),"wspornik narożny",IF(N365="N","wspornik narożny",IF(N365="Or","wspornik odporowy",IF(OR(N365="RPP",N365="RPPb"),"wspornik przelotowy",IF(N365="RPK","wspornik przelotowy",IF(N365="RPKr","wspornik przelotowy",IF(N365="BN","wspornik przelotowy",0)))))))))</f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77"/>
        <v>2</v>
      </c>
      <c r="V366" s="35"/>
      <c r="W366" s="35"/>
      <c r="X366" s="18" t="str">
        <f t="shared" si="79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81"/>
      <c r="Q367" s="19"/>
      <c r="R367" s="39">
        <v>1</v>
      </c>
      <c r="S367" s="30"/>
      <c r="T367" s="30"/>
      <c r="U367" s="34">
        <f t="shared" ref="U367:U401" si="83">P367+2</f>
        <v>2</v>
      </c>
      <c r="V367" s="35"/>
      <c r="W367" s="35"/>
      <c r="X367" s="18" t="str">
        <f t="shared" ref="X367:X375" si="84">IF(R367=1,("AL.  4x50 mm2+AL. 1x25 mm2"),("AsXSn 4x50 mm2+AsXSn 2x25 mm2"))</f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1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81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81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54"/>
      <c r="D371" s="54"/>
      <c r="E371" s="53"/>
      <c r="F371" s="54"/>
      <c r="G371" s="88"/>
      <c r="H371" s="54"/>
      <c r="I371" s="54"/>
      <c r="J371" s="54"/>
      <c r="K371" s="27"/>
      <c r="L371" s="73"/>
      <c r="M371" s="87"/>
      <c r="N371" s="30"/>
      <c r="O371" s="30"/>
      <c r="P371" s="30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54"/>
      <c r="D372" s="54"/>
      <c r="E372" s="53"/>
      <c r="F372" s="54"/>
      <c r="G372" s="88"/>
      <c r="H372" s="54"/>
      <c r="I372" s="54"/>
      <c r="J372" s="54"/>
      <c r="K372" s="27"/>
      <c r="L372" s="83"/>
      <c r="M372" s="87"/>
      <c r="N372" s="30"/>
      <c r="O372" s="30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 t="shared" si="84"/>
        <v>AL.  4x50 mm2+AL. 1x25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54"/>
      <c r="D373" s="54"/>
      <c r="E373" s="53"/>
      <c r="F373" s="54"/>
      <c r="G373" s="88"/>
      <c r="H373" s="54"/>
      <c r="I373" s="54"/>
      <c r="J373" s="54"/>
      <c r="K373" s="27"/>
      <c r="L373" s="83"/>
      <c r="M373" s="87"/>
      <c r="N373" s="30"/>
      <c r="O373" s="30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 t="shared" si="84"/>
        <v>AL.  4x50 mm2+AL. 1x25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10"/>
      <c r="J374" s="10"/>
      <c r="K374" s="10"/>
      <c r="L374" s="73"/>
      <c r="M374" s="87"/>
      <c r="N374" s="30"/>
      <c r="O374" s="30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 t="shared" si="84"/>
        <v>AL.  4x50 mm2+AL. 1x25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 t="shared" si="84"/>
        <v>AL.  4x50 mm2+AL. 1x25 mm2</v>
      </c>
      <c r="Y375" s="18" t="str">
        <f t="shared" si="80"/>
        <v xml:space="preserve"> przyłącze napow. nN</v>
      </c>
      <c r="Z375" s="18">
        <f t="shared" si="82"/>
        <v>0</v>
      </c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>
        <f t="shared" si="82"/>
        <v>0</v>
      </c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>IF(R377="4xAL50 + 2xAL25",("AL.  4x50 mm2+AL.2x25 mm2"),("AL. 2x25 mm2"))</f>
        <v>AL. 2x25 mm2</v>
      </c>
      <c r="Y377" s="18" t="str">
        <f t="shared" si="80"/>
        <v xml:space="preserve"> przyłącze napow. nN</v>
      </c>
      <c r="Z377" s="18">
        <f t="shared" si="82"/>
        <v>0</v>
      </c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>IF(R378="4xAL50 + 2xAL25",("AL.  4x50 mm2+AL.2x25 mm2"),("AL. 2x25 mm2"))</f>
        <v>AL. 2x25 mm2</v>
      </c>
      <c r="Y378" s="18" t="str">
        <f t="shared" si="80"/>
        <v xml:space="preserve"> przyłącze napow. nN</v>
      </c>
      <c r="Z378" s="18">
        <f t="shared" si="82"/>
        <v>0</v>
      </c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>IF(R379="4xAL50 + 2xAL25",("AL.  4x50 mm2+AL.2x25 mm2"),("AL. 2x25 mm2"))</f>
        <v>AL. 2x25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>IF(R380="4xAL50 + 2xAL25",("AL.  4x50 mm2+AL.2x25 mm2"),("AL. 2x25 mm2"))</f>
        <v>AL. 2x25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thickBot="1" x14ac:dyDescent="0.25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>
        <f>E379</f>
        <v>0</v>
      </c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ref="X381:X389" si="85">IF(R381="AsXSn 4x50+AsXSn 2x25",("AsXSn 4x50 mm2+AsXSn 2x25 mm2"),("AsXSn 4x50 mm2+AsXSn 2x25 mm2+AsXSn 4x50 mm2"))</f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thickBot="1" x14ac:dyDescent="0.25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89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10"/>
      <c r="B383" s="75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10"/>
      <c r="B384" s="75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10"/>
      <c r="B385" s="75"/>
      <c r="C385" s="10"/>
      <c r="D385" s="10"/>
      <c r="E385" s="56"/>
      <c r="F385" s="10"/>
      <c r="G385" s="65"/>
      <c r="H385" s="10"/>
      <c r="I385" s="27"/>
      <c r="J385" s="27"/>
      <c r="K385" s="27"/>
      <c r="L385" s="7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 t="shared" si="85"/>
        <v>AsXSn 4x50 mm2+AsXSn 2x25 mm2+AsXSn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 t="shared" si="85"/>
        <v>AsXSn 4x50 mm2+AsXSn 2x25 mm2+AsXSn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 t="shared" si="85"/>
        <v>AsXSn 4x50 mm2+AsXSn 2x25 mm2+AsXSn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 t="shared" si="85"/>
        <v>AsXSn 4x50 mm2+AsXSn 2x25 mm2+AsXSn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 t="str">
        <f>IF(R390="4xAL50+2xAL25 +AsXSn 4x50",("AL.  4x50 mm2+AL. 2x25 mm2+AsXSn 4x50 mm2"),("AsXSn 4x50 mm2"))</f>
        <v>AsXSn 4x50 mm2</v>
      </c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 t="str">
        <f>IF(R391="4xAL50+2xAL25 +AsXSn 4x50",("AL.  4x50 mm2+AL. 2x25 mm2+AsXSn 4x50 mm2"),("AsXSn 4x50 mm2"))</f>
        <v>AsXSn 4x50 mm2</v>
      </c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10"/>
      <c r="D392" s="10"/>
      <c r="E392" s="56"/>
      <c r="F392" s="10"/>
      <c r="G392" s="65"/>
      <c r="H392" s="10"/>
      <c r="I392" s="27"/>
      <c r="J392" s="27"/>
      <c r="K392" s="27"/>
      <c r="L392" s="73"/>
      <c r="M392" s="87"/>
      <c r="N392" s="84"/>
      <c r="O392" s="84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IF(R392="4xAL50+2xAL25 +AsXSn 4x50",("AL.  4x50 mm2+AL. 2x25 mm2+AsXSn 4x50 mm2"),("AsXSn 4x50 mm2"))</f>
        <v>AsXSn 4x50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IF(R393="4xAL50+2xAL25 +AsXSn 4x50",("AL.  4x50 mm2+AL. 2x25 mm2+AsXSn 4x50 mm2"),("AsXSn 4x50 mm2"))</f>
        <v>AsXSn 4x50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/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90"/>
      <c r="B395" s="91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33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/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90"/>
      <c r="B396" s="91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>IF(R396="4xAL50 + 4xAL50 + 2xAL25", ("2xAL.  4x50 mm2+AL. 2x25 mm2"), ("AsXSn 4x50 mm2+AsXSn 2x25 mm2"))</f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90"/>
      <c r="B397" s="91"/>
      <c r="C397" s="10"/>
      <c r="D397" s="10"/>
      <c r="E397" s="56"/>
      <c r="F397" s="10"/>
      <c r="G397" s="65"/>
      <c r="H397" s="10"/>
      <c r="I397" s="10"/>
      <c r="J397" s="10"/>
      <c r="K397" s="10"/>
      <c r="L397" s="73"/>
      <c r="M397" s="87"/>
      <c r="N397" s="30"/>
      <c r="O397" s="30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>IF(R397="4xAL50 + 4xAL50 + 2xAL25", ("2xAL.  4x50 mm2+AL. 2x25 mm2"), ("AsXSn 4x50 mm2+AsXSn 2x25 mm2"))</f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90"/>
      <c r="B398" s="91"/>
      <c r="C398" s="10"/>
      <c r="D398" s="10"/>
      <c r="E398" s="56"/>
      <c r="F398" s="10"/>
      <c r="G398" s="65"/>
      <c r="H398" s="10"/>
      <c r="I398" s="27"/>
      <c r="J398" s="27"/>
      <c r="K398" s="27"/>
      <c r="L398" s="73"/>
      <c r="M398" s="87"/>
      <c r="N398" s="84"/>
      <c r="O398" s="84"/>
      <c r="P398" s="33"/>
      <c r="Q398" s="19"/>
      <c r="R398" s="39">
        <v>1</v>
      </c>
      <c r="S398" s="30"/>
      <c r="T398" s="30"/>
      <c r="U398" s="34">
        <f t="shared" si="83"/>
        <v>2</v>
      </c>
      <c r="V398" s="35"/>
      <c r="W398" s="35"/>
      <c r="X398" s="18" t="str">
        <f t="shared" ref="X398:X410" si="86">IF(R398="4xAL50 + 2xAL25", ("AL.  4x50 mm2+AL. 2x25 mm2"), ("AsXSn 4x50 mm2+AsXSn 2x25 mm2"))</f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90"/>
      <c r="B399" s="91"/>
      <c r="C399" s="10"/>
      <c r="D399" s="10"/>
      <c r="E399" s="56"/>
      <c r="F399" s="10"/>
      <c r="G399" s="65"/>
      <c r="H399" s="10"/>
      <c r="I399" s="27"/>
      <c r="J399" s="27"/>
      <c r="K399" s="27"/>
      <c r="L399" s="83"/>
      <c r="M399" s="87"/>
      <c r="N399" s="84"/>
      <c r="O399" s="84"/>
      <c r="P399" s="89"/>
      <c r="Q399" s="19"/>
      <c r="R399" s="39">
        <v>1</v>
      </c>
      <c r="S399" s="30"/>
      <c r="T399" s="30"/>
      <c r="U399" s="34">
        <f t="shared" si="83"/>
        <v>2</v>
      </c>
      <c r="V399" s="35"/>
      <c r="W399" s="35"/>
      <c r="X399" s="18" t="str">
        <f t="shared" si="86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87"/>
      <c r="N400" s="84"/>
      <c r="O400" s="84"/>
      <c r="P400" s="33"/>
      <c r="Q400" s="19"/>
      <c r="R400" s="39">
        <v>1</v>
      </c>
      <c r="S400" s="30"/>
      <c r="T400" s="30"/>
      <c r="U400" s="34">
        <f t="shared" si="83"/>
        <v>2</v>
      </c>
      <c r="V400" s="35"/>
      <c r="W400" s="35"/>
      <c r="X400" s="18" t="str">
        <f t="shared" si="86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9">
        <v>1</v>
      </c>
      <c r="S401" s="30"/>
      <c r="T401" s="30"/>
      <c r="U401" s="34">
        <f t="shared" si="83"/>
        <v>2</v>
      </c>
      <c r="V401" s="35"/>
      <c r="W401" s="35"/>
      <c r="X401" s="18" t="str">
        <f t="shared" si="86"/>
        <v>AsXSn 4x50 mm2+AsXSn 2x25 mm2</v>
      </c>
      <c r="Y401" s="18" t="str">
        <f t="shared" ref="Y401:Y411" si="87">IF(S401="T",(", lampa OU, przyłącze napow. nN"), (" przyłącze napow. nN"))</f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9">
        <v>1</v>
      </c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73"/>
      <c r="M403" s="87"/>
      <c r="N403" s="84"/>
      <c r="O403" s="84"/>
      <c r="P403" s="33"/>
      <c r="Q403" s="19"/>
      <c r="R403" s="39">
        <v>1</v>
      </c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32" t="s">
        <v>54</v>
      </c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92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84"/>
      <c r="P405" s="33"/>
      <c r="Q405" s="19"/>
      <c r="R405" s="30"/>
      <c r="S405" s="30"/>
      <c r="T405" s="30"/>
      <c r="U405" s="34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92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84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92"/>
      <c r="C407" s="10"/>
      <c r="D407" s="10"/>
      <c r="E407" s="56"/>
      <c r="F407" s="10"/>
      <c r="G407" s="65"/>
      <c r="H407" s="10"/>
      <c r="I407" s="27"/>
      <c r="J407" s="27"/>
      <c r="K407" s="27"/>
      <c r="L407" s="71"/>
      <c r="M407" s="87"/>
      <c r="N407" s="84"/>
      <c r="O407" s="84"/>
      <c r="P407" s="33"/>
      <c r="Q407" s="19"/>
      <c r="R407" s="30"/>
      <c r="S407" s="30"/>
      <c r="T407" s="30"/>
      <c r="U407" s="34"/>
      <c r="V407" s="35"/>
      <c r="W407" s="35"/>
      <c r="X407" s="18" t="str">
        <f t="shared" si="86"/>
        <v>AsXSn 4x50 mm2+AsXSn 2x25 mm2</v>
      </c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1"/>
      <c r="M408" s="87"/>
      <c r="N408" s="84"/>
      <c r="O408" s="84"/>
      <c r="P408" s="33"/>
      <c r="Q408" s="19"/>
      <c r="R408" s="30"/>
      <c r="S408" s="30"/>
      <c r="T408" s="30"/>
      <c r="U408" s="34"/>
      <c r="V408" s="35"/>
      <c r="W408" s="35"/>
      <c r="X408" s="18" t="str">
        <f t="shared" si="86"/>
        <v>AsXSn 4x50 mm2+AsXSn 2x25 mm2</v>
      </c>
      <c r="Y408" s="18" t="str">
        <f t="shared" si="87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54"/>
      <c r="D409" s="54"/>
      <c r="E409" s="53"/>
      <c r="F409" s="54"/>
      <c r="G409" s="88"/>
      <c r="H409" s="54"/>
      <c r="I409" s="54"/>
      <c r="J409" s="54"/>
      <c r="K409" s="27"/>
      <c r="L409" s="83"/>
      <c r="M409" s="87"/>
      <c r="N409" s="30"/>
      <c r="O409" s="30"/>
      <c r="P409" s="89"/>
      <c r="Q409" s="19"/>
      <c r="R409" s="30"/>
      <c r="S409" s="30"/>
      <c r="T409" s="30"/>
      <c r="U409" s="93"/>
      <c r="V409" s="35"/>
      <c r="W409" s="35"/>
      <c r="X409" s="18" t="str">
        <f t="shared" si="86"/>
        <v>AsXSn 4x50 mm2+AsXSn 2x25 mm2</v>
      </c>
      <c r="Y409" s="18" t="str">
        <f t="shared" si="87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54"/>
      <c r="D410" s="54"/>
      <c r="E410" s="53"/>
      <c r="F410" s="54"/>
      <c r="G410" s="88"/>
      <c r="H410" s="54"/>
      <c r="I410" s="54"/>
      <c r="J410" s="54"/>
      <c r="K410" s="27"/>
      <c r="L410" s="83"/>
      <c r="M410" s="87"/>
      <c r="N410" s="30"/>
      <c r="O410" s="30"/>
      <c r="P410" s="33"/>
      <c r="Q410" s="19"/>
      <c r="R410" s="30"/>
      <c r="S410" s="30"/>
      <c r="T410" s="30"/>
      <c r="U410" s="34"/>
      <c r="V410" s="35"/>
      <c r="W410" s="35"/>
      <c r="X410" s="18" t="str">
        <f t="shared" si="86"/>
        <v>AsXSn 4x50 mm2+AsXSn 2x25 mm2</v>
      </c>
      <c r="Y410" s="18" t="str">
        <f t="shared" si="87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54"/>
      <c r="D411" s="54"/>
      <c r="E411" s="53"/>
      <c r="F411" s="54"/>
      <c r="G411" s="88"/>
      <c r="H411" s="54"/>
      <c r="I411" s="54"/>
      <c r="J411" s="54"/>
      <c r="K411" s="27"/>
      <c r="L411" s="83"/>
      <c r="M411" s="87"/>
      <c r="N411" s="30"/>
      <c r="O411" s="30"/>
      <c r="P411" s="33"/>
      <c r="Q411" s="19"/>
      <c r="R411" s="30"/>
      <c r="S411" s="30"/>
      <c r="T411" s="30"/>
      <c r="U411" s="34"/>
      <c r="V411" s="35"/>
      <c r="W411" s="35"/>
      <c r="X411" s="18"/>
      <c r="Y411" s="18" t="str">
        <f t="shared" si="87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/>
      <c r="Y412" s="18"/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75"/>
      <c r="C413" s="10"/>
      <c r="D413" s="10"/>
      <c r="E413" s="56"/>
      <c r="F413" s="10"/>
      <c r="G413" s="65"/>
      <c r="H413" s="10"/>
      <c r="I413" s="10"/>
      <c r="J413" s="10"/>
      <c r="K413" s="10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/>
      <c r="Y413" s="18"/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33"/>
      <c r="Q414" s="19"/>
      <c r="R414" s="86"/>
      <c r="S414" s="84"/>
      <c r="T414" s="30"/>
      <c r="U414" s="34"/>
      <c r="V414" s="35"/>
      <c r="W414" s="35"/>
      <c r="X414" s="18" t="str">
        <f t="shared" ref="X414:X433" si="88">IF(R414="4xAL50 + 2xAL25", ("AL.  4x50 mm2+AL. 2x25 mm2"), ("AsXSn 4x50 mm2+AsXSn 2x25 mm2"))</f>
        <v>AsXSn 4x50 mm2+AsXSn 2x25 mm2</v>
      </c>
      <c r="Y414" s="18" t="str">
        <f t="shared" ref="Y414:Y433" si="89">IF(S414="T",(", lampa OU, przyłącze napow. nN"), (" przyłącze napow. nN"))</f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x14ac:dyDescent="0.2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73"/>
      <c r="M415" s="87">
        <f>E415</f>
        <v>0</v>
      </c>
      <c r="N415" s="84"/>
      <c r="O415" s="30"/>
      <c r="P415" s="33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3"/>
      <c r="M416" s="87">
        <f>E416</f>
        <v>0</v>
      </c>
      <c r="N416" s="84"/>
      <c r="O416" s="30"/>
      <c r="P416" s="33"/>
      <c r="Q416" s="43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>
        <f>E417</f>
        <v>0</v>
      </c>
      <c r="N417" s="84"/>
      <c r="O417" s="30"/>
      <c r="P417" s="33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>
        <f>E418</f>
        <v>0</v>
      </c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10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10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6"/>
      <c r="S422" s="84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10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6"/>
      <c r="S423" s="84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thickBot="1" x14ac:dyDescent="0.25">
      <c r="A424" s="10"/>
      <c r="B424" s="75"/>
      <c r="C424" s="10"/>
      <c r="D424" s="10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89"/>
      <c r="Q424" s="19"/>
      <c r="R424" s="86"/>
      <c r="S424" s="84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10"/>
      <c r="E425" s="56"/>
      <c r="F425" s="10"/>
      <c r="G425" s="13"/>
      <c r="H425" s="10"/>
      <c r="I425" s="27"/>
      <c r="J425" s="27"/>
      <c r="K425" s="27"/>
      <c r="L425" s="83"/>
      <c r="M425" s="87"/>
      <c r="N425" s="84"/>
      <c r="O425" s="30"/>
      <c r="P425" s="89"/>
      <c r="Q425" s="19"/>
      <c r="R425" s="86"/>
      <c r="S425" s="84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92"/>
      <c r="C426" s="54"/>
      <c r="D426" s="54"/>
      <c r="E426" s="53"/>
      <c r="F426" s="54"/>
      <c r="G426" s="88"/>
      <c r="H426" s="54"/>
      <c r="I426" s="54"/>
      <c r="J426" s="54"/>
      <c r="K426" s="27"/>
      <c r="L426" s="83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8"/>
        <v>AsXSn 4x50 mm2+AsXSn 2x25 mm2</v>
      </c>
      <c r="Y430" s="18" t="str">
        <f t="shared" si="89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75"/>
      <c r="C431" s="10"/>
      <c r="D431" s="56"/>
      <c r="E431" s="56"/>
      <c r="F431" s="10"/>
      <c r="G431" s="65"/>
      <c r="H431" s="10"/>
      <c r="I431" s="27"/>
      <c r="J431" s="27"/>
      <c r="K431" s="27"/>
      <c r="L431" s="83"/>
      <c r="M431" s="87"/>
      <c r="N431" s="84"/>
      <c r="O431" s="30"/>
      <c r="P431" s="89"/>
      <c r="Q431" s="19"/>
      <c r="R431" s="84"/>
      <c r="S431" s="30"/>
      <c r="T431" s="30"/>
      <c r="U431" s="34"/>
      <c r="V431" s="35"/>
      <c r="W431" s="35"/>
      <c r="X431" s="18" t="str">
        <f t="shared" si="88"/>
        <v>AsXSn 4x50 mm2+AsXSn 2x25 mm2</v>
      </c>
      <c r="Y431" s="18" t="str">
        <f t="shared" si="89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8"/>
        <v>AsXSn 4x50 mm2+AsXSn 2x25 mm2</v>
      </c>
      <c r="Y432" s="18" t="str">
        <f t="shared" si="89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6"/>
      <c r="E433" s="56"/>
      <c r="F433" s="10"/>
      <c r="G433" s="65"/>
      <c r="H433" s="10"/>
      <c r="I433" s="27"/>
      <c r="J433" s="27"/>
      <c r="K433" s="27"/>
      <c r="L433" s="71"/>
      <c r="M433" s="87"/>
      <c r="N433" s="84"/>
      <c r="O433" s="84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8"/>
        <v>AsXSn 4x50 mm2+AsXSn 2x25 mm2</v>
      </c>
      <c r="Y433" s="18" t="str">
        <f t="shared" si="89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54"/>
      <c r="D434" s="54"/>
      <c r="E434" s="53"/>
      <c r="F434" s="54"/>
      <c r="G434" s="88"/>
      <c r="H434" s="54"/>
      <c r="I434" s="54"/>
      <c r="J434" s="54"/>
      <c r="K434" s="27"/>
      <c r="L434" s="71"/>
      <c r="M434" s="87"/>
      <c r="N434" s="30"/>
      <c r="O434" s="30"/>
      <c r="P434" s="33"/>
      <c r="Q434" s="19"/>
      <c r="R434" s="30"/>
      <c r="S434" s="30"/>
      <c r="T434" s="30"/>
      <c r="U434" s="34"/>
      <c r="V434" s="35"/>
      <c r="W434" s="35"/>
      <c r="X434" s="18"/>
      <c r="Y434" s="18"/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x14ac:dyDescent="0.2">
      <c r="A435" s="10"/>
      <c r="B435" s="75"/>
      <c r="C435" s="54"/>
      <c r="D435" s="54"/>
      <c r="E435" s="53"/>
      <c r="F435" s="54"/>
      <c r="G435" s="88"/>
      <c r="H435" s="54"/>
      <c r="I435" s="54"/>
      <c r="J435" s="54"/>
      <c r="K435" s="27"/>
      <c r="L435" s="71"/>
      <c r="M435" s="87"/>
      <c r="N435" s="30"/>
      <c r="O435" s="30"/>
      <c r="P435" s="33"/>
      <c r="Q435" s="19"/>
      <c r="R435" s="30"/>
      <c r="S435" s="30"/>
      <c r="T435" s="30"/>
      <c r="U435" s="34"/>
      <c r="V435" s="35"/>
      <c r="W435" s="35"/>
      <c r="X435" s="18"/>
      <c r="Y435" s="18"/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75"/>
      <c r="C436" s="10"/>
      <c r="D436" s="10"/>
      <c r="E436" s="56"/>
      <c r="F436" s="10"/>
      <c r="G436" s="65"/>
      <c r="H436" s="10"/>
      <c r="I436" s="10"/>
      <c r="J436" s="10"/>
      <c r="K436" s="10"/>
      <c r="L436" s="71"/>
      <c r="M436" s="87"/>
      <c r="N436" s="30"/>
      <c r="O436" s="30"/>
      <c r="P436" s="33"/>
      <c r="Q436" s="19"/>
      <c r="R436" s="30"/>
      <c r="S436" s="30"/>
      <c r="T436" s="30"/>
      <c r="U436" s="34"/>
      <c r="V436" s="35"/>
      <c r="W436" s="35"/>
      <c r="X436" s="18"/>
      <c r="Y436" s="18"/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75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ref="X437:X450" si="90">IF(R437="4xAL50 + 2xAL25", ("AL.  4x50 mm2+AL. 2x25 mm2"), ("AsXSn 4x50 mm2+AsXSn 2x25 mm2"))</f>
        <v>AsXSn 4x50 mm2+AsXSn 2x25 mm2</v>
      </c>
      <c r="Y437" s="18" t="str">
        <f t="shared" ref="Y437:Y500" si="91">IF(S437="T",(", lampa OU, przyłącze napow. nN"), (" przyłącze napow. nN"))</f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x14ac:dyDescent="0.2">
      <c r="A438" s="10"/>
      <c r="B438" s="75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/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x14ac:dyDescent="0.2">
      <c r="A441" s="10"/>
      <c r="B441" s="92"/>
      <c r="C441" s="10"/>
      <c r="D441" s="53"/>
      <c r="E441" s="53"/>
      <c r="F441" s="54"/>
      <c r="G441" s="88"/>
      <c r="H441" s="10"/>
      <c r="I441" s="27"/>
      <c r="J441" s="27"/>
      <c r="K441" s="27"/>
      <c r="L441" s="83"/>
      <c r="M441" s="87"/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71"/>
      <c r="M442" s="87"/>
      <c r="N442" s="84"/>
      <c r="O442" s="30"/>
      <c r="P442" s="33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>
        <f>E443</f>
        <v>0</v>
      </c>
      <c r="N443" s="84"/>
      <c r="O443" s="30"/>
      <c r="P443" s="89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83"/>
      <c r="M444" s="87">
        <f>E444</f>
        <v>0</v>
      </c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73"/>
      <c r="M445" s="87">
        <f>E445</f>
        <v>0</v>
      </c>
      <c r="N445" s="84"/>
      <c r="O445" s="30"/>
      <c r="P445" s="33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/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x14ac:dyDescent="0.2">
      <c r="A447" s="10"/>
      <c r="B447" s="92"/>
      <c r="C447" s="10"/>
      <c r="D447" s="53"/>
      <c r="E447" s="53"/>
      <c r="F447" s="10"/>
      <c r="G447" s="65"/>
      <c r="H447" s="10"/>
      <c r="I447" s="27"/>
      <c r="J447" s="27"/>
      <c r="K447" s="27"/>
      <c r="L447" s="83"/>
      <c r="M447" s="87"/>
      <c r="N447" s="84"/>
      <c r="O447" s="30"/>
      <c r="P447" s="33"/>
      <c r="Q447" s="19"/>
      <c r="R447" s="84"/>
      <c r="S447" s="30"/>
      <c r="T447" s="30"/>
      <c r="U447" s="34"/>
      <c r="V447" s="35"/>
      <c r="W447" s="35"/>
      <c r="X447" s="18" t="str">
        <f t="shared" si="90"/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6"/>
      <c r="F448" s="10"/>
      <c r="G448" s="65"/>
      <c r="H448" s="10"/>
      <c r="I448" s="27"/>
      <c r="J448" s="27"/>
      <c r="K448" s="27"/>
      <c r="L448" s="71"/>
      <c r="M448" s="87"/>
      <c r="N448" s="84"/>
      <c r="O448" s="30"/>
      <c r="P448" s="33"/>
      <c r="Q448" s="19"/>
      <c r="R448" s="84"/>
      <c r="S448" s="30"/>
      <c r="T448" s="30"/>
      <c r="U448" s="34"/>
      <c r="V448" s="35"/>
      <c r="W448" s="35"/>
      <c r="X448" s="18" t="str">
        <f t="shared" si="90"/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/>
      <c r="D449" s="53"/>
      <c r="E449" s="53"/>
      <c r="F449" s="10"/>
      <c r="G449" s="65"/>
      <c r="H449" s="10"/>
      <c r="I449" s="27"/>
      <c r="J449" s="27"/>
      <c r="K449" s="27"/>
      <c r="L449" s="83"/>
      <c r="M449" s="87">
        <f>E449</f>
        <v>0</v>
      </c>
      <c r="N449" s="84"/>
      <c r="O449" s="30"/>
      <c r="P449" s="89"/>
      <c r="Q449" s="19"/>
      <c r="R449" s="84"/>
      <c r="S449" s="30"/>
      <c r="T449" s="30"/>
      <c r="U449" s="34"/>
      <c r="V449" s="35"/>
      <c r="W449" s="35"/>
      <c r="X449" s="18" t="str">
        <f t="shared" si="90"/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56"/>
      <c r="F450" s="10"/>
      <c r="G450" s="65"/>
      <c r="H450" s="10"/>
      <c r="I450" s="27"/>
      <c r="J450" s="27"/>
      <c r="K450" s="27"/>
      <c r="L450" s="83"/>
      <c r="M450" s="87">
        <f>E450</f>
        <v>0</v>
      </c>
      <c r="N450" s="84"/>
      <c r="O450" s="30"/>
      <c r="P450" s="89"/>
      <c r="Q450" s="19"/>
      <c r="R450" s="84"/>
      <c r="S450" s="30"/>
      <c r="T450" s="30"/>
      <c r="U450" s="34"/>
      <c r="V450" s="35"/>
      <c r="W450" s="35"/>
      <c r="X450" s="18" t="str">
        <f t="shared" si="90"/>
        <v>AsXSn 4x50 mm2+AsXSn 2x25 mm2</v>
      </c>
      <c r="Y450" s="18" t="str">
        <f t="shared" si="91"/>
        <v xml:space="preserve"> przyłącze napow. nN</v>
      </c>
      <c r="Z450" s="18"/>
      <c r="AA450" s="16"/>
      <c r="AB450" s="16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4"/>
      <c r="E451" s="53"/>
      <c r="F451" s="54"/>
      <c r="G451" s="88"/>
      <c r="H451" s="54"/>
      <c r="I451" s="54"/>
      <c r="J451" s="54"/>
      <c r="K451" s="27"/>
      <c r="L451" s="71"/>
      <c r="M451" s="87"/>
      <c r="N451" s="30"/>
      <c r="O451" s="30"/>
      <c r="P451" s="89"/>
      <c r="Q451" s="19"/>
      <c r="R451" s="30"/>
      <c r="S451" s="30"/>
      <c r="T451" s="30"/>
      <c r="U451" s="93"/>
      <c r="V451" s="35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54"/>
      <c r="D452" s="54"/>
      <c r="E452" s="53"/>
      <c r="F452" s="54"/>
      <c r="G452" s="88"/>
      <c r="H452" s="54"/>
      <c r="I452" s="54"/>
      <c r="J452" s="54"/>
      <c r="K452" s="27"/>
      <c r="L452" s="71"/>
      <c r="M452" s="87"/>
      <c r="N452" s="30"/>
      <c r="O452" s="30"/>
      <c r="P452" s="89"/>
      <c r="Q452" s="19"/>
      <c r="R452" s="30"/>
      <c r="S452" s="30"/>
      <c r="T452" s="30"/>
      <c r="U452" s="34"/>
      <c r="V452" s="35"/>
      <c r="W452" s="35"/>
      <c r="X452" s="18" t="str">
        <f>IF(R452="ASxN 4x50 + ASxN 4x50 + ASxN 4x25", ("2xAsXSn 4x50 mm2+2xAsXSn 2x25 mm2"), ("AsXSn 4x50 mm2+AsXSn 2x25 mm2"))</f>
        <v>AsXSn 4x50 mm2+AsXSn 2x25 mm2</v>
      </c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10"/>
      <c r="E453" s="56"/>
      <c r="F453" s="10"/>
      <c r="G453" s="65"/>
      <c r="H453" s="10"/>
      <c r="I453" s="10"/>
      <c r="J453" s="10"/>
      <c r="K453" s="10"/>
      <c r="L453" s="71"/>
      <c r="M453" s="87"/>
      <c r="N453" s="30"/>
      <c r="O453" s="30"/>
      <c r="P453" s="33"/>
      <c r="Q453" s="19"/>
      <c r="R453" s="30"/>
      <c r="S453" s="30"/>
      <c r="T453" s="30"/>
      <c r="U453" s="34"/>
      <c r="V453" s="35"/>
      <c r="W453" s="35"/>
      <c r="X453" s="18" t="str">
        <f>IF(R453="ASxN 4x50 + ASxN 4x50 + ASxN 4x25", ("2xAsXSn 4x50 mm2+2xAsXSn 2x25 mm2"), ("AsXSn 4x50 mm2+AsXSn 2x25 mm2"))</f>
        <v>AsXSn 4x50 mm2+AsXSn 2x25 mm2</v>
      </c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x14ac:dyDescent="0.2">
      <c r="A454" s="10"/>
      <c r="B454" s="92"/>
      <c r="C454" s="10">
        <v>57</v>
      </c>
      <c r="D454" s="56"/>
      <c r="E454" s="56"/>
      <c r="F454" s="10"/>
      <c r="G454" s="65"/>
      <c r="H454" s="10"/>
      <c r="I454" s="27"/>
      <c r="J454" s="27"/>
      <c r="K454" s="27" t="str">
        <f t="shared" ref="K454:K511" si="92">CONCATENATE(P454,"(",U454,")")</f>
        <v>()</v>
      </c>
      <c r="L454" s="71"/>
      <c r="M454" s="87"/>
      <c r="N454" s="84"/>
      <c r="O454" s="84"/>
      <c r="P454" s="33"/>
      <c r="Q454" s="19"/>
      <c r="R454" s="84"/>
      <c r="S454" s="84"/>
      <c r="T454" s="30">
        <f t="shared" ref="T454:T517" si="93">IF(S454="T",20,0)</f>
        <v>0</v>
      </c>
      <c r="U454" s="34"/>
      <c r="V454" s="35"/>
      <c r="W454" s="35"/>
      <c r="X454" s="18" t="str">
        <f>IF(R454="ASxN 4x50 + ASxN 4x50 + ASxN 4x25", ("2xAsXSn 4x50 mm2+2xAsXSn 2x25 mm2"), ("AsXSn 4x50 mm2+AsXSn 2x25 mm2"))</f>
        <v>AsXSn 4x50 mm2+AsXSn 2x25 mm2</v>
      </c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58</v>
      </c>
      <c r="D455" s="53"/>
      <c r="E455" s="56"/>
      <c r="F455" s="27"/>
      <c r="G455" s="65"/>
      <c r="H455" s="10"/>
      <c r="I455" s="27"/>
      <c r="J455" s="27"/>
      <c r="K455" s="27" t="str">
        <f t="shared" si="92"/>
        <v>()</v>
      </c>
      <c r="L455" s="83"/>
      <c r="M455" s="87"/>
      <c r="N455" s="84"/>
      <c r="O455" s="84"/>
      <c r="P455" s="33"/>
      <c r="Q455" s="19"/>
      <c r="R455" s="84"/>
      <c r="S455" s="84"/>
      <c r="T455" s="30">
        <f t="shared" si="93"/>
        <v>0</v>
      </c>
      <c r="U455" s="34"/>
      <c r="V455" s="94"/>
      <c r="W455" s="35"/>
      <c r="X455" s="18" t="str">
        <f>IF(R455="ASxN 4x50 + ASxN 4x50 + ASxN 4x25", ("2xAsXSn 4x50 mm2+2xAsXSn 2x25 mm2"), ("AsXSn 4x50 mm2+AsXSn 2x25 mm2"))</f>
        <v>AsXSn 4x50 mm2+AsXSn 2x25 mm2</v>
      </c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59</v>
      </c>
      <c r="D456" s="53"/>
      <c r="E456" s="53"/>
      <c r="F456" s="54"/>
      <c r="G456" s="88"/>
      <c r="H456" s="54"/>
      <c r="I456" s="54"/>
      <c r="J456" s="54"/>
      <c r="K456" s="27" t="str">
        <f t="shared" si="92"/>
        <v>()</v>
      </c>
      <c r="L456" s="83"/>
      <c r="M456" s="87"/>
      <c r="N456" s="30"/>
      <c r="O456" s="30"/>
      <c r="P456" s="89"/>
      <c r="Q456" s="19"/>
      <c r="R456" s="30"/>
      <c r="S456" s="30"/>
      <c r="T456" s="30">
        <f t="shared" si="93"/>
        <v>0</v>
      </c>
      <c r="U456" s="34"/>
      <c r="V456" s="94"/>
      <c r="W456" s="35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>
        <v>60</v>
      </c>
      <c r="D457" s="53"/>
      <c r="E457" s="53"/>
      <c r="F457" s="54"/>
      <c r="G457" s="88"/>
      <c r="H457" s="54"/>
      <c r="I457" s="54"/>
      <c r="J457" s="54"/>
      <c r="K457" s="27" t="str">
        <f t="shared" si="92"/>
        <v>()</v>
      </c>
      <c r="L457" s="83"/>
      <c r="M457" s="87"/>
      <c r="N457" s="30"/>
      <c r="O457" s="30"/>
      <c r="P457" s="33"/>
      <c r="Q457" s="19"/>
      <c r="R457" s="30"/>
      <c r="S457" s="30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>
        <v>61</v>
      </c>
      <c r="D458" s="56"/>
      <c r="E458" s="56"/>
      <c r="F458" s="10"/>
      <c r="G458" s="65"/>
      <c r="H458" s="12"/>
      <c r="I458" s="27"/>
      <c r="J458" s="27"/>
      <c r="K458" s="27" t="str">
        <f t="shared" si="92"/>
        <v>()</v>
      </c>
      <c r="L458" s="83"/>
      <c r="M458" s="87">
        <f>E458</f>
        <v>0</v>
      </c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94"/>
      <c r="W458" s="94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"/>
      <c r="B459" s="92"/>
      <c r="C459" s="10">
        <v>62</v>
      </c>
      <c r="D459" s="56"/>
      <c r="E459" s="56"/>
      <c r="F459" s="10"/>
      <c r="G459" s="65"/>
      <c r="H459" s="12"/>
      <c r="I459" s="27"/>
      <c r="J459" s="27"/>
      <c r="K459" s="27" t="str">
        <f t="shared" si="92"/>
        <v>()</v>
      </c>
      <c r="L459" s="83"/>
      <c r="M459" s="87">
        <f>E459</f>
        <v>0</v>
      </c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94"/>
      <c r="W459" s="94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>
        <v>63</v>
      </c>
      <c r="D460" s="56"/>
      <c r="E460" s="56"/>
      <c r="F460" s="10"/>
      <c r="G460" s="65"/>
      <c r="H460" s="12"/>
      <c r="I460" s="27"/>
      <c r="J460" s="27"/>
      <c r="K460" s="27" t="str">
        <f t="shared" si="92"/>
        <v>()</v>
      </c>
      <c r="L460" s="71"/>
      <c r="M460" s="87">
        <f>E460</f>
        <v>0</v>
      </c>
      <c r="N460" s="84"/>
      <c r="O460" s="30"/>
      <c r="P460" s="33"/>
      <c r="Q460" s="19"/>
      <c r="R460" s="84"/>
      <c r="S460" s="86"/>
      <c r="T460" s="30">
        <f t="shared" si="93"/>
        <v>0</v>
      </c>
      <c r="U460" s="34"/>
      <c r="V460" s="94"/>
      <c r="W460" s="94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10"/>
      <c r="D461" s="56"/>
      <c r="E461" s="56"/>
      <c r="F461" s="10"/>
      <c r="G461" s="65"/>
      <c r="H461" s="12"/>
      <c r="I461" s="27"/>
      <c r="J461" s="27"/>
      <c r="K461" s="27" t="str">
        <f t="shared" si="92"/>
        <v>()</v>
      </c>
      <c r="L461" s="83"/>
      <c r="M461" s="87">
        <f>E461</f>
        <v>0</v>
      </c>
      <c r="N461" s="84"/>
      <c r="O461" s="30"/>
      <c r="P461" s="33"/>
      <c r="Q461" s="19"/>
      <c r="R461" s="84"/>
      <c r="S461" s="86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"/>
      <c r="B462" s="92"/>
      <c r="C462" s="10"/>
      <c r="D462" s="56"/>
      <c r="E462" s="53"/>
      <c r="F462" s="54"/>
      <c r="G462" s="65"/>
      <c r="H462" s="12"/>
      <c r="I462" s="27"/>
      <c r="J462" s="27"/>
      <c r="K462" s="27" t="str">
        <f t="shared" si="92"/>
        <v>()</v>
      </c>
      <c r="L462" s="83"/>
      <c r="M462" s="87"/>
      <c r="N462" s="84"/>
      <c r="O462" s="30"/>
      <c r="P462" s="89"/>
      <c r="Q462" s="19"/>
      <c r="R462" s="84"/>
      <c r="S462" s="86"/>
      <c r="T462" s="30">
        <f t="shared" si="93"/>
        <v>0</v>
      </c>
      <c r="U462" s="34"/>
      <c r="V462" s="35"/>
      <c r="W462" s="35"/>
      <c r="X462" s="18"/>
      <c r="Y462" s="18" t="str">
        <f t="shared" si="91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x14ac:dyDescent="0.2">
      <c r="A463" s="10"/>
      <c r="B463" s="92"/>
      <c r="C463" s="10"/>
      <c r="D463" s="56"/>
      <c r="E463" s="53"/>
      <c r="F463" s="54"/>
      <c r="G463" s="65"/>
      <c r="H463" s="12"/>
      <c r="I463" s="27"/>
      <c r="J463" s="27"/>
      <c r="K463" s="27" t="str">
        <f t="shared" si="92"/>
        <v>()</v>
      </c>
      <c r="L463" s="83"/>
      <c r="M463" s="87"/>
      <c r="N463" s="84"/>
      <c r="O463" s="30"/>
      <c r="P463" s="33"/>
      <c r="Q463" s="19"/>
      <c r="R463" s="84"/>
      <c r="S463" s="86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"/>
      <c r="B464" s="92"/>
      <c r="C464" s="10"/>
      <c r="D464" s="56"/>
      <c r="E464" s="11"/>
      <c r="F464" s="54"/>
      <c r="G464" s="88"/>
      <c r="H464" s="12"/>
      <c r="I464" s="27"/>
      <c r="J464" s="27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"/>
      <c r="B465" s="92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73"/>
      <c r="M465" s="87">
        <f>E465</f>
        <v>0</v>
      </c>
      <c r="N465" s="30"/>
      <c r="O465" s="30"/>
      <c r="P465" s="89"/>
      <c r="Q465" s="19"/>
      <c r="R465" s="30"/>
      <c r="S465" s="30"/>
      <c r="T465" s="30">
        <f t="shared" si="93"/>
        <v>0</v>
      </c>
      <c r="U465" s="34"/>
      <c r="V465" s="94"/>
      <c r="W465" s="94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8" customFormat="1" ht="30" customHeight="1" thickBot="1" x14ac:dyDescent="0.25">
      <c r="A466" s="10"/>
      <c r="B466" s="92"/>
      <c r="C466" s="54"/>
      <c r="D466" s="53"/>
      <c r="E466" s="53"/>
      <c r="F466" s="54"/>
      <c r="G466" s="88"/>
      <c r="H466" s="54"/>
      <c r="I466" s="54"/>
      <c r="J466" s="54"/>
      <c r="K466" s="27" t="str">
        <f t="shared" si="92"/>
        <v>()</v>
      </c>
      <c r="L466" s="83"/>
      <c r="M466" s="87">
        <f>E466</f>
        <v>0</v>
      </c>
      <c r="N466" s="30"/>
      <c r="O466" s="30"/>
      <c r="P466" s="95"/>
      <c r="Q466" s="97"/>
      <c r="R466" s="30"/>
      <c r="S466" s="30"/>
      <c r="T466" s="30">
        <f t="shared" si="93"/>
        <v>0</v>
      </c>
      <c r="U466" s="34"/>
      <c r="V466" s="94"/>
      <c r="W466" s="94"/>
      <c r="X466" s="18"/>
      <c r="Y466" s="18" t="str">
        <f t="shared" si="91"/>
        <v xml:space="preserve"> przyłącze napow. nN</v>
      </c>
      <c r="Z466" s="18"/>
      <c r="AA466" s="96"/>
      <c r="AB466" s="94"/>
      <c r="AC466" s="94"/>
      <c r="AD466" s="94"/>
      <c r="AE466" s="94"/>
      <c r="AF466" s="94"/>
      <c r="AG466" s="94"/>
      <c r="AH466" s="94"/>
      <c r="AI466" s="94"/>
    </row>
    <row r="467" spans="1:35" s="9" customFormat="1" ht="30" customHeight="1" thickBot="1" x14ac:dyDescent="0.25">
      <c r="A467" s="99" t="s">
        <v>13</v>
      </c>
      <c r="B467" s="100">
        <v>1636</v>
      </c>
      <c r="C467" s="54"/>
      <c r="D467" s="53"/>
      <c r="E467" s="53"/>
      <c r="F467" s="54"/>
      <c r="G467" s="88"/>
      <c r="H467" s="54"/>
      <c r="I467" s="54"/>
      <c r="J467" s="54"/>
      <c r="K467" s="27" t="str">
        <f t="shared" si="92"/>
        <v>()</v>
      </c>
      <c r="L467" s="83">
        <f>U462+U452+U425+U405</f>
        <v>0</v>
      </c>
      <c r="M467" s="101"/>
      <c r="N467" s="30"/>
      <c r="O467" s="30"/>
      <c r="P467" s="89"/>
      <c r="Q467" s="19"/>
      <c r="R467" s="30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99"/>
      <c r="B468" s="100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92"/>
        <v>()</v>
      </c>
      <c r="L468" s="83"/>
      <c r="M468" s="87"/>
      <c r="N468" s="30"/>
      <c r="O468" s="30"/>
      <c r="P468" s="33"/>
      <c r="Q468" s="19"/>
      <c r="R468" s="30"/>
      <c r="S468" s="30"/>
      <c r="T468" s="30">
        <f t="shared" si="93"/>
        <v>0</v>
      </c>
      <c r="U468" s="34"/>
      <c r="V468" s="35"/>
      <c r="W468" s="35"/>
      <c r="X468" s="18"/>
      <c r="Y468" s="18" t="str">
        <f t="shared" si="91"/>
        <v xml:space="preserve"> przyłącze napow. nN</v>
      </c>
      <c r="Z468" s="18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99"/>
      <c r="B469" s="100"/>
      <c r="C469" s="10">
        <v>37</v>
      </c>
      <c r="D469" s="53"/>
      <c r="E469" s="53"/>
      <c r="F469" s="54"/>
      <c r="G469" s="88"/>
      <c r="H469" s="54"/>
      <c r="I469" s="54"/>
      <c r="J469" s="54"/>
      <c r="K469" s="27" t="str">
        <f t="shared" si="92"/>
        <v>()</v>
      </c>
      <c r="L469" s="83"/>
      <c r="M469" s="87">
        <f t="shared" ref="M469:M527" si="94">E469</f>
        <v>0</v>
      </c>
      <c r="N469" s="30"/>
      <c r="O469" s="30"/>
      <c r="P469" s="33"/>
      <c r="Q469" s="19"/>
      <c r="R469" s="30"/>
      <c r="S469" s="30"/>
      <c r="T469" s="30">
        <f t="shared" si="93"/>
        <v>0</v>
      </c>
      <c r="U469" s="34"/>
      <c r="V469" s="35"/>
      <c r="W469" s="35"/>
      <c r="X469" s="18"/>
      <c r="Y469" s="18" t="str">
        <f t="shared" si="91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99"/>
      <c r="B470" s="100"/>
      <c r="C470" s="10">
        <v>38</v>
      </c>
      <c r="D470" s="56"/>
      <c r="E470" s="56"/>
      <c r="F470" s="10"/>
      <c r="G470" s="65"/>
      <c r="H470" s="10"/>
      <c r="I470" s="10"/>
      <c r="J470" s="10"/>
      <c r="K470" s="27" t="str">
        <f t="shared" si="92"/>
        <v>()</v>
      </c>
      <c r="L470" s="71"/>
      <c r="M470" s="87">
        <f t="shared" si="94"/>
        <v>0</v>
      </c>
      <c r="N470" s="30"/>
      <c r="O470" s="30"/>
      <c r="P470" s="33"/>
      <c r="Q470" s="19"/>
      <c r="R470" s="30"/>
      <c r="S470" s="30"/>
      <c r="T470" s="30">
        <f t="shared" si="93"/>
        <v>0</v>
      </c>
      <c r="U470" s="34"/>
      <c r="V470" s="35"/>
      <c r="W470" s="35"/>
      <c r="X470" s="18"/>
      <c r="Y470" s="18" t="str">
        <f t="shared" si="91"/>
        <v xml:space="preserve"> przyłącze napow. nN</v>
      </c>
      <c r="Z470" s="18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39</v>
      </c>
      <c r="D471" s="28"/>
      <c r="E471" s="28"/>
      <c r="F471" s="27"/>
      <c r="G471" s="88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89"/>
      <c r="Q471" s="43"/>
      <c r="R471" s="86"/>
      <c r="S471" s="30"/>
      <c r="T471" s="30">
        <f t="shared" si="93"/>
        <v>0</v>
      </c>
      <c r="U471" s="34"/>
      <c r="V471" s="35"/>
      <c r="W471" s="35"/>
      <c r="X471" s="18"/>
      <c r="Y471" s="18" t="str">
        <f t="shared" si="91"/>
        <v xml:space="preserve"> przyłącze napow. nN</v>
      </c>
      <c r="Z471" s="18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>
        <v>40</v>
      </c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83"/>
      <c r="M472" s="87">
        <f t="shared" si="94"/>
        <v>0</v>
      </c>
      <c r="N472" s="84"/>
      <c r="O472" s="30"/>
      <c r="P472" s="89"/>
      <c r="Q472" s="43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 t="s">
        <v>12</v>
      </c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>
        <v>41</v>
      </c>
      <c r="D473" s="28"/>
      <c r="E473" s="28"/>
      <c r="F473" s="10"/>
      <c r="G473" s="65"/>
      <c r="H473" s="12"/>
      <c r="I473" s="27"/>
      <c r="J473" s="27"/>
      <c r="K473" s="27" t="str">
        <f t="shared" si="92"/>
        <v>()</v>
      </c>
      <c r="L473" s="83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6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>
        <v>42</v>
      </c>
      <c r="D474" s="56"/>
      <c r="E474" s="28"/>
      <c r="F474" s="10"/>
      <c r="G474" s="65"/>
      <c r="H474" s="12"/>
      <c r="I474" s="27"/>
      <c r="J474" s="27"/>
      <c r="K474" s="27" t="str">
        <f t="shared" si="92"/>
        <v>()</v>
      </c>
      <c r="L474" s="83"/>
      <c r="M474" s="87">
        <f t="shared" si="94"/>
        <v>0</v>
      </c>
      <c r="N474" s="84"/>
      <c r="O474" s="30"/>
      <c r="P474" s="89"/>
      <c r="Q474" s="19"/>
      <c r="R474" s="86"/>
      <c r="S474" s="30"/>
      <c r="T474" s="30">
        <f t="shared" si="93"/>
        <v>0</v>
      </c>
      <c r="U474" s="34"/>
      <c r="V474" s="35"/>
      <c r="W474" s="18"/>
      <c r="X474" s="18"/>
      <c r="Y474" s="18" t="str">
        <f t="shared" si="91"/>
        <v xml:space="preserve"> przyłącze napow. nN</v>
      </c>
      <c r="Z474" s="16"/>
      <c r="AA474" s="18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>
        <v>43</v>
      </c>
      <c r="D475" s="28"/>
      <c r="E475" s="28"/>
      <c r="F475" s="54"/>
      <c r="G475" s="65"/>
      <c r="H475" s="12"/>
      <c r="I475" s="27"/>
      <c r="J475" s="27"/>
      <c r="K475" s="27" t="str">
        <f t="shared" si="92"/>
        <v>()</v>
      </c>
      <c r="L475" s="83"/>
      <c r="M475" s="87">
        <f t="shared" si="94"/>
        <v>0</v>
      </c>
      <c r="N475" s="84"/>
      <c r="O475" s="30"/>
      <c r="P475" s="33"/>
      <c r="Q475" s="19"/>
      <c r="R475" s="86"/>
      <c r="S475" s="30"/>
      <c r="T475" s="30">
        <f t="shared" si="93"/>
        <v>0</v>
      </c>
      <c r="U475" s="34"/>
      <c r="V475" s="35"/>
      <c r="W475" s="18"/>
      <c r="X475" s="18"/>
      <c r="Y475" s="18" t="str">
        <f t="shared" si="91"/>
        <v xml:space="preserve"> przyłącze napow. nN</v>
      </c>
      <c r="Z475" s="16"/>
      <c r="AA475" s="18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56"/>
      <c r="E476" s="28"/>
      <c r="F476" s="10"/>
      <c r="G476" s="65"/>
      <c r="H476" s="12"/>
      <c r="I476" s="27"/>
      <c r="J476" s="27"/>
      <c r="K476" s="27" t="str">
        <f t="shared" si="92"/>
        <v>()</v>
      </c>
      <c r="L476" s="71"/>
      <c r="M476" s="87">
        <f t="shared" si="94"/>
        <v>0</v>
      </c>
      <c r="N476" s="84"/>
      <c r="O476" s="30"/>
      <c r="P476" s="33"/>
      <c r="Q476" s="19"/>
      <c r="R476" s="86"/>
      <c r="S476" s="30"/>
      <c r="T476" s="30">
        <f t="shared" si="93"/>
        <v>0</v>
      </c>
      <c r="U476" s="34"/>
      <c r="V476" s="35"/>
      <c r="W476" s="18"/>
      <c r="X476" s="18"/>
      <c r="Y476" s="18" t="str">
        <f t="shared" si="91"/>
        <v xml:space="preserve"> przyłącze napow. nN</v>
      </c>
      <c r="Z476" s="16"/>
      <c r="AA476" s="18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88"/>
      <c r="H477" s="12"/>
      <c r="I477" s="27"/>
      <c r="J477" s="27"/>
      <c r="K477" s="27" t="str">
        <f t="shared" si="92"/>
        <v>()</v>
      </c>
      <c r="L477" s="71"/>
      <c r="M477" s="87">
        <f t="shared" si="94"/>
        <v>0</v>
      </c>
      <c r="N477" s="84"/>
      <c r="O477" s="30"/>
      <c r="P477" s="33"/>
      <c r="Q477" s="19"/>
      <c r="R477" s="86"/>
      <c r="S477" s="30"/>
      <c r="T477" s="30">
        <f t="shared" si="93"/>
        <v>0</v>
      </c>
      <c r="U477" s="34"/>
      <c r="V477" s="35"/>
      <c r="W477" s="18"/>
      <c r="X477" s="18"/>
      <c r="Y477" s="18" t="str">
        <f t="shared" si="91"/>
        <v xml:space="preserve"> przyłącze napow. nN</v>
      </c>
      <c r="Z477" s="18"/>
      <c r="AA477" s="18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43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54"/>
      <c r="D479" s="53"/>
      <c r="E479" s="53"/>
      <c r="F479" s="54"/>
      <c r="G479" s="88"/>
      <c r="H479" s="54"/>
      <c r="I479" s="54"/>
      <c r="J479" s="54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33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65"/>
      <c r="H480" s="12"/>
      <c r="I480" s="27"/>
      <c r="J480" s="27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28"/>
      <c r="E481" s="28"/>
      <c r="F481" s="27"/>
      <c r="G481" s="65"/>
      <c r="H481" s="12"/>
      <c r="I481" s="27"/>
      <c r="J481" s="27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65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19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28"/>
      <c r="E483" s="28"/>
      <c r="F483" s="10"/>
      <c r="G483" s="65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8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54"/>
      <c r="D485" s="53"/>
      <c r="E485" s="53"/>
      <c r="F485" s="54"/>
      <c r="G485" s="88"/>
      <c r="H485" s="54"/>
      <c r="I485" s="54"/>
      <c r="J485" s="54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97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27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43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27"/>
      <c r="D487" s="28"/>
      <c r="E487" s="28"/>
      <c r="F487" s="27"/>
      <c r="G487" s="29"/>
      <c r="H487" s="12"/>
      <c r="I487" s="27"/>
      <c r="J487" s="27"/>
      <c r="K487" s="27" t="str">
        <f t="shared" si="92"/>
        <v>()</v>
      </c>
      <c r="L487" s="83"/>
      <c r="M487" s="87">
        <f t="shared" si="94"/>
        <v>0</v>
      </c>
      <c r="N487" s="30"/>
      <c r="O487" s="30"/>
      <c r="P487" s="89"/>
      <c r="Q487" s="19"/>
      <c r="R487" s="30"/>
      <c r="S487" s="30"/>
      <c r="T487" s="30">
        <f t="shared" si="93"/>
        <v>0</v>
      </c>
      <c r="U487" s="34"/>
      <c r="V487" s="35"/>
      <c r="W487" s="35"/>
      <c r="X487" s="18"/>
      <c r="Y487" s="18" t="str">
        <f t="shared" si="91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10"/>
      <c r="D488" s="28"/>
      <c r="E488" s="28"/>
      <c r="F488" s="27"/>
      <c r="G488" s="29"/>
      <c r="H488" s="12"/>
      <c r="I488" s="27"/>
      <c r="J488" s="27"/>
      <c r="K488" s="27" t="str">
        <f t="shared" si="92"/>
        <v>()</v>
      </c>
      <c r="L488" s="83"/>
      <c r="M488" s="87">
        <f t="shared" si="94"/>
        <v>0</v>
      </c>
      <c r="N488" s="30"/>
      <c r="O488" s="30"/>
      <c r="P488" s="89"/>
      <c r="Q488" s="97"/>
      <c r="R488" s="30"/>
      <c r="S488" s="30"/>
      <c r="T488" s="30">
        <f t="shared" si="93"/>
        <v>0</v>
      </c>
      <c r="U488" s="34"/>
      <c r="V488" s="35"/>
      <c r="W488" s="35"/>
      <c r="X488" s="18"/>
      <c r="Y488" s="18" t="str">
        <f t="shared" si="91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27"/>
      <c r="D489" s="28"/>
      <c r="E489" s="28"/>
      <c r="F489" s="27"/>
      <c r="G489" s="29"/>
      <c r="H489" s="12"/>
      <c r="I489" s="27"/>
      <c r="J489" s="27"/>
      <c r="K489" s="27" t="str">
        <f t="shared" si="92"/>
        <v>()</v>
      </c>
      <c r="L489" s="83"/>
      <c r="M489" s="87">
        <f t="shared" si="94"/>
        <v>0</v>
      </c>
      <c r="N489" s="30"/>
      <c r="O489" s="30"/>
      <c r="P489" s="89"/>
      <c r="Q489" s="19"/>
      <c r="R489" s="30"/>
      <c r="S489" s="30"/>
      <c r="T489" s="30">
        <f t="shared" si="93"/>
        <v>0</v>
      </c>
      <c r="U489" s="34"/>
      <c r="V489" s="35"/>
      <c r="W489" s="35"/>
      <c r="X489" s="18"/>
      <c r="Y489" s="18" t="str">
        <f t="shared" si="91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10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97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54"/>
      <c r="D491" s="53"/>
      <c r="E491" s="53"/>
      <c r="F491" s="54"/>
      <c r="G491" s="88"/>
      <c r="H491" s="54"/>
      <c r="I491" s="54"/>
      <c r="J491" s="54"/>
      <c r="K491" s="27" t="str">
        <f t="shared" si="92"/>
        <v>()</v>
      </c>
      <c r="L491" s="31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18"/>
      <c r="X491" s="18"/>
      <c r="Y491" s="18" t="str">
        <f t="shared" si="91"/>
        <v xml:space="preserve"> przyłącze napow. nN</v>
      </c>
      <c r="Z491" s="16"/>
      <c r="AA491" s="18" t="s">
        <v>12</v>
      </c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54"/>
      <c r="D492" s="53"/>
      <c r="E492" s="53"/>
      <c r="F492" s="54"/>
      <c r="G492" s="88"/>
      <c r="H492" s="54"/>
      <c r="I492" s="54"/>
      <c r="J492" s="54"/>
      <c r="K492" s="27" t="str">
        <f t="shared" si="92"/>
        <v>()</v>
      </c>
      <c r="L492" s="31"/>
      <c r="M492" s="87">
        <f t="shared" si="94"/>
        <v>0</v>
      </c>
      <c r="N492" s="30"/>
      <c r="O492" s="30"/>
      <c r="P492" s="33"/>
      <c r="Q492" s="43"/>
      <c r="R492" s="30"/>
      <c r="S492" s="30"/>
      <c r="T492" s="30">
        <f t="shared" si="93"/>
        <v>0</v>
      </c>
      <c r="U492" s="34"/>
      <c r="V492" s="35"/>
      <c r="W492" s="18"/>
      <c r="X492" s="18"/>
      <c r="Y492" s="18" t="str">
        <f t="shared" si="91"/>
        <v xml:space="preserve"> przyłącze napow. nN</v>
      </c>
      <c r="Z492" s="16"/>
      <c r="AA492" s="18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6"/>
      <c r="E493" s="56"/>
      <c r="F493" s="10"/>
      <c r="G493" s="65"/>
      <c r="H493" s="10"/>
      <c r="I493" s="10"/>
      <c r="J493" s="10"/>
      <c r="K493" s="27" t="str">
        <f t="shared" si="92"/>
        <v>()</v>
      </c>
      <c r="L493" s="104"/>
      <c r="M493" s="87">
        <f t="shared" si="94"/>
        <v>0</v>
      </c>
      <c r="N493" s="30"/>
      <c r="O493" s="30"/>
      <c r="P493" s="33"/>
      <c r="Q493" s="43"/>
      <c r="R493" s="30"/>
      <c r="S493" s="30"/>
      <c r="T493" s="30">
        <f t="shared" si="93"/>
        <v>0</v>
      </c>
      <c r="U493" s="34"/>
      <c r="V493" s="35"/>
      <c r="W493" s="18"/>
      <c r="X493" s="18"/>
      <c r="Y493" s="18" t="str">
        <f t="shared" si="91"/>
        <v xml:space="preserve"> przyłącze napow. nN</v>
      </c>
      <c r="Z493" s="16"/>
      <c r="AA493" s="18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10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19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53"/>
      <c r="F495" s="27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43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35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2"/>
      <c r="B496" s="103"/>
      <c r="C496" s="27"/>
      <c r="D496" s="28"/>
      <c r="E496" s="53"/>
      <c r="F496" s="27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43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35"/>
      <c r="AC496" s="35"/>
      <c r="AD496" s="35"/>
      <c r="AE496" s="35"/>
      <c r="AF496" s="35"/>
      <c r="AG496" s="35"/>
      <c r="AH496" s="35"/>
      <c r="AI496" s="35"/>
    </row>
    <row r="497" spans="1:35" s="9" customFormat="1" ht="30" customHeight="1" thickBot="1" x14ac:dyDescent="0.25">
      <c r="A497" s="102"/>
      <c r="B497" s="103"/>
      <c r="C497" s="10"/>
      <c r="D497" s="53"/>
      <c r="E497" s="56"/>
      <c r="F497" s="10"/>
      <c r="G497" s="65"/>
      <c r="H497" s="12"/>
      <c r="I497" s="27"/>
      <c r="J497" s="27"/>
      <c r="K497" s="27" t="str">
        <f t="shared" si="92"/>
        <v>()</v>
      </c>
      <c r="L497" s="73"/>
      <c r="M497" s="87">
        <f t="shared" si="94"/>
        <v>0</v>
      </c>
      <c r="N497" s="30"/>
      <c r="O497" s="30"/>
      <c r="P497" s="89"/>
      <c r="Q497" s="19"/>
      <c r="R497" s="30"/>
      <c r="S497" s="30"/>
      <c r="T497" s="30">
        <f t="shared" si="93"/>
        <v>0</v>
      </c>
      <c r="U497" s="34"/>
      <c r="V497" s="35"/>
      <c r="W497" s="35"/>
      <c r="X497" s="18"/>
      <c r="Y497" s="18" t="str">
        <f t="shared" si="91"/>
        <v xml:space="preserve"> przyłącze napow. nN</v>
      </c>
      <c r="Z497" s="16"/>
      <c r="AA497" s="16"/>
      <c r="AB497" s="35"/>
      <c r="AC497" s="35"/>
      <c r="AD497" s="35"/>
      <c r="AE497" s="35"/>
      <c r="AF497" s="35"/>
      <c r="AG497" s="35"/>
      <c r="AH497" s="35"/>
      <c r="AI497" s="35"/>
    </row>
    <row r="498" spans="1:35" s="9" customFormat="1" ht="30" customHeight="1" thickBot="1" x14ac:dyDescent="0.25">
      <c r="A498" s="102"/>
      <c r="B498" s="103"/>
      <c r="C498" s="27"/>
      <c r="D498" s="28"/>
      <c r="E498" s="28"/>
      <c r="F498" s="27"/>
      <c r="G498" s="29"/>
      <c r="H498" s="12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Q498" s="97"/>
      <c r="R498" s="30"/>
      <c r="S498" s="30"/>
      <c r="T498" s="30">
        <f t="shared" si="93"/>
        <v>0</v>
      </c>
      <c r="U498" s="34"/>
      <c r="V498" s="35"/>
      <c r="W498" s="35"/>
      <c r="X498" s="18"/>
      <c r="Y498" s="18" t="str">
        <f t="shared" si="91"/>
        <v xml:space="preserve"> przyłącze napow. nN</v>
      </c>
      <c r="Z498" s="16"/>
      <c r="AA498" s="16"/>
      <c r="AB498" s="35"/>
      <c r="AC498" s="35"/>
      <c r="AD498" s="35"/>
      <c r="AE498" s="35"/>
      <c r="AF498" s="35"/>
      <c r="AG498" s="35"/>
      <c r="AH498" s="35"/>
      <c r="AI498" s="35"/>
    </row>
    <row r="499" spans="1:35" s="9" customFormat="1" ht="30" customHeight="1" thickBot="1" x14ac:dyDescent="0.25">
      <c r="A499" s="102"/>
      <c r="B499" s="103"/>
      <c r="C499" s="10"/>
      <c r="D499" s="53"/>
      <c r="E499" s="28"/>
      <c r="F499" s="10"/>
      <c r="G499" s="29"/>
      <c r="H499" s="12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19"/>
      <c r="R499" s="30"/>
      <c r="S499" s="30"/>
      <c r="T499" s="30">
        <f t="shared" si="93"/>
        <v>0</v>
      </c>
      <c r="U499" s="34"/>
      <c r="V499" s="35"/>
      <c r="W499" s="35"/>
      <c r="X499" s="18"/>
      <c r="Y499" s="18" t="str">
        <f t="shared" si="91"/>
        <v xml:space="preserve"> przyłącze napow. nN</v>
      </c>
      <c r="Z499" s="16"/>
      <c r="AA499" s="16"/>
      <c r="AB499" s="16"/>
      <c r="AC499" s="35"/>
      <c r="AD499" s="35"/>
      <c r="AE499" s="35"/>
      <c r="AF499" s="35"/>
      <c r="AG499" s="35"/>
      <c r="AH499" s="35"/>
      <c r="AI499" s="35"/>
    </row>
    <row r="500" spans="1:35" s="9" customFormat="1" ht="30" customHeight="1" thickBot="1" x14ac:dyDescent="0.25">
      <c r="A500" s="105"/>
      <c r="B500" s="103"/>
      <c r="C500" s="27"/>
      <c r="D500" s="28"/>
      <c r="E500" s="28"/>
      <c r="F500" s="10"/>
      <c r="G500" s="29"/>
      <c r="H500" s="12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Q500" s="97"/>
      <c r="R500" s="30"/>
      <c r="S500" s="30"/>
      <c r="T500" s="30">
        <f t="shared" si="93"/>
        <v>0</v>
      </c>
      <c r="U500" s="34"/>
      <c r="V500" s="35"/>
      <c r="W500" s="35"/>
      <c r="X500" s="18"/>
      <c r="Y500" s="18" t="str">
        <f t="shared" si="91"/>
        <v xml:space="preserve"> przyłącze napow. nN</v>
      </c>
      <c r="Z500" s="16"/>
      <c r="AA500" s="16"/>
      <c r="AB500" s="18"/>
      <c r="AC500" s="35"/>
      <c r="AD500" s="35"/>
      <c r="AE500" s="35"/>
      <c r="AF500" s="35"/>
      <c r="AG500" s="35"/>
      <c r="AH500" s="35"/>
      <c r="AI500" s="35"/>
    </row>
    <row r="501" spans="1:35" ht="30" customHeight="1" thickTop="1" thickBot="1" x14ac:dyDescent="0.25">
      <c r="D501" s="53"/>
      <c r="E501" s="28"/>
      <c r="F501" s="27"/>
      <c r="G501" s="29"/>
      <c r="I501" s="27"/>
      <c r="J501" s="27"/>
      <c r="K501" s="27" t="str">
        <f t="shared" si="92"/>
        <v>()</v>
      </c>
      <c r="L501" s="83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ref="Y501:Y521" si="95">IF(S501="T",(", lampa OU, przyłącze napow. nN"), (" przyłącze napow. nN"))</f>
        <v xml:space="preserve"> przyłącze napow. nN</v>
      </c>
      <c r="Z501" s="16"/>
    </row>
    <row r="502" spans="1:35" ht="30" customHeight="1" thickBot="1" x14ac:dyDescent="0.25">
      <c r="C502" s="27"/>
      <c r="D502" s="28"/>
      <c r="E502" s="28"/>
      <c r="F502" s="27"/>
      <c r="G502" s="29"/>
      <c r="I502" s="27"/>
      <c r="J502" s="27"/>
      <c r="K502" s="27" t="str">
        <f t="shared" si="92"/>
        <v>()</v>
      </c>
      <c r="L502" s="83"/>
      <c r="M502" s="87">
        <f t="shared" si="94"/>
        <v>0</v>
      </c>
      <c r="N502" s="30"/>
      <c r="O502" s="30"/>
      <c r="P502" s="89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35" ht="30" customHeight="1" thickBot="1" x14ac:dyDescent="0.25">
      <c r="D503" s="53"/>
      <c r="E503" s="28"/>
      <c r="F503" s="27"/>
      <c r="G503" s="29"/>
      <c r="I503" s="27"/>
      <c r="J503" s="27"/>
      <c r="K503" s="27" t="str">
        <f t="shared" si="92"/>
        <v>()</v>
      </c>
      <c r="L503" s="83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35" ht="30" customHeight="1" thickBot="1" x14ac:dyDescent="0.25">
      <c r="C504" s="27"/>
      <c r="D504" s="28"/>
      <c r="E504" s="53"/>
      <c r="F504" s="27"/>
      <c r="G504" s="29"/>
      <c r="I504" s="27"/>
      <c r="J504" s="27"/>
      <c r="K504" s="27" t="str">
        <f t="shared" si="92"/>
        <v>()</v>
      </c>
      <c r="L504" s="83"/>
      <c r="M504" s="87">
        <f t="shared" si="94"/>
        <v>0</v>
      </c>
      <c r="N504" s="30"/>
      <c r="O504" s="30"/>
      <c r="P504" s="89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35" ht="30" customHeight="1" thickBot="1" x14ac:dyDescent="0.25">
      <c r="D505" s="53"/>
      <c r="E505" s="53"/>
      <c r="F505" s="27"/>
      <c r="G505" s="29"/>
      <c r="I505" s="27"/>
      <c r="J505" s="27"/>
      <c r="K505" s="27" t="str">
        <f t="shared" si="92"/>
        <v>()</v>
      </c>
      <c r="L505" s="77"/>
      <c r="M505" s="87">
        <f t="shared" si="94"/>
        <v>0</v>
      </c>
      <c r="N505" s="30"/>
      <c r="O505" s="30"/>
      <c r="P505" s="89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35" ht="30" customHeight="1" thickBot="1" x14ac:dyDescent="0.25">
      <c r="C506" s="27"/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89"/>
      <c r="Q506" s="9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35" ht="30" customHeight="1" thickBot="1" x14ac:dyDescent="0.25">
      <c r="C507" s="54"/>
      <c r="D507" s="53"/>
      <c r="E507" s="53"/>
      <c r="F507" s="54"/>
      <c r="G507" s="88"/>
      <c r="H507" s="54"/>
      <c r="I507" s="54"/>
      <c r="J507" s="54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89"/>
      <c r="Q507" s="97"/>
      <c r="R507" s="30"/>
      <c r="S507" s="30"/>
      <c r="T507" s="30">
        <f t="shared" si="93"/>
        <v>0</v>
      </c>
      <c r="U507" s="34"/>
      <c r="Y507" s="18" t="str">
        <f t="shared" si="95"/>
        <v xml:space="preserve"> przyłącze napow. nN</v>
      </c>
      <c r="Z507" s="16"/>
    </row>
    <row r="508" spans="1:35" ht="30" customHeight="1" thickBot="1" x14ac:dyDescent="0.25">
      <c r="C508" s="54"/>
      <c r="D508" s="53"/>
      <c r="E508" s="53"/>
      <c r="F508" s="54"/>
      <c r="G508" s="88"/>
      <c r="H508" s="54"/>
      <c r="I508" s="54"/>
      <c r="J508" s="54"/>
      <c r="K508" s="27" t="str">
        <f t="shared" si="92"/>
        <v>()</v>
      </c>
      <c r="L508" s="31"/>
      <c r="M508" s="87">
        <f t="shared" si="94"/>
        <v>0</v>
      </c>
      <c r="N508" s="30"/>
      <c r="O508" s="30"/>
      <c r="P508" s="106"/>
      <c r="Q508" s="97"/>
      <c r="R508" s="30"/>
      <c r="S508" s="30"/>
      <c r="T508" s="30">
        <f t="shared" si="93"/>
        <v>0</v>
      </c>
      <c r="U508" s="34"/>
      <c r="Y508" s="18" t="str">
        <f t="shared" si="95"/>
        <v xml:space="preserve"> przyłącze napow. nN</v>
      </c>
      <c r="Z508" s="16"/>
    </row>
    <row r="509" spans="1:35" ht="30" customHeight="1" thickBot="1" x14ac:dyDescent="0.25">
      <c r="D509" s="56"/>
      <c r="E509" s="56"/>
      <c r="F509" s="10"/>
      <c r="G509" s="65"/>
      <c r="H509" s="10"/>
      <c r="I509" s="10"/>
      <c r="J509" s="10"/>
      <c r="K509" s="27" t="str">
        <f t="shared" si="92"/>
        <v>()</v>
      </c>
      <c r="L509" s="104"/>
      <c r="M509" s="87">
        <f t="shared" si="94"/>
        <v>0</v>
      </c>
      <c r="N509" s="30"/>
      <c r="O509" s="30"/>
      <c r="P509" s="106"/>
      <c r="Q509" s="97"/>
      <c r="R509" s="30"/>
      <c r="S509" s="30"/>
      <c r="T509" s="30">
        <f t="shared" si="93"/>
        <v>0</v>
      </c>
      <c r="U509" s="34"/>
      <c r="Y509" s="18" t="str">
        <f t="shared" si="95"/>
        <v xml:space="preserve"> przyłącze napow. nN</v>
      </c>
      <c r="Z509" s="16"/>
    </row>
    <row r="510" spans="1:35" ht="30" customHeight="1" thickBot="1" x14ac:dyDescent="0.25">
      <c r="D510" s="28"/>
      <c r="E510" s="28"/>
      <c r="F510" s="10"/>
      <c r="G510" s="29"/>
      <c r="I510" s="27"/>
      <c r="J510" s="27"/>
      <c r="K510" s="27" t="str">
        <f t="shared" si="92"/>
        <v>()</v>
      </c>
      <c r="L510" s="31"/>
      <c r="M510" s="87">
        <f t="shared" si="94"/>
        <v>0</v>
      </c>
      <c r="N510" s="30"/>
      <c r="O510" s="30"/>
      <c r="P510" s="107"/>
      <c r="R510" s="30"/>
      <c r="S510" s="30"/>
      <c r="T510" s="30">
        <f t="shared" si="93"/>
        <v>0</v>
      </c>
      <c r="U510" s="34"/>
      <c r="Y510" s="18" t="str">
        <f t="shared" si="95"/>
        <v xml:space="preserve"> przyłącze napow. nN</v>
      </c>
      <c r="Z510" s="16"/>
    </row>
    <row r="511" spans="1:35" s="16" customFormat="1" ht="30" customHeight="1" thickTop="1" x14ac:dyDescent="0.2">
      <c r="A511" s="20"/>
      <c r="B511" s="20"/>
      <c r="C511" s="27"/>
      <c r="D511" s="28"/>
      <c r="E511" s="28"/>
      <c r="F511" s="27"/>
      <c r="G511" s="65"/>
      <c r="H511" s="12"/>
      <c r="I511" s="27"/>
      <c r="J511" s="27"/>
      <c r="K511" s="27" t="str">
        <f t="shared" si="92"/>
        <v>()</v>
      </c>
      <c r="L511" s="31"/>
      <c r="M511" s="87">
        <f t="shared" si="94"/>
        <v>0</v>
      </c>
      <c r="N511" s="30"/>
      <c r="O511" s="30"/>
      <c r="P511" s="108"/>
      <c r="Q511" s="19"/>
      <c r="R511" s="30"/>
      <c r="S511" s="30"/>
      <c r="T511" s="30">
        <f t="shared" si="93"/>
        <v>0</v>
      </c>
      <c r="U511" s="34"/>
      <c r="X511" s="18" t="str">
        <f t="shared" ref="X511:X521" si="96">IF(R511="4xAL50 + 1xAL25", ("AL.  4x50 mm2+AL. 1x25 mm2"), ("AL. 4x50 mm2+AL. 3x50 mm2"))</f>
        <v>AL. 4x50 mm2+AL. 3x50 mm2</v>
      </c>
      <c r="Y511" s="18" t="str">
        <f t="shared" si="95"/>
        <v xml:space="preserve"> przyłącze napow. nN</v>
      </c>
    </row>
    <row r="512" spans="1:35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94"/>
        <v>0</v>
      </c>
      <c r="N512" s="30"/>
      <c r="O512" s="30"/>
      <c r="P512" s="108"/>
      <c r="Q512" s="97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28"/>
      <c r="F513" s="27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53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89"/>
      <c r="Q514" s="19"/>
      <c r="R514" s="30"/>
      <c r="S514" s="30"/>
      <c r="T514" s="30">
        <f t="shared" si="93"/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89"/>
      <c r="Q515" s="97"/>
      <c r="R515" s="30"/>
      <c r="S515" s="30"/>
      <c r="T515" s="30">
        <f t="shared" si="93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thickBot="1" x14ac:dyDescent="0.25">
      <c r="A516" s="20"/>
      <c r="B516" s="20"/>
      <c r="C516" s="10"/>
      <c r="D516" s="28"/>
      <c r="E516" s="11"/>
      <c r="F516" s="27"/>
      <c r="G516" s="29"/>
      <c r="H516" s="12"/>
      <c r="I516" s="27"/>
      <c r="J516" s="27"/>
      <c r="K516" s="27"/>
      <c r="L516" s="15"/>
      <c r="M516" s="87">
        <f t="shared" si="94"/>
        <v>0</v>
      </c>
      <c r="N516" s="30"/>
      <c r="O516" s="30"/>
      <c r="P516" s="89"/>
      <c r="Q516" s="19"/>
      <c r="R516" s="30"/>
      <c r="S516" s="30"/>
      <c r="T516" s="30">
        <f t="shared" si="93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3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x14ac:dyDescent="0.2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ref="T518:T525" si="97">IF(S518="T",20,0)</f>
        <v>0</v>
      </c>
      <c r="U518" s="34"/>
      <c r="X518" s="18" t="str">
        <f t="shared" si="96"/>
        <v>AL. 4x50 mm2+AL. 3x50 mm2</v>
      </c>
      <c r="Y518" s="18" t="str">
        <f t="shared" si="95"/>
        <v xml:space="preserve"> przyłącze napow. nN</v>
      </c>
    </row>
    <row r="519" spans="1:35" s="16" customFormat="1" ht="30" customHeight="1" x14ac:dyDescent="0.2">
      <c r="A519" s="20"/>
      <c r="B519" s="20"/>
      <c r="C519" s="27"/>
      <c r="D519" s="28"/>
      <c r="E519" s="28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33"/>
      <c r="Q519" s="19"/>
      <c r="R519" s="30"/>
      <c r="S519" s="30"/>
      <c r="T519" s="30">
        <f t="shared" si="97"/>
        <v>0</v>
      </c>
      <c r="U519" s="34"/>
      <c r="X519" s="18" t="str">
        <f t="shared" si="96"/>
        <v>AL. 4x50 mm2+AL. 3x50 mm2</v>
      </c>
      <c r="Y519" s="18" t="str">
        <f t="shared" si="95"/>
        <v xml:space="preserve"> przyłącze napow. nN</v>
      </c>
    </row>
    <row r="520" spans="1:35" s="16" customFormat="1" ht="30" customHeight="1" x14ac:dyDescent="0.2">
      <c r="A520" s="20"/>
      <c r="B520" s="20"/>
      <c r="C520" s="10"/>
      <c r="D520" s="28"/>
      <c r="E520" s="28"/>
      <c r="F520" s="10"/>
      <c r="G520" s="29"/>
      <c r="H520" s="12"/>
      <c r="I520" s="27"/>
      <c r="J520" s="27"/>
      <c r="K520" s="27"/>
      <c r="L520" s="31"/>
      <c r="M520" s="87">
        <f t="shared" si="94"/>
        <v>0</v>
      </c>
      <c r="N520" s="30"/>
      <c r="O520" s="30"/>
      <c r="P520" s="33"/>
      <c r="Q520" s="19"/>
      <c r="R520" s="30"/>
      <c r="S520" s="30"/>
      <c r="T520" s="30">
        <f t="shared" si="97"/>
        <v>0</v>
      </c>
      <c r="U520" s="34"/>
      <c r="X520" s="18" t="str">
        <f t="shared" si="96"/>
        <v>AL. 4x50 mm2+AL. 3x50 mm2</v>
      </c>
      <c r="Y520" s="18" t="str">
        <f t="shared" si="95"/>
        <v xml:space="preserve"> przyłącze napow. nN</v>
      </c>
    </row>
    <row r="521" spans="1:35" s="16" customFormat="1" ht="30" customHeight="1" x14ac:dyDescent="0.2">
      <c r="A521" s="20"/>
      <c r="B521" s="20"/>
      <c r="C521" s="27"/>
      <c r="D521" s="28"/>
      <c r="E521" s="28"/>
      <c r="F521" s="10"/>
      <c r="G521" s="29"/>
      <c r="H521" s="12"/>
      <c r="I521" s="27"/>
      <c r="J521" s="27"/>
      <c r="K521" s="27"/>
      <c r="L521" s="31"/>
      <c r="M521" s="87">
        <f t="shared" si="94"/>
        <v>0</v>
      </c>
      <c r="N521" s="30"/>
      <c r="O521" s="30"/>
      <c r="P521" s="33"/>
      <c r="Q521" s="19"/>
      <c r="R521" s="30"/>
      <c r="S521" s="30"/>
      <c r="T521" s="30">
        <f t="shared" si="97"/>
        <v>0</v>
      </c>
      <c r="U521" s="34"/>
      <c r="X521" s="18" t="str">
        <f t="shared" si="96"/>
        <v>AL. 4x50 mm2+AL. 3x50 mm2</v>
      </c>
      <c r="Y521" s="18" t="str">
        <f t="shared" si="95"/>
        <v xml:space="preserve"> przyłącze napow. nN</v>
      </c>
    </row>
    <row r="522" spans="1:35" s="16" customFormat="1" ht="30" customHeight="1" thickBot="1" x14ac:dyDescent="0.25">
      <c r="A522" s="20"/>
      <c r="B522" s="20"/>
      <c r="C522" s="10"/>
      <c r="D522" s="28"/>
      <c r="E522" s="28"/>
      <c r="F522" s="27"/>
      <c r="G522" s="29"/>
      <c r="H522" s="12"/>
      <c r="I522" s="27"/>
      <c r="J522" s="27"/>
      <c r="K522" s="27"/>
      <c r="L522" s="31"/>
      <c r="M522" s="87">
        <f t="shared" si="94"/>
        <v>0</v>
      </c>
      <c r="N522" s="30"/>
      <c r="O522" s="30"/>
      <c r="P522" s="33"/>
      <c r="Q522" s="19"/>
      <c r="R522" s="30"/>
      <c r="S522" s="30"/>
      <c r="T522" s="30">
        <f t="shared" si="97"/>
        <v>0</v>
      </c>
      <c r="U522" s="34"/>
      <c r="X522" s="18" t="str">
        <f>IF(R522="4xAL50 + 1xAL25", ("AL.  4x50 mm2+AL. 1x25 mm2"), ("AL. 4x50 mm2+AL. 2x50 mm2"))</f>
        <v>AL. 4x50 mm2+AL. 2x50 mm2</v>
      </c>
      <c r="Y522" s="18" t="str">
        <f>IF(S522="T",(" lampa OU, przyłącze napow. nN"), (" przyłącze napow. nN"))</f>
        <v xml:space="preserve"> przyłącze napow. nN</v>
      </c>
    </row>
    <row r="523" spans="1:35" s="16" customFormat="1" ht="30" customHeight="1" thickBot="1" x14ac:dyDescent="0.25">
      <c r="A523" s="20"/>
      <c r="B523" s="20"/>
      <c r="C523" s="27"/>
      <c r="D523" s="28"/>
      <c r="E523" s="53"/>
      <c r="F523" s="27"/>
      <c r="G523" s="29"/>
      <c r="H523" s="12"/>
      <c r="I523" s="27"/>
      <c r="J523" s="27"/>
      <c r="K523" s="27"/>
      <c r="L523" s="31"/>
      <c r="M523" s="87">
        <f t="shared" si="94"/>
        <v>0</v>
      </c>
      <c r="N523" s="30"/>
      <c r="O523" s="30"/>
      <c r="P523" s="89"/>
      <c r="Q523" s="19"/>
      <c r="R523" s="30"/>
      <c r="S523" s="30"/>
      <c r="T523" s="30">
        <f t="shared" si="97"/>
        <v>0</v>
      </c>
      <c r="U523" s="34"/>
      <c r="X523" s="18" t="str">
        <f>IF(R523="4xAL50 + 1xAL25", ("AL.  4x50 mm2+AL. 1x25 mm2"), ("AL. 4x50 mm2+AL. 2x50 mm2"))</f>
        <v>AL. 4x50 mm2+AL. 2x50 mm2</v>
      </c>
      <c r="Y523" s="18" t="str">
        <f>IF(S523="T",(" lampa OU, przyłącze napow. nN"), (" przyłącze napow. nN"))</f>
        <v xml:space="preserve"> przyłącze napow. nN</v>
      </c>
    </row>
    <row r="524" spans="1:35" s="16" customFormat="1" ht="15" thickBot="1" x14ac:dyDescent="0.25">
      <c r="A524" s="20"/>
      <c r="B524" s="20"/>
      <c r="C524" s="54"/>
      <c r="D524" s="54"/>
      <c r="E524" s="53"/>
      <c r="F524" s="46"/>
      <c r="G524" s="46"/>
      <c r="H524" s="46"/>
      <c r="I524" s="46"/>
      <c r="J524" s="46"/>
      <c r="K524" s="27"/>
      <c r="L524" s="31" t="str">
        <f>CONCATENATE(M524,"(",P524,")m")</f>
        <v>0()m</v>
      </c>
      <c r="M524" s="87">
        <f t="shared" si="94"/>
        <v>0</v>
      </c>
      <c r="N524" s="39"/>
      <c r="O524" s="39"/>
      <c r="P524" s="89"/>
      <c r="Q524" s="19"/>
      <c r="R524" s="39"/>
      <c r="S524" s="39"/>
      <c r="T524" s="30">
        <f t="shared" si="97"/>
        <v>0</v>
      </c>
      <c r="U524" s="34"/>
      <c r="X524" s="18"/>
      <c r="Y524" s="18"/>
      <c r="Z524" s="18"/>
    </row>
    <row r="525" spans="1:35" s="16" customFormat="1" x14ac:dyDescent="0.2">
      <c r="A525" s="20"/>
      <c r="B525" s="20"/>
      <c r="C525" s="54"/>
      <c r="D525" s="54"/>
      <c r="E525" s="53"/>
      <c r="F525" s="46"/>
      <c r="G525" s="46"/>
      <c r="H525" s="46"/>
      <c r="I525" s="46"/>
      <c r="J525" s="46"/>
      <c r="K525" s="27"/>
      <c r="L525" s="31">
        <v>6</v>
      </c>
      <c r="M525" s="87">
        <f t="shared" si="94"/>
        <v>0</v>
      </c>
      <c r="N525" s="39"/>
      <c r="O525" s="39"/>
      <c r="P525" s="17"/>
      <c r="Q525" s="19"/>
      <c r="R525" s="39"/>
      <c r="S525" s="39"/>
      <c r="T525" s="30">
        <f t="shared" si="97"/>
        <v>0</v>
      </c>
      <c r="U525" s="34"/>
      <c r="X525" s="18"/>
      <c r="Y525" s="18"/>
      <c r="Z525" s="18"/>
    </row>
    <row r="526" spans="1:35" s="16" customFormat="1" x14ac:dyDescent="0.2">
      <c r="A526" s="20"/>
      <c r="B526" s="20"/>
      <c r="C526" s="111"/>
      <c r="D526" s="111"/>
      <c r="E526" s="56"/>
      <c r="F526" s="109"/>
      <c r="G526" s="109"/>
      <c r="H526" s="109"/>
      <c r="I526" s="109"/>
      <c r="J526" s="109"/>
      <c r="K526" s="111"/>
      <c r="L526" s="104"/>
      <c r="M526" s="87">
        <f t="shared" si="94"/>
        <v>0</v>
      </c>
      <c r="N526" s="110"/>
      <c r="O526" s="110"/>
      <c r="P526" s="17"/>
      <c r="Q526" s="19"/>
      <c r="R526" s="110"/>
      <c r="S526" s="110"/>
      <c r="T526" s="110"/>
      <c r="U526" s="34"/>
      <c r="X526" s="18"/>
      <c r="Y526" s="18"/>
      <c r="Z526" s="18"/>
    </row>
    <row r="527" spans="1:35" x14ac:dyDescent="0.2">
      <c r="C527" s="27">
        <v>51</v>
      </c>
      <c r="M527" s="87">
        <f t="shared" si="94"/>
        <v>0</v>
      </c>
      <c r="U527" s="34"/>
    </row>
    <row r="528" spans="1:35" s="9" customFormat="1" x14ac:dyDescent="0.2">
      <c r="A528" s="20"/>
      <c r="B528" s="20"/>
      <c r="C528" s="10">
        <v>52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53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49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50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 t="str">
        <f>IF(S531="T",(", lampa OU, przyłącze napow. nN"), (" przyłącze napow. nN"))</f>
        <v xml:space="preserve"> przyłącze napow. nN</v>
      </c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51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34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52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34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  <row r="534" spans="1:35" s="9" customFormat="1" x14ac:dyDescent="0.2">
      <c r="A534" s="20"/>
      <c r="B534" s="20"/>
      <c r="C534" s="27">
        <v>53</v>
      </c>
      <c r="D534" s="11"/>
      <c r="E534" s="11"/>
      <c r="F534" s="12"/>
      <c r="G534" s="13"/>
      <c r="H534" s="12"/>
      <c r="I534" s="12"/>
      <c r="J534" s="12"/>
      <c r="K534" s="12"/>
      <c r="L534" s="15"/>
      <c r="M534" s="16"/>
      <c r="N534" s="14"/>
      <c r="O534" s="14"/>
      <c r="P534" s="17"/>
      <c r="Q534" s="19"/>
      <c r="R534" s="14"/>
      <c r="S534" s="14"/>
      <c r="T534" s="14"/>
      <c r="U534" s="34"/>
      <c r="V534" s="16"/>
      <c r="W534" s="16"/>
      <c r="X534" s="18"/>
      <c r="Y534" s="18"/>
      <c r="Z534" s="18"/>
      <c r="AA534" s="16"/>
      <c r="AB534" s="16"/>
      <c r="AC534" s="35"/>
      <c r="AD534" s="35"/>
      <c r="AE534" s="35"/>
      <c r="AF534" s="35"/>
      <c r="AG534" s="35"/>
      <c r="AH534" s="35"/>
      <c r="AI534" s="35"/>
    </row>
    <row r="535" spans="1:35" s="9" customFormat="1" x14ac:dyDescent="0.2">
      <c r="A535" s="20"/>
      <c r="B535" s="20"/>
      <c r="C535" s="10">
        <v>54</v>
      </c>
      <c r="D535" s="11"/>
      <c r="E535" s="11"/>
      <c r="F535" s="12"/>
      <c r="G535" s="13"/>
      <c r="H535" s="12"/>
      <c r="I535" s="12"/>
      <c r="J535" s="12"/>
      <c r="K535" s="12"/>
      <c r="L535" s="15"/>
      <c r="M535" s="16"/>
      <c r="N535" s="14"/>
      <c r="O535" s="14"/>
      <c r="P535" s="17"/>
      <c r="Q535" s="19"/>
      <c r="R535" s="14"/>
      <c r="S535" s="14"/>
      <c r="T535" s="14"/>
      <c r="U535" s="34"/>
      <c r="V535" s="16"/>
      <c r="W535" s="16"/>
      <c r="X535" s="18"/>
      <c r="Y535" s="18"/>
      <c r="Z535" s="18"/>
      <c r="AA535" s="16"/>
      <c r="AB535" s="16"/>
      <c r="AC535" s="35"/>
      <c r="AD535" s="35"/>
      <c r="AE535" s="35"/>
      <c r="AF535" s="35"/>
      <c r="AG535" s="35"/>
      <c r="AH535" s="35"/>
      <c r="AI535" s="35"/>
    </row>
    <row r="536" spans="1:35" s="9" customFormat="1" x14ac:dyDescent="0.2">
      <c r="A536" s="20"/>
      <c r="B536" s="20"/>
      <c r="C536" s="27">
        <v>55</v>
      </c>
      <c r="D536" s="11"/>
      <c r="E536" s="11"/>
      <c r="F536" s="12"/>
      <c r="G536" s="13"/>
      <c r="H536" s="12"/>
      <c r="I536" s="12"/>
      <c r="J536" s="12"/>
      <c r="K536" s="12"/>
      <c r="L536" s="15"/>
      <c r="M536" s="16"/>
      <c r="N536" s="14"/>
      <c r="O536" s="14"/>
      <c r="P536" s="17"/>
      <c r="Q536" s="19"/>
      <c r="R536" s="14"/>
      <c r="S536" s="14"/>
      <c r="T536" s="14"/>
      <c r="U536" s="16"/>
      <c r="V536" s="16"/>
      <c r="W536" s="16"/>
      <c r="X536" s="18"/>
      <c r="Y536" s="18"/>
      <c r="Z536" s="18"/>
      <c r="AA536" s="16"/>
      <c r="AB536" s="16"/>
      <c r="AC536" s="35"/>
      <c r="AD536" s="35"/>
      <c r="AE536" s="35"/>
      <c r="AF536" s="35"/>
      <c r="AG536" s="35"/>
      <c r="AH536" s="35"/>
      <c r="AI536" s="35"/>
    </row>
    <row r="537" spans="1:35" s="9" customFormat="1" x14ac:dyDescent="0.2">
      <c r="A537" s="20"/>
      <c r="B537" s="20"/>
      <c r="C537" s="10">
        <v>56</v>
      </c>
      <c r="D537" s="11"/>
      <c r="E537" s="11"/>
      <c r="F537" s="12"/>
      <c r="G537" s="13"/>
      <c r="H537" s="12"/>
      <c r="I537" s="12"/>
      <c r="J537" s="12"/>
      <c r="K537" s="12"/>
      <c r="L537" s="15"/>
      <c r="M537" s="16"/>
      <c r="N537" s="14"/>
      <c r="O537" s="14"/>
      <c r="P537" s="17"/>
      <c r="Q537" s="19"/>
      <c r="R537" s="14"/>
      <c r="S537" s="14"/>
      <c r="T537" s="14"/>
      <c r="U537" s="16"/>
      <c r="V537" s="16"/>
      <c r="W537" s="16"/>
      <c r="X537" s="18"/>
      <c r="Y537" s="18"/>
      <c r="Z537" s="18"/>
      <c r="AA537" s="16"/>
      <c r="AB537" s="16"/>
      <c r="AC537" s="35"/>
      <c r="AD537" s="35"/>
      <c r="AE537" s="35"/>
      <c r="AF537" s="35"/>
      <c r="AG537" s="35"/>
      <c r="AH537" s="35"/>
      <c r="AI537" s="35"/>
    </row>
  </sheetData>
  <autoFilter ref="A3:AA530" xr:uid="{00000000-0009-0000-0000-00003D000000}"/>
  <mergeCells count="18">
    <mergeCell ref="C4:F4"/>
    <mergeCell ref="C5:D5"/>
    <mergeCell ref="A44:K44"/>
    <mergeCell ref="C14:J14"/>
    <mergeCell ref="C15:J15"/>
    <mergeCell ref="C16:F16"/>
    <mergeCell ref="C17:D17"/>
    <mergeCell ref="C39:J39"/>
    <mergeCell ref="C40:J40"/>
    <mergeCell ref="C41:K41"/>
    <mergeCell ref="C42:K42"/>
    <mergeCell ref="C43:K43"/>
    <mergeCell ref="C45:F45"/>
    <mergeCell ref="G45:H45"/>
    <mergeCell ref="J45:K45"/>
    <mergeCell ref="C46:F46"/>
    <mergeCell ref="G46:H46"/>
    <mergeCell ref="J46:K46"/>
  </mergeCells>
  <conditionalFormatting sqref="F5:F15">
    <cfRule type="containsText" dxfId="96" priority="8" operator="containsText" text="spr">
      <formula>NOT(ISERROR(SEARCH("spr",F5)))</formula>
    </cfRule>
  </conditionalFormatting>
  <conditionalFormatting sqref="F17:F43">
    <cfRule type="containsText" dxfId="95" priority="4" operator="containsText" text="spr">
      <formula>NOT(ISERROR(SEARCH("spr",F17)))</formula>
    </cfRule>
  </conditionalFormatting>
  <conditionalFormatting sqref="F47:F205">
    <cfRule type="containsText" dxfId="94" priority="17" operator="containsText" text="spr">
      <formula>NOT(ISERROR(SEARCH("spr",F47)))</formula>
    </cfRule>
  </conditionalFormatting>
  <conditionalFormatting sqref="G5:G15">
    <cfRule type="containsText" dxfId="93" priority="7" operator="containsText" text="check">
      <formula>NOT(ISERROR(SEARCH("check",G5)))</formula>
    </cfRule>
  </conditionalFormatting>
  <conditionalFormatting sqref="G17:G43">
    <cfRule type="containsText" dxfId="92" priority="3" operator="containsText" text="check">
      <formula>NOT(ISERROR(SEARCH("check",G17)))</formula>
    </cfRule>
  </conditionalFormatting>
  <conditionalFormatting sqref="G47:G158">
    <cfRule type="containsText" dxfId="91" priority="16" operator="containsText" text="check">
      <formula>NOT(ISERROR(SEARCH("check",G47)))</formula>
    </cfRule>
  </conditionalFormatting>
  <conditionalFormatting sqref="I3 I47:I120">
    <cfRule type="containsText" dxfId="90" priority="14" operator="containsText" text="Fałsz">
      <formula>NOT(ISERROR(SEARCH("Fałsz",I3)))</formula>
    </cfRule>
  </conditionalFormatting>
  <conditionalFormatting sqref="I5:I15">
    <cfRule type="containsText" dxfId="89" priority="6" operator="containsText" text="Fałsz">
      <formula>NOT(ISERROR(SEARCH("Fałsz",I5)))</formula>
    </cfRule>
  </conditionalFormatting>
  <conditionalFormatting sqref="I6">
    <cfRule type="cellIs" dxfId="88" priority="15" operator="equal">
      <formula>FALSE</formula>
    </cfRule>
  </conditionalFormatting>
  <conditionalFormatting sqref="I17:I43">
    <cfRule type="containsText" dxfId="87" priority="2" operator="containsText" text="Fałsz">
      <formula>NOT(ISERROR(SEARCH("Fałsz",I17)))</formula>
    </cfRule>
  </conditionalFormatting>
  <conditionalFormatting sqref="J3 J47:J291">
    <cfRule type="containsText" dxfId="86" priority="13" operator="containsText" text="0">
      <formula>NOT(ISERROR(SEARCH("0",J3)))</formula>
    </cfRule>
  </conditionalFormatting>
  <conditionalFormatting sqref="J5:J15">
    <cfRule type="containsText" dxfId="85" priority="5" operator="containsText" text="0">
      <formula>NOT(ISERROR(SEARCH("0",J5)))</formula>
    </cfRule>
  </conditionalFormatting>
  <conditionalFormatting sqref="J17:J43">
    <cfRule type="containsText" dxfId="84" priority="1" operator="containsText" text="0">
      <formula>NOT(ISERROR(SEARCH("0",J17)))</formula>
    </cfRule>
  </conditionalFormatting>
  <pageMargins left="0.7" right="0.7" top="0.75" bottom="0.75" header="0.3" footer="0.3"/>
  <pageSetup paperSize="9" orientation="landscape" r:id="rId1"/>
  <rowBreaks count="6" manualBreakCount="6">
    <brk id="269" min="2" max="15" man="1"/>
    <brk id="295" min="2" max="15" man="1"/>
    <brk id="365" min="2" max="15" man="1"/>
    <brk id="376" min="2" max="15" man="1"/>
    <brk id="482" min="2" max="15" man="1"/>
    <brk id="500" min="2" max="15" man="1"/>
  </rowBreaks>
  <colBreaks count="2" manualBreakCount="2">
    <brk id="11" min="2" max="120" man="1"/>
    <brk id="15" max="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D5D4-E882-4052-86FF-A45E9B2ECCB7}">
  <dimension ref="A1:AI537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C4" sqref="A4:XFD5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80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171</v>
      </c>
      <c r="W3" s="35">
        <f ca="1">RADIANS(V3)</f>
        <v>2.9845130209103035</v>
      </c>
      <c r="X3" s="18" t="b">
        <f t="shared" ref="X3:X80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80" si="2">IF(S3="T",(", lampa OU, przyłącze napow. nN"), (" przyłącze napow. nN"))</f>
        <v xml:space="preserve"> przyłącze napow. nN</v>
      </c>
      <c r="Z3" s="18">
        <f t="shared" ref="Z3:Z80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111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1472</v>
      </c>
      <c r="G6" s="118">
        <f ca="1">IF(N6="P",1.4308*P6+64.2+37.8+T6,IF(OR(N6="Kr",N6="RPKr",N6="RPK",N6="K"),501+321.33+1.43*P6+79,IF(OR(N6="Nr",N6="N",N6="Nrp"),2*501*COS(W6/2)+20+79+125,IF(N6="Or",657,IF(OR(N6="Pb",N6="BN",N6="Pp"),1.43*P6+64.2+77.6+T7," CHECK")))))</f>
        <v>337.42962019544268</v>
      </c>
      <c r="H6" s="116" t="str">
        <f t="shared" si="0"/>
        <v>żel. Nr-10/ZN</v>
      </c>
      <c r="I6" s="117" t="str">
        <f t="shared" ref="I6:I81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narożny </v>
      </c>
      <c r="K6" s="117">
        <f t="shared" ref="K6:K81" si="5">P6</f>
        <v>28</v>
      </c>
      <c r="L6" s="40" t="s">
        <v>77</v>
      </c>
      <c r="M6" s="152" t="s">
        <v>48</v>
      </c>
      <c r="N6" s="152" t="s">
        <v>14</v>
      </c>
      <c r="O6" s="152" t="s">
        <v>25</v>
      </c>
      <c r="P6" s="153">
        <v>28</v>
      </c>
      <c r="Q6" s="19"/>
      <c r="R6" s="39">
        <v>3</v>
      </c>
      <c r="S6" s="39"/>
      <c r="T6" s="30">
        <f t="shared" ref="T6:T81" si="6">IF(S6="T",20,0)</f>
        <v>0</v>
      </c>
      <c r="U6" s="34"/>
      <c r="V6" s="35">
        <f t="shared" ref="V6:V81" ca="1" si="7">RANDBETWEEN(90,180)</f>
        <v>167</v>
      </c>
      <c r="W6" s="35">
        <f t="shared" ref="W6:W81" ca="1" si="8">RADIANS(V6)</f>
        <v>2.9146998508305302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narożny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82" si="9">M7</f>
        <v>2</v>
      </c>
      <c r="F7" s="117">
        <f t="shared" ref="F7:F82" si="10">IF(O7="-10.5/10/E",1000,IF(OR(N7="Nr",N7="Kr",N7="Or",N7="RPKr",N7="RNKr"),1472,IF(N7="P",227,IF(N7="BN",454,IF(N7="Np.",1250,"sprawdz")))))</f>
        <v>227</v>
      </c>
      <c r="G7" s="118">
        <f t="shared" ref="G7:G82" si="11">IF(N7="P",1.4308*P7+64.2+37.8+T7,IF(OR(N7="Kr",N7="RPKr",N7="RPK",N7="K"),501+321.33+1.43*P7+79,IF(OR(N7="Nr",N7="N",N7="Nrp"),2*501*COS(W7/2)+20+79+125,IF(N7="Or",657,IF(OR(N7="Pb",N7="BN",N7="Pp"),1.43*P7+64.2+77.6+T8," CHECK")))))</f>
        <v>144.92399999999998</v>
      </c>
      <c r="H7" s="116" t="str">
        <f t="shared" si="0"/>
        <v>żel. P-10/ZN</v>
      </c>
      <c r="I7" s="117" t="str">
        <f t="shared" si="4"/>
        <v>AsXSn 4x50 mm2+AsXSn 1x25 mm2 przyłącze napow. nN</v>
      </c>
      <c r="J7" s="117" t="str">
        <f t="shared" ref="J7:J82" si="12">CONCATENATE("uchwyty, światłowód, ",Z7,IF(Q7=1, ", mufa i zapas", " "))</f>
        <v xml:space="preserve">uchwyty, światłowód, wspornik przelotowy </v>
      </c>
      <c r="K7" s="117">
        <f t="shared" si="5"/>
        <v>30</v>
      </c>
      <c r="L7" s="40" t="s">
        <v>77</v>
      </c>
      <c r="M7" s="152" t="s">
        <v>82</v>
      </c>
      <c r="N7" s="152" t="s">
        <v>4</v>
      </c>
      <c r="O7" s="152" t="s">
        <v>25</v>
      </c>
      <c r="P7" s="153">
        <v>30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157</v>
      </c>
      <c r="W7" s="35">
        <f t="shared" ca="1" si="8"/>
        <v>2.7401669256310974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83" si="13">IF(E8=1,1,D7+1)</f>
        <v>3</v>
      </c>
      <c r="E8" s="116" t="str">
        <f t="shared" si="9"/>
        <v>3</v>
      </c>
      <c r="F8" s="117">
        <f t="shared" si="10"/>
        <v>227</v>
      </c>
      <c r="G8" s="118">
        <f t="shared" si="11"/>
        <v>146.35480000000001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31</v>
      </c>
      <c r="L8" s="40" t="s">
        <v>77</v>
      </c>
      <c r="M8" s="152" t="s">
        <v>83</v>
      </c>
      <c r="N8" s="152" t="s">
        <v>4</v>
      </c>
      <c r="O8" s="152" t="s">
        <v>25</v>
      </c>
      <c r="P8" s="153">
        <v>31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152</v>
      </c>
      <c r="W8" s="35">
        <f t="shared" ca="1" si="8"/>
        <v>2.6529004630313811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227</v>
      </c>
      <c r="G9" s="118">
        <f t="shared" si="11"/>
        <v>143.4932</v>
      </c>
      <c r="H9" s="116" t="str">
        <f t="shared" si="0"/>
        <v>żel. P-10/ZN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przelotowy </v>
      </c>
      <c r="K9" s="117">
        <f t="shared" si="5"/>
        <v>29</v>
      </c>
      <c r="L9" s="40" t="s">
        <v>77</v>
      </c>
      <c r="M9" s="152" t="s">
        <v>84</v>
      </c>
      <c r="N9" s="152" t="s">
        <v>4</v>
      </c>
      <c r="O9" s="152" t="s">
        <v>25</v>
      </c>
      <c r="P9" s="153">
        <v>29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114</v>
      </c>
      <c r="W9" s="35">
        <f t="shared" ca="1" si="8"/>
        <v>1.9896753472735358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przelotowy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5</v>
      </c>
      <c r="F10" s="117">
        <f t="shared" si="10"/>
        <v>227</v>
      </c>
      <c r="G10" s="118">
        <f t="shared" si="11"/>
        <v>146.35480000000001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31</v>
      </c>
      <c r="L10" s="40" t="s">
        <v>77</v>
      </c>
      <c r="M10" s="152" t="s">
        <v>85</v>
      </c>
      <c r="N10" s="152" t="s">
        <v>4</v>
      </c>
      <c r="O10" s="152" t="s">
        <v>25</v>
      </c>
      <c r="P10" s="153">
        <v>31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99</v>
      </c>
      <c r="W10" s="35">
        <f t="shared" ca="1" si="8"/>
        <v>1.7278759594743862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6</v>
      </c>
      <c r="F11" s="117">
        <f t="shared" si="10"/>
        <v>1472</v>
      </c>
      <c r="G11" s="118">
        <f t="shared" si="11"/>
        <v>937.07999999999993</v>
      </c>
      <c r="H11" s="116" t="str">
        <f t="shared" si="0"/>
        <v>żel. RPKr-10/ZN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25</v>
      </c>
      <c r="L11" s="40" t="s">
        <v>77</v>
      </c>
      <c r="M11" s="152" t="s">
        <v>86</v>
      </c>
      <c r="N11" s="152" t="s">
        <v>17</v>
      </c>
      <c r="O11" s="152" t="s">
        <v>25</v>
      </c>
      <c r="P11" s="153">
        <v>25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113</v>
      </c>
      <c r="W11" s="35">
        <f t="shared" ca="1" si="8"/>
        <v>1.9722220547535925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6.1</v>
      </c>
      <c r="F12" s="117">
        <f t="shared" si="10"/>
        <v>1472</v>
      </c>
      <c r="G12" s="118">
        <f t="shared" ca="1" si="11"/>
        <v>623.54656706309675</v>
      </c>
      <c r="H12" s="116" t="str">
        <f t="shared" si="0"/>
        <v>żel. Nr-10/ZN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narożny </v>
      </c>
      <c r="K12" s="117">
        <f t="shared" si="5"/>
        <v>29</v>
      </c>
      <c r="L12" s="40" t="s">
        <v>77</v>
      </c>
      <c r="M12" s="152" t="s">
        <v>110</v>
      </c>
      <c r="N12" s="152" t="s">
        <v>14</v>
      </c>
      <c r="O12" s="152" t="s">
        <v>25</v>
      </c>
      <c r="P12" s="153">
        <v>29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133</v>
      </c>
      <c r="W12" s="35">
        <f t="shared" ca="1" si="8"/>
        <v>2.3212879051524582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narożny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7</v>
      </c>
      <c r="F13" s="117">
        <f t="shared" si="10"/>
        <v>227</v>
      </c>
      <c r="G13" s="118">
        <f>IF(N13="P",1.4308*P13+64.2+37.8+T13,IF(OR(N13="Kr",N13="RPKr",N13="RPK",N13="K"),501+321.33+1.43*P13+79,IF(OR(N13="Nr",N13="N",N13="Nrp"),2*501*COS(W13/2)+20+79+125,IF(N13="Or",657,IF(OR(N13="Pb",N13="BN",N13="Pp"),1.43*P13+64.2+77.6+T14," CHECK")))))</f>
        <v>174.9708</v>
      </c>
      <c r="H13" s="116" t="str">
        <f t="shared" si="0"/>
        <v>żel. P-10/ZN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przelotowy </v>
      </c>
      <c r="K13" s="117">
        <f t="shared" si="5"/>
        <v>51</v>
      </c>
      <c r="L13" s="40" t="s">
        <v>77</v>
      </c>
      <c r="M13" s="152" t="s">
        <v>87</v>
      </c>
      <c r="N13" s="152" t="s">
        <v>4</v>
      </c>
      <c r="O13" s="152" t="s">
        <v>25</v>
      </c>
      <c r="P13" s="153">
        <v>51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155</v>
      </c>
      <c r="W13" s="35">
        <f t="shared" ca="1" si="8"/>
        <v>2.7052603405912108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przelotowy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9</v>
      </c>
      <c r="D14" s="116">
        <f>IF(E14=1,1,D13+1)</f>
        <v>9</v>
      </c>
      <c r="E14" s="116" t="str">
        <f t="shared" si="9"/>
        <v>8</v>
      </c>
      <c r="F14" s="117">
        <f t="shared" si="10"/>
        <v>1472</v>
      </c>
      <c r="G14" s="118">
        <f t="shared" si="11"/>
        <v>974.25999999999988</v>
      </c>
      <c r="H14" s="116" t="str">
        <f t="shared" si="0"/>
        <v>żel. RPKr-10/ZN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wspornik przelotowy </v>
      </c>
      <c r="K14" s="117">
        <f t="shared" si="5"/>
        <v>51</v>
      </c>
      <c r="L14" s="40" t="s">
        <v>77</v>
      </c>
      <c r="M14" s="152" t="s">
        <v>88</v>
      </c>
      <c r="N14" s="152" t="s">
        <v>17</v>
      </c>
      <c r="O14" s="152" t="s">
        <v>25</v>
      </c>
      <c r="P14" s="153">
        <v>51</v>
      </c>
      <c r="Q14" s="19"/>
      <c r="R14" s="39">
        <v>3</v>
      </c>
      <c r="S14" s="30"/>
      <c r="T14" s="30">
        <f t="shared" si="6"/>
        <v>0</v>
      </c>
      <c r="U14" s="34"/>
      <c r="V14" s="35">
        <f t="shared" ca="1" si="7"/>
        <v>174</v>
      </c>
      <c r="W14" s="35">
        <f t="shared" ca="1" si="8"/>
        <v>3.0368728984701332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 t="str">
        <f t="shared" si="3"/>
        <v>wspornik przelotowy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10</v>
      </c>
      <c r="D15" s="116">
        <f t="shared" si="13"/>
        <v>10</v>
      </c>
      <c r="E15" s="116" t="str">
        <f t="shared" si="9"/>
        <v>9</v>
      </c>
      <c r="F15" s="117">
        <f t="shared" si="10"/>
        <v>227</v>
      </c>
      <c r="G15" s="118">
        <f>IF(N15="P",1.4308*P15+64.2+37.8+T15,IF(OR(N15="Kr",N15="RPKr",N15="RPK",N15="K"),501+321.33+1.43*P15+79,IF(OR(N15="Nr",N15="N",N15="Nrp"),2*501*COS(W15/2)+20+79+125,IF(N15="Or",657,IF(OR(N15="Pb",N15="BN",N15="Pp"),1.43*P15+64.2+77.6+T20," CHECK")))))</f>
        <v>150.6472</v>
      </c>
      <c r="H15" s="116" t="str">
        <f t="shared" si="0"/>
        <v>żel. P-10/ZN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wspornik przelotowy </v>
      </c>
      <c r="K15" s="117">
        <f t="shared" si="5"/>
        <v>34</v>
      </c>
      <c r="L15" s="40" t="s">
        <v>77</v>
      </c>
      <c r="M15" s="152" t="s">
        <v>89</v>
      </c>
      <c r="N15" s="152" t="s">
        <v>4</v>
      </c>
      <c r="O15" s="152" t="s">
        <v>25</v>
      </c>
      <c r="P15" s="153">
        <v>34</v>
      </c>
      <c r="Q15" s="19"/>
      <c r="R15" s="39">
        <v>3</v>
      </c>
      <c r="S15" s="39"/>
      <c r="T15" s="30">
        <f t="shared" si="6"/>
        <v>0</v>
      </c>
      <c r="U15" s="34"/>
      <c r="V15" s="35">
        <f t="shared" ca="1" si="7"/>
        <v>93</v>
      </c>
      <c r="W15" s="35">
        <f t="shared" ca="1" si="8"/>
        <v>1.6231562043547265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 t="str">
        <f t="shared" si="3"/>
        <v>wspornik przelotowy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139" customFormat="1" x14ac:dyDescent="0.2">
      <c r="A16" s="127"/>
      <c r="B16" s="128"/>
      <c r="C16" s="165" t="s">
        <v>23</v>
      </c>
      <c r="D16" s="166"/>
      <c r="E16" s="166"/>
      <c r="F16" s="166"/>
      <c r="G16" s="166"/>
      <c r="H16" s="166"/>
      <c r="I16" s="166"/>
      <c r="J16" s="167"/>
      <c r="K16" s="119" t="str">
        <f>CONCATENATE(P16," m")</f>
        <v>339 m</v>
      </c>
      <c r="L16" s="129"/>
      <c r="M16" s="130"/>
      <c r="N16" s="131"/>
      <c r="O16" s="129"/>
      <c r="P16" s="145">
        <f>SUM(P6:P15)</f>
        <v>339</v>
      </c>
      <c r="Q16" s="132"/>
      <c r="R16" s="39">
        <v>1</v>
      </c>
      <c r="S16" s="133" t="e">
        <f>SUM(#REF!)</f>
        <v>#REF!</v>
      </c>
      <c r="T16" s="134"/>
      <c r="U16" s="135"/>
      <c r="V16" s="135"/>
      <c r="W16" s="136"/>
      <c r="X16" s="136"/>
      <c r="Y16" s="136"/>
      <c r="Z16" s="137"/>
      <c r="AA16" s="138"/>
      <c r="AB16" s="135"/>
      <c r="AC16" s="135"/>
      <c r="AD16" s="135"/>
      <c r="AE16" s="135"/>
      <c r="AF16" s="135"/>
      <c r="AG16" s="135"/>
      <c r="AH16" s="135"/>
      <c r="AI16" s="135"/>
    </row>
    <row r="17" spans="1:35" s="139" customFormat="1" ht="15.75" customHeight="1" x14ac:dyDescent="0.2">
      <c r="A17" s="127"/>
      <c r="B17" s="128"/>
      <c r="C17" s="165" t="s">
        <v>1</v>
      </c>
      <c r="D17" s="168"/>
      <c r="E17" s="168"/>
      <c r="F17" s="168"/>
      <c r="G17" s="168"/>
      <c r="H17" s="168"/>
      <c r="I17" s="168"/>
      <c r="J17" s="169"/>
      <c r="K17" s="117">
        <f>D15</f>
        <v>10</v>
      </c>
      <c r="L17" s="129"/>
      <c r="M17" s="130"/>
      <c r="N17" s="131"/>
      <c r="O17" s="129"/>
      <c r="P17" s="132"/>
      <c r="Q17" s="132"/>
      <c r="R17" s="39">
        <v>1</v>
      </c>
      <c r="S17" s="133"/>
      <c r="T17" s="134"/>
      <c r="U17" s="135"/>
      <c r="V17" s="135"/>
      <c r="W17" s="136"/>
      <c r="X17" s="136"/>
      <c r="Y17" s="136"/>
      <c r="Z17" s="137"/>
      <c r="AA17" s="138"/>
      <c r="AB17" s="135"/>
      <c r="AC17" s="135"/>
      <c r="AD17" s="135"/>
      <c r="AE17" s="135"/>
      <c r="AF17" s="135"/>
      <c r="AG17" s="135"/>
      <c r="AH17" s="135"/>
      <c r="AI17" s="135"/>
    </row>
    <row r="18" spans="1:35" s="139" customFormat="1" ht="15" customHeight="1" x14ac:dyDescent="0.2">
      <c r="A18" s="127"/>
      <c r="B18" s="128"/>
      <c r="C18" s="160" t="s">
        <v>79</v>
      </c>
      <c r="D18" s="161"/>
      <c r="E18" s="161"/>
      <c r="F18" s="161"/>
      <c r="G18" s="148" t="s">
        <v>80</v>
      </c>
      <c r="H18" s="150">
        <v>2</v>
      </c>
      <c r="I18" s="149"/>
      <c r="J18" s="148" t="s">
        <v>98</v>
      </c>
      <c r="K18" s="151" t="s">
        <v>111</v>
      </c>
      <c r="L18" s="140"/>
      <c r="M18" s="141"/>
      <c r="N18" s="131"/>
      <c r="O18" s="131"/>
      <c r="P18" s="131"/>
      <c r="Q18" s="131"/>
      <c r="R18" s="39">
        <v>1</v>
      </c>
      <c r="S18" s="142"/>
      <c r="T18" s="134"/>
      <c r="U18" s="135"/>
      <c r="V18" s="135"/>
      <c r="W18" s="136"/>
      <c r="X18" s="136"/>
      <c r="Y18" s="136"/>
      <c r="Z18" s="137"/>
      <c r="AA18" s="143"/>
      <c r="AB18" s="135"/>
      <c r="AC18" s="135"/>
      <c r="AD18" s="135"/>
      <c r="AE18" s="135"/>
      <c r="AF18" s="135"/>
      <c r="AG18" s="135"/>
      <c r="AH18" s="135"/>
      <c r="AI18" s="135"/>
    </row>
    <row r="19" spans="1:35" s="139" customFormat="1" ht="24" x14ac:dyDescent="0.2">
      <c r="A19" s="127"/>
      <c r="B19" s="128"/>
      <c r="C19" s="162" t="s">
        <v>59</v>
      </c>
      <c r="D19" s="162"/>
      <c r="E19" s="115" t="s">
        <v>60</v>
      </c>
      <c r="F19" s="115" t="s">
        <v>65</v>
      </c>
      <c r="G19" s="115" t="s">
        <v>66</v>
      </c>
      <c r="H19" s="115" t="s">
        <v>61</v>
      </c>
      <c r="I19" s="115" t="s">
        <v>62</v>
      </c>
      <c r="J19" s="115" t="s">
        <v>63</v>
      </c>
      <c r="K19" s="115" t="s">
        <v>64</v>
      </c>
      <c r="L19" s="140"/>
      <c r="M19" s="141"/>
      <c r="N19" s="131"/>
      <c r="O19" s="131"/>
      <c r="P19" s="131"/>
      <c r="Q19" s="131"/>
      <c r="R19" s="39">
        <v>1</v>
      </c>
      <c r="S19" s="142"/>
      <c r="T19" s="134"/>
      <c r="U19" s="135"/>
      <c r="V19" s="135"/>
      <c r="W19" s="136"/>
      <c r="X19" s="136"/>
      <c r="Y19" s="136"/>
      <c r="Z19" s="137"/>
      <c r="AA19" s="143"/>
      <c r="AB19" s="135"/>
      <c r="AC19" s="135"/>
      <c r="AD19" s="135"/>
      <c r="AE19" s="135"/>
      <c r="AF19" s="135"/>
      <c r="AG19" s="135"/>
      <c r="AH19" s="135"/>
      <c r="AI19" s="135"/>
    </row>
    <row r="20" spans="1:35" s="9" customFormat="1" ht="30" customHeight="1" x14ac:dyDescent="0.2">
      <c r="A20" s="36"/>
      <c r="B20" s="37"/>
      <c r="C20" s="116">
        <v>11</v>
      </c>
      <c r="D20" s="116">
        <f>IF(E20=1,1,D15+1)</f>
        <v>11</v>
      </c>
      <c r="E20" s="116" t="str">
        <f t="shared" si="9"/>
        <v>1</v>
      </c>
      <c r="F20" s="117">
        <f t="shared" si="10"/>
        <v>227</v>
      </c>
      <c r="G20" s="118">
        <f t="shared" si="11"/>
        <v>142.06240000000003</v>
      </c>
      <c r="H20" s="116" t="str">
        <f t="shared" si="0"/>
        <v>żel. P-10/ZN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wspornik przelotowy </v>
      </c>
      <c r="K20" s="117">
        <f t="shared" si="5"/>
        <v>28</v>
      </c>
      <c r="L20" s="40" t="s">
        <v>77</v>
      </c>
      <c r="M20" s="152" t="s">
        <v>48</v>
      </c>
      <c r="N20" s="152" t="s">
        <v>4</v>
      </c>
      <c r="O20" s="152" t="s">
        <v>25</v>
      </c>
      <c r="P20" s="153">
        <v>28</v>
      </c>
      <c r="Q20" s="19"/>
      <c r="R20" s="39">
        <v>3</v>
      </c>
      <c r="S20" s="39"/>
      <c r="T20" s="30">
        <f t="shared" si="6"/>
        <v>0</v>
      </c>
      <c r="U20" s="34"/>
      <c r="V20" s="35">
        <f t="shared" ca="1" si="7"/>
        <v>121</v>
      </c>
      <c r="W20" s="35">
        <f t="shared" ca="1" si="8"/>
        <v>2.1118483949131388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 t="str">
        <f t="shared" si="3"/>
        <v>wspornik przelotowy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12</v>
      </c>
      <c r="D21" s="116">
        <f t="shared" si="13"/>
        <v>12</v>
      </c>
      <c r="E21" s="116" t="str">
        <f t="shared" si="9"/>
        <v>2</v>
      </c>
      <c r="F21" s="117">
        <f t="shared" si="10"/>
        <v>227</v>
      </c>
      <c r="G21" s="118">
        <f t="shared" si="11"/>
        <v>174.9708</v>
      </c>
      <c r="H21" s="116" t="str">
        <f t="shared" si="0"/>
        <v>żel. P-10/ZN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wspornik przelotowy </v>
      </c>
      <c r="K21" s="117">
        <f t="shared" si="5"/>
        <v>51</v>
      </c>
      <c r="L21" s="40" t="s">
        <v>77</v>
      </c>
      <c r="M21" s="152" t="s">
        <v>82</v>
      </c>
      <c r="N21" s="152" t="s">
        <v>4</v>
      </c>
      <c r="O21" s="152" t="s">
        <v>25</v>
      </c>
      <c r="P21" s="153">
        <v>51</v>
      </c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99</v>
      </c>
      <c r="W21" s="35">
        <f t="shared" ca="1" si="8"/>
        <v>1.7278759594743862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 t="str">
        <f t="shared" si="3"/>
        <v>wspornik przelotowy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13</v>
      </c>
      <c r="D22" s="116">
        <f t="shared" si="13"/>
        <v>13</v>
      </c>
      <c r="E22" s="116" t="str">
        <f t="shared" si="9"/>
        <v>3</v>
      </c>
      <c r="F22" s="117">
        <f t="shared" si="10"/>
        <v>227</v>
      </c>
      <c r="G22" s="118">
        <f t="shared" si="11"/>
        <v>177.83240000000001</v>
      </c>
      <c r="H22" s="116" t="str">
        <f t="shared" si="0"/>
        <v>żel. P-10/ZN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wspornik przelotowy </v>
      </c>
      <c r="K22" s="117">
        <f t="shared" si="5"/>
        <v>53</v>
      </c>
      <c r="L22" s="40" t="s">
        <v>77</v>
      </c>
      <c r="M22" s="152" t="s">
        <v>83</v>
      </c>
      <c r="N22" s="152" t="s">
        <v>4</v>
      </c>
      <c r="O22" s="152" t="s">
        <v>25</v>
      </c>
      <c r="P22" s="153">
        <v>53</v>
      </c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114</v>
      </c>
      <c r="W22" s="35">
        <f t="shared" ca="1" si="8"/>
        <v>1.9896753472735358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 t="str">
        <f t="shared" si="3"/>
        <v>wspornik przelotowy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14</v>
      </c>
      <c r="D23" s="116">
        <f t="shared" si="13"/>
        <v>14</v>
      </c>
      <c r="E23" s="116" t="str">
        <f t="shared" si="9"/>
        <v>4</v>
      </c>
      <c r="F23" s="117">
        <f t="shared" si="10"/>
        <v>227</v>
      </c>
      <c r="G23" s="118">
        <f t="shared" si="11"/>
        <v>173.54000000000002</v>
      </c>
      <c r="H23" s="116" t="str">
        <f t="shared" si="0"/>
        <v>żel. P-10/ZN</v>
      </c>
      <c r="I23" s="117" t="str">
        <f t="shared" si="4"/>
        <v>AsXSn 4x50 mm2+AsXSn 1x25 mm2 przyłącze napow. nN</v>
      </c>
      <c r="J23" s="117" t="str">
        <f t="shared" si="12"/>
        <v xml:space="preserve">uchwyty, światłowód, wspornik przelotowy </v>
      </c>
      <c r="K23" s="117">
        <f t="shared" si="5"/>
        <v>50</v>
      </c>
      <c r="L23" s="40" t="s">
        <v>77</v>
      </c>
      <c r="M23" s="152" t="s">
        <v>84</v>
      </c>
      <c r="N23" s="152" t="s">
        <v>4</v>
      </c>
      <c r="O23" s="152" t="s">
        <v>25</v>
      </c>
      <c r="P23" s="153">
        <v>50</v>
      </c>
      <c r="Q23" s="19"/>
      <c r="R23" s="39">
        <v>3</v>
      </c>
      <c r="S23" s="30"/>
      <c r="T23" s="30">
        <f t="shared" si="6"/>
        <v>0</v>
      </c>
      <c r="U23" s="34"/>
      <c r="V23" s="35">
        <f t="shared" ca="1" si="7"/>
        <v>103</v>
      </c>
      <c r="W23" s="35">
        <f t="shared" ca="1" si="8"/>
        <v>1.7976891295541595</v>
      </c>
      <c r="X23" s="18" t="str">
        <f t="shared" si="1"/>
        <v>AsXSn 4x50 mm2+AsXSn 1x25 mm2</v>
      </c>
      <c r="Y23" s="18" t="str">
        <f t="shared" si="2"/>
        <v xml:space="preserve"> przyłącze napow. nN</v>
      </c>
      <c r="Z23" s="18" t="str">
        <f t="shared" si="3"/>
        <v>wspornik przelotowy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15</v>
      </c>
      <c r="D24" s="116">
        <f t="shared" si="13"/>
        <v>15</v>
      </c>
      <c r="E24" s="116" t="str">
        <f t="shared" si="9"/>
        <v>5</v>
      </c>
      <c r="F24" s="117">
        <f t="shared" si="10"/>
        <v>1472</v>
      </c>
      <c r="G24" s="118">
        <f t="shared" ca="1" si="11"/>
        <v>623.54656706309675</v>
      </c>
      <c r="H24" s="116" t="str">
        <f t="shared" si="0"/>
        <v>żel. Nr-10/ZN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wspornik narożny </v>
      </c>
      <c r="K24" s="117">
        <f t="shared" si="5"/>
        <v>44</v>
      </c>
      <c r="L24" s="40" t="s">
        <v>77</v>
      </c>
      <c r="M24" s="152" t="s">
        <v>85</v>
      </c>
      <c r="N24" s="152" t="s">
        <v>14</v>
      </c>
      <c r="O24" s="152" t="s">
        <v>25</v>
      </c>
      <c r="P24" s="153">
        <v>44</v>
      </c>
      <c r="Q24" s="19"/>
      <c r="R24" s="39">
        <v>3</v>
      </c>
      <c r="S24" s="30"/>
      <c r="T24" s="30">
        <f t="shared" si="6"/>
        <v>0</v>
      </c>
      <c r="U24" s="34"/>
      <c r="V24" s="35">
        <f t="shared" ca="1" si="7"/>
        <v>133</v>
      </c>
      <c r="W24" s="35">
        <f t="shared" ca="1" si="8"/>
        <v>2.3212879051524582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 t="str">
        <f t="shared" si="3"/>
        <v>wspornik narożny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16</v>
      </c>
      <c r="D25" s="116">
        <f t="shared" si="13"/>
        <v>16</v>
      </c>
      <c r="E25" s="116" t="str">
        <f t="shared" si="9"/>
        <v>6</v>
      </c>
      <c r="F25" s="117">
        <f t="shared" si="10"/>
        <v>227</v>
      </c>
      <c r="G25" s="118">
        <f t="shared" si="11"/>
        <v>170.67840000000001</v>
      </c>
      <c r="H25" s="116" t="str">
        <f t="shared" si="0"/>
        <v>żel. P-10/ZN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wspornik przelotowy </v>
      </c>
      <c r="K25" s="117">
        <f t="shared" si="5"/>
        <v>48</v>
      </c>
      <c r="L25" s="40" t="s">
        <v>77</v>
      </c>
      <c r="M25" s="152" t="s">
        <v>86</v>
      </c>
      <c r="N25" s="152" t="s">
        <v>4</v>
      </c>
      <c r="O25" s="152" t="s">
        <v>25</v>
      </c>
      <c r="P25" s="153">
        <v>48</v>
      </c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121</v>
      </c>
      <c r="W25" s="35">
        <f t="shared" ca="1" si="8"/>
        <v>2.1118483949131388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 t="str">
        <f t="shared" si="3"/>
        <v>wspornik przelotowy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17</v>
      </c>
      <c r="D26" s="116">
        <f t="shared" si="13"/>
        <v>17</v>
      </c>
      <c r="E26" s="116" t="str">
        <f t="shared" si="9"/>
        <v>7</v>
      </c>
      <c r="F26" s="117">
        <f t="shared" si="10"/>
        <v>227</v>
      </c>
      <c r="G26" s="118">
        <f t="shared" si="11"/>
        <v>174.9708</v>
      </c>
      <c r="H26" s="116" t="str">
        <f t="shared" si="0"/>
        <v>żel. P-10/ZN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wspornik przelotowy </v>
      </c>
      <c r="K26" s="117">
        <f t="shared" si="5"/>
        <v>51</v>
      </c>
      <c r="L26" s="40" t="s">
        <v>77</v>
      </c>
      <c r="M26" s="152" t="s">
        <v>87</v>
      </c>
      <c r="N26" s="152" t="s">
        <v>4</v>
      </c>
      <c r="O26" s="152" t="s">
        <v>25</v>
      </c>
      <c r="P26" s="153">
        <v>51</v>
      </c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123</v>
      </c>
      <c r="W26" s="35">
        <f t="shared" ca="1" si="8"/>
        <v>2.1467549799530254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 t="str">
        <f t="shared" si="3"/>
        <v>wspornik przelotowy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18</v>
      </c>
      <c r="D27" s="116">
        <f t="shared" si="13"/>
        <v>18</v>
      </c>
      <c r="E27" s="116" t="str">
        <f t="shared" si="9"/>
        <v>8</v>
      </c>
      <c r="F27" s="117">
        <f t="shared" si="10"/>
        <v>227</v>
      </c>
      <c r="G27" s="118">
        <f t="shared" si="11"/>
        <v>174.9708</v>
      </c>
      <c r="H27" s="116" t="str">
        <f t="shared" si="0"/>
        <v>żel. P-10/ZN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wspornik przelotowy </v>
      </c>
      <c r="K27" s="117">
        <f t="shared" si="5"/>
        <v>51</v>
      </c>
      <c r="L27" s="40" t="s">
        <v>77</v>
      </c>
      <c r="M27" s="152" t="s">
        <v>88</v>
      </c>
      <c r="N27" s="152" t="s">
        <v>4</v>
      </c>
      <c r="O27" s="152" t="s">
        <v>25</v>
      </c>
      <c r="P27" s="153">
        <v>51</v>
      </c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159</v>
      </c>
      <c r="W27" s="35">
        <f t="shared" ca="1" si="8"/>
        <v>2.7750735106709841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 t="str">
        <f t="shared" si="3"/>
        <v>wspornik przelotowy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19</v>
      </c>
      <c r="D28" s="116">
        <f t="shared" si="13"/>
        <v>19</v>
      </c>
      <c r="E28" s="116" t="str">
        <f t="shared" si="9"/>
        <v>9</v>
      </c>
      <c r="F28" s="117">
        <f t="shared" si="10"/>
        <v>227</v>
      </c>
      <c r="G28" s="118">
        <f t="shared" si="11"/>
        <v>166.38600000000002</v>
      </c>
      <c r="H28" s="116" t="str">
        <f t="shared" si="0"/>
        <v>żel. P-10/ZN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wspornik przelotowy </v>
      </c>
      <c r="K28" s="117">
        <f t="shared" si="5"/>
        <v>45</v>
      </c>
      <c r="L28" s="40" t="s">
        <v>77</v>
      </c>
      <c r="M28" s="152" t="s">
        <v>89</v>
      </c>
      <c r="N28" s="152" t="s">
        <v>4</v>
      </c>
      <c r="O28" s="152" t="s">
        <v>25</v>
      </c>
      <c r="P28" s="153">
        <v>45</v>
      </c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103</v>
      </c>
      <c r="W28" s="35">
        <f t="shared" ca="1" si="8"/>
        <v>1.7976891295541595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 t="str">
        <f t="shared" si="3"/>
        <v>wspornik przelotowy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20</v>
      </c>
      <c r="D29" s="116">
        <f t="shared" si="13"/>
        <v>20</v>
      </c>
      <c r="E29" s="116" t="str">
        <f t="shared" si="9"/>
        <v>10</v>
      </c>
      <c r="F29" s="117">
        <f t="shared" si="10"/>
        <v>227</v>
      </c>
      <c r="G29" s="118">
        <f t="shared" si="11"/>
        <v>149.21640000000002</v>
      </c>
      <c r="H29" s="116" t="str">
        <f t="shared" si="0"/>
        <v>żel. P-10/ZN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wspornik przelotowy </v>
      </c>
      <c r="K29" s="117">
        <f t="shared" si="5"/>
        <v>33</v>
      </c>
      <c r="L29" s="40" t="s">
        <v>77</v>
      </c>
      <c r="M29" s="152" t="s">
        <v>90</v>
      </c>
      <c r="N29" s="152" t="s">
        <v>4</v>
      </c>
      <c r="O29" s="152" t="s">
        <v>25</v>
      </c>
      <c r="P29" s="153">
        <v>33</v>
      </c>
      <c r="Q29" s="19"/>
      <c r="R29" s="39">
        <v>3</v>
      </c>
      <c r="S29" s="30"/>
      <c r="T29" s="30">
        <f t="shared" si="6"/>
        <v>0</v>
      </c>
      <c r="U29" s="34"/>
      <c r="V29" s="35">
        <f t="shared" ca="1" si="7"/>
        <v>105</v>
      </c>
      <c r="W29" s="35">
        <f t="shared" ca="1" si="8"/>
        <v>1.8325957145940461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 t="str">
        <f t="shared" si="3"/>
        <v>wspornik przelotowy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21</v>
      </c>
      <c r="D30" s="116">
        <f t="shared" si="13"/>
        <v>21</v>
      </c>
      <c r="E30" s="116" t="str">
        <f t="shared" si="9"/>
        <v>11</v>
      </c>
      <c r="F30" s="117">
        <f t="shared" si="10"/>
        <v>227</v>
      </c>
      <c r="G30" s="118">
        <f t="shared" si="11"/>
        <v>157.80119999999999</v>
      </c>
      <c r="H30" s="116" t="str">
        <f t="shared" si="0"/>
        <v>żel. P-10/ZN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wspornik przelotowy </v>
      </c>
      <c r="K30" s="117">
        <f t="shared" si="5"/>
        <v>39</v>
      </c>
      <c r="L30" s="40" t="s">
        <v>77</v>
      </c>
      <c r="M30" s="152" t="s">
        <v>91</v>
      </c>
      <c r="N30" s="152" t="s">
        <v>4</v>
      </c>
      <c r="O30" s="152" t="s">
        <v>25</v>
      </c>
      <c r="P30" s="153">
        <v>39</v>
      </c>
      <c r="Q30" s="19"/>
      <c r="R30" s="39">
        <v>3</v>
      </c>
      <c r="S30" s="30"/>
      <c r="T30" s="30">
        <f t="shared" si="6"/>
        <v>0</v>
      </c>
      <c r="U30" s="34"/>
      <c r="V30" s="35">
        <f t="shared" ca="1" si="7"/>
        <v>180</v>
      </c>
      <c r="W30" s="35">
        <f t="shared" ca="1" si="8"/>
        <v>3.1415926535897931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 t="str">
        <f t="shared" si="3"/>
        <v>wspornik przelotowy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22</v>
      </c>
      <c r="D31" s="116">
        <f t="shared" si="13"/>
        <v>22</v>
      </c>
      <c r="E31" s="116" t="str">
        <f t="shared" si="9"/>
        <v>12</v>
      </c>
      <c r="F31" s="117">
        <f t="shared" si="10"/>
        <v>227</v>
      </c>
      <c r="G31" s="118">
        <f t="shared" si="11"/>
        <v>157.80119999999999</v>
      </c>
      <c r="H31" s="116" t="str">
        <f t="shared" si="0"/>
        <v>żel. P-10/ZN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wspornik przelotowy </v>
      </c>
      <c r="K31" s="117">
        <f t="shared" si="5"/>
        <v>39</v>
      </c>
      <c r="L31" s="40" t="s">
        <v>77</v>
      </c>
      <c r="M31" s="152" t="s">
        <v>92</v>
      </c>
      <c r="N31" s="152" t="s">
        <v>4</v>
      </c>
      <c r="O31" s="152" t="s">
        <v>25</v>
      </c>
      <c r="P31" s="153">
        <v>39</v>
      </c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115</v>
      </c>
      <c r="W31" s="35">
        <f t="shared" ca="1" si="8"/>
        <v>2.0071286397934789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 t="str">
        <f t="shared" si="3"/>
        <v>wspornik przelotowy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23</v>
      </c>
      <c r="D32" s="116">
        <f t="shared" si="13"/>
        <v>23</v>
      </c>
      <c r="E32" s="116" t="str">
        <f t="shared" si="9"/>
        <v>13</v>
      </c>
      <c r="F32" s="117">
        <f t="shared" si="10"/>
        <v>1472</v>
      </c>
      <c r="G32" s="118">
        <f t="shared" si="11"/>
        <v>657</v>
      </c>
      <c r="H32" s="116" t="str">
        <f t="shared" si="0"/>
        <v>żel. Or-10/ZN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wspornik odporowy </v>
      </c>
      <c r="K32" s="117">
        <f t="shared" si="5"/>
        <v>46</v>
      </c>
      <c r="L32" s="40" t="s">
        <v>77</v>
      </c>
      <c r="M32" s="152" t="s">
        <v>93</v>
      </c>
      <c r="N32" s="152" t="s">
        <v>27</v>
      </c>
      <c r="O32" s="152" t="s">
        <v>25</v>
      </c>
      <c r="P32" s="153">
        <v>46</v>
      </c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138</v>
      </c>
      <c r="W32" s="35">
        <f t="shared" ca="1" si="8"/>
        <v>2.4085543677521746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 t="str">
        <f t="shared" si="3"/>
        <v>wspornik odporowy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24</v>
      </c>
      <c r="D33" s="116">
        <f t="shared" si="13"/>
        <v>24</v>
      </c>
      <c r="E33" s="116" t="str">
        <f t="shared" si="9"/>
        <v>14</v>
      </c>
      <c r="F33" s="117">
        <f t="shared" si="10"/>
        <v>227</v>
      </c>
      <c r="G33" s="118">
        <f>IF(N33="P",1.4308*P33+64.2+37.8+T33,IF(OR(N33="Kr",N33="RPKr",N33="RPK",N33="K"),501+321.33+1.43*P33+79,IF(OR(N33="Nr",N33="N",N33="Nrp"),2*501*COS(W33/2)+20+79+125,IF(N33="Or",657,IF(OR(N33="Pb",N33="BN",N33="Pp"),1.43*P33+64.2+77.6+T42," CHECK")))))</f>
        <v>144.92399999999998</v>
      </c>
      <c r="H33" s="116" t="str">
        <f t="shared" si="0"/>
        <v>żel. P-10/ZN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wspornik przelotowy </v>
      </c>
      <c r="K33" s="117">
        <f t="shared" si="5"/>
        <v>30</v>
      </c>
      <c r="L33" s="40" t="s">
        <v>77</v>
      </c>
      <c r="M33" s="152" t="s">
        <v>94</v>
      </c>
      <c r="N33" s="152" t="s">
        <v>4</v>
      </c>
      <c r="O33" s="152" t="s">
        <v>25</v>
      </c>
      <c r="P33" s="153">
        <v>30</v>
      </c>
      <c r="Q33" s="19"/>
      <c r="R33" s="39">
        <v>3</v>
      </c>
      <c r="S33" s="39"/>
      <c r="T33" s="30">
        <f t="shared" si="6"/>
        <v>0</v>
      </c>
      <c r="U33" s="34"/>
      <c r="V33" s="35">
        <f t="shared" ca="1" si="7"/>
        <v>132</v>
      </c>
      <c r="W33" s="35">
        <f t="shared" ca="1" si="8"/>
        <v>2.3038346126325151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 t="str">
        <f t="shared" si="3"/>
        <v>wspornik przelotowy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139" customFormat="1" x14ac:dyDescent="0.2">
      <c r="A34" s="127"/>
      <c r="B34" s="128"/>
      <c r="C34" s="165" t="s">
        <v>23</v>
      </c>
      <c r="D34" s="166"/>
      <c r="E34" s="166"/>
      <c r="F34" s="166"/>
      <c r="G34" s="166"/>
      <c r="H34" s="166"/>
      <c r="I34" s="166"/>
      <c r="J34" s="167"/>
      <c r="K34" s="119" t="str">
        <f>CONCATENATE(P34," m")</f>
        <v>608 m</v>
      </c>
      <c r="L34" s="129"/>
      <c r="M34" s="130"/>
      <c r="N34" s="131"/>
      <c r="O34" s="146"/>
      <c r="P34" s="145">
        <f>SUM(P20:P33)</f>
        <v>608</v>
      </c>
      <c r="Q34" s="132"/>
      <c r="R34" s="39">
        <v>1</v>
      </c>
      <c r="S34" s="144" t="e">
        <f>SUM(#REF!)</f>
        <v>#REF!</v>
      </c>
      <c r="T34" s="134"/>
      <c r="U34" s="135"/>
      <c r="V34" s="135"/>
      <c r="W34" s="136"/>
      <c r="X34" s="136"/>
      <c r="Y34" s="136"/>
      <c r="Z34" s="137"/>
      <c r="AA34" s="138"/>
      <c r="AB34" s="135"/>
      <c r="AC34" s="135"/>
      <c r="AD34" s="135"/>
      <c r="AE34" s="135"/>
      <c r="AF34" s="135"/>
      <c r="AG34" s="135"/>
      <c r="AH34" s="135"/>
      <c r="AI34" s="135"/>
    </row>
    <row r="35" spans="1:35" s="139" customFormat="1" ht="24" x14ac:dyDescent="0.2">
      <c r="A35" s="127"/>
      <c r="B35" s="128"/>
      <c r="C35" s="165" t="s">
        <v>1</v>
      </c>
      <c r="D35" s="166"/>
      <c r="E35" s="166"/>
      <c r="F35" s="166"/>
      <c r="G35" s="166"/>
      <c r="H35" s="166"/>
      <c r="I35" s="166"/>
      <c r="J35" s="167"/>
      <c r="K35" s="117">
        <f>D33</f>
        <v>24</v>
      </c>
      <c r="L35" s="129"/>
      <c r="M35" s="130"/>
      <c r="N35" s="131">
        <f>MAX(P:P)</f>
        <v>608</v>
      </c>
      <c r="O35" s="146" t="s">
        <v>78</v>
      </c>
      <c r="P35" s="145"/>
      <c r="Q35" s="132"/>
      <c r="R35" s="39">
        <v>1</v>
      </c>
      <c r="S35" s="133" t="e">
        <f>S34</f>
        <v>#REF!</v>
      </c>
      <c r="T35" s="134"/>
      <c r="U35" s="135"/>
      <c r="V35" s="135"/>
      <c r="W35" s="136"/>
      <c r="X35" s="136"/>
      <c r="Y35" s="136"/>
      <c r="Z35" s="137"/>
      <c r="AA35" s="138"/>
      <c r="AB35" s="135"/>
      <c r="AC35" s="135"/>
      <c r="AD35" s="135"/>
      <c r="AE35" s="135"/>
      <c r="AF35" s="135"/>
      <c r="AG35" s="135"/>
      <c r="AH35" s="135"/>
      <c r="AI35" s="135"/>
    </row>
    <row r="36" spans="1:35" s="139" customFormat="1" x14ac:dyDescent="0.2">
      <c r="A36" s="127"/>
      <c r="B36" s="128"/>
      <c r="C36" s="170" t="s">
        <v>67</v>
      </c>
      <c r="D36" s="171"/>
      <c r="E36" s="171"/>
      <c r="F36" s="171"/>
      <c r="G36" s="171"/>
      <c r="H36" s="171"/>
      <c r="I36" s="171"/>
      <c r="J36" s="171"/>
      <c r="K36" s="172"/>
      <c r="L36" s="129"/>
      <c r="M36" s="130"/>
      <c r="N36" s="131">
        <f>IF(M37&gt;1,LARGE(P:P,2),0)</f>
        <v>339</v>
      </c>
      <c r="O36" s="129"/>
      <c r="P36" s="132"/>
      <c r="Q36" s="132"/>
      <c r="R36" s="39">
        <v>1</v>
      </c>
      <c r="S36" s="133"/>
      <c r="T36" s="134"/>
      <c r="U36" s="135"/>
      <c r="V36" s="135"/>
      <c r="W36" s="136"/>
      <c r="X36" s="136"/>
      <c r="Y36" s="136"/>
      <c r="Z36" s="137"/>
      <c r="AA36" s="138"/>
      <c r="AB36" s="135"/>
      <c r="AC36" s="135"/>
      <c r="AD36" s="135"/>
      <c r="AE36" s="135"/>
      <c r="AF36" s="135"/>
      <c r="AG36" s="135"/>
      <c r="AH36" s="135"/>
      <c r="AI36" s="135"/>
    </row>
    <row r="37" spans="1:35" s="139" customFormat="1" x14ac:dyDescent="0.2">
      <c r="A37" s="127"/>
      <c r="B37" s="128"/>
      <c r="C37" s="173" t="str">
        <f>CONCATENATE("CAŁKOWITA DŁUGOŚĆ WYKORZYSTANEJ LINII NAPOWIETRZNEJ nN ",O37," m")</f>
        <v>CAŁKOWITA DŁUGOŚĆ WYKORZYSTANEJ LINII NAPOWIETRZNEJ nN 947 m</v>
      </c>
      <c r="D37" s="174"/>
      <c r="E37" s="174"/>
      <c r="F37" s="174"/>
      <c r="G37" s="174"/>
      <c r="H37" s="174"/>
      <c r="I37" s="174"/>
      <c r="J37" s="174"/>
      <c r="K37" s="175"/>
      <c r="L37" s="129"/>
      <c r="M37" s="147">
        <v>2</v>
      </c>
      <c r="N37" s="131">
        <f>IF(M37&gt;2,LARGE(P:P,3),0)</f>
        <v>0</v>
      </c>
      <c r="O37" s="146">
        <f>SUM(N35:N38)</f>
        <v>947</v>
      </c>
      <c r="P37" s="132"/>
      <c r="Q37" s="132"/>
      <c r="R37" s="39">
        <v>1</v>
      </c>
      <c r="S37" s="133"/>
      <c r="T37" s="134"/>
      <c r="U37" s="135">
        <f t="shared" ref="U37:U38" ca="1" si="14">RANDBETWEEN(90,180)</f>
        <v>132</v>
      </c>
      <c r="V37" s="135">
        <f t="shared" ref="V37:V38" ca="1" si="15">RADIANS(U37)</f>
        <v>2.3038346126325151</v>
      </c>
      <c r="W37" s="136" t="b">
        <f t="shared" ref="W37:W38" si="16">IF(P37=1,("AL.  4x50 mm2+AL. 1x25 mm2"),IF(P37=2,("AL.  4x50 mm2+AL. 2x25 mm2"),IF(P37=3,("AsXSn 4x50 mm2+AsXSn 1x25 mm2"),IF(P37=4,("AsXSn 4x50 mm2+AsXSn 2x25 mm2"),IF(P37=5,("AL.  4x50 mm2"),IF(P37=6,("AsXSn 4x50 mm2"),IF(P37=9,("2xAL. 2x25 mm2"),IF(P37=8,("3xAsXSn 4x50 mm2+AsXSn 2x25 mm2"),IF(P37=10,("AsXSn 4x70 mm2+AL.  4x50 mm2+AL. 2x25 mm2"),IF(P37=11,("AL.  7x50 mm2+AL. 2x25 mm2")))))))))))</f>
        <v>0</v>
      </c>
      <c r="X37" s="136" t="str">
        <f t="shared" ref="X37:X38" si="17">IF(Q37="T",(", lampa OU, przyłącze napow. nN"), (" przyłącze napow. nN"))</f>
        <v xml:space="preserve"> przyłącze napow. nN</v>
      </c>
      <c r="Y37" s="136">
        <f t="shared" ref="Y37:Y38" si="18">IF(OR(N37="Kr",N37="K"),"wspornik krańcowy",IF(N37="P","wspornik przelotowy",IF(OR(N37="Nr",N37="RNKr",N37="Np."),"wspornik narożny",IF(N37="N","wspornik narożny",IF(N37="Or","wspornik odporowy",IF(OR(N37="RPP",N37="RPPb",N37="RPPR"),"wspornik przelotowy",IF(N37="RPK","wspornik przelotowy",IF(OR(N37="RPKr",N37="RPKb"),"wspornik przelotowy",IF(N37="BN","wspornik przelotowy",IF(N37="Npr","wspornik narożny",0))))))))))</f>
        <v>0</v>
      </c>
      <c r="Z37" s="137"/>
      <c r="AA37" s="138"/>
      <c r="AB37" s="135"/>
      <c r="AC37" s="135"/>
      <c r="AD37" s="135"/>
      <c r="AE37" s="135"/>
      <c r="AF37" s="135"/>
      <c r="AG37" s="135"/>
      <c r="AH37" s="135"/>
      <c r="AI37" s="135"/>
    </row>
    <row r="38" spans="1:35" s="139" customFormat="1" x14ac:dyDescent="0.2">
      <c r="A38" s="127"/>
      <c r="B38" s="128"/>
      <c r="C38" s="176" t="str">
        <f>CONCATENATE("CAŁKOWITA ILOŚĆ WYKORZYSTANYCH SŁUPÓW LINII NAPOWIETRZNEJ nN: ",C33," szt.")</f>
        <v>CAŁKOWITA ILOŚĆ WYKORZYSTANYCH SŁUPÓW LINII NAPOWIETRZNEJ nN: 24 szt.</v>
      </c>
      <c r="D38" s="176"/>
      <c r="E38" s="176"/>
      <c r="F38" s="176"/>
      <c r="G38" s="176"/>
      <c r="H38" s="176"/>
      <c r="I38" s="176"/>
      <c r="J38" s="176"/>
      <c r="K38" s="176"/>
      <c r="L38" s="129"/>
      <c r="M38" s="130"/>
      <c r="N38" s="131"/>
      <c r="O38" s="131"/>
      <c r="P38" s="132"/>
      <c r="Q38" s="131"/>
      <c r="R38" s="39">
        <v>1</v>
      </c>
      <c r="S38" s="133"/>
      <c r="T38" s="134"/>
      <c r="U38" s="135">
        <f t="shared" ca="1" si="14"/>
        <v>112</v>
      </c>
      <c r="V38" s="135">
        <f t="shared" ca="1" si="15"/>
        <v>1.9547687622336491</v>
      </c>
      <c r="W38" s="136" t="b">
        <f t="shared" si="16"/>
        <v>0</v>
      </c>
      <c r="X38" s="136" t="str">
        <f t="shared" si="17"/>
        <v xml:space="preserve"> przyłącze napow. nN</v>
      </c>
      <c r="Y38" s="136">
        <f t="shared" si="18"/>
        <v>0</v>
      </c>
      <c r="Z38" s="137"/>
      <c r="AA38" s="138"/>
      <c r="AB38" s="135"/>
      <c r="AC38" s="135"/>
      <c r="AD38" s="135"/>
      <c r="AE38" s="135"/>
      <c r="AF38" s="135"/>
      <c r="AG38" s="135"/>
      <c r="AH38" s="135"/>
      <c r="AI38" s="135"/>
    </row>
    <row r="39" spans="1:35" s="139" customFormat="1" ht="9.75" customHeight="1" x14ac:dyDescent="0.2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4"/>
      <c r="L39" s="129"/>
      <c r="M39" s="130"/>
      <c r="N39" s="131"/>
      <c r="O39" s="131"/>
      <c r="P39" s="132"/>
      <c r="Q39" s="142"/>
      <c r="R39" s="39"/>
      <c r="S39" s="133"/>
      <c r="T39" s="134"/>
      <c r="U39" s="135"/>
      <c r="V39" s="135"/>
      <c r="W39" s="136"/>
      <c r="X39" s="136"/>
      <c r="Y39" s="136"/>
      <c r="Z39" s="137"/>
      <c r="AA39" s="138"/>
      <c r="AB39" s="135"/>
      <c r="AC39" s="135"/>
      <c r="AD39" s="135"/>
      <c r="AE39" s="135"/>
      <c r="AF39" s="135"/>
      <c r="AG39" s="135"/>
      <c r="AH39" s="135"/>
      <c r="AI39" s="135"/>
    </row>
    <row r="40" spans="1:35" s="9" customFormat="1" ht="30" customHeight="1" x14ac:dyDescent="0.2">
      <c r="A40" s="36"/>
      <c r="B40" s="37"/>
      <c r="C40" s="158" t="s">
        <v>99</v>
      </c>
      <c r="D40" s="158"/>
      <c r="E40" s="158"/>
      <c r="F40" s="158"/>
      <c r="G40" s="159" t="s">
        <v>100</v>
      </c>
      <c r="H40" s="159"/>
      <c r="I40" s="157" t="s">
        <v>101</v>
      </c>
      <c r="J40" s="159"/>
      <c r="K40" s="159"/>
      <c r="L40" s="40" t="s">
        <v>77</v>
      </c>
      <c r="M40" s="112"/>
      <c r="N40" s="39"/>
      <c r="O40" s="40"/>
      <c r="P40" s="113"/>
      <c r="Q40" s="19"/>
      <c r="R40" s="39">
        <v>1</v>
      </c>
      <c r="S40" s="39"/>
      <c r="T40" s="30">
        <f t="shared" ref="T40:T41" si="19">IF(S40="T",20,0)</f>
        <v>0</v>
      </c>
      <c r="U40" s="34"/>
      <c r="V40" s="35">
        <f t="shared" ref="V40:V41" ca="1" si="20">RANDBETWEEN(90,180)</f>
        <v>159</v>
      </c>
      <c r="W40" s="35">
        <f t="shared" ref="W40:W41" ca="1" si="21">RADIANS(V40)</f>
        <v>2.7750735106709841</v>
      </c>
      <c r="X40" s="18" t="str">
        <f t="shared" ref="X40:X41" si="22">IF(R40=1,("AL.  4x50 mm2+AL. 1x25 mm2"),IF(R40=2,("AL.  4x50 mm2+AL. 2x25 mm2"),IF(R40=3,("AsXSn 4x50 mm2+AsXSn 1x25 mm2"),IF(R40=4,("AsXSn 4x50 mm2+AsXSn 2x25 mm2"),IF(R40=5,("AL.  4x50 mm2"),IF(R40=6,("AsXSn 4x50 mm2"),IF(R40=9,("2xAL. 2x25 mm2"),IF(R40=8,("3xAsXSn 4x50 mm2+AsXSn 2x25 mm2"),IF(R40=10,("AsXSn 4x70 mm2+AL.  4x50 mm2+AL. 2x25 mm2"),IF(R40=11,("AL.  7x50 mm2+AL. 2x25 mm2")))))))))))</f>
        <v>AL.  4x50 mm2+AL. 1x25 mm2</v>
      </c>
      <c r="Y40" s="18" t="str">
        <f t="shared" ref="Y40:Y41" si="23">IF(S40="T",(", lampa OU, przyłącze napow. nN"), (" przyłącze napow. nN"))</f>
        <v xml:space="preserve"> przyłącze napow. nN</v>
      </c>
      <c r="Z40" s="18">
        <f t="shared" ref="Z40:Z41" si="24">IF(OR(N40="Kr",N40="K"),"wspornik krańcowy",IF(N40="P","wspornik przelotowy",IF(OR(N40="Nr",N40="RNKr",N40="Np."),"wspornik narożny",IF(N40="N","wspornik narożny",IF(N40="Or","wspornik odporowy",IF(OR(N40="RPP",N40="RPPb",N40="RPPR"),"wspornik przelotowy",IF(N40="RPK","wspornik przelotowy",IF(OR(N40="RPKr",N40="RPKb"),"wspornik przelotowy",IF(N40="BN","wspornik przelotowy",IF(N40="Npr","wspornik narożny",0))))))))))</f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58" t="s">
        <v>99</v>
      </c>
      <c r="D41" s="158"/>
      <c r="E41" s="158"/>
      <c r="F41" s="158"/>
      <c r="G41" s="159" t="s">
        <v>102</v>
      </c>
      <c r="H41" s="159"/>
      <c r="I41" s="157" t="s">
        <v>103</v>
      </c>
      <c r="J41" s="159"/>
      <c r="K41" s="159"/>
      <c r="L41" s="40" t="s">
        <v>77</v>
      </c>
      <c r="M41" s="112"/>
      <c r="N41" s="30"/>
      <c r="O41" s="30"/>
      <c r="P41" s="113"/>
      <c r="Q41" s="19"/>
      <c r="R41" s="39">
        <v>1</v>
      </c>
      <c r="S41" s="30"/>
      <c r="T41" s="30">
        <f t="shared" si="19"/>
        <v>0</v>
      </c>
      <c r="U41" s="34"/>
      <c r="V41" s="35">
        <f t="shared" ca="1" si="20"/>
        <v>112</v>
      </c>
      <c r="W41" s="35">
        <f t="shared" ca="1" si="21"/>
        <v>1.9547687622336491</v>
      </c>
      <c r="X41" s="18" t="str">
        <f t="shared" si="22"/>
        <v>AL.  4x50 mm2+AL. 1x25 mm2</v>
      </c>
      <c r="Y41" s="18" t="str">
        <f t="shared" si="23"/>
        <v xml:space="preserve"> przyłącze napow. nN</v>
      </c>
      <c r="Z41" s="18">
        <f t="shared" si="24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25</v>
      </c>
      <c r="D42" s="116">
        <f>IF(E42=1,1,D33+1)</f>
        <v>25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30"/>
      <c r="O42" s="30"/>
      <c r="P42" s="113"/>
      <c r="Q42" s="19"/>
      <c r="R42" s="39">
        <v>3</v>
      </c>
      <c r="S42" s="48"/>
      <c r="T42" s="30">
        <f t="shared" si="6"/>
        <v>0</v>
      </c>
      <c r="U42" s="34"/>
      <c r="V42" s="35">
        <f t="shared" ca="1" si="7"/>
        <v>137</v>
      </c>
      <c r="W42" s="35">
        <f t="shared" ca="1" si="8"/>
        <v>2.3911010752322315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26</v>
      </c>
      <c r="D43" s="116">
        <f t="shared" si="13"/>
        <v>26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30"/>
      <c r="O43" s="30"/>
      <c r="P43" s="113"/>
      <c r="Q43" s="19"/>
      <c r="R43" s="39">
        <v>3</v>
      </c>
      <c r="S43" s="50"/>
      <c r="T43" s="30">
        <f t="shared" si="6"/>
        <v>0</v>
      </c>
      <c r="U43" s="34"/>
      <c r="V43" s="35">
        <f t="shared" ca="1" si="7"/>
        <v>116</v>
      </c>
      <c r="W43" s="35">
        <f t="shared" ca="1" si="8"/>
        <v>2.0245819323134224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27</v>
      </c>
      <c r="D44" s="116">
        <f t="shared" si="13"/>
        <v>27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30"/>
      <c r="O44" s="30"/>
      <c r="P44" s="113"/>
      <c r="Q44" s="19"/>
      <c r="R44" s="39">
        <v>3</v>
      </c>
      <c r="S44" s="52"/>
      <c r="T44" s="30">
        <f t="shared" si="6"/>
        <v>0</v>
      </c>
      <c r="U44" s="34">
        <f t="shared" ref="U44:U45" si="25">P44+2</f>
        <v>2</v>
      </c>
      <c r="V44" s="35">
        <f t="shared" ca="1" si="7"/>
        <v>121</v>
      </c>
      <c r="W44" s="35">
        <f t="shared" ca="1" si="8"/>
        <v>2.1118483949131388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28</v>
      </c>
      <c r="D45" s="116">
        <f t="shared" si="13"/>
        <v>28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>
        <f t="shared" si="25"/>
        <v>2</v>
      </c>
      <c r="V45" s="35">
        <f t="shared" ca="1" si="7"/>
        <v>128</v>
      </c>
      <c r="W45" s="35">
        <f t="shared" ca="1" si="8"/>
        <v>2.2340214425527418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 t="s">
        <v>12</v>
      </c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29</v>
      </c>
      <c r="D46" s="116">
        <f t="shared" si="13"/>
        <v>29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/>
      <c r="V46" s="35">
        <f t="shared" ca="1" si="7"/>
        <v>152</v>
      </c>
      <c r="W46" s="35">
        <f t="shared" ca="1" si="8"/>
        <v>2.6529004630313811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30</v>
      </c>
      <c r="D47" s="116">
        <f t="shared" si="13"/>
        <v>30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30"/>
      <c r="P47" s="113"/>
      <c r="Q47" s="19"/>
      <c r="R47" s="39">
        <v>3</v>
      </c>
      <c r="S47" s="30"/>
      <c r="T47" s="30">
        <f t="shared" si="6"/>
        <v>0</v>
      </c>
      <c r="U47" s="34"/>
      <c r="V47" s="35">
        <f t="shared" ca="1" si="7"/>
        <v>175</v>
      </c>
      <c r="W47" s="35">
        <f t="shared" ca="1" si="8"/>
        <v>3.0543261909900767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31</v>
      </c>
      <c r="D48" s="116">
        <f t="shared" si="13"/>
        <v>31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/>
      <c r="V48" s="35">
        <f t="shared" ca="1" si="7"/>
        <v>106</v>
      </c>
      <c r="W48" s="35">
        <f t="shared" ca="1" si="8"/>
        <v>1.8500490071139892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32</v>
      </c>
      <c r="D49" s="116">
        <f t="shared" si="13"/>
        <v>32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/>
      <c r="V49" s="35">
        <f t="shared" ca="1" si="7"/>
        <v>123</v>
      </c>
      <c r="W49" s="35">
        <f t="shared" ca="1" si="8"/>
        <v>2.1467549799530254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33</v>
      </c>
      <c r="D50" s="116">
        <f t="shared" si="13"/>
        <v>33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0"/>
      <c r="O50" s="30"/>
      <c r="P50" s="113"/>
      <c r="Q50" s="19"/>
      <c r="R50" s="39">
        <v>3</v>
      </c>
      <c r="S50" s="30"/>
      <c r="T50" s="30">
        <f t="shared" si="6"/>
        <v>0</v>
      </c>
      <c r="U50" s="34">
        <f t="shared" ref="U50:U69" si="26">P50+2</f>
        <v>2</v>
      </c>
      <c r="V50" s="35">
        <f t="shared" ca="1" si="7"/>
        <v>168</v>
      </c>
      <c r="W50" s="35">
        <f t="shared" ca="1" si="8"/>
        <v>2.9321531433504737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 t="s">
        <v>12</v>
      </c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34</v>
      </c>
      <c r="D51" s="116">
        <f t="shared" si="13"/>
        <v>34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0"/>
      <c r="O51" s="44"/>
      <c r="P51" s="113"/>
      <c r="Q51" s="19"/>
      <c r="R51" s="39">
        <v>3</v>
      </c>
      <c r="S51" s="30"/>
      <c r="T51" s="30">
        <f t="shared" si="6"/>
        <v>0</v>
      </c>
      <c r="U51" s="34">
        <f t="shared" si="26"/>
        <v>2</v>
      </c>
      <c r="V51" s="35">
        <f t="shared" ca="1" si="7"/>
        <v>140</v>
      </c>
      <c r="W51" s="35">
        <f t="shared" ca="1" si="8"/>
        <v>2.4434609527920612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35</v>
      </c>
      <c r="D52" s="116">
        <f t="shared" si="13"/>
        <v>35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30"/>
      <c r="O52" s="30"/>
      <c r="P52" s="113"/>
      <c r="Q52" s="19"/>
      <c r="R52" s="39">
        <v>3</v>
      </c>
      <c r="S52" s="30"/>
      <c r="T52" s="30">
        <f t="shared" si="6"/>
        <v>0</v>
      </c>
      <c r="U52" s="34">
        <f t="shared" si="26"/>
        <v>2</v>
      </c>
      <c r="V52" s="35">
        <f t="shared" ca="1" si="7"/>
        <v>148</v>
      </c>
      <c r="W52" s="35">
        <f t="shared" ca="1" si="8"/>
        <v>2.5830872929516078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36</v>
      </c>
      <c r="D53" s="116">
        <f t="shared" si="13"/>
        <v>36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30"/>
      <c r="O53" s="30"/>
      <c r="P53" s="113"/>
      <c r="Q53" s="19"/>
      <c r="R53" s="39">
        <v>3</v>
      </c>
      <c r="S53" s="30"/>
      <c r="T53" s="30">
        <f t="shared" si="6"/>
        <v>0</v>
      </c>
      <c r="U53" s="34">
        <f t="shared" si="26"/>
        <v>2</v>
      </c>
      <c r="V53" s="35">
        <f t="shared" ca="1" si="7"/>
        <v>128</v>
      </c>
      <c r="W53" s="35">
        <f t="shared" ca="1" si="8"/>
        <v>2.2340214425527418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37</v>
      </c>
      <c r="D54" s="116">
        <f t="shared" si="13"/>
        <v>37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39"/>
      <c r="O54" s="39"/>
      <c r="P54" s="113"/>
      <c r="Q54" s="19"/>
      <c r="R54" s="39">
        <v>3</v>
      </c>
      <c r="S54" s="30"/>
      <c r="T54" s="30">
        <f t="shared" si="6"/>
        <v>0</v>
      </c>
      <c r="U54" s="34">
        <f t="shared" si="26"/>
        <v>2</v>
      </c>
      <c r="V54" s="35">
        <f t="shared" ca="1" si="7"/>
        <v>178</v>
      </c>
      <c r="W54" s="35">
        <f t="shared" ca="1" si="8"/>
        <v>3.1066860685499065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38</v>
      </c>
      <c r="D55" s="116">
        <f t="shared" si="13"/>
        <v>38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9"/>
      <c r="O55" s="39"/>
      <c r="P55" s="113"/>
      <c r="Q55" s="19"/>
      <c r="R55" s="39">
        <v>3</v>
      </c>
      <c r="S55" s="39"/>
      <c r="T55" s="30">
        <f t="shared" si="6"/>
        <v>0</v>
      </c>
      <c r="U55" s="34">
        <f t="shared" si="26"/>
        <v>2</v>
      </c>
      <c r="V55" s="35">
        <f t="shared" ca="1" si="7"/>
        <v>122</v>
      </c>
      <c r="W55" s="35">
        <f t="shared" ca="1" si="8"/>
        <v>2.1293016874330819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39</v>
      </c>
      <c r="D56" s="116">
        <f t="shared" si="13"/>
        <v>39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48"/>
      <c r="O56" s="48"/>
      <c r="P56" s="113"/>
      <c r="Q56" s="19"/>
      <c r="R56" s="39">
        <v>3</v>
      </c>
      <c r="S56" s="48"/>
      <c r="T56" s="30">
        <f t="shared" si="6"/>
        <v>0</v>
      </c>
      <c r="U56" s="34">
        <f t="shared" si="26"/>
        <v>2</v>
      </c>
      <c r="V56" s="35">
        <f t="shared" ca="1" si="7"/>
        <v>129</v>
      </c>
      <c r="W56" s="35">
        <f t="shared" ca="1" si="8"/>
        <v>2.2514747350726849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40</v>
      </c>
      <c r="D57" s="116">
        <f t="shared" si="13"/>
        <v>40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50"/>
      <c r="O57" s="50"/>
      <c r="P57" s="113"/>
      <c r="Q57" s="19"/>
      <c r="R57" s="39">
        <v>3</v>
      </c>
      <c r="S57" s="50"/>
      <c r="T57" s="30">
        <f t="shared" si="6"/>
        <v>0</v>
      </c>
      <c r="U57" s="34">
        <f t="shared" si="26"/>
        <v>2</v>
      </c>
      <c r="V57" s="35">
        <f t="shared" ca="1" si="7"/>
        <v>127</v>
      </c>
      <c r="W57" s="35">
        <f t="shared" ca="1" si="8"/>
        <v>2.2165681500327987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41</v>
      </c>
      <c r="D58" s="116">
        <f t="shared" si="13"/>
        <v>41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52"/>
      <c r="O58" s="52"/>
      <c r="P58" s="113"/>
      <c r="Q58" s="19"/>
      <c r="R58" s="39">
        <v>3</v>
      </c>
      <c r="S58" s="52"/>
      <c r="T58" s="30">
        <f t="shared" si="6"/>
        <v>0</v>
      </c>
      <c r="U58" s="34">
        <f t="shared" si="26"/>
        <v>2</v>
      </c>
      <c r="V58" s="35">
        <f t="shared" ca="1" si="7"/>
        <v>162</v>
      </c>
      <c r="W58" s="35">
        <f t="shared" ca="1" si="8"/>
        <v>2.8274333882308138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42</v>
      </c>
      <c r="D59" s="116">
        <f t="shared" si="13"/>
        <v>42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96</v>
      </c>
      <c r="W59" s="35">
        <f t="shared" ca="1" si="8"/>
        <v>1.6755160819145565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43</v>
      </c>
      <c r="D60" s="116">
        <f t="shared" si="13"/>
        <v>43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0"/>
      <c r="O60" s="30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120</v>
      </c>
      <c r="W60" s="35">
        <f t="shared" ca="1" si="8"/>
        <v>2.0943951023931953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44</v>
      </c>
      <c r="D61" s="116">
        <f t="shared" si="13"/>
        <v>44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0"/>
      <c r="O61" s="30"/>
      <c r="P61" s="113"/>
      <c r="Q61" s="19"/>
      <c r="R61" s="39">
        <v>3</v>
      </c>
      <c r="S61" s="30"/>
      <c r="T61" s="30">
        <f t="shared" si="6"/>
        <v>0</v>
      </c>
      <c r="U61" s="34">
        <f t="shared" si="26"/>
        <v>2</v>
      </c>
      <c r="V61" s="35">
        <f t="shared" ca="1" si="7"/>
        <v>153</v>
      </c>
      <c r="W61" s="35">
        <f t="shared" ca="1" si="8"/>
        <v>2.6703537555513241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45</v>
      </c>
      <c r="D62" s="116">
        <f t="shared" si="13"/>
        <v>45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30"/>
      <c r="O62" s="30"/>
      <c r="P62" s="113"/>
      <c r="Q62" s="19"/>
      <c r="R62" s="39">
        <v>3</v>
      </c>
      <c r="S62" s="30"/>
      <c r="T62" s="30">
        <f t="shared" si="6"/>
        <v>0</v>
      </c>
      <c r="U62" s="34">
        <f t="shared" si="26"/>
        <v>2</v>
      </c>
      <c r="V62" s="35">
        <f t="shared" ca="1" si="7"/>
        <v>156</v>
      </c>
      <c r="W62" s="35">
        <f t="shared" ca="1" si="8"/>
        <v>2.7227136331111539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46</v>
      </c>
      <c r="D63" s="116">
        <f t="shared" si="13"/>
        <v>46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30"/>
      <c r="O63" s="30"/>
      <c r="P63" s="113"/>
      <c r="Q63" s="19"/>
      <c r="R63" s="39">
        <v>3</v>
      </c>
      <c r="S63" s="30"/>
      <c r="T63" s="30">
        <f t="shared" si="6"/>
        <v>0</v>
      </c>
      <c r="U63" s="34">
        <f t="shared" si="26"/>
        <v>2</v>
      </c>
      <c r="V63" s="35">
        <f t="shared" ca="1" si="7"/>
        <v>131</v>
      </c>
      <c r="W63" s="35">
        <f t="shared" ca="1" si="8"/>
        <v>2.2863813201125716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47</v>
      </c>
      <c r="D64" s="116">
        <f t="shared" si="13"/>
        <v>47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9"/>
      <c r="O64" s="39"/>
      <c r="P64" s="113"/>
      <c r="Q64" s="19"/>
      <c r="R64" s="39">
        <v>3</v>
      </c>
      <c r="S64" s="30"/>
      <c r="T64" s="30">
        <f t="shared" si="6"/>
        <v>0</v>
      </c>
      <c r="U64" s="34">
        <f t="shared" si="26"/>
        <v>2</v>
      </c>
      <c r="V64" s="35">
        <f t="shared" ca="1" si="7"/>
        <v>171</v>
      </c>
      <c r="W64" s="35">
        <f t="shared" ca="1" si="8"/>
        <v>2.9845130209103035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48</v>
      </c>
      <c r="D65" s="116">
        <f t="shared" si="13"/>
        <v>48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9"/>
      <c r="O65" s="39"/>
      <c r="P65" s="113"/>
      <c r="Q65" s="19"/>
      <c r="R65" s="39">
        <v>3</v>
      </c>
      <c r="S65" s="39"/>
      <c r="T65" s="30">
        <f t="shared" si="6"/>
        <v>0</v>
      </c>
      <c r="U65" s="34">
        <f t="shared" si="26"/>
        <v>2</v>
      </c>
      <c r="V65" s="35">
        <f t="shared" ca="1" si="7"/>
        <v>153</v>
      </c>
      <c r="W65" s="35">
        <f t="shared" ca="1" si="8"/>
        <v>2.6703537555513241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49</v>
      </c>
      <c r="D66" s="116">
        <f t="shared" si="13"/>
        <v>49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48"/>
      <c r="O66" s="48"/>
      <c r="P66" s="113"/>
      <c r="Q66" s="19"/>
      <c r="R66" s="39">
        <v>3</v>
      </c>
      <c r="S66" s="48"/>
      <c r="T66" s="30">
        <f t="shared" si="6"/>
        <v>0</v>
      </c>
      <c r="U66" s="34">
        <f t="shared" si="26"/>
        <v>2</v>
      </c>
      <c r="V66" s="35">
        <f t="shared" ca="1" si="7"/>
        <v>177</v>
      </c>
      <c r="W66" s="35">
        <f t="shared" ca="1" si="8"/>
        <v>3.0892327760299634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50</v>
      </c>
      <c r="D67" s="116">
        <f t="shared" si="13"/>
        <v>50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50"/>
      <c r="O67" s="50"/>
      <c r="P67" s="113"/>
      <c r="Q67" s="19"/>
      <c r="R67" s="39">
        <v>3</v>
      </c>
      <c r="S67" s="50"/>
      <c r="T67" s="30">
        <f t="shared" si="6"/>
        <v>0</v>
      </c>
      <c r="U67" s="34">
        <f t="shared" si="26"/>
        <v>2</v>
      </c>
      <c r="V67" s="35">
        <f t="shared" ca="1" si="7"/>
        <v>149</v>
      </c>
      <c r="W67" s="35">
        <f t="shared" ca="1" si="8"/>
        <v>2.6005405854715509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51</v>
      </c>
      <c r="D68" s="116">
        <f t="shared" si="13"/>
        <v>51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52"/>
      <c r="O68" s="52"/>
      <c r="P68" s="113"/>
      <c r="Q68" s="19"/>
      <c r="R68" s="39">
        <v>3</v>
      </c>
      <c r="S68" s="52"/>
      <c r="T68" s="30">
        <f t="shared" si="6"/>
        <v>0</v>
      </c>
      <c r="U68" s="34">
        <f t="shared" si="26"/>
        <v>2</v>
      </c>
      <c r="V68" s="35">
        <f t="shared" ca="1" si="7"/>
        <v>91</v>
      </c>
      <c r="W68" s="35">
        <f t="shared" ca="1" si="8"/>
        <v>1.5882496193148399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52</v>
      </c>
      <c r="D69" s="116">
        <f t="shared" si="13"/>
        <v>52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>
        <f t="shared" si="26"/>
        <v>2</v>
      </c>
      <c r="V69" s="35">
        <f t="shared" ca="1" si="7"/>
        <v>149</v>
      </c>
      <c r="W69" s="35">
        <f t="shared" ca="1" si="8"/>
        <v>2.6005405854715509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53</v>
      </c>
      <c r="D70" s="116">
        <f t="shared" si="13"/>
        <v>53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6"/>
        <v>0</v>
      </c>
      <c r="U70" s="34">
        <f>SUM(U44:U69)</f>
        <v>44</v>
      </c>
      <c r="V70" s="35">
        <f t="shared" ca="1" si="7"/>
        <v>102</v>
      </c>
      <c r="W70" s="35">
        <f t="shared" ca="1" si="8"/>
        <v>1.7802358370342162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54</v>
      </c>
      <c r="D71" s="116">
        <f t="shared" si="13"/>
        <v>54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30"/>
      <c r="O71" s="30"/>
      <c r="P71" s="113"/>
      <c r="Q71" s="19"/>
      <c r="R71" s="39">
        <v>3</v>
      </c>
      <c r="S71" s="30"/>
      <c r="T71" s="30">
        <f t="shared" si="6"/>
        <v>0</v>
      </c>
      <c r="U71" s="34"/>
      <c r="V71" s="35">
        <f t="shared" ca="1" si="7"/>
        <v>143</v>
      </c>
      <c r="W71" s="35">
        <f t="shared" ca="1" si="8"/>
        <v>2.4958208303518914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55</v>
      </c>
      <c r="D72" s="116">
        <f t="shared" si="13"/>
        <v>55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91</v>
      </c>
      <c r="W72" s="35">
        <f t="shared" ca="1" si="8"/>
        <v>1.5882496193148399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56</v>
      </c>
      <c r="D73" s="116">
        <f t="shared" si="13"/>
        <v>56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6"/>
        <v>0</v>
      </c>
      <c r="U73" s="34"/>
      <c r="V73" s="35">
        <f t="shared" ca="1" si="7"/>
        <v>124</v>
      </c>
      <c r="W73" s="35">
        <f t="shared" ca="1" si="8"/>
        <v>2.1642082724729685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57</v>
      </c>
      <c r="D74" s="116">
        <f t="shared" si="13"/>
        <v>57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55"/>
      <c r="O74" s="55"/>
      <c r="P74" s="113"/>
      <c r="Q74" s="19"/>
      <c r="R74" s="39">
        <v>3</v>
      </c>
      <c r="S74" s="55"/>
      <c r="T74" s="30">
        <f t="shared" si="6"/>
        <v>0</v>
      </c>
      <c r="U74" s="34">
        <f t="shared" ref="U74:U75" si="27">P74+2</f>
        <v>2</v>
      </c>
      <c r="V74" s="35">
        <f t="shared" ca="1" si="7"/>
        <v>134</v>
      </c>
      <c r="W74" s="35">
        <f t="shared" ca="1" si="8"/>
        <v>2.3387411976724017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58</v>
      </c>
      <c r="D75" s="116">
        <f t="shared" si="13"/>
        <v>58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14"/>
      <c r="O75" s="14"/>
      <c r="P75" s="113"/>
      <c r="Q75" s="19"/>
      <c r="R75" s="39">
        <v>3</v>
      </c>
      <c r="S75" s="14"/>
      <c r="T75" s="30">
        <f t="shared" si="6"/>
        <v>0</v>
      </c>
      <c r="U75" s="34">
        <f t="shared" si="27"/>
        <v>2</v>
      </c>
      <c r="V75" s="35">
        <f t="shared" ca="1" si="7"/>
        <v>179</v>
      </c>
      <c r="W75" s="35">
        <f t="shared" ca="1" si="8"/>
        <v>3.12413936106985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59</v>
      </c>
      <c r="D76" s="116">
        <f t="shared" si="13"/>
        <v>59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118</v>
      </c>
      <c r="W76" s="35">
        <f t="shared" ca="1" si="8"/>
        <v>2.0594885173533091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60</v>
      </c>
      <c r="D77" s="116">
        <f t="shared" si="13"/>
        <v>60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si="0"/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14"/>
      <c r="O77" s="14"/>
      <c r="P77" s="113"/>
      <c r="Q77" s="19"/>
      <c r="R77" s="39">
        <v>3</v>
      </c>
      <c r="S77" s="14"/>
      <c r="T77" s="30">
        <f t="shared" si="6"/>
        <v>0</v>
      </c>
      <c r="U77" s="34">
        <v>36</v>
      </c>
      <c r="V77" s="35">
        <f t="shared" ca="1" si="7"/>
        <v>166</v>
      </c>
      <c r="W77" s="35">
        <f t="shared" ca="1" si="8"/>
        <v>2.8972465583105871</v>
      </c>
      <c r="X77" s="18" t="str">
        <f t="shared" si="1"/>
        <v>AsXSn 4x50 mm2+AsXSn 1x25 mm2</v>
      </c>
      <c r="Y77" s="18" t="str">
        <f t="shared" si="2"/>
        <v xml:space="preserve"> przyłącze napow. nN</v>
      </c>
      <c r="Z77" s="18">
        <f t="shared" si="3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61</v>
      </c>
      <c r="D78" s="116">
        <f t="shared" si="13"/>
        <v>61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0"/>
        <v xml:space="preserve">wir. </v>
      </c>
      <c r="I78" s="117" t="str">
        <f t="shared" si="4"/>
        <v>AsXSn 4x50 mm2+AsXSn 1x25 mm2 przyłącze napow. nN</v>
      </c>
      <c r="J78" s="117" t="str">
        <f t="shared" si="12"/>
        <v xml:space="preserve">uchwyty, światłowód, 0 </v>
      </c>
      <c r="K78" s="117">
        <f t="shared" si="5"/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6"/>
        <v>0</v>
      </c>
      <c r="U78" s="34"/>
      <c r="V78" s="35">
        <f t="shared" ca="1" si="7"/>
        <v>139</v>
      </c>
      <c r="W78" s="35">
        <f t="shared" ca="1" si="8"/>
        <v>2.4260076602721181</v>
      </c>
      <c r="X78" s="18" t="str">
        <f t="shared" si="1"/>
        <v>AsXSn 4x50 mm2+AsXSn 1x25 mm2</v>
      </c>
      <c r="Y78" s="18" t="str">
        <f t="shared" si="2"/>
        <v xml:space="preserve"> przyłącze napow. nN</v>
      </c>
      <c r="Z78" s="18">
        <f t="shared" si="3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62</v>
      </c>
      <c r="D79" s="116">
        <f t="shared" si="13"/>
        <v>62</v>
      </c>
      <c r="E79" s="116">
        <f t="shared" si="9"/>
        <v>0</v>
      </c>
      <c r="F79" s="117" t="str">
        <f t="shared" si="10"/>
        <v>sprawdz</v>
      </c>
      <c r="G79" s="118" t="str">
        <f t="shared" si="11"/>
        <v xml:space="preserve"> CHECK</v>
      </c>
      <c r="H79" s="116" t="str">
        <f t="shared" si="0"/>
        <v xml:space="preserve">wir. </v>
      </c>
      <c r="I79" s="117" t="str">
        <f t="shared" si="4"/>
        <v>AsXSn 4x50 mm2+AsXSn 1x25 mm2 przyłącze napow. nN</v>
      </c>
      <c r="J79" s="117" t="str">
        <f t="shared" si="12"/>
        <v xml:space="preserve">uchwyty, światłowód, 0 </v>
      </c>
      <c r="K79" s="117">
        <f t="shared" si="5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6"/>
        <v>0</v>
      </c>
      <c r="U79" s="34"/>
      <c r="V79" s="35">
        <f t="shared" ca="1" si="7"/>
        <v>168</v>
      </c>
      <c r="W79" s="35">
        <f t="shared" ca="1" si="8"/>
        <v>2.9321531433504737</v>
      </c>
      <c r="X79" s="18" t="str">
        <f t="shared" si="1"/>
        <v>AsXSn 4x50 mm2+AsXSn 1x25 mm2</v>
      </c>
      <c r="Y79" s="18" t="str">
        <f t="shared" si="2"/>
        <v xml:space="preserve"> przyłącze napow. nN</v>
      </c>
      <c r="Z79" s="18">
        <f t="shared" si="3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63</v>
      </c>
      <c r="D80" s="116">
        <f t="shared" si="13"/>
        <v>63</v>
      </c>
      <c r="E80" s="116">
        <f t="shared" si="9"/>
        <v>0</v>
      </c>
      <c r="F80" s="117" t="str">
        <f t="shared" si="10"/>
        <v>sprawdz</v>
      </c>
      <c r="G80" s="118" t="str">
        <f t="shared" si="11"/>
        <v xml:space="preserve"> CHECK</v>
      </c>
      <c r="H80" s="116" t="str">
        <f t="shared" si="0"/>
        <v xml:space="preserve">wir. </v>
      </c>
      <c r="I80" s="117" t="str">
        <f t="shared" si="4"/>
        <v>AsXSn 4x50 mm2+AsXSn 1x25 mm2 przyłącze napow. nN</v>
      </c>
      <c r="J80" s="117" t="str">
        <f t="shared" si="12"/>
        <v xml:space="preserve">uchwyty, światłowód, 0 </v>
      </c>
      <c r="K80" s="117">
        <f t="shared" si="5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6"/>
        <v>0</v>
      </c>
      <c r="U80" s="34"/>
      <c r="V80" s="35">
        <f t="shared" ca="1" si="7"/>
        <v>170</v>
      </c>
      <c r="W80" s="35">
        <f t="shared" ca="1" si="8"/>
        <v>2.9670597283903604</v>
      </c>
      <c r="X80" s="18" t="str">
        <f t="shared" si="1"/>
        <v>AsXSn 4x50 mm2+AsXSn 1x25 mm2</v>
      </c>
      <c r="Y80" s="18" t="str">
        <f t="shared" si="2"/>
        <v xml:space="preserve"> przyłącze napow. nN</v>
      </c>
      <c r="Z80" s="18">
        <f t="shared" si="3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64</v>
      </c>
      <c r="D81" s="116">
        <f t="shared" si="13"/>
        <v>64</v>
      </c>
      <c r="E81" s="116">
        <f t="shared" si="9"/>
        <v>0</v>
      </c>
      <c r="F81" s="117" t="str">
        <f t="shared" si="10"/>
        <v>sprawdz</v>
      </c>
      <c r="G81" s="118" t="str">
        <f t="shared" si="11"/>
        <v xml:space="preserve"> CHECK</v>
      </c>
      <c r="H81" s="116" t="str">
        <f t="shared" ref="H81:H143" si="28">IF(O81="-10/ZN",CONCATENATE("żel. ",N81,O81),CONCATENATE("wir. ",N81,O81))</f>
        <v xml:space="preserve">wir. </v>
      </c>
      <c r="I81" s="117" t="str">
        <f t="shared" si="4"/>
        <v>AsXSn 4x50 mm2+AsXSn 1x25 mm2 przyłącze napow. nN</v>
      </c>
      <c r="J81" s="117" t="str">
        <f t="shared" si="12"/>
        <v xml:space="preserve">uchwyty, światłowód, 0 </v>
      </c>
      <c r="K81" s="117">
        <f t="shared" si="5"/>
        <v>0</v>
      </c>
      <c r="L81" s="40" t="s">
        <v>77</v>
      </c>
      <c r="M81" s="112"/>
      <c r="N81" s="30"/>
      <c r="O81" s="30"/>
      <c r="P81" s="113"/>
      <c r="Q81" s="19"/>
      <c r="R81" s="39">
        <v>3</v>
      </c>
      <c r="S81" s="30"/>
      <c r="T81" s="30">
        <f t="shared" si="6"/>
        <v>0</v>
      </c>
      <c r="U81" s="34">
        <f t="shared" ref="U81:U83" si="29">P81+2</f>
        <v>2</v>
      </c>
      <c r="V81" s="35">
        <f t="shared" ca="1" si="7"/>
        <v>174</v>
      </c>
      <c r="W81" s="35">
        <f t="shared" ca="1" si="8"/>
        <v>3.0368728984701332</v>
      </c>
      <c r="X81" s="18" t="str">
        <f t="shared" ref="X81:X144" si="30">IF(R81=1,("AL.  4x50 mm2+AL. 1x25 mm2"),IF(R81=2,("AL.  4x50 mm2+AL. 2x25 mm2"),IF(R81=3,("AsXSn 4x50 mm2+AsXSn 1x25 mm2"),IF(R81=4,("AsXSn 4x50 mm2+AsXSn 2x25 mm2"),IF(R81=5,("AL.  4x50 mm2"),IF(R81=6,("AsXSn 4x50 mm2"),IF(R81=9,("2xAL. 2x25 mm2"),IF(R81=8,("3xAsXSn 4x50 mm2+AsXSn 2x25 mm2"),IF(R81=10,("AsXSn 4x70 mm2+AL.  4x50 mm2+AL. 2x25 mm2"),IF(R81=11,("AL.  7x50 mm2+AL. 2x25 mm2")))))))))))</f>
        <v>AsXSn 4x50 mm2+AsXSn 1x25 mm2</v>
      </c>
      <c r="Y81" s="18" t="str">
        <f t="shared" ref="Y81:Y144" si="31">IF(S81="T",(", lampa OU, przyłącze napow. nN"), (" przyłącze napow. nN"))</f>
        <v xml:space="preserve"> przyłącze napow. nN</v>
      </c>
      <c r="Z81" s="18">
        <f t="shared" ref="Z81:Z122" si="32">IF(OR(N81="Kr",N81="K"),"wspornik krańcowy",IF(N81="P","wspornik przelotowy",IF(OR(N81="Nr",N81="RNKr",N81="Np."),"wspornik narożny",IF(N81="N","wspornik narożny",IF(N81="Or","wspornik odporowy",IF(OR(N81="RPP",N81="RPPb",N81="RPPR"),"wspornik przelotowy",IF(N81="RPK","wspornik przelotowy",IF(OR(N81="RPKr",N81="RPKb"),"wspornik przelotowy",IF(N81="BN","wspornik przelotowy",IF(N81="Npr","wspornik narożny",0))))))))))</f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65</v>
      </c>
      <c r="D82" s="116">
        <f t="shared" si="13"/>
        <v>65</v>
      </c>
      <c r="E82" s="116">
        <f t="shared" si="9"/>
        <v>0</v>
      </c>
      <c r="F82" s="117" t="str">
        <f t="shared" si="10"/>
        <v>sprawdz</v>
      </c>
      <c r="G82" s="118" t="str">
        <f t="shared" si="11"/>
        <v xml:space="preserve"> CHECK</v>
      </c>
      <c r="H82" s="116" t="str">
        <f t="shared" si="28"/>
        <v xml:space="preserve">wir. </v>
      </c>
      <c r="I82" s="117" t="str">
        <f t="shared" ref="I82:I120" si="33">CONCATENATE(X82,Y82)</f>
        <v>AsXSn 4x50 mm2+AsXSn 1x25 mm2 przyłącze napow. nN</v>
      </c>
      <c r="J82" s="117" t="str">
        <f t="shared" si="12"/>
        <v xml:space="preserve">uchwyty, światłowód, 0 </v>
      </c>
      <c r="K82" s="117">
        <f t="shared" ref="K82:K89" si="34">P82</f>
        <v>0</v>
      </c>
      <c r="L82" s="40" t="s">
        <v>77</v>
      </c>
      <c r="M82" s="112"/>
      <c r="N82" s="30"/>
      <c r="O82" s="30"/>
      <c r="P82" s="113"/>
      <c r="Q82" s="19"/>
      <c r="R82" s="39">
        <v>3</v>
      </c>
      <c r="S82" s="30"/>
      <c r="T82" s="30">
        <f t="shared" ref="T82:T107" si="35">IF(S82="T",20,0)</f>
        <v>0</v>
      </c>
      <c r="U82" s="34">
        <f t="shared" si="29"/>
        <v>2</v>
      </c>
      <c r="V82" s="35">
        <f t="shared" ref="V82:V120" ca="1" si="36">RANDBETWEEN(90,180)</f>
        <v>151</v>
      </c>
      <c r="W82" s="35">
        <f t="shared" ref="W82:W98" ca="1" si="37">RADIANS(V82)</f>
        <v>2.6354471705114375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66</v>
      </c>
      <c r="D83" s="116">
        <f t="shared" si="13"/>
        <v>66</v>
      </c>
      <c r="E83" s="116">
        <f t="shared" ref="E83:E146" si="38">M83</f>
        <v>0</v>
      </c>
      <c r="F83" s="117" t="str">
        <f t="shared" ref="F83:F146" si="39">IF(O83="-10.5/10/E",1000,IF(OR(N83="Nr",N83="Kr",N83="Or",N83="RPKr",N83="RNKr"),1472,IF(N83="P",227,IF(N83="BN",454,IF(N83="Np.",1250,"sprawdz")))))</f>
        <v>sprawdz</v>
      </c>
      <c r="G83" s="118" t="str">
        <f t="shared" ref="G83:G146" si="40">IF(N83="P",1.4308*P83+64.2+37.8+T83,IF(OR(N83="Kr",N83="RPKr",N83="RPK",N83="K"),501+321.33+1.43*P83+79,IF(OR(N83="Nr",N83="N",N83="Nrp"),2*501*COS(W83/2)+20+79+125,IF(N83="Or",657,IF(OR(N83="Pb",N83="BN",N83="Pp"),1.43*P83+64.2+77.6+T84," CHECK")))))</f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ref="J83:J146" si="41">CONCATENATE("uchwyty, światłowód, ",Z83,IF(Q83=1, ", mufa i zapas", " "))</f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29"/>
        <v>2</v>
      </c>
      <c r="V83" s="35">
        <f t="shared" ca="1" si="36"/>
        <v>115</v>
      </c>
      <c r="W83" s="35">
        <f t="shared" ca="1" si="37"/>
        <v>2.0071286397934789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67</v>
      </c>
      <c r="D84" s="116">
        <f t="shared" ref="D84:D147" si="42">IF(E84=1,1,D83+1)</f>
        <v>67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v>883</v>
      </c>
      <c r="V84" s="35">
        <f t="shared" ca="1" si="36"/>
        <v>165</v>
      </c>
      <c r="W84" s="35">
        <f t="shared" ca="1" si="37"/>
        <v>2.8797932657906435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68</v>
      </c>
      <c r="D85" s="116">
        <f t="shared" si="42"/>
        <v>68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55"/>
      <c r="O85" s="55"/>
      <c r="P85" s="113"/>
      <c r="Q85" s="19"/>
      <c r="R85" s="39">
        <v>3</v>
      </c>
      <c r="S85" s="55"/>
      <c r="T85" s="30">
        <f t="shared" si="35"/>
        <v>0</v>
      </c>
      <c r="U85" s="34">
        <f t="shared" ref="U85:U94" si="43">P85+2</f>
        <v>2</v>
      </c>
      <c r="V85" s="35">
        <f t="shared" ca="1" si="36"/>
        <v>99</v>
      </c>
      <c r="W85" s="35">
        <f t="shared" ca="1" si="37"/>
        <v>1.7278759594743862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69</v>
      </c>
      <c r="D86" s="116">
        <f t="shared" si="42"/>
        <v>69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>
        <f t="shared" si="34"/>
        <v>0</v>
      </c>
      <c r="L86" s="40" t="s">
        <v>77</v>
      </c>
      <c r="M86" s="112"/>
      <c r="N86" s="14"/>
      <c r="O86" s="14"/>
      <c r="P86" s="113"/>
      <c r="Q86" s="19"/>
      <c r="R86" s="39">
        <v>3</v>
      </c>
      <c r="S86" s="14"/>
      <c r="T86" s="30">
        <f t="shared" si="35"/>
        <v>0</v>
      </c>
      <c r="U86" s="34">
        <f t="shared" si="43"/>
        <v>2</v>
      </c>
      <c r="V86" s="35">
        <f t="shared" ca="1" si="36"/>
        <v>141</v>
      </c>
      <c r="W86" s="35">
        <f t="shared" ca="1" si="37"/>
        <v>2.4609142453120048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70</v>
      </c>
      <c r="D87" s="116">
        <f t="shared" si="42"/>
        <v>70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>
        <f t="shared" si="34"/>
        <v>0</v>
      </c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171</v>
      </c>
      <c r="W87" s="35">
        <f t="shared" ca="1" si="37"/>
        <v>2.9845130209103035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71</v>
      </c>
      <c r="D88" s="116">
        <f t="shared" si="42"/>
        <v>71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>
        <f t="shared" si="34"/>
        <v>0</v>
      </c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92</v>
      </c>
      <c r="W88" s="35">
        <f t="shared" ca="1" si="37"/>
        <v>1.6057029118347832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72</v>
      </c>
      <c r="D89" s="116">
        <f t="shared" si="42"/>
        <v>72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>
        <f t="shared" si="34"/>
        <v>0</v>
      </c>
      <c r="L89" s="40" t="s">
        <v>77</v>
      </c>
      <c r="M89" s="112"/>
      <c r="N89" s="30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171</v>
      </c>
      <c r="W89" s="35">
        <f t="shared" ca="1" si="37"/>
        <v>2.9845130209103035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 t="s">
        <v>12</v>
      </c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73</v>
      </c>
      <c r="D90" s="116">
        <f t="shared" si="42"/>
        <v>73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30"/>
      <c r="O90" s="30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90</v>
      </c>
      <c r="W90" s="35">
        <f t="shared" ca="1" si="37"/>
        <v>1.5707963267948966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74</v>
      </c>
      <c r="D91" s="116">
        <f t="shared" si="42"/>
        <v>74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0"/>
      <c r="O91" s="30"/>
      <c r="P91" s="113"/>
      <c r="Q91" s="19"/>
      <c r="R91" s="39">
        <v>3</v>
      </c>
      <c r="S91" s="30"/>
      <c r="T91" s="30">
        <f t="shared" si="35"/>
        <v>0</v>
      </c>
      <c r="U91" s="34">
        <f t="shared" si="43"/>
        <v>2</v>
      </c>
      <c r="V91" s="35">
        <f t="shared" ca="1" si="36"/>
        <v>91</v>
      </c>
      <c r="W91" s="35">
        <f t="shared" ca="1" si="37"/>
        <v>1.5882496193148399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75</v>
      </c>
      <c r="D92" s="116">
        <f t="shared" si="42"/>
        <v>75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0"/>
      <c r="O92" s="30"/>
      <c r="P92" s="113"/>
      <c r="Q92" s="19"/>
      <c r="R92" s="39">
        <v>3</v>
      </c>
      <c r="S92" s="30"/>
      <c r="T92" s="30">
        <f t="shared" si="35"/>
        <v>0</v>
      </c>
      <c r="U92" s="34">
        <f t="shared" si="43"/>
        <v>2</v>
      </c>
      <c r="V92" s="35">
        <f t="shared" ca="1" si="36"/>
        <v>137</v>
      </c>
      <c r="W92" s="35">
        <f t="shared" ca="1" si="37"/>
        <v>2.3911010752322315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76</v>
      </c>
      <c r="D93" s="116">
        <f t="shared" si="42"/>
        <v>76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7"/>
      <c r="L93" s="40" t="s">
        <v>77</v>
      </c>
      <c r="M93" s="112"/>
      <c r="N93" s="14"/>
      <c r="O93" s="30"/>
      <c r="P93" s="113"/>
      <c r="Q93" s="19"/>
      <c r="R93" s="39">
        <v>3</v>
      </c>
      <c r="S93" s="30"/>
      <c r="T93" s="30">
        <f t="shared" si="35"/>
        <v>0</v>
      </c>
      <c r="U93" s="34">
        <f t="shared" si="43"/>
        <v>2</v>
      </c>
      <c r="V93" s="35">
        <f t="shared" ca="1" si="36"/>
        <v>175</v>
      </c>
      <c r="W93" s="35">
        <f t="shared" ca="1" si="37"/>
        <v>3.0543261909900767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77</v>
      </c>
      <c r="D94" s="116">
        <f t="shared" si="42"/>
        <v>77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7"/>
      <c r="L94" s="40" t="s">
        <v>77</v>
      </c>
      <c r="M94" s="112"/>
      <c r="N94" s="57"/>
      <c r="O94" s="44"/>
      <c r="P94" s="113"/>
      <c r="Q94" s="19"/>
      <c r="R94" s="39">
        <v>3</v>
      </c>
      <c r="S94" s="30"/>
      <c r="T94" s="30">
        <f t="shared" si="35"/>
        <v>0</v>
      </c>
      <c r="U94" s="34">
        <f t="shared" si="43"/>
        <v>2</v>
      </c>
      <c r="V94" s="35">
        <f t="shared" ca="1" si="36"/>
        <v>95</v>
      </c>
      <c r="W94" s="35">
        <f t="shared" ca="1" si="37"/>
        <v>1.6580627893946132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78</v>
      </c>
      <c r="D95" s="116">
        <f t="shared" si="42"/>
        <v>78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0"/>
      <c r="T95" s="30">
        <f t="shared" si="35"/>
        <v>0</v>
      </c>
      <c r="U95" s="34">
        <f>SUM(U81:U94)</f>
        <v>909</v>
      </c>
      <c r="V95" s="35">
        <f t="shared" ca="1" si="36"/>
        <v>91</v>
      </c>
      <c r="W95" s="35">
        <f t="shared" ca="1" si="37"/>
        <v>1.5882496193148399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79</v>
      </c>
      <c r="D96" s="116">
        <f t="shared" si="42"/>
        <v>79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9"/>
      <c r="O96" s="39"/>
      <c r="P96" s="33"/>
      <c r="Q96" s="19"/>
      <c r="R96" s="39">
        <v>3</v>
      </c>
      <c r="S96" s="39"/>
      <c r="T96" s="30">
        <f t="shared" si="35"/>
        <v>0</v>
      </c>
      <c r="U96" s="34"/>
      <c r="V96" s="35">
        <f t="shared" ca="1" si="36"/>
        <v>151</v>
      </c>
      <c r="W96" s="35">
        <f t="shared" ca="1" si="37"/>
        <v>2.6354471705114375</v>
      </c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80</v>
      </c>
      <c r="D97" s="116">
        <f t="shared" si="42"/>
        <v>80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6"/>
      <c r="L97" s="40" t="s">
        <v>77</v>
      </c>
      <c r="M97" s="112"/>
      <c r="N97" s="39"/>
      <c r="O97" s="39"/>
      <c r="P97" s="33"/>
      <c r="Q97" s="19"/>
      <c r="R97" s="39">
        <v>3</v>
      </c>
      <c r="S97" s="39"/>
      <c r="T97" s="30">
        <f t="shared" si="35"/>
        <v>0</v>
      </c>
      <c r="U97" s="34"/>
      <c r="V97" s="35">
        <f t="shared" ca="1" si="36"/>
        <v>178</v>
      </c>
      <c r="W97" s="35">
        <f t="shared" ca="1" si="37"/>
        <v>3.1066860685499065</v>
      </c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81</v>
      </c>
      <c r="D98" s="116">
        <f t="shared" si="42"/>
        <v>81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6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/>
      <c r="V98" s="35">
        <f t="shared" ca="1" si="36"/>
        <v>95</v>
      </c>
      <c r="W98" s="35">
        <f t="shared" ca="1" si="37"/>
        <v>1.6580627893946132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82</v>
      </c>
      <c r="D99" s="116">
        <f t="shared" si="42"/>
        <v>82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ref="U99:U107" si="44">P99+2</f>
        <v>2</v>
      </c>
      <c r="V99" s="35">
        <f t="shared" ca="1" si="36"/>
        <v>109</v>
      </c>
      <c r="W99" s="35">
        <f ca="1">RADIANS(V99)</f>
        <v>1.9024088846738192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83</v>
      </c>
      <c r="D100" s="116">
        <f t="shared" si="42"/>
        <v>83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160</v>
      </c>
      <c r="W100" s="35"/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84</v>
      </c>
      <c r="D101" s="116">
        <f t="shared" si="42"/>
        <v>84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135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85</v>
      </c>
      <c r="D102" s="116">
        <f t="shared" si="42"/>
        <v>85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164</v>
      </c>
      <c r="W102" s="35">
        <f ca="1">RADIANS(V102)</f>
        <v>2.8623399732707004</v>
      </c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86</v>
      </c>
      <c r="D103" s="116">
        <f t="shared" si="42"/>
        <v>86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126</v>
      </c>
      <c r="W103" s="35">
        <f ca="1">RADIANS(V103)</f>
        <v>2.1991148575128552</v>
      </c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87</v>
      </c>
      <c r="D104" s="116">
        <f t="shared" si="42"/>
        <v>87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>
        <f t="shared" si="35"/>
        <v>0</v>
      </c>
      <c r="U104" s="34">
        <f t="shared" si="44"/>
        <v>2</v>
      </c>
      <c r="V104" s="35">
        <f t="shared" ca="1" si="36"/>
        <v>137</v>
      </c>
      <c r="W104" s="35">
        <f ca="1">RADIANS(V104)</f>
        <v>2.3911010752322315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88</v>
      </c>
      <c r="D105" s="116">
        <f t="shared" si="42"/>
        <v>88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>
        <f t="shared" si="35"/>
        <v>0</v>
      </c>
      <c r="U105" s="34">
        <f t="shared" si="44"/>
        <v>2</v>
      </c>
      <c r="V105" s="35">
        <f t="shared" ca="1" si="36"/>
        <v>124</v>
      </c>
      <c r="W105" s="35"/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89</v>
      </c>
      <c r="D106" s="116">
        <f t="shared" si="42"/>
        <v>89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17"/>
      <c r="L106" s="40" t="s">
        <v>77</v>
      </c>
      <c r="M106" s="112"/>
      <c r="N106" s="58"/>
      <c r="O106" s="30"/>
      <c r="P106" s="33"/>
      <c r="Q106" s="19"/>
      <c r="R106" s="39">
        <v>3</v>
      </c>
      <c r="S106" s="30"/>
      <c r="T106" s="30">
        <f t="shared" si="35"/>
        <v>0</v>
      </c>
      <c r="U106" s="34">
        <f t="shared" si="44"/>
        <v>2</v>
      </c>
      <c r="V106" s="35">
        <f t="shared" ca="1" si="36"/>
        <v>96</v>
      </c>
      <c r="W106" s="35"/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90</v>
      </c>
      <c r="D107" s="116">
        <f t="shared" si="42"/>
        <v>90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17"/>
      <c r="L107" s="40" t="s">
        <v>77</v>
      </c>
      <c r="M107" s="112"/>
      <c r="N107" s="57"/>
      <c r="O107" s="30"/>
      <c r="P107" s="33"/>
      <c r="Q107" s="19"/>
      <c r="R107" s="39">
        <v>3</v>
      </c>
      <c r="S107" s="30"/>
      <c r="T107" s="30">
        <f t="shared" si="35"/>
        <v>0</v>
      </c>
      <c r="U107" s="34">
        <f t="shared" si="44"/>
        <v>2</v>
      </c>
      <c r="V107" s="35">
        <f t="shared" ca="1" si="36"/>
        <v>162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91</v>
      </c>
      <c r="D108" s="116">
        <f t="shared" si="42"/>
        <v>91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SUM(U99:U107)</f>
        <v>18</v>
      </c>
      <c r="V108" s="35">
        <f t="shared" ca="1" si="36"/>
        <v>120</v>
      </c>
      <c r="W108" s="35">
        <f ca="1">RADIANS(V108)</f>
        <v>2.0943951023931953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92</v>
      </c>
      <c r="D109" s="116">
        <f t="shared" si="42"/>
        <v>92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1258</v>
      </c>
      <c r="V109" s="35">
        <f t="shared" ca="1" si="36"/>
        <v>146</v>
      </c>
      <c r="W109" s="35">
        <f ca="1">RADIANS(V109)</f>
        <v>2.5481807079117211</v>
      </c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93</v>
      </c>
      <c r="D110" s="116">
        <f t="shared" si="42"/>
        <v>93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21" si="45">P110+2</f>
        <v>2</v>
      </c>
      <c r="V110" s="35">
        <f t="shared" ca="1" si="36"/>
        <v>171</v>
      </c>
      <c r="W110" s="35">
        <f ca="1">RADIANS(V110)</f>
        <v>2.9845130209103035</v>
      </c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94</v>
      </c>
      <c r="D111" s="116">
        <f t="shared" si="42"/>
        <v>94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45"/>
        <v>2</v>
      </c>
      <c r="V111" s="35">
        <f t="shared" ca="1" si="36"/>
        <v>167</v>
      </c>
      <c r="W111" s="35"/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95</v>
      </c>
      <c r="D112" s="116">
        <f t="shared" si="42"/>
        <v>95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45"/>
        <v>2</v>
      </c>
      <c r="V112" s="35">
        <f t="shared" ca="1" si="36"/>
        <v>172</v>
      </c>
      <c r="W112" s="35">
        <f ca="1">RADIANS(V112)</f>
        <v>3.001966313430247</v>
      </c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96</v>
      </c>
      <c r="D113" s="116">
        <f t="shared" si="42"/>
        <v>96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102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97</v>
      </c>
      <c r="D114" s="116">
        <f t="shared" si="42"/>
        <v>97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52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151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98</v>
      </c>
      <c r="D115" s="116">
        <f t="shared" si="42"/>
        <v>98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5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139</v>
      </c>
      <c r="W115" s="35">
        <f ca="1">RADIANS(V115)</f>
        <v>2.4260076602721181</v>
      </c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99</v>
      </c>
      <c r="D116" s="116">
        <f t="shared" si="42"/>
        <v>99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136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100</v>
      </c>
      <c r="D117" s="116">
        <f t="shared" si="42"/>
        <v>100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 t="str">
        <f t="shared" si="33"/>
        <v>AsXSn 4x50 mm2+AsXSn 1x25 mm2 przyłącze napow. nN</v>
      </c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>
        <f t="shared" ca="1" si="36"/>
        <v>162</v>
      </c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 t="s">
        <v>12</v>
      </c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101</v>
      </c>
      <c r="D118" s="116">
        <f t="shared" si="42"/>
        <v>101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17" t="str">
        <f t="shared" si="33"/>
        <v>AsXSn 4x50 mm2+AsXSn 1x25 mm2 przyłącze napow. nN</v>
      </c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45"/>
        <v>2</v>
      </c>
      <c r="V118" s="35">
        <f t="shared" ca="1" si="36"/>
        <v>90</v>
      </c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102</v>
      </c>
      <c r="D119" s="116">
        <f t="shared" si="42"/>
        <v>102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17" t="str">
        <f t="shared" si="33"/>
        <v>AsXSn 4x50 mm2+AsXSn 1x25 mm2 przyłącze napow. nN</v>
      </c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3</v>
      </c>
      <c r="S119" s="30"/>
      <c r="T119" s="30"/>
      <c r="U119" s="34">
        <f t="shared" si="45"/>
        <v>2</v>
      </c>
      <c r="V119" s="35">
        <f t="shared" ca="1" si="36"/>
        <v>129</v>
      </c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si="32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103</v>
      </c>
      <c r="D120" s="116">
        <f t="shared" si="42"/>
        <v>103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17" t="str">
        <f t="shared" si="33"/>
        <v>AsXSn 4x50 mm2+AsXSn 1x25 mm2 przyłącze napow. nN</v>
      </c>
      <c r="J120" s="117" t="str">
        <f t="shared" si="41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45"/>
        <v>2</v>
      </c>
      <c r="V120" s="35">
        <f t="shared" ca="1" si="36"/>
        <v>127</v>
      </c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32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104</v>
      </c>
      <c r="D121" s="116">
        <f t="shared" si="42"/>
        <v>104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17"/>
      <c r="J121" s="117" t="str">
        <f t="shared" si="41"/>
        <v xml:space="preserve">uchwyty, światłowód, 0 </v>
      </c>
      <c r="K121" s="117"/>
      <c r="L121" s="40" t="s">
        <v>77</v>
      </c>
      <c r="M121" s="112"/>
      <c r="N121" s="64"/>
      <c r="O121" s="30"/>
      <c r="P121" s="33"/>
      <c r="Q121" s="19"/>
      <c r="R121" s="39">
        <v>3</v>
      </c>
      <c r="S121" s="30"/>
      <c r="T121" s="30"/>
      <c r="U121" s="34">
        <f t="shared" si="45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32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105</v>
      </c>
      <c r="D122" s="116">
        <f t="shared" si="42"/>
        <v>105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3"/>
      <c r="J122" s="117" t="str">
        <f t="shared" si="41"/>
        <v xml:space="preserve">uchwyty, światłowód, 0 </v>
      </c>
      <c r="K122" s="117"/>
      <c r="L122" s="40" t="s">
        <v>77</v>
      </c>
      <c r="M122" s="112"/>
      <c r="N122" s="39"/>
      <c r="O122" s="39"/>
      <c r="P122" s="33"/>
      <c r="Q122" s="19"/>
      <c r="R122" s="39">
        <v>3</v>
      </c>
      <c r="S122" s="30"/>
      <c r="T122" s="30"/>
      <c r="U122" s="34">
        <f>SUM(U101:U121)</f>
        <v>1314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32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106</v>
      </c>
      <c r="D123" s="116">
        <f t="shared" si="42"/>
        <v>106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23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9"/>
      <c r="O123" s="39"/>
      <c r="P123" s="33"/>
      <c r="Q123" s="19"/>
      <c r="R123" s="39">
        <v>3</v>
      </c>
      <c r="S123" s="39"/>
      <c r="T123" s="30"/>
      <c r="U123" s="34">
        <v>1177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ref="Z123:Z165" si="46">IF(OR(N123="Kr",N123="K"),"wspornik krańcowy",IF(N123="P","wspornik przelotowy",IF(OR(N123="Nr",N123="RNKr",N123="Np."),"wspornik narożny",IF(N123="N","wspornik narożny",IF(N123="Or","wspornik odporowy",IF(OR(N123="RPP",N123="RPPb",N123="RPPR"),"wspornik przelotowy",IF(N123="RPK","wspornik przelotowy",IF(OR(N123="RPKr",N123="RPKb"),"wspornik przelotowy",IF(N123="BN","wspornik przelotowy",0)))))))))</f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107</v>
      </c>
      <c r="D124" s="116">
        <f t="shared" si="42"/>
        <v>107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24"/>
      <c r="J124" s="117" t="str">
        <f t="shared" si="41"/>
        <v xml:space="preserve">uchwyty, światłowód, 0 </v>
      </c>
      <c r="K124" s="121"/>
      <c r="L124" s="40" t="s">
        <v>77</v>
      </c>
      <c r="M124" s="112"/>
      <c r="N124" s="48"/>
      <c r="O124" s="48"/>
      <c r="P124" s="33"/>
      <c r="Q124" s="19"/>
      <c r="R124" s="39">
        <v>3</v>
      </c>
      <c r="S124" s="48"/>
      <c r="T124" s="48"/>
      <c r="U124" s="34">
        <f t="shared" ref="U124:U152" si="47">P124+2</f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108</v>
      </c>
      <c r="D125" s="116">
        <f t="shared" si="42"/>
        <v>108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25"/>
      <c r="J125" s="117" t="str">
        <f t="shared" si="41"/>
        <v xml:space="preserve">uchwyty, światłowód, 0 </v>
      </c>
      <c r="K125" s="122"/>
      <c r="L125" s="40" t="s">
        <v>77</v>
      </c>
      <c r="M125" s="112"/>
      <c r="N125" s="50"/>
      <c r="O125" s="50"/>
      <c r="P125" s="33"/>
      <c r="Q125" s="19"/>
      <c r="R125" s="39">
        <v>3</v>
      </c>
      <c r="S125" s="50"/>
      <c r="T125" s="5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109</v>
      </c>
      <c r="D126" s="116">
        <f t="shared" si="42"/>
        <v>109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26"/>
      <c r="J126" s="117" t="str">
        <f t="shared" si="41"/>
        <v xml:space="preserve">uchwyty, światłowód, 0 </v>
      </c>
      <c r="K126" s="116"/>
      <c r="L126" s="40" t="s">
        <v>77</v>
      </c>
      <c r="M126" s="112"/>
      <c r="N126" s="52"/>
      <c r="O126" s="52"/>
      <c r="P126" s="33"/>
      <c r="Q126" s="19"/>
      <c r="R126" s="39">
        <v>3</v>
      </c>
      <c r="S126" s="52"/>
      <c r="T126" s="52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110</v>
      </c>
      <c r="D127" s="116">
        <f t="shared" si="42"/>
        <v>110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111</v>
      </c>
      <c r="D128" s="116">
        <f t="shared" si="42"/>
        <v>111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44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112</v>
      </c>
      <c r="D129" s="116">
        <f t="shared" si="42"/>
        <v>112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5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113</v>
      </c>
      <c r="D130" s="116">
        <f t="shared" si="42"/>
        <v>113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44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114</v>
      </c>
      <c r="D131" s="116">
        <f t="shared" si="42"/>
        <v>114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14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115</v>
      </c>
      <c r="D132" s="116">
        <f t="shared" si="42"/>
        <v>115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116</v>
      </c>
      <c r="D133" s="116">
        <f t="shared" si="42"/>
        <v>116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14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2"/>
      <c r="W133" s="35"/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117</v>
      </c>
      <c r="D134" s="116">
        <f t="shared" si="42"/>
        <v>117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16">
        <v>118</v>
      </c>
      <c r="D135" s="116">
        <f t="shared" si="42"/>
        <v>118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119</v>
      </c>
      <c r="D136" s="116">
        <f t="shared" si="42"/>
        <v>119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14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120</v>
      </c>
      <c r="D137" s="116">
        <f t="shared" si="42"/>
        <v>120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>
        <f>RADIANS(V137)</f>
        <v>0</v>
      </c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16">
        <v>121</v>
      </c>
      <c r="D138" s="116">
        <f t="shared" si="42"/>
        <v>121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101</v>
      </c>
      <c r="D139" s="116">
        <f t="shared" si="42"/>
        <v>122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102</v>
      </c>
      <c r="D140" s="116">
        <f t="shared" si="42"/>
        <v>123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 t="str">
        <f t="shared" si="28"/>
        <v xml:space="preserve">wir. </v>
      </c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16">
        <v>103</v>
      </c>
      <c r="D141" s="116">
        <f t="shared" si="42"/>
        <v>124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 t="str">
        <f t="shared" si="28"/>
        <v xml:space="preserve">wir. </v>
      </c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30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/>
      <c r="X141" s="18" t="str">
        <f t="shared" si="30"/>
        <v>AsXSn 4x50 mm2+AsXSn 1x25 mm2</v>
      </c>
      <c r="Y141" s="18" t="str">
        <f t="shared" si="31"/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104</v>
      </c>
      <c r="D142" s="116">
        <f t="shared" si="42"/>
        <v>125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 t="str">
        <f t="shared" si="28"/>
        <v xml:space="preserve">wir. </v>
      </c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30"/>
        <v>AsXSn 4x50 mm2+AsXSn 1x25 mm2</v>
      </c>
      <c r="Y142" s="18" t="str">
        <f t="shared" si="31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105</v>
      </c>
      <c r="D143" s="116">
        <f t="shared" si="42"/>
        <v>126</v>
      </c>
      <c r="E143" s="116">
        <f t="shared" si="38"/>
        <v>0</v>
      </c>
      <c r="F143" s="117" t="str">
        <f t="shared" si="39"/>
        <v>sprawdz</v>
      </c>
      <c r="G143" s="118" t="str">
        <f t="shared" si="40"/>
        <v xml:space="preserve"> CHECK</v>
      </c>
      <c r="H143" s="116" t="str">
        <f t="shared" si="28"/>
        <v xml:space="preserve">wir. </v>
      </c>
      <c r="I143" s="117"/>
      <c r="J143" s="117" t="str">
        <f t="shared" si="41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30"/>
        <v>AsXSn 4x50 mm2+AsXSn 1x25 mm2</v>
      </c>
      <c r="Y143" s="18" t="str">
        <f t="shared" si="31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16">
        <v>106</v>
      </c>
      <c r="D144" s="116">
        <f t="shared" si="42"/>
        <v>127</v>
      </c>
      <c r="E144" s="116">
        <f t="shared" si="38"/>
        <v>0</v>
      </c>
      <c r="F144" s="117" t="str">
        <f t="shared" si="39"/>
        <v>sprawdz</v>
      </c>
      <c r="G144" s="118" t="str">
        <f t="shared" si="40"/>
        <v xml:space="preserve"> CHECK</v>
      </c>
      <c r="H144" s="116"/>
      <c r="I144" s="117"/>
      <c r="J144" s="117" t="str">
        <f t="shared" si="41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30"/>
        <v>AsXSn 4x50 mm2+AsXSn 1x25 mm2</v>
      </c>
      <c r="Y144" s="18" t="str">
        <f t="shared" si="31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107</v>
      </c>
      <c r="D145" s="116">
        <f t="shared" si="42"/>
        <v>128</v>
      </c>
      <c r="E145" s="116">
        <f t="shared" si="38"/>
        <v>0</v>
      </c>
      <c r="F145" s="117" t="str">
        <f t="shared" si="39"/>
        <v>sprawdz</v>
      </c>
      <c r="G145" s="118" t="str">
        <f t="shared" si="40"/>
        <v xml:space="preserve"> CHECK</v>
      </c>
      <c r="H145" s="116"/>
      <c r="I145" s="117"/>
      <c r="J145" s="117" t="str">
        <f t="shared" si="41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>
        <f>RADIANS(V145)</f>
        <v>0</v>
      </c>
      <c r="X145" s="18" t="str">
        <f t="shared" ref="X145:X208" si="48">IF(R145=1,("AL.  4x50 mm2+AL. 1x25 mm2"),IF(R145=2,("AL.  4x50 mm2+AL. 2x25 mm2"),IF(R145=3,("AsXSn 4x50 mm2+AsXSn 1x25 mm2"),IF(R145=4,("AsXSn 4x50 mm2+AsXSn 2x25 mm2"),IF(R145=5,("AL.  4x50 mm2"),IF(R145=6,("AsXSn 4x50 mm2"),IF(R145=9,("2xAL. 2x25 mm2"),IF(R145=8,("3xAsXSn 4x50 mm2+AsXSn 2x25 mm2"),IF(R145=10,("AsXSn 4x70 mm2+AL.  4x50 mm2+AL. 2x25 mm2"),IF(R145=11,("AL.  7x50 mm2+AL. 2x25 mm2")))))))))))</f>
        <v>AsXSn 4x50 mm2+AsXSn 1x25 mm2</v>
      </c>
      <c r="Y145" s="18" t="str">
        <f t="shared" ref="Y145:Y208" si="49">IF(S145="T",(", lampa OU, przyłącze napow. nN"), (" przyłącze napow. nN"))</f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108</v>
      </c>
      <c r="D146" s="116">
        <f t="shared" si="42"/>
        <v>129</v>
      </c>
      <c r="E146" s="116">
        <f t="shared" si="38"/>
        <v>0</v>
      </c>
      <c r="F146" s="117" t="str">
        <f t="shared" si="39"/>
        <v>sprawdz</v>
      </c>
      <c r="G146" s="118" t="str">
        <f t="shared" si="40"/>
        <v xml:space="preserve"> CHECK</v>
      </c>
      <c r="H146" s="116"/>
      <c r="I146" s="117"/>
      <c r="J146" s="117" t="str">
        <f t="shared" si="41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16">
        <v>109</v>
      </c>
      <c r="D147" s="116">
        <f t="shared" si="42"/>
        <v>130</v>
      </c>
      <c r="E147" s="116">
        <f t="shared" ref="E147:E171" si="50">M147</f>
        <v>0</v>
      </c>
      <c r="F147" s="117" t="str">
        <f t="shared" ref="F147:F205" si="51">IF(O147="-10.5/10/E",1000,IF(OR(N147="Nr",N147="Kr",N147="Or",N147="RPKr",N147="RNKr"),1472,IF(N147="P",227,IF(N147="BN",454,IF(N147="Np.",1250,"sprawdz")))))</f>
        <v>sprawdz</v>
      </c>
      <c r="G147" s="118" t="str">
        <f t="shared" ref="G147:G158" si="52">IF(N147="P",1.4308*P147+64.2+37.8+T147,IF(OR(N147="Kr",N147="RPKr",N147="RPK",N147="K"),501+321.33+1.43*P147+79,IF(OR(N147="Nr",N147="N",N147="Nrp"),2*501*COS(W147/2)+20+79+125,IF(N147="Or",657,IF(OR(N147="Pb",N147="BN",N147="Pp"),1.43*P147+64.2+77.6+T148," CHECK")))))</f>
        <v xml:space="preserve"> CHECK</v>
      </c>
      <c r="H147" s="116"/>
      <c r="I147" s="117"/>
      <c r="J147" s="117" t="str">
        <f t="shared" ref="J147:J210" si="53">CONCATENATE("uchwyty, światłowód, ",Z147,IF(Q147=1, ", mufa i zapas", " "))</f>
        <v xml:space="preserve">uchwyty, światłowód, 0 </v>
      </c>
      <c r="K147" s="117"/>
      <c r="L147" s="40" t="s">
        <v>77</v>
      </c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110</v>
      </c>
      <c r="D148" s="116">
        <f t="shared" ref="D148:D159" si="54">IF(E148=1,1,D147+1)</f>
        <v>131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111</v>
      </c>
      <c r="D149" s="116">
        <f t="shared" si="54"/>
        <v>132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16"/>
      <c r="I149" s="117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3</v>
      </c>
      <c r="S149" s="30"/>
      <c r="T149" s="30"/>
      <c r="U149" s="34">
        <f t="shared" si="47"/>
        <v>2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16">
        <v>112</v>
      </c>
      <c r="D150" s="116">
        <f t="shared" si="54"/>
        <v>133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16"/>
      <c r="I150" s="117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7"/>
        <v>2</v>
      </c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113</v>
      </c>
      <c r="D151" s="116">
        <f t="shared" si="54"/>
        <v>134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16"/>
      <c r="I151" s="117"/>
      <c r="J151" s="117" t="str">
        <f t="shared" si="53"/>
        <v xml:space="preserve">uchwyty, światłowód, 0 </v>
      </c>
      <c r="K151" s="117"/>
      <c r="L151" s="40" t="s">
        <v>77</v>
      </c>
      <c r="M151" s="112"/>
      <c r="N151" s="14"/>
      <c r="O151" s="30"/>
      <c r="P151" s="33"/>
      <c r="Q151" s="19"/>
      <c r="R151" s="39">
        <v>3</v>
      </c>
      <c r="S151" s="30"/>
      <c r="T151" s="30"/>
      <c r="U151" s="34">
        <f t="shared" si="47"/>
        <v>2</v>
      </c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20">
        <v>114</v>
      </c>
      <c r="D152" s="116">
        <f t="shared" si="54"/>
        <v>135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7"/>
      <c r="J152" s="117" t="str">
        <f t="shared" si="53"/>
        <v xml:space="preserve">uchwyty, światłowód, 0 </v>
      </c>
      <c r="K152" s="117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>
        <f t="shared" si="47"/>
        <v>2</v>
      </c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16">
        <v>115</v>
      </c>
      <c r="D153" s="116">
        <f t="shared" si="54"/>
        <v>136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20"/>
      <c r="I153" s="120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30"/>
      <c r="P153" s="33"/>
      <c r="Q153" s="19"/>
      <c r="R153" s="39">
        <v>3</v>
      </c>
      <c r="S153" s="30"/>
      <c r="T153" s="30"/>
      <c r="U153" s="34">
        <f>SUM(U126:U152)</f>
        <v>54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116</v>
      </c>
      <c r="D154" s="116">
        <f t="shared" si="54"/>
        <v>137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20"/>
      <c r="I154" s="120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/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20">
        <v>117</v>
      </c>
      <c r="D155" s="116">
        <f t="shared" si="54"/>
        <v>138</v>
      </c>
      <c r="E155" s="116">
        <f t="shared" si="50"/>
        <v>0</v>
      </c>
      <c r="F155" s="117" t="str">
        <f t="shared" si="51"/>
        <v>sprawdz</v>
      </c>
      <c r="G155" s="118" t="str">
        <f t="shared" si="52"/>
        <v xml:space="preserve"> CHECK</v>
      </c>
      <c r="H155" s="126"/>
      <c r="I155" s="126"/>
      <c r="J155" s="117" t="str">
        <f t="shared" si="53"/>
        <v xml:space="preserve">uchwyty, światłowód, 0 </v>
      </c>
      <c r="K155" s="116"/>
      <c r="L155" s="40" t="s">
        <v>77</v>
      </c>
      <c r="M155" s="112"/>
      <c r="N155" s="39"/>
      <c r="O155" s="39"/>
      <c r="P155" s="33"/>
      <c r="Q155" s="19"/>
      <c r="R155" s="39">
        <v>3</v>
      </c>
      <c r="S155" s="39"/>
      <c r="T155" s="39"/>
      <c r="U155" s="34"/>
      <c r="V155" s="35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116">
        <v>118</v>
      </c>
      <c r="D156" s="116">
        <f t="shared" si="54"/>
        <v>139</v>
      </c>
      <c r="E156" s="116">
        <f t="shared" si="50"/>
        <v>0</v>
      </c>
      <c r="F156" s="117" t="str">
        <f t="shared" si="51"/>
        <v>sprawdz</v>
      </c>
      <c r="G156" s="118" t="str">
        <f t="shared" si="52"/>
        <v xml:space="preserve"> CHECK</v>
      </c>
      <c r="H156" s="116"/>
      <c r="I156" s="116"/>
      <c r="J156" s="117" t="str">
        <f t="shared" si="53"/>
        <v xml:space="preserve">uchwyty, światłowód, 0 </v>
      </c>
      <c r="K156" s="116"/>
      <c r="L156" s="40" t="s">
        <v>77</v>
      </c>
      <c r="M156" s="112"/>
      <c r="N156" s="30"/>
      <c r="O156" s="30"/>
      <c r="P156" s="33"/>
      <c r="Q156" s="19"/>
      <c r="R156" s="39">
        <v>3</v>
      </c>
      <c r="S156" s="30"/>
      <c r="T156" s="30"/>
      <c r="U156" s="34"/>
      <c r="V156" s="35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20">
        <v>119</v>
      </c>
      <c r="D157" s="116">
        <f t="shared" si="54"/>
        <v>140</v>
      </c>
      <c r="E157" s="116">
        <f t="shared" si="50"/>
        <v>0</v>
      </c>
      <c r="F157" s="117" t="str">
        <f t="shared" si="51"/>
        <v>sprawdz</v>
      </c>
      <c r="G157" s="118" t="str">
        <f t="shared" si="52"/>
        <v xml:space="preserve"> CHECK</v>
      </c>
      <c r="H157" s="116"/>
      <c r="I157" s="117"/>
      <c r="J157" s="117" t="str">
        <f t="shared" si="53"/>
        <v xml:space="preserve">uchwyty, światłowód, 0 </v>
      </c>
      <c r="K157" s="117"/>
      <c r="L157" s="40" t="s">
        <v>77</v>
      </c>
      <c r="M157" s="112"/>
      <c r="N157" s="30"/>
      <c r="O157" s="44"/>
      <c r="P157" s="33"/>
      <c r="Q157" s="19"/>
      <c r="R157" s="39">
        <v>3</v>
      </c>
      <c r="S157" s="30"/>
      <c r="T157" s="30"/>
      <c r="U157" s="34">
        <f t="shared" ref="U157:U165" si="55">P157+2</f>
        <v>2</v>
      </c>
      <c r="V157" s="35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20">
        <v>120</v>
      </c>
      <c r="D158" s="116">
        <f t="shared" si="54"/>
        <v>141</v>
      </c>
      <c r="E158" s="116">
        <f t="shared" si="50"/>
        <v>0</v>
      </c>
      <c r="F158" s="117" t="str">
        <f t="shared" si="51"/>
        <v>sprawdz</v>
      </c>
      <c r="G158" s="118" t="str">
        <f t="shared" si="52"/>
        <v xml:space="preserve"> CHECK</v>
      </c>
      <c r="H158" s="116"/>
      <c r="I158" s="117"/>
      <c r="J158" s="117" t="str">
        <f t="shared" si="53"/>
        <v xml:space="preserve">uchwyty, światłowód, 0 </v>
      </c>
      <c r="K158" s="117"/>
      <c r="L158" s="40" t="s">
        <v>77</v>
      </c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116">
        <v>121</v>
      </c>
      <c r="D159" s="116">
        <f t="shared" si="54"/>
        <v>142</v>
      </c>
      <c r="E159" s="116">
        <f t="shared" si="50"/>
        <v>0</v>
      </c>
      <c r="F159" s="117" t="str">
        <f t="shared" si="51"/>
        <v>sprawdz</v>
      </c>
      <c r="G159" s="118" t="e" cm="1">
        <f t="array" ref="G159">IF(N159="P",1.4308*P159+64.2+37.8+T159,IF(OR(N159="Kr",N159="RPKr",N159="RPK",N159="K"),501+321.33+1.43*P159+79,IF(OR(N159="Nr",N159="N",N159="Nrp"),2*501*COS(W159/2)+20+79+125,IF(N159="Or",657,IF(OR(N159="Pb",N159="BN",N159="Pp"),1.43*P159+64.2+77.6+T160, CHECK)))))</f>
        <v>#NAME?</v>
      </c>
      <c r="H159" s="116"/>
      <c r="I159" s="117"/>
      <c r="J159" s="117" t="str">
        <f t="shared" si="53"/>
        <v xml:space="preserve">uchwyty, światłowód, 0 </v>
      </c>
      <c r="K159" s="117"/>
      <c r="L159" s="31">
        <v>107</v>
      </c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2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122</v>
      </c>
      <c r="D160" s="116">
        <f t="shared" ref="D160:D223" si="56">MAX(D159:E159)+1</f>
        <v>143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123</v>
      </c>
      <c r="D161" s="116">
        <f t="shared" si="56"/>
        <v>144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10">
        <v>124</v>
      </c>
      <c r="D162" s="116">
        <f t="shared" si="56"/>
        <v>145</v>
      </c>
      <c r="E162" s="10">
        <f t="shared" si="50"/>
        <v>0</v>
      </c>
      <c r="F162" s="117" t="str">
        <f t="shared" si="51"/>
        <v>sprawdz</v>
      </c>
      <c r="G162" s="65"/>
      <c r="H162" s="10"/>
      <c r="I162" s="27"/>
      <c r="J162" s="117" t="str">
        <f t="shared" si="53"/>
        <v xml:space="preserve">uchwyty, światłowód, 0 </v>
      </c>
      <c r="K162" s="27"/>
      <c r="L162" s="31"/>
      <c r="M162" s="112"/>
      <c r="N162" s="30"/>
      <c r="O162" s="30"/>
      <c r="P162" s="33"/>
      <c r="Q162" s="19"/>
      <c r="R162" s="39">
        <v>3</v>
      </c>
      <c r="S162" s="30"/>
      <c r="T162" s="30"/>
      <c r="U162" s="34">
        <f t="shared" si="55"/>
        <v>2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>
        <f t="shared" si="46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125</v>
      </c>
      <c r="D163" s="116">
        <f t="shared" si="56"/>
        <v>146</v>
      </c>
      <c r="E163" s="10">
        <f t="shared" si="50"/>
        <v>0</v>
      </c>
      <c r="F163" s="117" t="str">
        <f t="shared" si="51"/>
        <v>sprawdz</v>
      </c>
      <c r="G163" s="65"/>
      <c r="H163" s="10"/>
      <c r="I163" s="27"/>
      <c r="J163" s="117" t="str">
        <f t="shared" si="53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3</v>
      </c>
      <c r="S163" s="30"/>
      <c r="T163" s="30"/>
      <c r="U163" s="34">
        <f t="shared" si="55"/>
        <v>2</v>
      </c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>
        <f t="shared" si="46"/>
        <v>0</v>
      </c>
      <c r="AA163" s="16"/>
      <c r="AB163" s="35"/>
      <c r="AC163" s="35"/>
      <c r="AD163" s="66" t="s">
        <v>70</v>
      </c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126</v>
      </c>
      <c r="D164" s="116">
        <f t="shared" si="56"/>
        <v>147</v>
      </c>
      <c r="E164" s="10">
        <f t="shared" si="50"/>
        <v>0</v>
      </c>
      <c r="F164" s="117" t="str">
        <f t="shared" si="51"/>
        <v>sprawdz</v>
      </c>
      <c r="G164" s="65"/>
      <c r="H164" s="10"/>
      <c r="I164" s="27"/>
      <c r="J164" s="117" t="str">
        <f t="shared" si="53"/>
        <v xml:space="preserve">uchwyty, światłowód, 0 </v>
      </c>
      <c r="K164" s="27"/>
      <c r="L164" s="31"/>
      <c r="M164" s="112"/>
      <c r="N164" s="30"/>
      <c r="O164" s="30"/>
      <c r="P164" s="33"/>
      <c r="Q164" s="19"/>
      <c r="R164" s="39">
        <v>3</v>
      </c>
      <c r="S164" s="30"/>
      <c r="T164" s="30"/>
      <c r="U164" s="34">
        <f t="shared" si="55"/>
        <v>2</v>
      </c>
      <c r="V164" s="32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>
        <f t="shared" si="46"/>
        <v>0</v>
      </c>
      <c r="AA164" s="16" t="s">
        <v>12</v>
      </c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10">
        <v>127</v>
      </c>
      <c r="D165" s="116">
        <f t="shared" si="56"/>
        <v>148</v>
      </c>
      <c r="E165" s="10">
        <f t="shared" si="50"/>
        <v>0</v>
      </c>
      <c r="F165" s="117" t="str">
        <f t="shared" si="51"/>
        <v>sprawdz</v>
      </c>
      <c r="G165" s="65"/>
      <c r="H165" s="10"/>
      <c r="I165" s="27"/>
      <c r="J165" s="117" t="str">
        <f t="shared" si="53"/>
        <v xml:space="preserve">uchwyty, światłowód, 0 </v>
      </c>
      <c r="K165" s="27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>
        <f t="shared" si="55"/>
        <v>2</v>
      </c>
      <c r="V165" s="32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>
        <f t="shared" si="46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128</v>
      </c>
      <c r="D166" s="116">
        <f t="shared" si="56"/>
        <v>149</v>
      </c>
      <c r="E166" s="10">
        <f t="shared" si="50"/>
        <v>0</v>
      </c>
      <c r="F166" s="117" t="str">
        <f t="shared" si="51"/>
        <v>sprawdz</v>
      </c>
      <c r="G166" s="54"/>
      <c r="H166" s="46"/>
      <c r="I166" s="46"/>
      <c r="J166" s="117" t="str">
        <f t="shared" si="53"/>
        <v xml:space="preserve">uchwyty, światłowód,  </v>
      </c>
      <c r="K166" s="27"/>
      <c r="L166" s="31"/>
      <c r="M166" s="112"/>
      <c r="N166" s="39"/>
      <c r="O166" s="39"/>
      <c r="P166" s="33"/>
      <c r="Q166" s="19"/>
      <c r="R166" s="39">
        <v>3</v>
      </c>
      <c r="S166" s="30"/>
      <c r="T166" s="30"/>
      <c r="U166" s="34">
        <f>SUM(U139:U165)</f>
        <v>100</v>
      </c>
      <c r="V166" s="35"/>
      <c r="W166" s="35"/>
      <c r="X166" s="18" t="str">
        <f t="shared" si="48"/>
        <v>AsXSn 4x50 mm2+AsXSn 1x25 mm2</v>
      </c>
      <c r="Y166" s="18" t="str">
        <f t="shared" si="49"/>
        <v xml:space="preserve"> przyłącze napow. nN</v>
      </c>
      <c r="Z166" s="18"/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129</v>
      </c>
      <c r="D167" s="116">
        <f t="shared" si="56"/>
        <v>150</v>
      </c>
      <c r="E167" s="10">
        <f t="shared" si="50"/>
        <v>0</v>
      </c>
      <c r="F167" s="117" t="str">
        <f t="shared" si="51"/>
        <v>sprawdz</v>
      </c>
      <c r="G167" s="54"/>
      <c r="H167" s="46"/>
      <c r="I167" s="46"/>
      <c r="J167" s="117" t="str">
        <f t="shared" si="53"/>
        <v xml:space="preserve">uchwyty, światłowód,  </v>
      </c>
      <c r="K167" s="27"/>
      <c r="L167" s="31"/>
      <c r="M167" s="112"/>
      <c r="N167" s="39"/>
      <c r="O167" s="39"/>
      <c r="P167" s="33"/>
      <c r="Q167" s="19"/>
      <c r="R167" s="39">
        <v>3</v>
      </c>
      <c r="S167" s="39"/>
      <c r="T167" s="30"/>
      <c r="U167" s="34"/>
      <c r="V167" s="35"/>
      <c r="W167" s="35"/>
      <c r="X167" s="18" t="str">
        <f t="shared" si="48"/>
        <v>AsXSn 4x50 mm2+AsXSn 1x25 mm2</v>
      </c>
      <c r="Y167" s="18" t="str">
        <f t="shared" si="49"/>
        <v xml:space="preserve"> przyłącze napow. nN</v>
      </c>
      <c r="Z167" s="18"/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10">
        <v>130</v>
      </c>
      <c r="D168" s="116">
        <f t="shared" si="56"/>
        <v>151</v>
      </c>
      <c r="E168" s="10">
        <f t="shared" si="50"/>
        <v>0</v>
      </c>
      <c r="F168" s="117" t="str">
        <f t="shared" si="51"/>
        <v>sprawdz</v>
      </c>
      <c r="G168" s="10"/>
      <c r="H168" s="38"/>
      <c r="I168" s="38"/>
      <c r="J168" s="117" t="str">
        <f t="shared" si="53"/>
        <v xml:space="preserve">uchwyty, światłowód,  </v>
      </c>
      <c r="K168" s="10"/>
      <c r="L168" s="31"/>
      <c r="M168" s="112"/>
      <c r="N168" s="39"/>
      <c r="O168" s="39"/>
      <c r="P168" s="33"/>
      <c r="Q168" s="19"/>
      <c r="R168" s="39">
        <v>3</v>
      </c>
      <c r="S168" s="39"/>
      <c r="T168" s="39"/>
      <c r="U168" s="34"/>
      <c r="V168" s="35"/>
      <c r="W168" s="35"/>
      <c r="X168" s="18" t="str">
        <f t="shared" si="48"/>
        <v>AsXSn 4x50 mm2+AsXSn 1x25 mm2</v>
      </c>
      <c r="Y168" s="18" t="str">
        <f t="shared" si="49"/>
        <v xml:space="preserve"> przyłącze napow. nN</v>
      </c>
      <c r="Z168" s="18"/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131</v>
      </c>
      <c r="D169" s="116">
        <f t="shared" si="56"/>
        <v>152</v>
      </c>
      <c r="E169" s="10">
        <f t="shared" si="50"/>
        <v>0</v>
      </c>
      <c r="F169" s="117" t="str">
        <f t="shared" si="51"/>
        <v>sprawdz</v>
      </c>
      <c r="G169" s="10"/>
      <c r="H169" s="10"/>
      <c r="I169" s="10"/>
      <c r="J169" s="117" t="str">
        <f t="shared" si="53"/>
        <v xml:space="preserve">uchwyty, światłowód,  </v>
      </c>
      <c r="K169" s="10"/>
      <c r="L169" s="31"/>
      <c r="M169" s="112"/>
      <c r="N169" s="30"/>
      <c r="O169" s="30"/>
      <c r="P169" s="33"/>
      <c r="Q169" s="19"/>
      <c r="R169" s="39">
        <v>3</v>
      </c>
      <c r="S169" s="30"/>
      <c r="T169" s="30"/>
      <c r="U169" s="34"/>
      <c r="V169" s="35"/>
      <c r="W169" s="35"/>
      <c r="X169" s="18" t="str">
        <f t="shared" si="48"/>
        <v>AsXSn 4x50 mm2+AsXSn 1x25 mm2</v>
      </c>
      <c r="Y169" s="18" t="str">
        <f t="shared" si="49"/>
        <v xml:space="preserve"> przyłącze napow. nN</v>
      </c>
      <c r="Z169" s="18"/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132</v>
      </c>
      <c r="D170" s="116">
        <f t="shared" si="56"/>
        <v>153</v>
      </c>
      <c r="E170" s="10">
        <f t="shared" si="50"/>
        <v>0</v>
      </c>
      <c r="F170" s="117" t="str">
        <f t="shared" si="51"/>
        <v>sprawdz</v>
      </c>
      <c r="G170" s="65"/>
      <c r="H170" s="10"/>
      <c r="I170" s="27"/>
      <c r="J170" s="117" t="str">
        <f t="shared" si="53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ref="U170:U172" si="57">P170+2</f>
        <v>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ref="Z170:Z233" si="58">IF(OR(N170="Kr",N170="K"),"wspornik krańcowy",IF(N170="P","wspornik przelotowy",IF(OR(N170="Nr",N170="RNKr",N170="Np."),"wspornik narożny",IF(N170="N","wspornik narożny",IF(N170="Or","wspornik odporowy",IF(OR(N170="RPP",N170="RPPb",N170="RPPR"),"wspornik przelotowy",IF(N170="RPK","wspornik przelotowy",IF(OR(N170="RPKr",N170="RPKb"),"wspornik przelotowy",IF(N170="BN","wspornik przelotowy",0)))))))))</f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10">
        <v>133</v>
      </c>
      <c r="D171" s="116">
        <f t="shared" si="56"/>
        <v>154</v>
      </c>
      <c r="E171" s="10">
        <f t="shared" si="50"/>
        <v>0</v>
      </c>
      <c r="F171" s="117" t="str">
        <f t="shared" si="51"/>
        <v>sprawdz</v>
      </c>
      <c r="G171" s="65"/>
      <c r="H171" s="10"/>
      <c r="I171" s="27"/>
      <c r="J171" s="117" t="str">
        <f t="shared" si="53"/>
        <v xml:space="preserve">uchwyty, światłowód, 0 </v>
      </c>
      <c r="K171" s="27"/>
      <c r="L171" s="31"/>
      <c r="M171" s="112"/>
      <c r="N171" s="30"/>
      <c r="O171" s="30"/>
      <c r="P171" s="33"/>
      <c r="Q171" s="19"/>
      <c r="R171" s="39">
        <v>1</v>
      </c>
      <c r="S171" s="30"/>
      <c r="T171" s="30"/>
      <c r="U171" s="34">
        <f t="shared" si="57"/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134</v>
      </c>
      <c r="D172" s="116">
        <f t="shared" si="56"/>
        <v>155</v>
      </c>
      <c r="E172" s="53"/>
      <c r="F172" s="117" t="str">
        <f t="shared" si="51"/>
        <v>sprawdz</v>
      </c>
      <c r="G172" s="65"/>
      <c r="H172" s="10"/>
      <c r="I172" s="27"/>
      <c r="J172" s="117" t="str">
        <f t="shared" si="53"/>
        <v xml:space="preserve">uchwyty, światłowód, 0 </v>
      </c>
      <c r="K172" s="27"/>
      <c r="L172" s="31"/>
      <c r="M172" s="112"/>
      <c r="N172" s="39"/>
      <c r="O172" s="30"/>
      <c r="P172" s="33"/>
      <c r="Q172" s="19"/>
      <c r="R172" s="39">
        <v>1</v>
      </c>
      <c r="S172" s="30"/>
      <c r="T172" s="30"/>
      <c r="U172" s="34">
        <f t="shared" si="57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135</v>
      </c>
      <c r="D173" s="116">
        <f t="shared" si="56"/>
        <v>156</v>
      </c>
      <c r="E173" s="53"/>
      <c r="F173" s="117" t="str">
        <f t="shared" si="51"/>
        <v>sprawdz</v>
      </c>
      <c r="G173" s="54"/>
      <c r="H173" s="46"/>
      <c r="I173" s="46"/>
      <c r="J173" s="117" t="str">
        <f t="shared" si="53"/>
        <v xml:space="preserve">uchwyty, światłowód, 0 </v>
      </c>
      <c r="K173" s="27"/>
      <c r="L173" s="31">
        <v>159</v>
      </c>
      <c r="M173" s="112"/>
      <c r="N173" s="39"/>
      <c r="O173" s="39"/>
      <c r="P173" s="33"/>
      <c r="Q173" s="19"/>
      <c r="R173" s="39">
        <v>1</v>
      </c>
      <c r="S173" s="30"/>
      <c r="T173" s="30"/>
      <c r="U173" s="34">
        <f>SUM(U170:U172)</f>
        <v>6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10">
        <v>136</v>
      </c>
      <c r="D174" s="116">
        <f t="shared" si="56"/>
        <v>157</v>
      </c>
      <c r="E174" s="53"/>
      <c r="F174" s="117" t="str">
        <f t="shared" si="51"/>
        <v>sprawdz</v>
      </c>
      <c r="G174" s="54"/>
      <c r="H174" s="46"/>
      <c r="I174" s="46"/>
      <c r="J174" s="117" t="str">
        <f t="shared" si="53"/>
        <v xml:space="preserve">uchwyty, światłowód, 0 </v>
      </c>
      <c r="K174" s="27"/>
      <c r="L174" s="31"/>
      <c r="M174" s="112"/>
      <c r="N174" s="39"/>
      <c r="O174" s="39"/>
      <c r="P174" s="33"/>
      <c r="Q174" s="19"/>
      <c r="R174" s="39">
        <v>1</v>
      </c>
      <c r="S174" s="39"/>
      <c r="T174" s="30"/>
      <c r="U174" s="34">
        <v>2092</v>
      </c>
      <c r="V174" s="32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137</v>
      </c>
      <c r="D175" s="116">
        <f t="shared" si="56"/>
        <v>158</v>
      </c>
      <c r="E175" s="62"/>
      <c r="F175" s="117" t="str">
        <f t="shared" si="51"/>
        <v>sprawdz</v>
      </c>
      <c r="G175" s="59"/>
      <c r="H175" s="47"/>
      <c r="I175" s="47"/>
      <c r="J175" s="117" t="str">
        <f t="shared" si="53"/>
        <v xml:space="preserve">uchwyty, światłowód, 0 </v>
      </c>
      <c r="K175" s="59"/>
      <c r="L175" s="31"/>
      <c r="M175" s="112"/>
      <c r="N175" s="48"/>
      <c r="O175" s="48"/>
      <c r="P175" s="33"/>
      <c r="Q175" s="19"/>
      <c r="R175" s="39">
        <v>1</v>
      </c>
      <c r="S175" s="48"/>
      <c r="T175" s="48"/>
      <c r="U175" s="34">
        <f t="shared" ref="U175:U238" si="59">P175+2</f>
        <v>2</v>
      </c>
      <c r="V175" s="32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138</v>
      </c>
      <c r="D176" s="116">
        <f t="shared" si="56"/>
        <v>159</v>
      </c>
      <c r="E176" s="60"/>
      <c r="F176" s="117" t="str">
        <f t="shared" si="51"/>
        <v>sprawdz</v>
      </c>
      <c r="G176" s="61"/>
      <c r="H176" s="49"/>
      <c r="I176" s="49"/>
      <c r="J176" s="117" t="str">
        <f t="shared" si="53"/>
        <v xml:space="preserve">uchwyty, światłowód, 0 </v>
      </c>
      <c r="K176" s="61"/>
      <c r="L176" s="31"/>
      <c r="M176" s="112"/>
      <c r="N176" s="50"/>
      <c r="O176" s="50"/>
      <c r="P176" s="33"/>
      <c r="Q176" s="19"/>
      <c r="R176" s="39">
        <v>1</v>
      </c>
      <c r="S176" s="50"/>
      <c r="T176" s="50"/>
      <c r="U176" s="34">
        <f t="shared" si="59"/>
        <v>2</v>
      </c>
      <c r="V176" s="32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10">
        <v>139</v>
      </c>
      <c r="D177" s="116">
        <f t="shared" si="56"/>
        <v>160</v>
      </c>
      <c r="E177" s="62"/>
      <c r="F177" s="117" t="str">
        <f t="shared" si="51"/>
        <v>sprawdz</v>
      </c>
      <c r="G177" s="63"/>
      <c r="H177" s="51"/>
      <c r="I177" s="51"/>
      <c r="J177" s="117" t="str">
        <f t="shared" si="53"/>
        <v xml:space="preserve">uchwyty, światłowód, 0 </v>
      </c>
      <c r="K177" s="63"/>
      <c r="L177" s="31"/>
      <c r="M177" s="112"/>
      <c r="N177" s="52"/>
      <c r="O177" s="52"/>
      <c r="P177" s="33"/>
      <c r="Q177" s="19"/>
      <c r="R177" s="39">
        <v>1</v>
      </c>
      <c r="S177" s="52"/>
      <c r="T177" s="52"/>
      <c r="U177" s="34">
        <f t="shared" si="59"/>
        <v>2</v>
      </c>
      <c r="V177" s="32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140</v>
      </c>
      <c r="D178" s="116">
        <f t="shared" si="56"/>
        <v>161</v>
      </c>
      <c r="E178" s="62"/>
      <c r="F178" s="117" t="str">
        <f t="shared" si="51"/>
        <v>sprawdz</v>
      </c>
      <c r="G178" s="63"/>
      <c r="H178" s="51"/>
      <c r="I178" s="51"/>
      <c r="J178" s="117" t="str">
        <f t="shared" si="53"/>
        <v xml:space="preserve">uchwyty, światłowód, 0 </v>
      </c>
      <c r="K178" s="63"/>
      <c r="L178" s="31"/>
      <c r="M178" s="112"/>
      <c r="N178" s="52"/>
      <c r="O178" s="67"/>
      <c r="P178" s="33"/>
      <c r="Q178" s="19"/>
      <c r="R178" s="39">
        <v>1</v>
      </c>
      <c r="S178" s="52"/>
      <c r="T178" s="52"/>
      <c r="U178" s="34">
        <f t="shared" si="59"/>
        <v>2</v>
      </c>
      <c r="V178" s="35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141</v>
      </c>
      <c r="D179" s="116">
        <f t="shared" si="56"/>
        <v>162</v>
      </c>
      <c r="E179" s="53"/>
      <c r="F179" s="117" t="str">
        <f t="shared" si="51"/>
        <v>sprawdz</v>
      </c>
      <c r="G179" s="65"/>
      <c r="H179" s="10"/>
      <c r="I179" s="27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5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10">
        <v>142</v>
      </c>
      <c r="D180" s="116">
        <f t="shared" si="56"/>
        <v>163</v>
      </c>
      <c r="E180" s="53"/>
      <c r="F180" s="117" t="str">
        <f t="shared" si="51"/>
        <v>sprawdz</v>
      </c>
      <c r="G180" s="65"/>
      <c r="H180" s="10"/>
      <c r="I180" s="27"/>
      <c r="J180" s="117" t="str">
        <f t="shared" si="53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9"/>
        <v>2</v>
      </c>
      <c r="V180" s="35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143</v>
      </c>
      <c r="D181" s="116">
        <f t="shared" si="56"/>
        <v>164</v>
      </c>
      <c r="E181" s="56"/>
      <c r="F181" s="117" t="str">
        <f t="shared" si="51"/>
        <v>sprawdz</v>
      </c>
      <c r="G181" s="65"/>
      <c r="H181" s="10"/>
      <c r="I181" s="27"/>
      <c r="J181" s="117" t="str">
        <f t="shared" si="53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9"/>
        <v>2</v>
      </c>
      <c r="V181" s="35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144</v>
      </c>
      <c r="D182" s="116">
        <f t="shared" si="56"/>
        <v>165</v>
      </c>
      <c r="E182" s="53"/>
      <c r="F182" s="117" t="str">
        <f t="shared" si="51"/>
        <v>sprawdz</v>
      </c>
      <c r="G182" s="54"/>
      <c r="H182" s="54"/>
      <c r="I182" s="54"/>
      <c r="J182" s="117" t="str">
        <f t="shared" si="53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10">
        <v>145</v>
      </c>
      <c r="D183" s="116">
        <f t="shared" si="56"/>
        <v>166</v>
      </c>
      <c r="E183" s="53"/>
      <c r="F183" s="117" t="str">
        <f t="shared" si="51"/>
        <v>sprawdz</v>
      </c>
      <c r="G183" s="54"/>
      <c r="H183" s="54"/>
      <c r="I183" s="54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146</v>
      </c>
      <c r="D184" s="116">
        <f t="shared" si="56"/>
        <v>167</v>
      </c>
      <c r="E184" s="62"/>
      <c r="F184" s="117" t="str">
        <f t="shared" si="51"/>
        <v>sprawdz</v>
      </c>
      <c r="G184" s="63"/>
      <c r="H184" s="63"/>
      <c r="I184" s="63"/>
      <c r="J184" s="117" t="str">
        <f t="shared" si="53"/>
        <v xml:space="preserve">uchwyty, światłowód, 0 </v>
      </c>
      <c r="K184" s="59"/>
      <c r="L184" s="31">
        <v>123</v>
      </c>
      <c r="M184" s="112"/>
      <c r="N184" s="57"/>
      <c r="O184" s="68"/>
      <c r="P184" s="33"/>
      <c r="Q184" s="19"/>
      <c r="R184" s="39">
        <v>1</v>
      </c>
      <c r="S184" s="69"/>
      <c r="T184" s="69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147</v>
      </c>
      <c r="D185" s="116">
        <f t="shared" si="56"/>
        <v>168</v>
      </c>
      <c r="E185" s="60"/>
      <c r="F185" s="117" t="str">
        <f t="shared" si="51"/>
        <v>sprawdz</v>
      </c>
      <c r="G185" s="61"/>
      <c r="H185" s="61"/>
      <c r="I185" s="61"/>
      <c r="J185" s="117" t="str">
        <f t="shared" si="53"/>
        <v xml:space="preserve">uchwyty, światłowód, 0 </v>
      </c>
      <c r="K185" s="61"/>
      <c r="L185" s="31"/>
      <c r="M185" s="112"/>
      <c r="N185" s="58"/>
      <c r="O185" s="70"/>
      <c r="P185" s="33"/>
      <c r="Q185" s="19"/>
      <c r="R185" s="39">
        <v>1</v>
      </c>
      <c r="S185" s="58"/>
      <c r="T185" s="58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10">
        <v>148</v>
      </c>
      <c r="D186" s="116">
        <f t="shared" si="56"/>
        <v>169</v>
      </c>
      <c r="E186" s="62"/>
      <c r="F186" s="117" t="str">
        <f t="shared" si="51"/>
        <v>sprawdz</v>
      </c>
      <c r="G186" s="63"/>
      <c r="H186" s="63"/>
      <c r="I186" s="63"/>
      <c r="J186" s="117" t="str">
        <f t="shared" si="53"/>
        <v xml:space="preserve">uchwyty, światłowód, 0 </v>
      </c>
      <c r="K186" s="63"/>
      <c r="L186" s="31"/>
      <c r="M186" s="112"/>
      <c r="N186" s="57"/>
      <c r="O186" s="68"/>
      <c r="P186" s="33"/>
      <c r="Q186" s="19"/>
      <c r="R186" s="39">
        <v>1</v>
      </c>
      <c r="S186" s="57"/>
      <c r="T186" s="57"/>
      <c r="U186" s="34">
        <f t="shared" si="59"/>
        <v>2</v>
      </c>
      <c r="V186" s="32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149</v>
      </c>
      <c r="D187" s="116">
        <f t="shared" si="56"/>
        <v>170</v>
      </c>
      <c r="E187" s="56"/>
      <c r="F187" s="117" t="str">
        <f t="shared" si="51"/>
        <v>sprawdz</v>
      </c>
      <c r="G187" s="65"/>
      <c r="H187" s="10"/>
      <c r="I187" s="27"/>
      <c r="J187" s="117" t="str">
        <f t="shared" si="53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2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150</v>
      </c>
      <c r="D188" s="116">
        <f t="shared" si="56"/>
        <v>171</v>
      </c>
      <c r="E188" s="53"/>
      <c r="F188" s="117" t="str">
        <f t="shared" si="51"/>
        <v>sprawdz</v>
      </c>
      <c r="G188" s="54"/>
      <c r="H188" s="54"/>
      <c r="I188" s="54"/>
      <c r="J188" s="117" t="str">
        <f t="shared" si="53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10">
        <v>151</v>
      </c>
      <c r="D189" s="116">
        <f t="shared" si="56"/>
        <v>172</v>
      </c>
      <c r="E189" s="53"/>
      <c r="F189" s="117" t="str">
        <f t="shared" si="51"/>
        <v>sprawdz</v>
      </c>
      <c r="G189" s="54"/>
      <c r="H189" s="54"/>
      <c r="I189" s="54"/>
      <c r="J189" s="117" t="str">
        <f t="shared" si="53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152</v>
      </c>
      <c r="D190" s="116">
        <f t="shared" si="56"/>
        <v>173</v>
      </c>
      <c r="E190" s="56"/>
      <c r="F190" s="117" t="str">
        <f t="shared" si="51"/>
        <v>sprawdz</v>
      </c>
      <c r="G190" s="10"/>
      <c r="H190" s="10"/>
      <c r="I190" s="10"/>
      <c r="J190" s="117" t="str">
        <f t="shared" si="53"/>
        <v xml:space="preserve">uchwyty, światłowód, 0 </v>
      </c>
      <c r="K190" s="10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5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153</v>
      </c>
      <c r="D191" s="116">
        <f t="shared" si="56"/>
        <v>174</v>
      </c>
      <c r="E191" s="56"/>
      <c r="F191" s="117" t="str">
        <f t="shared" si="51"/>
        <v>sprawdz</v>
      </c>
      <c r="G191" s="10"/>
      <c r="H191" s="10"/>
      <c r="I191" s="10"/>
      <c r="J191" s="117" t="str">
        <f t="shared" si="53"/>
        <v xml:space="preserve">uchwyty, światłowód, 0 </v>
      </c>
      <c r="K191" s="10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5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10">
        <v>154</v>
      </c>
      <c r="D192" s="116">
        <f t="shared" si="56"/>
        <v>175</v>
      </c>
      <c r="E192" s="11"/>
      <c r="F192" s="117" t="str">
        <f t="shared" si="51"/>
        <v>sprawdz</v>
      </c>
      <c r="G192" s="29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30"/>
      <c r="P192" s="33"/>
      <c r="Q192" s="19"/>
      <c r="R192" s="39">
        <v>1</v>
      </c>
      <c r="S192" s="30"/>
      <c r="T192" s="30"/>
      <c r="U192" s="34">
        <f t="shared" si="59"/>
        <v>2</v>
      </c>
      <c r="V192" s="32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155</v>
      </c>
      <c r="D193" s="116">
        <f t="shared" si="56"/>
        <v>176</v>
      </c>
      <c r="E193" s="56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30"/>
      <c r="P193" s="33"/>
      <c r="Q193" s="19"/>
      <c r="R193" s="39">
        <v>1</v>
      </c>
      <c r="S193" s="30"/>
      <c r="T193" s="30"/>
      <c r="U193" s="34">
        <f t="shared" si="59"/>
        <v>2</v>
      </c>
      <c r="V193" s="32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156</v>
      </c>
      <c r="D194" s="116">
        <f t="shared" si="56"/>
        <v>177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44"/>
      <c r="P194" s="33"/>
      <c r="Q194" s="19"/>
      <c r="R194" s="39">
        <v>1</v>
      </c>
      <c r="S194" s="30"/>
      <c r="T194" s="30"/>
      <c r="U194" s="34">
        <f t="shared" si="59"/>
        <v>2</v>
      </c>
      <c r="V194" s="32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10">
        <v>157</v>
      </c>
      <c r="D195" s="116">
        <f t="shared" si="56"/>
        <v>178</v>
      </c>
      <c r="E195" s="56"/>
      <c r="F195" s="117" t="str">
        <f t="shared" si="51"/>
        <v>sprawdz</v>
      </c>
      <c r="G195" s="29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158</v>
      </c>
      <c r="D196" s="116">
        <f t="shared" si="56"/>
        <v>179</v>
      </c>
      <c r="E196" s="53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112"/>
      <c r="N196" s="30"/>
      <c r="O196" s="44"/>
      <c r="P196" s="33"/>
      <c r="Q196" s="19"/>
      <c r="R196" s="39">
        <v>1</v>
      </c>
      <c r="S196" s="30"/>
      <c r="T196" s="30"/>
      <c r="U196" s="34">
        <f t="shared" si="59"/>
        <v>2</v>
      </c>
      <c r="V196" s="35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159</v>
      </c>
      <c r="D197" s="116">
        <f t="shared" si="56"/>
        <v>180</v>
      </c>
      <c r="E197" s="53"/>
      <c r="F197" s="117" t="str">
        <f t="shared" si="51"/>
        <v>sprawdz</v>
      </c>
      <c r="G197" s="65"/>
      <c r="H197" s="10"/>
      <c r="I197" s="27"/>
      <c r="J197" s="117" t="str">
        <f t="shared" si="53"/>
        <v xml:space="preserve">uchwyty, światłowód, 0 </v>
      </c>
      <c r="K197" s="27"/>
      <c r="L197" s="31"/>
      <c r="M197" s="11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5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10">
        <v>160</v>
      </c>
      <c r="D198" s="116">
        <f t="shared" si="56"/>
        <v>181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11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5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161</v>
      </c>
      <c r="D199" s="116">
        <f t="shared" si="56"/>
        <v>182</v>
      </c>
      <c r="E199" s="56"/>
      <c r="F199" s="117" t="str">
        <f t="shared" si="51"/>
        <v>sprawdz</v>
      </c>
      <c r="G199" s="65"/>
      <c r="H199" s="10"/>
      <c r="I199" s="27"/>
      <c r="J199" s="117" t="str">
        <f t="shared" si="53"/>
        <v xml:space="preserve">uchwyty, światłowód, 0 </v>
      </c>
      <c r="K199" s="27"/>
      <c r="L199" s="31"/>
      <c r="M199" s="11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2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162</v>
      </c>
      <c r="D200" s="116">
        <f t="shared" si="56"/>
        <v>183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59"/>
        <v>2</v>
      </c>
      <c r="V200" s="32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>
        <v>163</v>
      </c>
      <c r="D201" s="116">
        <f t="shared" si="56"/>
        <v>184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2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 t="s">
        <v>12</v>
      </c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164</v>
      </c>
      <c r="D202" s="116">
        <f t="shared" si="56"/>
        <v>185</v>
      </c>
      <c r="E202" s="56"/>
      <c r="F202" s="117" t="str">
        <f t="shared" si="51"/>
        <v>sprawdz</v>
      </c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2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165</v>
      </c>
      <c r="D203" s="116">
        <f t="shared" si="56"/>
        <v>186</v>
      </c>
      <c r="E203" s="56"/>
      <c r="F203" s="117" t="str">
        <f t="shared" si="51"/>
        <v>sprawdz</v>
      </c>
      <c r="G203" s="29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>
        <v>166</v>
      </c>
      <c r="D204" s="116">
        <f t="shared" si="56"/>
        <v>187</v>
      </c>
      <c r="E204" s="56"/>
      <c r="F204" s="117" t="str">
        <f t="shared" si="51"/>
        <v>sprawdz</v>
      </c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167</v>
      </c>
      <c r="D205" s="116">
        <f t="shared" si="56"/>
        <v>188</v>
      </c>
      <c r="E205" s="56"/>
      <c r="F205" s="117" t="str">
        <f t="shared" si="51"/>
        <v>sprawdz</v>
      </c>
      <c r="G205" s="29"/>
      <c r="H205" s="10"/>
      <c r="I205" s="27"/>
      <c r="J205" s="117" t="str">
        <f t="shared" si="53"/>
        <v xml:space="preserve">uchwyty, światłowód, 0 </v>
      </c>
      <c r="K205" s="27"/>
      <c r="L205" s="31"/>
      <c r="M205" s="32"/>
      <c r="N205" s="30"/>
      <c r="O205" s="44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si="48"/>
        <v>AL.  4x50 mm2+AL. 1x25 mm2</v>
      </c>
      <c r="Y205" s="18" t="str">
        <f t="shared" si="49"/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54">
        <v>168</v>
      </c>
      <c r="D206" s="116">
        <f t="shared" si="56"/>
        <v>189</v>
      </c>
      <c r="E206" s="56"/>
      <c r="F206" s="27"/>
      <c r="G206" s="65"/>
      <c r="H206" s="10"/>
      <c r="I206" s="27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48"/>
        <v>AL.  4x50 mm2+AL. 1x25 mm2</v>
      </c>
      <c r="Y206" s="18" t="str">
        <f t="shared" si="49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>
        <v>169</v>
      </c>
      <c r="D207" s="116">
        <f t="shared" si="56"/>
        <v>190</v>
      </c>
      <c r="E207" s="56"/>
      <c r="F207" s="27"/>
      <c r="G207" s="65"/>
      <c r="H207" s="10"/>
      <c r="I207" s="27"/>
      <c r="J207" s="117" t="str">
        <f t="shared" si="53"/>
        <v xml:space="preserve">uchwyty, światłowód, 0 </v>
      </c>
      <c r="K207" s="27"/>
      <c r="L207" s="31"/>
      <c r="M207" s="32"/>
      <c r="N207" s="30"/>
      <c r="O207" s="44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48"/>
        <v>AL.  4x50 mm2+AL. 1x25 mm2</v>
      </c>
      <c r="Y207" s="18" t="str">
        <f t="shared" si="49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170</v>
      </c>
      <c r="D208" s="116">
        <f t="shared" si="56"/>
        <v>191</v>
      </c>
      <c r="E208" s="56"/>
      <c r="F208" s="27"/>
      <c r="G208" s="65"/>
      <c r="H208" s="10"/>
      <c r="I208" s="27"/>
      <c r="J208" s="117" t="str">
        <f t="shared" si="53"/>
        <v xml:space="preserve">uchwyty, światłowód, 0 </v>
      </c>
      <c r="K208" s="27"/>
      <c r="L208" s="31"/>
      <c r="M208" s="32"/>
      <c r="N208" s="30"/>
      <c r="O208" s="44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48"/>
        <v>AL.  4x50 mm2+AL. 1x25 mm2</v>
      </c>
      <c r="Y208" s="18" t="str">
        <f t="shared" si="49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54">
        <v>171</v>
      </c>
      <c r="D209" s="116">
        <f t="shared" si="56"/>
        <v>192</v>
      </c>
      <c r="E209" s="53"/>
      <c r="F209" s="54"/>
      <c r="G209" s="54"/>
      <c r="H209" s="54"/>
      <c r="I209" s="54"/>
      <c r="J209" s="117" t="str">
        <f t="shared" si="53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ref="X209:X216" si="60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mm2"),IF(R209=10,("AsXSn 4x70 mm2+AL.  4x50 mm2+AL. 2x25 mm2"),IF(R209=11,("AL.  7x50 mm2+AL. 2x25 mm2")))))))))))</f>
        <v>AL.  4x50 mm2+AL. 1x25 mm2</v>
      </c>
      <c r="Y209" s="18" t="str">
        <f t="shared" ref="Y209:Y272" si="61">IF(S209="T",(", lampa OU, przyłącze napow. nN"), (" przyłącze napow. nN"))</f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>
        <v>172</v>
      </c>
      <c r="D210" s="116">
        <f t="shared" si="56"/>
        <v>193</v>
      </c>
      <c r="E210" s="53"/>
      <c r="F210" s="54"/>
      <c r="G210" s="54"/>
      <c r="H210" s="54"/>
      <c r="I210" s="54"/>
      <c r="J210" s="117" t="str">
        <f t="shared" si="53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54">
        <v>173</v>
      </c>
      <c r="D211" s="116">
        <f t="shared" si="56"/>
        <v>194</v>
      </c>
      <c r="E211" s="56"/>
      <c r="F211" s="10"/>
      <c r="G211" s="10"/>
      <c r="H211" s="10"/>
      <c r="I211" s="10"/>
      <c r="J211" s="117" t="str">
        <f t="shared" ref="J211:J274" si="62">CONCATENATE("uchwyty, światłowód, ",Z211,IF(Q211=1, ", mufa i zapas", " "))</f>
        <v xml:space="preserve">uchwyty, światłowód, 0 </v>
      </c>
      <c r="K211" s="10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54">
        <v>174</v>
      </c>
      <c r="D212" s="116">
        <f t="shared" si="56"/>
        <v>195</v>
      </c>
      <c r="E212" s="56"/>
      <c r="F212" s="10"/>
      <c r="G212" s="10"/>
      <c r="H212" s="10"/>
      <c r="I212" s="10"/>
      <c r="J212" s="117" t="str">
        <f t="shared" si="62"/>
        <v xml:space="preserve">uchwyty, światłowód, 0 </v>
      </c>
      <c r="K212" s="10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>
        <v>175</v>
      </c>
      <c r="D213" s="116">
        <f t="shared" si="56"/>
        <v>196</v>
      </c>
      <c r="E213" s="56"/>
      <c r="F213" s="27"/>
      <c r="G213" s="29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si="60"/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197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0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198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0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199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0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200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ref="X217:X280" si="63">IF(R217=1,("AL.  4x50 mm2+AL. 1x25 mm2"),IF(R217=2,("AL.  4x50 mm2+AL. 2x25 mm2"),IF(R217=3,("AsXSn 4x50 mm2+AsXSn 1x25 mm2"),IF(R217=4,("AsXSn 4x50 mm2+AsXSn 2x25 mm2"),IF(R217=5,("AL.  4x50 mm2"),IF(R217=6,("AsXSn 4x50 mm2"),IF(R217=9,("2xAL. 2x25 mm2"),IF(R217=8,("3xAsXSn 4x50 mm2+AsXSn 2x25 mm2")))))))))</f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201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202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6"/>
        <v>203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6"/>
        <v>204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6"/>
        <v>205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6"/>
        <v>206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ref="D224:D272" si="64">MAX(D223:E223)+1</f>
        <v>207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208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209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64"/>
        <v>210</v>
      </c>
      <c r="E227" s="56"/>
      <c r="F227" s="27"/>
      <c r="G227" s="65"/>
      <c r="H227" s="10"/>
      <c r="I227" s="27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 t="shared" si="59"/>
        <v>2</v>
      </c>
      <c r="V227" s="35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64"/>
        <v>211</v>
      </c>
      <c r="E228" s="56"/>
      <c r="F228" s="27"/>
      <c r="G228" s="65"/>
      <c r="H228" s="10"/>
      <c r="I228" s="27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f t="shared" si="59"/>
        <v>2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64"/>
        <v>212</v>
      </c>
      <c r="E229" s="56"/>
      <c r="F229" s="27"/>
      <c r="G229" s="65"/>
      <c r="H229" s="10"/>
      <c r="I229" s="27"/>
      <c r="J229" s="117" t="str">
        <f t="shared" si="62"/>
        <v xml:space="preserve">uchwyty, światłowód, 0 </v>
      </c>
      <c r="K229" s="27"/>
      <c r="L229" s="31"/>
      <c r="M229" s="32"/>
      <c r="N229" s="30"/>
      <c r="O229" s="30"/>
      <c r="P229" s="33"/>
      <c r="Q229" s="19"/>
      <c r="R229" s="39">
        <v>1</v>
      </c>
      <c r="S229" s="30"/>
      <c r="T229" s="30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64"/>
        <v>213</v>
      </c>
      <c r="E230" s="56"/>
      <c r="F230" s="27"/>
      <c r="G230" s="65"/>
      <c r="H230" s="10"/>
      <c r="I230" s="27"/>
      <c r="J230" s="117" t="str">
        <f t="shared" si="62"/>
        <v xml:space="preserve">uchwyty, światłowód, 0 </v>
      </c>
      <c r="K230" s="27"/>
      <c r="L230" s="31"/>
      <c r="M230" s="32"/>
      <c r="N230" s="30"/>
      <c r="O230" s="30"/>
      <c r="P230" s="33"/>
      <c r="Q230" s="19"/>
      <c r="R230" s="39">
        <v>1</v>
      </c>
      <c r="S230" s="30"/>
      <c r="T230" s="30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54"/>
      <c r="D231" s="116">
        <f t="shared" si="64"/>
        <v>214</v>
      </c>
      <c r="E231" s="53"/>
      <c r="F231" s="54"/>
      <c r="G231" s="54"/>
      <c r="H231" s="54"/>
      <c r="I231" s="54"/>
      <c r="J231" s="117" t="str">
        <f t="shared" si="62"/>
        <v xml:space="preserve">uchwyty, światłowód, 0 </v>
      </c>
      <c r="K231" s="27"/>
      <c r="L231" s="31"/>
      <c r="M231" s="32"/>
      <c r="N231" s="30"/>
      <c r="O231" s="30"/>
      <c r="P231" s="33"/>
      <c r="Q231" s="19"/>
      <c r="R231" s="39">
        <v>1</v>
      </c>
      <c r="S231" s="30"/>
      <c r="T231" s="30"/>
      <c r="U231" s="34">
        <f>SUM(U128:U230)</f>
        <v>2438</v>
      </c>
      <c r="V231" s="32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54"/>
      <c r="D232" s="116">
        <f t="shared" si="64"/>
        <v>215</v>
      </c>
      <c r="E232" s="53"/>
      <c r="F232" s="54"/>
      <c r="G232" s="54"/>
      <c r="H232" s="54"/>
      <c r="I232" s="54"/>
      <c r="J232" s="117" t="str">
        <f t="shared" si="62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/>
      <c r="T232" s="30"/>
      <c r="U232" s="34">
        <v>2738</v>
      </c>
      <c r="V232" s="35"/>
      <c r="W232" s="35"/>
      <c r="X232" s="18" t="str">
        <f t="shared" si="63"/>
        <v>AL.  4x50 mm2+AL. 1x25 mm2</v>
      </c>
      <c r="Y232" s="18" t="str">
        <f t="shared" si="61"/>
        <v xml:space="preserve">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59"/>
      <c r="D233" s="116">
        <f t="shared" si="64"/>
        <v>216</v>
      </c>
      <c r="E233" s="62"/>
      <c r="F233" s="59"/>
      <c r="G233" s="59"/>
      <c r="H233" s="59"/>
      <c r="I233" s="59"/>
      <c r="J233" s="117" t="str">
        <f t="shared" si="62"/>
        <v xml:space="preserve">uchwyty, światłowód, 0 </v>
      </c>
      <c r="K233" s="59"/>
      <c r="L233" s="31"/>
      <c r="M233" s="32"/>
      <c r="N233" s="69"/>
      <c r="O233" s="69"/>
      <c r="P233" s="33"/>
      <c r="Q233" s="19"/>
      <c r="R233" s="39">
        <v>1</v>
      </c>
      <c r="S233" s="69"/>
      <c r="T233" s="69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 xml:space="preserve">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61"/>
      <c r="D234" s="116">
        <f t="shared" si="64"/>
        <v>217</v>
      </c>
      <c r="E234" s="60"/>
      <c r="F234" s="61"/>
      <c r="G234" s="61"/>
      <c r="H234" s="61"/>
      <c r="I234" s="61"/>
      <c r="J234" s="117" t="str">
        <f t="shared" si="62"/>
        <v xml:space="preserve">uchwyty, światłowód, 0 </v>
      </c>
      <c r="K234" s="61"/>
      <c r="L234" s="31"/>
      <c r="M234" s="32"/>
      <c r="N234" s="58"/>
      <c r="O234" s="58"/>
      <c r="P234" s="33"/>
      <c r="Q234" s="19"/>
      <c r="R234" s="39">
        <v>1</v>
      </c>
      <c r="S234" s="58"/>
      <c r="T234" s="58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 xml:space="preserve"> przyłącze napow. nN</v>
      </c>
      <c r="Z234" s="18">
        <f t="shared" ref="Z234:Z291" si="65">IF(OR(N234="Kr",N234="K"),"wspornik krańcowy",IF(N234="P","wspornik przelotowy",IF(OR(N234="Nr",N234="RNKr",N234="Np."),"wspornik narożny",IF(N234="N","wspornik narożny",IF(N234="Or","wspornik odporowy",IF(OR(N234="RPP",N234="RPPb",N234="RPPR"),"wspornik przelotowy",IF(N234="RPK","wspornik przelotowy",IF(OR(N234="RPKr",N234="RPKb"),"wspornik przelotowy",IF(N234="BN","wspornik przelotowy",0)))))))))</f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63"/>
      <c r="D235" s="116">
        <f t="shared" si="64"/>
        <v>218</v>
      </c>
      <c r="E235" s="62"/>
      <c r="F235" s="63"/>
      <c r="G235" s="63"/>
      <c r="H235" s="63"/>
      <c r="I235" s="63"/>
      <c r="J235" s="117" t="str">
        <f t="shared" si="62"/>
        <v xml:space="preserve">uchwyty, światłowód, 0 </v>
      </c>
      <c r="K235" s="63"/>
      <c r="L235" s="31"/>
      <c r="M235" s="32"/>
      <c r="N235" s="57"/>
      <c r="O235" s="57"/>
      <c r="P235" s="33"/>
      <c r="Q235" s="19"/>
      <c r="R235" s="39">
        <v>1</v>
      </c>
      <c r="S235" s="57"/>
      <c r="T235" s="57"/>
      <c r="U235" s="34">
        <f t="shared" si="59"/>
        <v>2</v>
      </c>
      <c r="V235" s="35"/>
      <c r="W235" s="35"/>
      <c r="X235" s="18" t="str">
        <f t="shared" si="63"/>
        <v>AL.  4x50 mm2+AL. 1x25 mm2</v>
      </c>
      <c r="Y235" s="18" t="str">
        <f t="shared" si="61"/>
        <v xml:space="preserve">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219</v>
      </c>
      <c r="E236" s="56"/>
      <c r="F236" s="27" t="str">
        <f t="shared" ref="F236:F257" si="66">IF(OR(N236="Nr",N236="Kr",N236="Or",N236="RPKr",N236="RNKr"),1472,IF(N236="P",227,IF(N236="BN",454,IF(N236="Np.",1250,"sprawdz"))))</f>
        <v>sprawdz</v>
      </c>
      <c r="G236" s="65"/>
      <c r="H236" s="10" t="str">
        <f t="shared" ref="H236:H251" si="67">IF(O236="-10/ZN",CONCATENATE("żel. ",N236,O236),CONCATENATE("wir. ",N236,O236))</f>
        <v xml:space="preserve">wir. </v>
      </c>
      <c r="I236" s="27" t="str">
        <f t="shared" ref="I236:I240" si="68">CONCATENATE(X236,Y236)</f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ref="K236:K245" si="69">CONCATENATE(P236,"(",U236,")")</f>
        <v>(2)</v>
      </c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220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 t="str">
        <f t="shared" si="68"/>
        <v>AL.  4x50 mm2+AL. 1x25 mm2, lampa OU, przyłącze napow. nN</v>
      </c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221</v>
      </c>
      <c r="E238" s="56"/>
      <c r="F238" s="27" t="str">
        <f t="shared" si="66"/>
        <v>sprawdz</v>
      </c>
      <c r="G238" s="29"/>
      <c r="H238" s="10" t="str">
        <f t="shared" si="67"/>
        <v xml:space="preserve">wir. </v>
      </c>
      <c r="I238" s="27" t="str">
        <f t="shared" si="68"/>
        <v>AL.  4x50 mm2+AL. 1x25 mm2, lampa OU, przyłącze napow. nN</v>
      </c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222</v>
      </c>
      <c r="E239" s="56"/>
      <c r="F239" s="27" t="str">
        <f t="shared" si="66"/>
        <v>sprawdz</v>
      </c>
      <c r="G239" s="29"/>
      <c r="H239" s="10" t="str">
        <f t="shared" si="67"/>
        <v xml:space="preserve">wir. </v>
      </c>
      <c r="I239" s="27" t="str">
        <f t="shared" si="68"/>
        <v>AL.  4x50 mm2+AL. 1x25 mm2, lampa OU, przyłącze napow. nN</v>
      </c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ref="U239:U302" si="70">P239+2</f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223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 t="str">
        <f t="shared" si="68"/>
        <v>AL.  4x50 mm2+AL. 1x25 mm2, lampa OU, przyłącze napow. nN</v>
      </c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224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19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225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 t="str">
        <f t="shared" si="69"/>
        <v>(2)</v>
      </c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226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 t="str">
        <f t="shared" si="69"/>
        <v>(2)</v>
      </c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227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 t="str">
        <f t="shared" si="69"/>
        <v>(2)</v>
      </c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228</v>
      </c>
      <c r="E245" s="56"/>
      <c r="F245" s="27" t="str">
        <f t="shared" si="66"/>
        <v>sprawdz</v>
      </c>
      <c r="G245" s="65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 t="str">
        <f t="shared" si="69"/>
        <v>(2)</v>
      </c>
      <c r="L245" s="31"/>
      <c r="M245" s="32"/>
      <c r="N245" s="30"/>
      <c r="O245" s="30"/>
      <c r="P245" s="33"/>
      <c r="Q245" s="43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229</v>
      </c>
      <c r="E246" s="56"/>
      <c r="F246" s="27" t="str">
        <f t="shared" si="66"/>
        <v>sprawdz</v>
      </c>
      <c r="G246" s="65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30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230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231</v>
      </c>
      <c r="E248" s="56"/>
      <c r="F248" s="27" t="str">
        <f t="shared" si="66"/>
        <v>sprawdz</v>
      </c>
      <c r="G248" s="65"/>
      <c r="H248" s="10" t="str">
        <f t="shared" si="67"/>
        <v xml:space="preserve">wir. </v>
      </c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43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232</v>
      </c>
      <c r="E249" s="56"/>
      <c r="F249" s="27" t="str">
        <f t="shared" si="66"/>
        <v>sprawdz</v>
      </c>
      <c r="G249" s="29"/>
      <c r="H249" s="10" t="str">
        <f t="shared" si="67"/>
        <v xml:space="preserve">wir. </v>
      </c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233</v>
      </c>
      <c r="E250" s="56"/>
      <c r="F250" s="27" t="str">
        <f t="shared" si="66"/>
        <v>sprawdz</v>
      </c>
      <c r="G250" s="29"/>
      <c r="H250" s="10" t="str">
        <f t="shared" si="67"/>
        <v xml:space="preserve">wir. </v>
      </c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234</v>
      </c>
      <c r="E251" s="56"/>
      <c r="F251" s="27" t="str">
        <f t="shared" si="66"/>
        <v>sprawdz</v>
      </c>
      <c r="G251" s="65"/>
      <c r="H251" s="10" t="str">
        <f t="shared" si="67"/>
        <v xml:space="preserve">wir. </v>
      </c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235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30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64"/>
        <v>236</v>
      </c>
      <c r="E253" s="56"/>
      <c r="F253" s="27" t="str">
        <f t="shared" si="66"/>
        <v>sprawdz</v>
      </c>
      <c r="G253" s="65"/>
      <c r="H253" s="10"/>
      <c r="I253" s="27"/>
      <c r="J253" s="117" t="str">
        <f t="shared" si="62"/>
        <v xml:space="preserve">uchwyty, światłowód, 0 </v>
      </c>
      <c r="K253" s="27"/>
      <c r="L253" s="31"/>
      <c r="M253" s="32"/>
      <c r="N253" s="30"/>
      <c r="O253" s="44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64"/>
        <v>237</v>
      </c>
      <c r="E254" s="56"/>
      <c r="F254" s="27" t="str">
        <f t="shared" si="66"/>
        <v>sprawdz</v>
      </c>
      <c r="G254" s="65"/>
      <c r="H254" s="10"/>
      <c r="I254" s="27"/>
      <c r="J254" s="117" t="str">
        <f t="shared" si="62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238</v>
      </c>
      <c r="E255" s="56"/>
      <c r="F255" s="27" t="str">
        <f t="shared" si="66"/>
        <v>sprawdz</v>
      </c>
      <c r="G255" s="65"/>
      <c r="H255" s="10"/>
      <c r="I255" s="27"/>
      <c r="J255" s="117" t="str">
        <f t="shared" si="62"/>
        <v xml:space="preserve">uchwyty, światłowód, 0 </v>
      </c>
      <c r="K255" s="27"/>
      <c r="L255" s="31"/>
      <c r="M255" s="32"/>
      <c r="N255" s="30"/>
      <c r="O255" s="44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64"/>
        <v>239</v>
      </c>
      <c r="E256" s="56"/>
      <c r="F256" s="27" t="str">
        <f t="shared" si="66"/>
        <v>sprawdz</v>
      </c>
      <c r="G256" s="65"/>
      <c r="H256" s="10"/>
      <c r="I256" s="27"/>
      <c r="J256" s="117" t="str">
        <f t="shared" si="62"/>
        <v xml:space="preserve">uchwyty, światłowód, 0 </v>
      </c>
      <c r="K256" s="27"/>
      <c r="L256" s="31"/>
      <c r="M256" s="32"/>
      <c r="N256" s="14"/>
      <c r="O256" s="44"/>
      <c r="P256" s="33"/>
      <c r="Q256" s="19"/>
      <c r="R256" s="39">
        <v>1</v>
      </c>
      <c r="S256" s="30" t="s">
        <v>3</v>
      </c>
      <c r="T256" s="30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54"/>
      <c r="D257" s="116">
        <f t="shared" si="64"/>
        <v>240</v>
      </c>
      <c r="E257" s="53"/>
      <c r="F257" s="27" t="str">
        <f t="shared" si="66"/>
        <v>sprawdz</v>
      </c>
      <c r="G257" s="54"/>
      <c r="H257" s="54"/>
      <c r="I257" s="54"/>
      <c r="J257" s="117" t="str">
        <f t="shared" si="62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54"/>
      <c r="D258" s="116">
        <f t="shared" si="64"/>
        <v>241</v>
      </c>
      <c r="E258" s="53"/>
      <c r="F258" s="54"/>
      <c r="G258" s="54"/>
      <c r="H258" s="54"/>
      <c r="I258" s="54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242</v>
      </c>
      <c r="E259" s="56"/>
      <c r="F259" s="10"/>
      <c r="G259" s="10"/>
      <c r="H259" s="10"/>
      <c r="I259" s="10"/>
      <c r="J259" s="117" t="str">
        <f t="shared" si="62"/>
        <v xml:space="preserve">uchwyty, światłowód, 0 </v>
      </c>
      <c r="K259" s="10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2"/>
      <c r="D260" s="116">
        <f t="shared" si="64"/>
        <v>243</v>
      </c>
      <c r="E260" s="11"/>
      <c r="F260" s="12"/>
      <c r="G260" s="12"/>
      <c r="H260" s="12"/>
      <c r="I260" s="12"/>
      <c r="J260" s="117" t="str">
        <f t="shared" si="62"/>
        <v xml:space="preserve">uchwyty, światłowód, 0 </v>
      </c>
      <c r="K260" s="12"/>
      <c r="L260" s="31"/>
      <c r="M260" s="32"/>
      <c r="N260" s="14"/>
      <c r="O260" s="14"/>
      <c r="P260" s="33"/>
      <c r="Q260" s="19"/>
      <c r="R260" s="39">
        <v>1</v>
      </c>
      <c r="S260" s="30" t="s">
        <v>3</v>
      </c>
      <c r="T260" s="14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244</v>
      </c>
      <c r="E261" s="56"/>
      <c r="F261" s="10"/>
      <c r="G261" s="10"/>
      <c r="H261" s="10"/>
      <c r="I261" s="10"/>
      <c r="J261" s="117" t="str">
        <f t="shared" si="62"/>
        <v xml:space="preserve">uchwyty, światłowód, 0 </v>
      </c>
      <c r="K261" s="10"/>
      <c r="L261" s="31"/>
      <c r="M261" s="32"/>
      <c r="N261" s="30"/>
      <c r="O261" s="30"/>
      <c r="P261" s="33"/>
      <c r="Q261" s="43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245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246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247</v>
      </c>
      <c r="E264" s="56"/>
      <c r="F264" s="27"/>
      <c r="G264" s="65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44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248</v>
      </c>
      <c r="E265" s="56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249</v>
      </c>
      <c r="E266" s="56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250</v>
      </c>
      <c r="E267" s="56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251</v>
      </c>
      <c r="E268" s="56"/>
      <c r="F268" s="27"/>
      <c r="G268" s="29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16">
        <f t="shared" si="64"/>
        <v>252</v>
      </c>
      <c r="E269" s="53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si="61"/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16">
        <f t="shared" si="64"/>
        <v>253</v>
      </c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6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16">
        <f t="shared" si="64"/>
        <v>254</v>
      </c>
      <c r="E271" s="53"/>
      <c r="F271" s="27"/>
      <c r="G271" s="65"/>
      <c r="H271" s="10"/>
      <c r="I271" s="27"/>
      <c r="J271" s="117" t="str">
        <f t="shared" si="62"/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6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16">
        <f t="shared" si="64"/>
        <v>255</v>
      </c>
      <c r="E272" s="56"/>
      <c r="F272" s="27"/>
      <c r="G272" s="65"/>
      <c r="H272" s="10"/>
      <c r="I272" s="27"/>
      <c r="J272" s="117" t="str">
        <f t="shared" si="6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6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54"/>
      <c r="E273" s="56"/>
      <c r="F273" s="27"/>
      <c r="G273" s="65"/>
      <c r="H273" s="10"/>
      <c r="I273" s="27"/>
      <c r="J273" s="117" t="str">
        <f t="shared" si="62"/>
        <v xml:space="preserve">uchwyty, światłowód, 0 </v>
      </c>
      <c r="K273" s="27"/>
      <c r="L273" s="31"/>
      <c r="M273" s="32"/>
      <c r="N273" s="30"/>
      <c r="O273" s="30"/>
      <c r="P273" s="33"/>
      <c r="Q273" s="19"/>
      <c r="R273" s="39">
        <v>1</v>
      </c>
      <c r="S273" s="30" t="s">
        <v>3</v>
      </c>
      <c r="T273" s="30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ref="Y273:Y336" si="71">IF(S273="T",(", lampa OU, przyłącze napow. nN"), (" przyłącze napow. nN"))</f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54"/>
      <c r="E274" s="53"/>
      <c r="F274" s="27"/>
      <c r="G274" s="65"/>
      <c r="H274" s="10"/>
      <c r="I274" s="27"/>
      <c r="J274" s="117" t="str">
        <f t="shared" si="62"/>
        <v xml:space="preserve">uchwyty, światłowód, 0 </v>
      </c>
      <c r="K274" s="27"/>
      <c r="L274" s="31"/>
      <c r="M274" s="32"/>
      <c r="N274" s="30"/>
      <c r="O274" s="30"/>
      <c r="P274" s="33"/>
      <c r="Q274" s="19"/>
      <c r="R274" s="39">
        <v>1</v>
      </c>
      <c r="S274" s="30" t="s">
        <v>3</v>
      </c>
      <c r="T274" s="30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54"/>
      <c r="D275" s="54"/>
      <c r="E275" s="53"/>
      <c r="F275" s="54"/>
      <c r="G275" s="54"/>
      <c r="H275" s="54"/>
      <c r="I275" s="54"/>
      <c r="J275" s="117" t="str">
        <f t="shared" ref="J275:J291" si="72">CONCATENATE("uchwyty, światłowód, ",Z275,IF(Q275=1, ", mufa i zapas", " "))</f>
        <v xml:space="preserve">uchwyty, światłowód, 0 </v>
      </c>
      <c r="K275" s="27"/>
      <c r="L275" s="31"/>
      <c r="M275" s="32"/>
      <c r="N275" s="30"/>
      <c r="O275" s="30"/>
      <c r="P275" s="33"/>
      <c r="Q275" s="19"/>
      <c r="R275" s="39">
        <v>1</v>
      </c>
      <c r="S275" s="30" t="s">
        <v>3</v>
      </c>
      <c r="T275" s="30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54"/>
      <c r="D276" s="54"/>
      <c r="E276" s="53"/>
      <c r="F276" s="54"/>
      <c r="G276" s="54"/>
      <c r="H276" s="54"/>
      <c r="I276" s="54"/>
      <c r="J276" s="117" t="str">
        <f t="shared" si="72"/>
        <v xml:space="preserve">uchwyty, światłowód, 0 </v>
      </c>
      <c r="K276" s="27"/>
      <c r="L276" s="31"/>
      <c r="M276" s="32"/>
      <c r="N276" s="30"/>
      <c r="O276" s="30"/>
      <c r="P276" s="33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59"/>
      <c r="D277" s="59"/>
      <c r="E277" s="62"/>
      <c r="F277" s="59"/>
      <c r="G277" s="59"/>
      <c r="H277" s="59"/>
      <c r="I277" s="59"/>
      <c r="J277" s="117" t="str">
        <f t="shared" si="72"/>
        <v xml:space="preserve">uchwyty, światłowód, 0 </v>
      </c>
      <c r="K277" s="59"/>
      <c r="L277" s="31"/>
      <c r="M277" s="32"/>
      <c r="N277" s="69"/>
      <c r="O277" s="69"/>
      <c r="P277" s="33"/>
      <c r="Q277" s="43"/>
      <c r="R277" s="39">
        <v>1</v>
      </c>
      <c r="S277" s="30" t="s">
        <v>3</v>
      </c>
      <c r="T277" s="69"/>
      <c r="U277" s="34">
        <f t="shared" si="70"/>
        <v>2</v>
      </c>
      <c r="V277" s="35"/>
      <c r="W277" s="35"/>
      <c r="X277" s="18" t="str">
        <f t="shared" si="63"/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61"/>
      <c r="D278" s="61"/>
      <c r="E278" s="60"/>
      <c r="F278" s="61"/>
      <c r="G278" s="61"/>
      <c r="H278" s="61"/>
      <c r="I278" s="61"/>
      <c r="J278" s="117" t="str">
        <f t="shared" si="72"/>
        <v xml:space="preserve">uchwyty, światłowód, 0 </v>
      </c>
      <c r="K278" s="61"/>
      <c r="L278" s="71"/>
      <c r="M278" s="32"/>
      <c r="N278" s="58"/>
      <c r="O278" s="58"/>
      <c r="P278" s="42"/>
      <c r="Q278" s="19"/>
      <c r="R278" s="39">
        <v>1</v>
      </c>
      <c r="S278" s="30" t="s">
        <v>3</v>
      </c>
      <c r="T278" s="58"/>
      <c r="U278" s="34">
        <f t="shared" si="70"/>
        <v>2</v>
      </c>
      <c r="V278" s="35"/>
      <c r="W278" s="35"/>
      <c r="X278" s="18" t="str">
        <f t="shared" si="6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63"/>
      <c r="D279" s="63"/>
      <c r="E279" s="62"/>
      <c r="F279" s="63"/>
      <c r="G279" s="63"/>
      <c r="H279" s="63"/>
      <c r="I279" s="63"/>
      <c r="J279" s="117" t="str">
        <f t="shared" si="72"/>
        <v xml:space="preserve">uchwyty, światłowód, 0 </v>
      </c>
      <c r="K279" s="63"/>
      <c r="L279" s="71"/>
      <c r="M279" s="32"/>
      <c r="N279" s="57"/>
      <c r="O279" s="57"/>
      <c r="P279" s="72"/>
      <c r="Q279" s="19"/>
      <c r="R279" s="39">
        <v>1</v>
      </c>
      <c r="S279" s="30" t="s">
        <v>3</v>
      </c>
      <c r="T279" s="57"/>
      <c r="U279" s="34">
        <f t="shared" si="70"/>
        <v>2</v>
      </c>
      <c r="V279" s="35"/>
      <c r="W279" s="35"/>
      <c r="X279" s="18" t="str">
        <f t="shared" si="6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1"/>
      <c r="M280" s="32"/>
      <c r="N280" s="30"/>
      <c r="O280" s="30"/>
      <c r="P280" s="72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6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65"/>
      <c r="H281" s="10"/>
      <c r="I281" s="27"/>
      <c r="J281" s="117" t="str">
        <f t="shared" si="72"/>
        <v xml:space="preserve">uchwyty, światłowód, 0 </v>
      </c>
      <c r="K281" s="27"/>
      <c r="L281" s="71"/>
      <c r="M281" s="32"/>
      <c r="N281" s="44"/>
      <c r="O281" s="30"/>
      <c r="P281" s="72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ref="X281:X285" si="73">IF(R281=1,("AL.  4x50 mm2+AL. 1x25 mm2"),IF(R281=2,("AL.  4x50 mm2+AL. 2x25 mm2"),IF(R281=3,("AsXSn 4x50 mm2+AsXSn 1x25 mm2"),IF(R281=4,("AsXSn 4x50 mm2+AsXSn 2x25 mm2"),IF(R281=5,("AL.  4x50 mm2"),IF(R281=6,("AsXSn 4x50 mm2"),IF(R281=9,("2xAL. 2x25 mm2"),IF(R281=8,("3xAsXSn 4x50 mm2+AsXSn 2x25 mm2")))))))))</f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10"/>
      <c r="E282" s="53"/>
      <c r="F282" s="27"/>
      <c r="G282" s="29"/>
      <c r="H282" s="10"/>
      <c r="I282" s="27"/>
      <c r="J282" s="117" t="str">
        <f t="shared" si="72"/>
        <v xml:space="preserve">uchwyty, światłowód, 0 </v>
      </c>
      <c r="K282" s="27"/>
      <c r="L282" s="73"/>
      <c r="M282" s="32"/>
      <c r="N282" s="44"/>
      <c r="O282" s="30"/>
      <c r="P282" s="30"/>
      <c r="Q282" s="19"/>
      <c r="R282" s="39">
        <v>1</v>
      </c>
      <c r="S282" s="30" t="s">
        <v>3</v>
      </c>
      <c r="T282" s="30"/>
      <c r="U282" s="34">
        <f t="shared" si="70"/>
        <v>2</v>
      </c>
      <c r="V282" s="35"/>
      <c r="W282" s="35"/>
      <c r="X282" s="18" t="str">
        <f t="shared" si="73"/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6" t="s">
        <v>12</v>
      </c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/>
      <c r="D283" s="10"/>
      <c r="E283" s="53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32"/>
      <c r="N283" s="30"/>
      <c r="O283" s="30"/>
      <c r="P283" s="30"/>
      <c r="Q283" s="19"/>
      <c r="R283" s="39">
        <v>1</v>
      </c>
      <c r="S283" s="30" t="s">
        <v>3</v>
      </c>
      <c r="T283" s="30"/>
      <c r="U283" s="34">
        <f t="shared" si="70"/>
        <v>2</v>
      </c>
      <c r="V283" s="35"/>
      <c r="W283" s="35"/>
      <c r="X283" s="18" t="str">
        <f t="shared" si="73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/>
      <c r="D284" s="10"/>
      <c r="E284" s="53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32"/>
      <c r="N284" s="30"/>
      <c r="O284" s="30"/>
      <c r="P284" s="30"/>
      <c r="Q284" s="19"/>
      <c r="R284" s="39">
        <v>1</v>
      </c>
      <c r="S284" s="30" t="s">
        <v>3</v>
      </c>
      <c r="T284" s="30"/>
      <c r="U284" s="34">
        <f t="shared" si="70"/>
        <v>2</v>
      </c>
      <c r="V284" s="35"/>
      <c r="W284" s="35"/>
      <c r="X284" s="18" t="str">
        <f t="shared" si="73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29"/>
      <c r="H285" s="10"/>
      <c r="I285" s="27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4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3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12" customFormat="1" ht="30" customHeight="1" x14ac:dyDescent="0.2">
      <c r="A286" s="10"/>
      <c r="B286" s="75"/>
      <c r="C286" s="10"/>
      <c r="D286" s="10"/>
      <c r="E286" s="56"/>
      <c r="F286" s="27"/>
      <c r="G286" s="65"/>
      <c r="H286" s="10"/>
      <c r="I286" s="27"/>
      <c r="J286" s="117" t="str">
        <f t="shared" si="72"/>
        <v xml:space="preserve">uchwyty, światłowód, 0 </v>
      </c>
      <c r="K286" s="27"/>
      <c r="L286" s="73"/>
      <c r="M286" s="76"/>
      <c r="N286" s="30"/>
      <c r="O286" s="30"/>
      <c r="P286" s="14"/>
      <c r="Q286" s="19"/>
      <c r="R286" s="39">
        <v>1</v>
      </c>
      <c r="S286" s="30" t="s">
        <v>3</v>
      </c>
      <c r="T286" s="30"/>
      <c r="U286" s="34">
        <f t="shared" si="70"/>
        <v>2</v>
      </c>
      <c r="V286" s="77"/>
      <c r="W286" s="35"/>
      <c r="X286" s="18" t="str">
        <f t="shared" ref="X286:X323" si="74">IF(R286=1,("AL.  4x50 mm2+AL. 1x25 mm2"),IF(R286=2,("AL.  4x50 mm2+AL. 2x25 mm2"),IF(R286=3,("AsXSn 4x50 mm2+AsXSn 1x25 mm2"),IF(R286=4,("AsXSn 4x50 mm2+AsXSn 2x25 mm2"),IF(R286=5,("AL.  4x50 mm2"),IF(R286=6,("AsXSn 4x50 mm2"),IF(R286=9,("2xAL.  4x50 mm2+2xAL. 2x25 mm2"),IF(R286=8,("3xAsXSn 4x50 mm2+AsXSn 2x25 mm2")))))))))</f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5"/>
      <c r="AB286" s="77"/>
      <c r="AC286" s="77"/>
      <c r="AD286" s="77"/>
      <c r="AE286" s="77"/>
      <c r="AF286" s="77"/>
      <c r="AG286" s="77"/>
      <c r="AH286" s="77"/>
      <c r="AI286" s="77"/>
    </row>
    <row r="287" spans="1:35" s="12" customFormat="1" ht="30" customHeight="1" x14ac:dyDescent="0.2">
      <c r="A287" s="10"/>
      <c r="B287" s="75"/>
      <c r="C287" s="10"/>
      <c r="D287" s="10"/>
      <c r="E287" s="11"/>
      <c r="F287" s="27"/>
      <c r="G287" s="65"/>
      <c r="H287" s="10"/>
      <c r="I287" s="27"/>
      <c r="J287" s="117" t="str">
        <f t="shared" si="72"/>
        <v xml:space="preserve">uchwyty, światłowód, 0 </v>
      </c>
      <c r="K287" s="27"/>
      <c r="L287" s="73"/>
      <c r="M287" s="76"/>
      <c r="N287" s="30"/>
      <c r="O287" s="30"/>
      <c r="P287" s="30"/>
      <c r="Q287" s="78"/>
      <c r="R287" s="39">
        <v>1</v>
      </c>
      <c r="S287" s="30" t="s">
        <v>3</v>
      </c>
      <c r="T287" s="30"/>
      <c r="U287" s="34">
        <f t="shared" si="70"/>
        <v>2</v>
      </c>
      <c r="V287" s="77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5"/>
      <c r="AB287" s="77"/>
      <c r="AC287" s="77"/>
      <c r="AD287" s="77"/>
      <c r="AE287" s="77"/>
      <c r="AF287" s="77"/>
      <c r="AG287" s="77"/>
      <c r="AH287" s="77"/>
      <c r="AI287" s="77"/>
    </row>
    <row r="288" spans="1:35" s="12" customFormat="1" ht="30" customHeight="1" x14ac:dyDescent="0.2">
      <c r="A288" s="10"/>
      <c r="B288" s="75"/>
      <c r="C288" s="10"/>
      <c r="D288" s="10"/>
      <c r="E288" s="56"/>
      <c r="F288" s="27"/>
      <c r="G288" s="65"/>
      <c r="H288" s="10"/>
      <c r="I288" s="27"/>
      <c r="J288" s="117" t="str">
        <f t="shared" si="72"/>
        <v xml:space="preserve">uchwyty, światłowód, 0 </v>
      </c>
      <c r="K288" s="27"/>
      <c r="L288" s="73"/>
      <c r="M288" s="76"/>
      <c r="N288" s="30"/>
      <c r="O288" s="30"/>
      <c r="P288" s="30"/>
      <c r="Q288" s="78"/>
      <c r="R288" s="39">
        <v>1</v>
      </c>
      <c r="S288" s="30" t="s">
        <v>3</v>
      </c>
      <c r="T288" s="30"/>
      <c r="U288" s="34">
        <f t="shared" si="70"/>
        <v>2</v>
      </c>
      <c r="V288" s="77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si="65"/>
        <v>0</v>
      </c>
      <c r="AA288" s="15"/>
      <c r="AB288" s="77"/>
      <c r="AC288" s="77"/>
      <c r="AD288" s="77"/>
      <c r="AE288" s="77"/>
      <c r="AF288" s="77"/>
      <c r="AG288" s="77"/>
      <c r="AH288" s="77"/>
      <c r="AI288" s="77"/>
    </row>
    <row r="289" spans="1:35" s="9" customFormat="1" ht="30" customHeight="1" x14ac:dyDescent="0.2">
      <c r="A289" s="36"/>
      <c r="B289" s="37"/>
      <c r="C289" s="10"/>
      <c r="D289" s="54"/>
      <c r="E289" s="53"/>
      <c r="F289" s="54"/>
      <c r="G289" s="54"/>
      <c r="H289" s="54"/>
      <c r="I289" s="54"/>
      <c r="J289" s="117" t="str">
        <f t="shared" si="72"/>
        <v xml:space="preserve">uchwyty, światłowód, 0 </v>
      </c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54"/>
      <c r="E290" s="53"/>
      <c r="F290" s="54"/>
      <c r="G290" s="54"/>
      <c r="H290" s="54"/>
      <c r="I290" s="54"/>
      <c r="J290" s="117" t="str">
        <f t="shared" si="72"/>
        <v xml:space="preserve">uchwyty, światłowód, 0 </v>
      </c>
      <c r="K290" s="27"/>
      <c r="L290" s="73"/>
      <c r="M290" s="32"/>
      <c r="N290" s="30"/>
      <c r="O290" s="30"/>
      <c r="P290" s="79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67</v>
      </c>
      <c r="D291" s="10"/>
      <c r="E291" s="56"/>
      <c r="F291" s="10"/>
      <c r="G291" s="10"/>
      <c r="H291" s="10"/>
      <c r="I291" s="10"/>
      <c r="J291" s="117" t="str">
        <f t="shared" si="72"/>
        <v xml:space="preserve">uchwyty, światłowód, 0 </v>
      </c>
      <c r="K291" s="10"/>
      <c r="L291" s="73"/>
      <c r="M291" s="32"/>
      <c r="N291" s="30"/>
      <c r="O291" s="30"/>
      <c r="P291" s="79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68</v>
      </c>
      <c r="D292" s="10"/>
      <c r="E292" s="56"/>
      <c r="F292" s="10"/>
      <c r="G292" s="10"/>
      <c r="H292" s="10"/>
      <c r="I292" s="10"/>
      <c r="J292" s="27" t="str">
        <f t="shared" ref="J292" si="75">CONCATENATE("uchwyty, światłowód, ",Z292,Q292)</f>
        <v>uchwyty, światłowód, 0</v>
      </c>
      <c r="K292" s="10"/>
      <c r="L292" s="73"/>
      <c r="M292" s="32"/>
      <c r="N292" s="30"/>
      <c r="O292" s="30"/>
      <c r="P292" s="79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ref="Z292:Z337" si="76">IF(OR(N292="Kr",N292="K"),"wspornik krańcowy",IF(N292="P","wspornik przelotowy",IF(OR(N292="Nr",N292="RNKr",N292="Np."),"wspornik narożny",IF(N292="N","wspornik narożny",IF(N292="Or","wspornik odporowy",IF(OR(N292="RPP",N292="RPPb"),"wspornik przelotowy",IF(N292="RPK","wspornik przelotowy",IF(OR(N292="RPKr",N292="RPKb"),"wspornik przelotowy",IF(N292="BN","wspornik przelotowy",0)))))))))</f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69</v>
      </c>
      <c r="D293" s="10"/>
      <c r="E293" s="56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79"/>
      <c r="Q293" s="19"/>
      <c r="R293" s="39">
        <v>1</v>
      </c>
      <c r="S293" s="30" t="s">
        <v>3</v>
      </c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>, lampa OU,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70</v>
      </c>
      <c r="D294" s="12"/>
      <c r="E294" s="11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 t="s">
        <v>3</v>
      </c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>, lampa OU,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>
        <v>71</v>
      </c>
      <c r="D295" s="10"/>
      <c r="E295" s="56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 t="s">
        <v>3</v>
      </c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>, lampa OU,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>
        <v>72</v>
      </c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 t="s">
        <v>3</v>
      </c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>, lampa OU,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>
        <v>73</v>
      </c>
      <c r="D297" s="10"/>
      <c r="E297" s="53"/>
      <c r="F297" s="27"/>
      <c r="G297" s="29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74</v>
      </c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70"/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0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0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29"/>
      <c r="H302" s="10"/>
      <c r="I302" s="27"/>
      <c r="J302" s="27"/>
      <c r="K302" s="27"/>
      <c r="L302" s="73"/>
      <c r="M302" s="32"/>
      <c r="N302" s="44"/>
      <c r="O302" s="30"/>
      <c r="P302" s="30"/>
      <c r="Q302" s="19"/>
      <c r="R302" s="39">
        <v>1</v>
      </c>
      <c r="S302" s="30"/>
      <c r="T302" s="30"/>
      <c r="U302" s="34">
        <f t="shared" si="70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/>
      <c r="D303" s="10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ref="U303:U366" si="77">P303+2</f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/>
      <c r="D304" s="12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10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12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54"/>
      <c r="D307" s="54"/>
      <c r="E307" s="53"/>
      <c r="F307" s="54"/>
      <c r="G307" s="54"/>
      <c r="H307" s="54"/>
      <c r="I307" s="54"/>
      <c r="J307" s="54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54"/>
      <c r="D308" s="54"/>
      <c r="E308" s="53"/>
      <c r="F308" s="54"/>
      <c r="G308" s="54"/>
      <c r="H308" s="54"/>
      <c r="I308" s="54"/>
      <c r="J308" s="54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 xml:space="preserve">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59"/>
      <c r="D309" s="59"/>
      <c r="E309" s="62"/>
      <c r="F309" s="59"/>
      <c r="G309" s="59"/>
      <c r="H309" s="59"/>
      <c r="I309" s="59"/>
      <c r="J309" s="59"/>
      <c r="K309" s="59"/>
      <c r="L309" s="73"/>
      <c r="M309" s="32"/>
      <c r="N309" s="69"/>
      <c r="O309" s="69"/>
      <c r="P309" s="30"/>
      <c r="Q309" s="19"/>
      <c r="R309" s="39">
        <v>1</v>
      </c>
      <c r="S309" s="69"/>
      <c r="T309" s="69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61"/>
      <c r="D310" s="61"/>
      <c r="E310" s="60"/>
      <c r="F310" s="61"/>
      <c r="G310" s="61"/>
      <c r="H310" s="61"/>
      <c r="I310" s="61"/>
      <c r="J310" s="61"/>
      <c r="K310" s="61"/>
      <c r="L310" s="73"/>
      <c r="M310" s="32"/>
      <c r="N310" s="58"/>
      <c r="O310" s="58"/>
      <c r="P310" s="30"/>
      <c r="Q310" s="19"/>
      <c r="R310" s="39">
        <v>1</v>
      </c>
      <c r="S310" s="58"/>
      <c r="T310" s="58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63"/>
      <c r="D311" s="63"/>
      <c r="E311" s="62"/>
      <c r="F311" s="63"/>
      <c r="G311" s="63"/>
      <c r="H311" s="63"/>
      <c r="I311" s="63"/>
      <c r="J311" s="63"/>
      <c r="K311" s="63"/>
      <c r="L311" s="73"/>
      <c r="M311" s="32"/>
      <c r="N311" s="57"/>
      <c r="O311" s="57"/>
      <c r="P311" s="30"/>
      <c r="Q311" s="19"/>
      <c r="R311" s="39">
        <v>1</v>
      </c>
      <c r="S311" s="57"/>
      <c r="T311" s="57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66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 t="s">
        <v>3</v>
      </c>
      <c r="T312" s="30">
        <f>IF(S312="T",20,0)</f>
        <v>20</v>
      </c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>, lampa OU,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67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68</v>
      </c>
      <c r="D314" s="54"/>
      <c r="E314" s="53"/>
      <c r="F314" s="27"/>
      <c r="G314" s="13"/>
      <c r="H314" s="10"/>
      <c r="I314" s="27"/>
      <c r="J314" s="27"/>
      <c r="K314" s="27"/>
      <c r="L314" s="73"/>
      <c r="M314" s="32"/>
      <c r="N314" s="44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>
        <v>69</v>
      </c>
      <c r="D315" s="54"/>
      <c r="E315" s="53"/>
      <c r="F315" s="27"/>
      <c r="G315" s="13"/>
      <c r="H315" s="10"/>
      <c r="I315" s="27"/>
      <c r="J315" s="27"/>
      <c r="K315" s="27"/>
      <c r="L315" s="73"/>
      <c r="M315" s="32"/>
      <c r="N315" s="44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>
        <v>70</v>
      </c>
      <c r="D316" s="54"/>
      <c r="E316" s="53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>
        <v>71</v>
      </c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>
        <v>72</v>
      </c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si="74"/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4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27"/>
      <c r="G322" s="65"/>
      <c r="H322" s="10"/>
      <c r="I322" s="27"/>
      <c r="J322" s="27"/>
      <c r="K322" s="27"/>
      <c r="L322" s="7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4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6"/>
      <c r="F323" s="27"/>
      <c r="G323" s="65"/>
      <c r="H323" s="10"/>
      <c r="I323" s="27"/>
      <c r="J323" s="27"/>
      <c r="K323" s="27"/>
      <c r="L323" s="73"/>
      <c r="M323" s="32"/>
      <c r="N323" s="30"/>
      <c r="O323" s="30"/>
      <c r="P323" s="30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4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6"/>
      <c r="F324" s="27"/>
      <c r="G324" s="65"/>
      <c r="H324" s="10"/>
      <c r="I324" s="27"/>
      <c r="J324" s="27"/>
      <c r="K324" s="27"/>
      <c r="L324" s="73"/>
      <c r="M324" s="32"/>
      <c r="N324" s="30"/>
      <c r="O324" s="30"/>
      <c r="P324" s="30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ref="X324:X329" si="78">IF(R324=1,("AL.  4x50 mm2+AL. 1x25 mm2"),IF(R324=2,("AL.  4x50 mm2+AL. 2x25 mm2"),IF(R324=3,("AsXSn 4x50 mm2+AsXSn 1x25 mm2"),IF(R324=4,("AsXSn 4x50 mm2+AsXSn 2x25 mm2"),IF(R324=5,("AL.  4x50 mm2"),IF(R324=6,("AsXSn 4x50 mm2")))))))</f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4" t="s">
        <v>57</v>
      </c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27"/>
      <c r="G325" s="65"/>
      <c r="H325" s="10"/>
      <c r="I325" s="27"/>
      <c r="J325" s="27"/>
      <c r="K325" s="27"/>
      <c r="L325" s="73"/>
      <c r="M325" s="80"/>
      <c r="N325" s="30"/>
      <c r="O325" s="30"/>
      <c r="P325" s="81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54"/>
      <c r="E326" s="56"/>
      <c r="F326" s="27"/>
      <c r="G326" s="65"/>
      <c r="H326" s="10"/>
      <c r="I326" s="27"/>
      <c r="J326" s="27"/>
      <c r="K326" s="27"/>
      <c r="L326" s="73"/>
      <c r="M326" s="82"/>
      <c r="N326" s="30"/>
      <c r="O326" s="30"/>
      <c r="P326" s="81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si="78"/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27"/>
      <c r="G327" s="65"/>
      <c r="H327" s="10"/>
      <c r="I327" s="27"/>
      <c r="J327" s="27"/>
      <c r="K327" s="27"/>
      <c r="L327" s="73"/>
      <c r="M327" s="82"/>
      <c r="N327" s="30"/>
      <c r="O327" s="30"/>
      <c r="P327" s="81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8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54"/>
      <c r="D328" s="54"/>
      <c r="E328" s="53"/>
      <c r="F328" s="54"/>
      <c r="G328" s="54"/>
      <c r="H328" s="54"/>
      <c r="I328" s="54"/>
      <c r="J328" s="54"/>
      <c r="K328" s="27"/>
      <c r="L328" s="73"/>
      <c r="M328" s="82"/>
      <c r="N328" s="30"/>
      <c r="O328" s="30"/>
      <c r="P328" s="81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8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54"/>
      <c r="D329" s="54"/>
      <c r="E329" s="53"/>
      <c r="F329" s="54"/>
      <c r="G329" s="54"/>
      <c r="H329" s="54"/>
      <c r="I329" s="54"/>
      <c r="J329" s="54"/>
      <c r="K329" s="27"/>
      <c r="L329" s="7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8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6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ref="X330:X366" si="79">IF(R330=1,("AL.  4x50 mm2+AL. 1x25 mm2"),IF(R330=2,("AL.  4x50 mm2+AL. 2x25 mm2"),IF(R330=3,("AsXSn 4x50 mm2+AsXSn 1x25 mm2"),("AsXSn 4x50 mm2+AsXSn 2x25 mm2"))))</f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54"/>
      <c r="G331" s="54"/>
      <c r="H331" s="54"/>
      <c r="I331" s="54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54"/>
      <c r="E332" s="53"/>
      <c r="F332" s="54"/>
      <c r="G332" s="54"/>
      <c r="H332" s="54"/>
      <c r="I332" s="54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30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si="71"/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30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71"/>
        <v xml:space="preserve"> przyłącze napow. nN</v>
      </c>
      <c r="Z334" s="18">
        <f t="shared" si="76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54"/>
      <c r="E335" s="53"/>
      <c r="F335" s="10"/>
      <c r="G335" s="65"/>
      <c r="H335" s="10"/>
      <c r="I335" s="27"/>
      <c r="J335" s="27"/>
      <c r="K335" s="27"/>
      <c r="L335" s="83"/>
      <c r="M335" s="32"/>
      <c r="N335" s="30"/>
      <c r="O335" s="30"/>
      <c r="P335" s="30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71"/>
        <v xml:space="preserve"> przyłącze napow. nN</v>
      </c>
      <c r="Z335" s="18">
        <f t="shared" si="76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3"/>
      <c r="F336" s="10"/>
      <c r="G336" s="65"/>
      <c r="H336" s="10"/>
      <c r="I336" s="27"/>
      <c r="J336" s="27"/>
      <c r="K336" s="27"/>
      <c r="L336" s="83"/>
      <c r="M336" s="32"/>
      <c r="N336" s="30"/>
      <c r="O336" s="30"/>
      <c r="P336" s="30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71"/>
        <v xml:space="preserve"> przyłącze napow. nN</v>
      </c>
      <c r="Z336" s="18">
        <f t="shared" si="76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54"/>
      <c r="E337" s="53"/>
      <c r="F337" s="10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ref="Y337:Y400" si="80">IF(S337="T",(", lampa OU, przyłącze napow. nN"), (" przyłącze napow. nN"))</f>
        <v xml:space="preserve"> przyłącze napow. nN</v>
      </c>
      <c r="Z337" s="18">
        <f t="shared" si="76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3"/>
      <c r="F338" s="10"/>
      <c r="G338" s="65"/>
      <c r="H338" s="10"/>
      <c r="I338" s="27"/>
      <c r="J338" s="27"/>
      <c r="K338" s="27"/>
      <c r="L338" s="83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ref="Z338:Z364" si="81">IF(OR(N338="Kr",N338="K"),"wspornik krańcowy",IF(N338="P","wspornik przelotowy",IF(OR(N338="Nr",N338="RNKr",N338="Np."),"wspornik narożny",IF(N338="N","wspornik narożny",IF(N338="Or","wspornik odporowy",IF(OR(N338="RPP",N338="RPPb"),"wspornik przelotowy",IF(N338="RPK","wspornik przelotowy",IF(N338="RPKr","wspornik przelotowy",IF(N338="BN","wspornik przelotowy",0)))))))))</f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56</v>
      </c>
      <c r="D339" s="54"/>
      <c r="E339" s="53"/>
      <c r="F339" s="10"/>
      <c r="G339" s="65"/>
      <c r="H339" s="10"/>
      <c r="I339" s="27"/>
      <c r="J339" s="27"/>
      <c r="K339" s="27"/>
      <c r="L339" s="83"/>
      <c r="M339" s="32">
        <f>1397+1046</f>
        <v>2443</v>
      </c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56</v>
      </c>
      <c r="D340" s="10"/>
      <c r="E340" s="53"/>
      <c r="F340" s="54"/>
      <c r="G340" s="65"/>
      <c r="H340" s="10"/>
      <c r="I340" s="27"/>
      <c r="J340" s="27"/>
      <c r="K340" s="27"/>
      <c r="L340" s="71"/>
      <c r="M340" s="32">
        <f>1467+1096</f>
        <v>2563</v>
      </c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57</v>
      </c>
      <c r="D341" s="54"/>
      <c r="E341" s="56"/>
      <c r="F341" s="54"/>
      <c r="G341" s="65"/>
      <c r="H341" s="10"/>
      <c r="I341" s="27"/>
      <c r="J341" s="27"/>
      <c r="K341" s="27"/>
      <c r="L341" s="83"/>
      <c r="M341" s="32"/>
      <c r="N341" s="30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58</v>
      </c>
      <c r="D342" s="54"/>
      <c r="E342" s="53"/>
      <c r="F342" s="54"/>
      <c r="G342" s="54"/>
      <c r="H342" s="54"/>
      <c r="I342" s="54"/>
      <c r="J342" s="54"/>
      <c r="K342" s="27"/>
      <c r="L342" s="71"/>
      <c r="M342" s="32"/>
      <c r="N342" s="30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59</v>
      </c>
      <c r="D343" s="54"/>
      <c r="E343" s="53"/>
      <c r="F343" s="54"/>
      <c r="G343" s="54"/>
      <c r="H343" s="54"/>
      <c r="I343" s="54"/>
      <c r="J343" s="54"/>
      <c r="K343" s="27"/>
      <c r="L343" s="83"/>
      <c r="M343" s="32"/>
      <c r="N343" s="30"/>
      <c r="O343" s="30"/>
      <c r="P343" s="81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>
        <v>60</v>
      </c>
      <c r="D344" s="54"/>
      <c r="E344" s="53"/>
      <c r="F344" s="54"/>
      <c r="G344" s="54"/>
      <c r="H344" s="54"/>
      <c r="I344" s="54"/>
      <c r="J344" s="54"/>
      <c r="K344" s="27"/>
      <c r="L344" s="73"/>
      <c r="M344" s="32"/>
      <c r="N344" s="30"/>
      <c r="O344" s="30"/>
      <c r="P344" s="81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>
        <v>61</v>
      </c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81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>
        <v>62</v>
      </c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81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>
        <v>63</v>
      </c>
      <c r="D347" s="10"/>
      <c r="E347" s="56"/>
      <c r="F347" s="10"/>
      <c r="G347" s="65"/>
      <c r="H347" s="10"/>
      <c r="I347" s="27"/>
      <c r="J347" s="27" t="s">
        <v>58</v>
      </c>
      <c r="K347" s="27"/>
      <c r="L347" s="71"/>
      <c r="M347" s="32"/>
      <c r="N347" s="84"/>
      <c r="O347" s="30"/>
      <c r="P347" s="85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36"/>
      <c r="B350" s="37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36"/>
      <c r="B351" s="37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36"/>
      <c r="B352" s="37"/>
      <c r="C352" s="10"/>
      <c r="D352" s="10"/>
      <c r="E352" s="56"/>
      <c r="F352" s="10"/>
      <c r="G352" s="65"/>
      <c r="H352" s="10"/>
      <c r="I352" s="27"/>
      <c r="J352" s="27"/>
      <c r="K352" s="27"/>
      <c r="L352" s="7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 t="s">
        <v>12</v>
      </c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36"/>
      <c r="B353" s="37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16" t="s">
        <v>12</v>
      </c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73"/>
      <c r="M354" s="32"/>
      <c r="N354" s="84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32"/>
      <c r="N355" s="84"/>
      <c r="O355" s="30"/>
      <c r="P355" s="72"/>
      <c r="Q355" s="19"/>
      <c r="R355" s="39">
        <v>1</v>
      </c>
      <c r="S355" s="30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32"/>
      <c r="N356" s="84"/>
      <c r="O356" s="30"/>
      <c r="P356" s="72"/>
      <c r="Q356" s="19"/>
      <c r="R356" s="39">
        <v>1</v>
      </c>
      <c r="S356" s="30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54"/>
      <c r="H357" s="54"/>
      <c r="I357" s="54"/>
      <c r="J357" s="54"/>
      <c r="K357" s="27"/>
      <c r="L357" s="71"/>
      <c r="M357" s="32"/>
      <c r="N357" s="30"/>
      <c r="O357" s="30"/>
      <c r="P357" s="72"/>
      <c r="Q357" s="19"/>
      <c r="R357" s="39">
        <v>1</v>
      </c>
      <c r="S357" s="30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83"/>
      <c r="M358" s="32"/>
      <c r="N358" s="30"/>
      <c r="O358" s="30"/>
      <c r="P358" s="72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3"/>
      <c r="F359" s="10"/>
      <c r="G359" s="65"/>
      <c r="H359" s="10"/>
      <c r="I359" s="27"/>
      <c r="J359" s="27"/>
      <c r="K359" s="27"/>
      <c r="L359" s="83"/>
      <c r="M359" s="32"/>
      <c r="N359" s="30"/>
      <c r="O359" s="84"/>
      <c r="P359" s="30"/>
      <c r="Q359" s="19"/>
      <c r="R359" s="39">
        <v>1</v>
      </c>
      <c r="S359" s="86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3"/>
      <c r="F360" s="10"/>
      <c r="G360" s="13"/>
      <c r="H360" s="10"/>
      <c r="I360" s="27"/>
      <c r="J360" s="27"/>
      <c r="K360" s="27"/>
      <c r="L360" s="71"/>
      <c r="M360" s="32"/>
      <c r="N360" s="30"/>
      <c r="O360" s="84"/>
      <c r="P360" s="30"/>
      <c r="Q360" s="19"/>
      <c r="R360" s="39">
        <v>1</v>
      </c>
      <c r="S360" s="86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32"/>
      <c r="N361" s="84"/>
      <c r="O361" s="84"/>
      <c r="P361" s="81"/>
      <c r="Q361" s="19"/>
      <c r="R361" s="39">
        <v>1</v>
      </c>
      <c r="S361" s="86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si="8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54"/>
      <c r="H362" s="54"/>
      <c r="I362" s="54"/>
      <c r="J362" s="54"/>
      <c r="K362" s="27"/>
      <c r="L362" s="73"/>
      <c r="M362" s="32"/>
      <c r="N362" s="30"/>
      <c r="O362" s="30"/>
      <c r="P362" s="30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54"/>
      <c r="H363" s="54"/>
      <c r="I363" s="54"/>
      <c r="J363" s="54"/>
      <c r="K363" s="27"/>
      <c r="L363" s="73"/>
      <c r="M363" s="32"/>
      <c r="N363" s="30"/>
      <c r="O363" s="30"/>
      <c r="P363" s="30"/>
      <c r="Q363" s="19"/>
      <c r="R363" s="39">
        <v>1</v>
      </c>
      <c r="S363" s="30"/>
      <c r="T363" s="30"/>
      <c r="U363" s="34">
        <f t="shared" si="77"/>
        <v>2</v>
      </c>
      <c r="V363" s="35"/>
      <c r="W363" s="35"/>
      <c r="X363" s="18" t="str">
        <f t="shared" si="79"/>
        <v>AL.  4x50 mm2+AL. 1x25 mm2</v>
      </c>
      <c r="Y363" s="18" t="str">
        <f t="shared" si="80"/>
        <v xml:space="preserve"> przyłącze napow. nN</v>
      </c>
      <c r="Z363" s="18">
        <f t="shared" si="8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 t="s">
        <v>56</v>
      </c>
      <c r="K364" s="27"/>
      <c r="L364" s="73"/>
      <c r="M364" s="32"/>
      <c r="N364" s="84"/>
      <c r="O364" s="84"/>
      <c r="P364" s="30"/>
      <c r="Q364" s="19"/>
      <c r="R364" s="39">
        <v>1</v>
      </c>
      <c r="S364" s="30"/>
      <c r="T364" s="30"/>
      <c r="U364" s="34">
        <f t="shared" si="77"/>
        <v>2</v>
      </c>
      <c r="V364" s="35"/>
      <c r="W364" s="35"/>
      <c r="X364" s="18" t="str">
        <f t="shared" si="79"/>
        <v>AL.  4x50 mm2+AL. 1x25 mm2</v>
      </c>
      <c r="Y364" s="18" t="str">
        <f t="shared" si="80"/>
        <v xml:space="preserve"> przyłącze napow. nN</v>
      </c>
      <c r="Z364" s="18">
        <f t="shared" si="8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73"/>
      <c r="M365" s="87"/>
      <c r="N365" s="84"/>
      <c r="O365" s="84"/>
      <c r="P365" s="30"/>
      <c r="Q365" s="19"/>
      <c r="R365" s="39">
        <v>1</v>
      </c>
      <c r="S365" s="30"/>
      <c r="T365" s="30"/>
      <c r="U365" s="34">
        <f t="shared" si="77"/>
        <v>2</v>
      </c>
      <c r="V365" s="35"/>
      <c r="W365" s="35"/>
      <c r="X365" s="18" t="str">
        <f t="shared" si="79"/>
        <v>AL.  4x50 mm2+AL. 1x25 mm2</v>
      </c>
      <c r="Y365" s="18" t="str">
        <f t="shared" si="80"/>
        <v xml:space="preserve"> przyłącze napow. nN</v>
      </c>
      <c r="Z365" s="18">
        <f t="shared" ref="Z365:Z378" si="82">IF(OR(N365="Kr",N365="K"),"wspornik krańcowy",IF(N365="P","wspornik przelotowy",IF(OR(N365="Nr",N365="RNKr"),"wspornik narożny",IF(N365="N","wspornik narożny",IF(N365="Or","wspornik odporowy",IF(OR(N365="RPP",N365="RPPb"),"wspornik przelotowy",IF(N365="RPK","wspornik przelotowy",IF(N365="RPKr","wspornik przelotowy",IF(N365="BN","wspornik przelotowy",0)))))))))</f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77"/>
        <v>2</v>
      </c>
      <c r="V366" s="35"/>
      <c r="W366" s="35"/>
      <c r="X366" s="18" t="str">
        <f t="shared" si="79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81"/>
      <c r="Q367" s="19"/>
      <c r="R367" s="39">
        <v>1</v>
      </c>
      <c r="S367" s="30"/>
      <c r="T367" s="30"/>
      <c r="U367" s="34">
        <f t="shared" ref="U367:U401" si="83">P367+2</f>
        <v>2</v>
      </c>
      <c r="V367" s="35"/>
      <c r="W367" s="35"/>
      <c r="X367" s="18" t="str">
        <f t="shared" ref="X367:X375" si="84">IF(R367=1,("AL.  4x50 mm2+AL. 1x25 mm2"),("AsXSn 4x50 mm2+AsXSn 2x25 mm2"))</f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1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81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81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54"/>
      <c r="D371" s="54"/>
      <c r="E371" s="53"/>
      <c r="F371" s="54"/>
      <c r="G371" s="88"/>
      <c r="H371" s="54"/>
      <c r="I371" s="54"/>
      <c r="J371" s="54"/>
      <c r="K371" s="27"/>
      <c r="L371" s="73"/>
      <c r="M371" s="87"/>
      <c r="N371" s="30"/>
      <c r="O371" s="30"/>
      <c r="P371" s="30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54"/>
      <c r="D372" s="54"/>
      <c r="E372" s="53"/>
      <c r="F372" s="54"/>
      <c r="G372" s="88"/>
      <c r="H372" s="54"/>
      <c r="I372" s="54"/>
      <c r="J372" s="54"/>
      <c r="K372" s="27"/>
      <c r="L372" s="83"/>
      <c r="M372" s="87"/>
      <c r="N372" s="30"/>
      <c r="O372" s="30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 t="shared" si="84"/>
        <v>AL.  4x50 mm2+AL. 1x25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54"/>
      <c r="D373" s="54"/>
      <c r="E373" s="53"/>
      <c r="F373" s="54"/>
      <c r="G373" s="88"/>
      <c r="H373" s="54"/>
      <c r="I373" s="54"/>
      <c r="J373" s="54"/>
      <c r="K373" s="27"/>
      <c r="L373" s="83"/>
      <c r="M373" s="87"/>
      <c r="N373" s="30"/>
      <c r="O373" s="30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 t="shared" si="84"/>
        <v>AL.  4x50 mm2+AL. 1x25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10"/>
      <c r="J374" s="10"/>
      <c r="K374" s="10"/>
      <c r="L374" s="73"/>
      <c r="M374" s="87"/>
      <c r="N374" s="30"/>
      <c r="O374" s="30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 t="shared" si="84"/>
        <v>AL.  4x50 mm2+AL. 1x25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 t="shared" si="84"/>
        <v>AL.  4x50 mm2+AL. 1x25 mm2</v>
      </c>
      <c r="Y375" s="18" t="str">
        <f t="shared" si="80"/>
        <v xml:space="preserve"> przyłącze napow. nN</v>
      </c>
      <c r="Z375" s="18">
        <f t="shared" si="82"/>
        <v>0</v>
      </c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>
        <f t="shared" si="82"/>
        <v>0</v>
      </c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>IF(R377="4xAL50 + 2xAL25",("AL.  4x50 mm2+AL.2x25 mm2"),("AL. 2x25 mm2"))</f>
        <v>AL. 2x25 mm2</v>
      </c>
      <c r="Y377" s="18" t="str">
        <f t="shared" si="80"/>
        <v xml:space="preserve"> przyłącze napow. nN</v>
      </c>
      <c r="Z377" s="18">
        <f t="shared" si="82"/>
        <v>0</v>
      </c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>IF(R378="4xAL50 + 2xAL25",("AL.  4x50 mm2+AL.2x25 mm2"),("AL. 2x25 mm2"))</f>
        <v>AL. 2x25 mm2</v>
      </c>
      <c r="Y378" s="18" t="str">
        <f t="shared" si="80"/>
        <v xml:space="preserve"> przyłącze napow. nN</v>
      </c>
      <c r="Z378" s="18">
        <f t="shared" si="82"/>
        <v>0</v>
      </c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>IF(R379="4xAL50 + 2xAL25",("AL.  4x50 mm2+AL.2x25 mm2"),("AL. 2x25 mm2"))</f>
        <v>AL. 2x25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>IF(R380="4xAL50 + 2xAL25",("AL.  4x50 mm2+AL.2x25 mm2"),("AL. 2x25 mm2"))</f>
        <v>AL. 2x25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thickBot="1" x14ac:dyDescent="0.25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>
        <f>E379</f>
        <v>0</v>
      </c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ref="X381:X389" si="85">IF(R381="AsXSn 4x50+AsXSn 2x25",("AsXSn 4x50 mm2+AsXSn 2x25 mm2"),("AsXSn 4x50 mm2+AsXSn 2x25 mm2+AsXSn 4x50 mm2"))</f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thickBot="1" x14ac:dyDescent="0.25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89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10"/>
      <c r="B383" s="75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10"/>
      <c r="B384" s="75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10"/>
      <c r="B385" s="75"/>
      <c r="C385" s="10"/>
      <c r="D385" s="10"/>
      <c r="E385" s="56"/>
      <c r="F385" s="10"/>
      <c r="G385" s="65"/>
      <c r="H385" s="10"/>
      <c r="I385" s="27"/>
      <c r="J385" s="27"/>
      <c r="K385" s="27"/>
      <c r="L385" s="7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 t="shared" si="85"/>
        <v>AsXSn 4x50 mm2+AsXSn 2x25 mm2+AsXSn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 t="shared" si="85"/>
        <v>AsXSn 4x50 mm2+AsXSn 2x25 mm2+AsXSn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 t="shared" si="85"/>
        <v>AsXSn 4x50 mm2+AsXSn 2x25 mm2+AsXSn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 t="shared" si="85"/>
        <v>AsXSn 4x50 mm2+AsXSn 2x25 mm2+AsXSn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 t="str">
        <f>IF(R390="4xAL50+2xAL25 +AsXSn 4x50",("AL.  4x50 mm2+AL. 2x25 mm2+AsXSn 4x50 mm2"),("AsXSn 4x50 mm2"))</f>
        <v>AsXSn 4x50 mm2</v>
      </c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 t="str">
        <f>IF(R391="4xAL50+2xAL25 +AsXSn 4x50",("AL.  4x50 mm2+AL. 2x25 mm2+AsXSn 4x50 mm2"),("AsXSn 4x50 mm2"))</f>
        <v>AsXSn 4x50 mm2</v>
      </c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10"/>
      <c r="D392" s="10"/>
      <c r="E392" s="56"/>
      <c r="F392" s="10"/>
      <c r="G392" s="65"/>
      <c r="H392" s="10"/>
      <c r="I392" s="27"/>
      <c r="J392" s="27"/>
      <c r="K392" s="27"/>
      <c r="L392" s="73"/>
      <c r="M392" s="87"/>
      <c r="N392" s="84"/>
      <c r="O392" s="84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IF(R392="4xAL50+2xAL25 +AsXSn 4x50",("AL.  4x50 mm2+AL. 2x25 mm2+AsXSn 4x50 mm2"),("AsXSn 4x50 mm2"))</f>
        <v>AsXSn 4x50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IF(R393="4xAL50+2xAL25 +AsXSn 4x50",("AL.  4x50 mm2+AL. 2x25 mm2+AsXSn 4x50 mm2"),("AsXSn 4x50 mm2"))</f>
        <v>AsXSn 4x50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/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90"/>
      <c r="B395" s="91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33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/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90"/>
      <c r="B396" s="91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>IF(R396="4xAL50 + 4xAL50 + 2xAL25", ("2xAL.  4x50 mm2+AL. 2x25 mm2"), ("AsXSn 4x50 mm2+AsXSn 2x25 mm2"))</f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90"/>
      <c r="B397" s="91"/>
      <c r="C397" s="10"/>
      <c r="D397" s="10"/>
      <c r="E397" s="56"/>
      <c r="F397" s="10"/>
      <c r="G397" s="65"/>
      <c r="H397" s="10"/>
      <c r="I397" s="10"/>
      <c r="J397" s="10"/>
      <c r="K397" s="10"/>
      <c r="L397" s="73"/>
      <c r="M397" s="87"/>
      <c r="N397" s="30"/>
      <c r="O397" s="30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>IF(R397="4xAL50 + 4xAL50 + 2xAL25", ("2xAL.  4x50 mm2+AL. 2x25 mm2"), ("AsXSn 4x50 mm2+AsXSn 2x25 mm2"))</f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90"/>
      <c r="B398" s="91"/>
      <c r="C398" s="10"/>
      <c r="D398" s="10"/>
      <c r="E398" s="56"/>
      <c r="F398" s="10"/>
      <c r="G398" s="65"/>
      <c r="H398" s="10"/>
      <c r="I398" s="27"/>
      <c r="J398" s="27"/>
      <c r="K398" s="27"/>
      <c r="L398" s="73"/>
      <c r="M398" s="87"/>
      <c r="N398" s="84"/>
      <c r="O398" s="84"/>
      <c r="P398" s="33"/>
      <c r="Q398" s="19"/>
      <c r="R398" s="39">
        <v>1</v>
      </c>
      <c r="S398" s="30"/>
      <c r="T398" s="30"/>
      <c r="U398" s="34">
        <f t="shared" si="83"/>
        <v>2</v>
      </c>
      <c r="V398" s="35"/>
      <c r="W398" s="35"/>
      <c r="X398" s="18" t="str">
        <f t="shared" ref="X398:X410" si="86">IF(R398="4xAL50 + 2xAL25", ("AL.  4x50 mm2+AL. 2x25 mm2"), ("AsXSn 4x50 mm2+AsXSn 2x25 mm2"))</f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90"/>
      <c r="B399" s="91"/>
      <c r="C399" s="10"/>
      <c r="D399" s="10"/>
      <c r="E399" s="56"/>
      <c r="F399" s="10"/>
      <c r="G399" s="65"/>
      <c r="H399" s="10"/>
      <c r="I399" s="27"/>
      <c r="J399" s="27"/>
      <c r="K399" s="27"/>
      <c r="L399" s="83"/>
      <c r="M399" s="87"/>
      <c r="N399" s="84"/>
      <c r="O399" s="84"/>
      <c r="P399" s="89"/>
      <c r="Q399" s="19"/>
      <c r="R399" s="39">
        <v>1</v>
      </c>
      <c r="S399" s="30"/>
      <c r="T399" s="30"/>
      <c r="U399" s="34">
        <f t="shared" si="83"/>
        <v>2</v>
      </c>
      <c r="V399" s="35"/>
      <c r="W399" s="35"/>
      <c r="X399" s="18" t="str">
        <f t="shared" si="86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87"/>
      <c r="N400" s="84"/>
      <c r="O400" s="84"/>
      <c r="P400" s="33"/>
      <c r="Q400" s="19"/>
      <c r="R400" s="39">
        <v>1</v>
      </c>
      <c r="S400" s="30"/>
      <c r="T400" s="30"/>
      <c r="U400" s="34">
        <f t="shared" si="83"/>
        <v>2</v>
      </c>
      <c r="V400" s="35"/>
      <c r="W400" s="35"/>
      <c r="X400" s="18" t="str">
        <f t="shared" si="86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9">
        <v>1</v>
      </c>
      <c r="S401" s="30"/>
      <c r="T401" s="30"/>
      <c r="U401" s="34">
        <f t="shared" si="83"/>
        <v>2</v>
      </c>
      <c r="V401" s="35"/>
      <c r="W401" s="35"/>
      <c r="X401" s="18" t="str">
        <f t="shared" si="86"/>
        <v>AsXSn 4x50 mm2+AsXSn 2x25 mm2</v>
      </c>
      <c r="Y401" s="18" t="str">
        <f t="shared" ref="Y401:Y411" si="87">IF(S401="T",(", lampa OU, przyłącze napow. nN"), (" przyłącze napow. nN"))</f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9">
        <v>1</v>
      </c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73"/>
      <c r="M403" s="87"/>
      <c r="N403" s="84"/>
      <c r="O403" s="84"/>
      <c r="P403" s="33"/>
      <c r="Q403" s="19"/>
      <c r="R403" s="39">
        <v>1</v>
      </c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32" t="s">
        <v>54</v>
      </c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92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84"/>
      <c r="P405" s="33"/>
      <c r="Q405" s="19"/>
      <c r="R405" s="30"/>
      <c r="S405" s="30"/>
      <c r="T405" s="30"/>
      <c r="U405" s="34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92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84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92"/>
      <c r="C407" s="10"/>
      <c r="D407" s="10"/>
      <c r="E407" s="56"/>
      <c r="F407" s="10"/>
      <c r="G407" s="65"/>
      <c r="H407" s="10"/>
      <c r="I407" s="27"/>
      <c r="J407" s="27"/>
      <c r="K407" s="27"/>
      <c r="L407" s="71"/>
      <c r="M407" s="87"/>
      <c r="N407" s="84"/>
      <c r="O407" s="84"/>
      <c r="P407" s="33"/>
      <c r="Q407" s="19"/>
      <c r="R407" s="30"/>
      <c r="S407" s="30"/>
      <c r="T407" s="30"/>
      <c r="U407" s="34"/>
      <c r="V407" s="35"/>
      <c r="W407" s="35"/>
      <c r="X407" s="18" t="str">
        <f t="shared" si="86"/>
        <v>AsXSn 4x50 mm2+AsXSn 2x25 mm2</v>
      </c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1"/>
      <c r="M408" s="87"/>
      <c r="N408" s="84"/>
      <c r="O408" s="84"/>
      <c r="P408" s="33"/>
      <c r="Q408" s="19"/>
      <c r="R408" s="30"/>
      <c r="S408" s="30"/>
      <c r="T408" s="30"/>
      <c r="U408" s="34"/>
      <c r="V408" s="35"/>
      <c r="W408" s="35"/>
      <c r="X408" s="18" t="str">
        <f t="shared" si="86"/>
        <v>AsXSn 4x50 mm2+AsXSn 2x25 mm2</v>
      </c>
      <c r="Y408" s="18" t="str">
        <f t="shared" si="87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54"/>
      <c r="D409" s="54"/>
      <c r="E409" s="53"/>
      <c r="F409" s="54"/>
      <c r="G409" s="88"/>
      <c r="H409" s="54"/>
      <c r="I409" s="54"/>
      <c r="J409" s="54"/>
      <c r="K409" s="27"/>
      <c r="L409" s="83"/>
      <c r="M409" s="87"/>
      <c r="N409" s="30"/>
      <c r="O409" s="30"/>
      <c r="P409" s="89"/>
      <c r="Q409" s="19"/>
      <c r="R409" s="30"/>
      <c r="S409" s="30"/>
      <c r="T409" s="30"/>
      <c r="U409" s="93"/>
      <c r="V409" s="35"/>
      <c r="W409" s="35"/>
      <c r="X409" s="18" t="str">
        <f t="shared" si="86"/>
        <v>AsXSn 4x50 mm2+AsXSn 2x25 mm2</v>
      </c>
      <c r="Y409" s="18" t="str">
        <f t="shared" si="87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54"/>
      <c r="D410" s="54"/>
      <c r="E410" s="53"/>
      <c r="F410" s="54"/>
      <c r="G410" s="88"/>
      <c r="H410" s="54"/>
      <c r="I410" s="54"/>
      <c r="J410" s="54"/>
      <c r="K410" s="27"/>
      <c r="L410" s="83"/>
      <c r="M410" s="87"/>
      <c r="N410" s="30"/>
      <c r="O410" s="30"/>
      <c r="P410" s="33"/>
      <c r="Q410" s="19"/>
      <c r="R410" s="30"/>
      <c r="S410" s="30"/>
      <c r="T410" s="30"/>
      <c r="U410" s="34"/>
      <c r="V410" s="35"/>
      <c r="W410" s="35"/>
      <c r="X410" s="18" t="str">
        <f t="shared" si="86"/>
        <v>AsXSn 4x50 mm2+AsXSn 2x25 mm2</v>
      </c>
      <c r="Y410" s="18" t="str">
        <f t="shared" si="87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54"/>
      <c r="D411" s="54"/>
      <c r="E411" s="53"/>
      <c r="F411" s="54"/>
      <c r="G411" s="88"/>
      <c r="H411" s="54"/>
      <c r="I411" s="54"/>
      <c r="J411" s="54"/>
      <c r="K411" s="27"/>
      <c r="L411" s="83"/>
      <c r="M411" s="87"/>
      <c r="N411" s="30"/>
      <c r="O411" s="30"/>
      <c r="P411" s="33"/>
      <c r="Q411" s="19"/>
      <c r="R411" s="30"/>
      <c r="S411" s="30"/>
      <c r="T411" s="30"/>
      <c r="U411" s="34"/>
      <c r="V411" s="35"/>
      <c r="W411" s="35"/>
      <c r="X411" s="18"/>
      <c r="Y411" s="18" t="str">
        <f t="shared" si="87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/>
      <c r="Y412" s="18"/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75"/>
      <c r="C413" s="10"/>
      <c r="D413" s="10"/>
      <c r="E413" s="56"/>
      <c r="F413" s="10"/>
      <c r="G413" s="65"/>
      <c r="H413" s="10"/>
      <c r="I413" s="10"/>
      <c r="J413" s="10"/>
      <c r="K413" s="10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/>
      <c r="Y413" s="18"/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33"/>
      <c r="Q414" s="19"/>
      <c r="R414" s="86"/>
      <c r="S414" s="84"/>
      <c r="T414" s="30"/>
      <c r="U414" s="34"/>
      <c r="V414" s="35"/>
      <c r="W414" s="35"/>
      <c r="X414" s="18" t="str">
        <f t="shared" ref="X414:X433" si="88">IF(R414="4xAL50 + 2xAL25", ("AL.  4x50 mm2+AL. 2x25 mm2"), ("AsXSn 4x50 mm2+AsXSn 2x25 mm2"))</f>
        <v>AsXSn 4x50 mm2+AsXSn 2x25 mm2</v>
      </c>
      <c r="Y414" s="18" t="str">
        <f t="shared" ref="Y414:Y433" si="89">IF(S414="T",(", lampa OU, przyłącze napow. nN"), (" przyłącze napow. nN"))</f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x14ac:dyDescent="0.2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73"/>
      <c r="M415" s="87">
        <f>E415</f>
        <v>0</v>
      </c>
      <c r="N415" s="84"/>
      <c r="O415" s="30"/>
      <c r="P415" s="33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3"/>
      <c r="M416" s="87">
        <f>E416</f>
        <v>0</v>
      </c>
      <c r="N416" s="84"/>
      <c r="O416" s="30"/>
      <c r="P416" s="33"/>
      <c r="Q416" s="43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>
        <f>E417</f>
        <v>0</v>
      </c>
      <c r="N417" s="84"/>
      <c r="O417" s="30"/>
      <c r="P417" s="33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>
        <f>E418</f>
        <v>0</v>
      </c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10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10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6"/>
      <c r="S422" s="84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10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6"/>
      <c r="S423" s="84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thickBot="1" x14ac:dyDescent="0.25">
      <c r="A424" s="10"/>
      <c r="B424" s="75"/>
      <c r="C424" s="10"/>
      <c r="D424" s="10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89"/>
      <c r="Q424" s="19"/>
      <c r="R424" s="86"/>
      <c r="S424" s="84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10"/>
      <c r="E425" s="56"/>
      <c r="F425" s="10"/>
      <c r="G425" s="13"/>
      <c r="H425" s="10"/>
      <c r="I425" s="27"/>
      <c r="J425" s="27"/>
      <c r="K425" s="27"/>
      <c r="L425" s="83"/>
      <c r="M425" s="87"/>
      <c r="N425" s="84"/>
      <c r="O425" s="30"/>
      <c r="P425" s="89"/>
      <c r="Q425" s="19"/>
      <c r="R425" s="86"/>
      <c r="S425" s="84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92"/>
      <c r="C426" s="54"/>
      <c r="D426" s="54"/>
      <c r="E426" s="53"/>
      <c r="F426" s="54"/>
      <c r="G426" s="88"/>
      <c r="H426" s="54"/>
      <c r="I426" s="54"/>
      <c r="J426" s="54"/>
      <c r="K426" s="27"/>
      <c r="L426" s="83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8"/>
        <v>AsXSn 4x50 mm2+AsXSn 2x25 mm2</v>
      </c>
      <c r="Y430" s="18" t="str">
        <f t="shared" si="89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75"/>
      <c r="C431" s="10"/>
      <c r="D431" s="56"/>
      <c r="E431" s="56"/>
      <c r="F431" s="10"/>
      <c r="G431" s="65"/>
      <c r="H431" s="10"/>
      <c r="I431" s="27"/>
      <c r="J431" s="27"/>
      <c r="K431" s="27"/>
      <c r="L431" s="83"/>
      <c r="M431" s="87"/>
      <c r="N431" s="84"/>
      <c r="O431" s="30"/>
      <c r="P431" s="89"/>
      <c r="Q431" s="19"/>
      <c r="R431" s="84"/>
      <c r="S431" s="30"/>
      <c r="T431" s="30"/>
      <c r="U431" s="34"/>
      <c r="V431" s="35"/>
      <c r="W431" s="35"/>
      <c r="X431" s="18" t="str">
        <f t="shared" si="88"/>
        <v>AsXSn 4x50 mm2+AsXSn 2x25 mm2</v>
      </c>
      <c r="Y431" s="18" t="str">
        <f t="shared" si="89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8"/>
        <v>AsXSn 4x50 mm2+AsXSn 2x25 mm2</v>
      </c>
      <c r="Y432" s="18" t="str">
        <f t="shared" si="89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6"/>
      <c r="E433" s="56"/>
      <c r="F433" s="10"/>
      <c r="G433" s="65"/>
      <c r="H433" s="10"/>
      <c r="I433" s="27"/>
      <c r="J433" s="27"/>
      <c r="K433" s="27"/>
      <c r="L433" s="71"/>
      <c r="M433" s="87"/>
      <c r="N433" s="84"/>
      <c r="O433" s="84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8"/>
        <v>AsXSn 4x50 mm2+AsXSn 2x25 mm2</v>
      </c>
      <c r="Y433" s="18" t="str">
        <f t="shared" si="89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54"/>
      <c r="D434" s="54"/>
      <c r="E434" s="53"/>
      <c r="F434" s="54"/>
      <c r="G434" s="88"/>
      <c r="H434" s="54"/>
      <c r="I434" s="54"/>
      <c r="J434" s="54"/>
      <c r="K434" s="27"/>
      <c r="L434" s="71"/>
      <c r="M434" s="87"/>
      <c r="N434" s="30"/>
      <c r="O434" s="30"/>
      <c r="P434" s="33"/>
      <c r="Q434" s="19"/>
      <c r="R434" s="30"/>
      <c r="S434" s="30"/>
      <c r="T434" s="30"/>
      <c r="U434" s="34"/>
      <c r="V434" s="35"/>
      <c r="W434" s="35"/>
      <c r="X434" s="18"/>
      <c r="Y434" s="18"/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x14ac:dyDescent="0.2">
      <c r="A435" s="10"/>
      <c r="B435" s="75"/>
      <c r="C435" s="54"/>
      <c r="D435" s="54"/>
      <c r="E435" s="53"/>
      <c r="F435" s="54"/>
      <c r="G435" s="88"/>
      <c r="H435" s="54"/>
      <c r="I435" s="54"/>
      <c r="J435" s="54"/>
      <c r="K435" s="27"/>
      <c r="L435" s="71"/>
      <c r="M435" s="87"/>
      <c r="N435" s="30"/>
      <c r="O435" s="30"/>
      <c r="P435" s="33"/>
      <c r="Q435" s="19"/>
      <c r="R435" s="30"/>
      <c r="S435" s="30"/>
      <c r="T435" s="30"/>
      <c r="U435" s="34"/>
      <c r="V435" s="35"/>
      <c r="W435" s="35"/>
      <c r="X435" s="18"/>
      <c r="Y435" s="18"/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75"/>
      <c r="C436" s="10"/>
      <c r="D436" s="10"/>
      <c r="E436" s="56"/>
      <c r="F436" s="10"/>
      <c r="G436" s="65"/>
      <c r="H436" s="10"/>
      <c r="I436" s="10"/>
      <c r="J436" s="10"/>
      <c r="K436" s="10"/>
      <c r="L436" s="71"/>
      <c r="M436" s="87"/>
      <c r="N436" s="30"/>
      <c r="O436" s="30"/>
      <c r="P436" s="33"/>
      <c r="Q436" s="19"/>
      <c r="R436" s="30"/>
      <c r="S436" s="30"/>
      <c r="T436" s="30"/>
      <c r="U436" s="34"/>
      <c r="V436" s="35"/>
      <c r="W436" s="35"/>
      <c r="X436" s="18"/>
      <c r="Y436" s="18"/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75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ref="X437:X450" si="90">IF(R437="4xAL50 + 2xAL25", ("AL.  4x50 mm2+AL. 2x25 mm2"), ("AsXSn 4x50 mm2+AsXSn 2x25 mm2"))</f>
        <v>AsXSn 4x50 mm2+AsXSn 2x25 mm2</v>
      </c>
      <c r="Y437" s="18" t="str">
        <f t="shared" ref="Y437:Y500" si="91">IF(S437="T",(", lampa OU, przyłącze napow. nN"), (" przyłącze napow. nN"))</f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x14ac:dyDescent="0.2">
      <c r="A438" s="10"/>
      <c r="B438" s="75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/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x14ac:dyDescent="0.2">
      <c r="A441" s="10"/>
      <c r="B441" s="92"/>
      <c r="C441" s="10"/>
      <c r="D441" s="53"/>
      <c r="E441" s="53"/>
      <c r="F441" s="54"/>
      <c r="G441" s="88"/>
      <c r="H441" s="10"/>
      <c r="I441" s="27"/>
      <c r="J441" s="27"/>
      <c r="K441" s="27"/>
      <c r="L441" s="83"/>
      <c r="M441" s="87"/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71"/>
      <c r="M442" s="87"/>
      <c r="N442" s="84"/>
      <c r="O442" s="30"/>
      <c r="P442" s="33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>
        <f>E443</f>
        <v>0</v>
      </c>
      <c r="N443" s="84"/>
      <c r="O443" s="30"/>
      <c r="P443" s="89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83"/>
      <c r="M444" s="87">
        <f>E444</f>
        <v>0</v>
      </c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73"/>
      <c r="M445" s="87">
        <f>E445</f>
        <v>0</v>
      </c>
      <c r="N445" s="84"/>
      <c r="O445" s="30"/>
      <c r="P445" s="33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/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x14ac:dyDescent="0.2">
      <c r="A447" s="10"/>
      <c r="B447" s="92"/>
      <c r="C447" s="10"/>
      <c r="D447" s="53"/>
      <c r="E447" s="53"/>
      <c r="F447" s="10"/>
      <c r="G447" s="65"/>
      <c r="H447" s="10"/>
      <c r="I447" s="27"/>
      <c r="J447" s="27"/>
      <c r="K447" s="27"/>
      <c r="L447" s="83"/>
      <c r="M447" s="87"/>
      <c r="N447" s="84"/>
      <c r="O447" s="30"/>
      <c r="P447" s="33"/>
      <c r="Q447" s="19"/>
      <c r="R447" s="84"/>
      <c r="S447" s="30"/>
      <c r="T447" s="30"/>
      <c r="U447" s="34"/>
      <c r="V447" s="35"/>
      <c r="W447" s="35"/>
      <c r="X447" s="18" t="str">
        <f t="shared" si="90"/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6"/>
      <c r="F448" s="10"/>
      <c r="G448" s="65"/>
      <c r="H448" s="10"/>
      <c r="I448" s="27"/>
      <c r="J448" s="27"/>
      <c r="K448" s="27"/>
      <c r="L448" s="71"/>
      <c r="M448" s="87"/>
      <c r="N448" s="84"/>
      <c r="O448" s="30"/>
      <c r="P448" s="33"/>
      <c r="Q448" s="19"/>
      <c r="R448" s="84"/>
      <c r="S448" s="30"/>
      <c r="T448" s="30"/>
      <c r="U448" s="34"/>
      <c r="V448" s="35"/>
      <c r="W448" s="35"/>
      <c r="X448" s="18" t="str">
        <f t="shared" si="90"/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/>
      <c r="D449" s="53"/>
      <c r="E449" s="53"/>
      <c r="F449" s="10"/>
      <c r="G449" s="65"/>
      <c r="H449" s="10"/>
      <c r="I449" s="27"/>
      <c r="J449" s="27"/>
      <c r="K449" s="27"/>
      <c r="L449" s="83"/>
      <c r="M449" s="87">
        <f>E449</f>
        <v>0</v>
      </c>
      <c r="N449" s="84"/>
      <c r="O449" s="30"/>
      <c r="P449" s="89"/>
      <c r="Q449" s="19"/>
      <c r="R449" s="84"/>
      <c r="S449" s="30"/>
      <c r="T449" s="30"/>
      <c r="U449" s="34"/>
      <c r="V449" s="35"/>
      <c r="W449" s="35"/>
      <c r="X449" s="18" t="str">
        <f t="shared" si="90"/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56"/>
      <c r="F450" s="10"/>
      <c r="G450" s="65"/>
      <c r="H450" s="10"/>
      <c r="I450" s="27"/>
      <c r="J450" s="27"/>
      <c r="K450" s="27"/>
      <c r="L450" s="83"/>
      <c r="M450" s="87">
        <f>E450</f>
        <v>0</v>
      </c>
      <c r="N450" s="84"/>
      <c r="O450" s="30"/>
      <c r="P450" s="89"/>
      <c r="Q450" s="19"/>
      <c r="R450" s="84"/>
      <c r="S450" s="30"/>
      <c r="T450" s="30"/>
      <c r="U450" s="34"/>
      <c r="V450" s="35"/>
      <c r="W450" s="35"/>
      <c r="X450" s="18" t="str">
        <f t="shared" si="90"/>
        <v>AsXSn 4x50 mm2+AsXSn 2x25 mm2</v>
      </c>
      <c r="Y450" s="18" t="str">
        <f t="shared" si="91"/>
        <v xml:space="preserve"> przyłącze napow. nN</v>
      </c>
      <c r="Z450" s="18"/>
      <c r="AA450" s="16"/>
      <c r="AB450" s="16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4"/>
      <c r="E451" s="53"/>
      <c r="F451" s="54"/>
      <c r="G451" s="88"/>
      <c r="H451" s="54"/>
      <c r="I451" s="54"/>
      <c r="J451" s="54"/>
      <c r="K451" s="27"/>
      <c r="L451" s="71"/>
      <c r="M451" s="87"/>
      <c r="N451" s="30"/>
      <c r="O451" s="30"/>
      <c r="P451" s="89"/>
      <c r="Q451" s="19"/>
      <c r="R451" s="30"/>
      <c r="S451" s="30"/>
      <c r="T451" s="30"/>
      <c r="U451" s="93"/>
      <c r="V451" s="35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54"/>
      <c r="D452" s="54"/>
      <c r="E452" s="53"/>
      <c r="F452" s="54"/>
      <c r="G452" s="88"/>
      <c r="H452" s="54"/>
      <c r="I452" s="54"/>
      <c r="J452" s="54"/>
      <c r="K452" s="27"/>
      <c r="L452" s="71"/>
      <c r="M452" s="87"/>
      <c r="N452" s="30"/>
      <c r="O452" s="30"/>
      <c r="P452" s="89"/>
      <c r="Q452" s="19"/>
      <c r="R452" s="30"/>
      <c r="S452" s="30"/>
      <c r="T452" s="30"/>
      <c r="U452" s="34"/>
      <c r="V452" s="35"/>
      <c r="W452" s="35"/>
      <c r="X452" s="18" t="str">
        <f>IF(R452="ASxN 4x50 + ASxN 4x50 + ASxN 4x25", ("2xAsXSn 4x50 mm2+2xAsXSn 2x25 mm2"), ("AsXSn 4x50 mm2+AsXSn 2x25 mm2"))</f>
        <v>AsXSn 4x50 mm2+AsXSn 2x25 mm2</v>
      </c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10"/>
      <c r="E453" s="56"/>
      <c r="F453" s="10"/>
      <c r="G453" s="65"/>
      <c r="H453" s="10"/>
      <c r="I453" s="10"/>
      <c r="J453" s="10"/>
      <c r="K453" s="10"/>
      <c r="L453" s="71"/>
      <c r="M453" s="87"/>
      <c r="N453" s="30"/>
      <c r="O453" s="30"/>
      <c r="P453" s="33"/>
      <c r="Q453" s="19"/>
      <c r="R453" s="30"/>
      <c r="S453" s="30"/>
      <c r="T453" s="30"/>
      <c r="U453" s="34"/>
      <c r="V453" s="35"/>
      <c r="W453" s="35"/>
      <c r="X453" s="18" t="str">
        <f>IF(R453="ASxN 4x50 + ASxN 4x50 + ASxN 4x25", ("2xAsXSn 4x50 mm2+2xAsXSn 2x25 mm2"), ("AsXSn 4x50 mm2+AsXSn 2x25 mm2"))</f>
        <v>AsXSn 4x50 mm2+AsXSn 2x25 mm2</v>
      </c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x14ac:dyDescent="0.2">
      <c r="A454" s="10"/>
      <c r="B454" s="92"/>
      <c r="C454" s="10">
        <v>57</v>
      </c>
      <c r="D454" s="56"/>
      <c r="E454" s="56"/>
      <c r="F454" s="10"/>
      <c r="G454" s="65"/>
      <c r="H454" s="10"/>
      <c r="I454" s="27"/>
      <c r="J454" s="27"/>
      <c r="K454" s="27" t="str">
        <f t="shared" ref="K454:K511" si="92">CONCATENATE(P454,"(",U454,")")</f>
        <v>()</v>
      </c>
      <c r="L454" s="71"/>
      <c r="M454" s="87"/>
      <c r="N454" s="84"/>
      <c r="O454" s="84"/>
      <c r="P454" s="33"/>
      <c r="Q454" s="19"/>
      <c r="R454" s="84"/>
      <c r="S454" s="84"/>
      <c r="T454" s="30">
        <f t="shared" ref="T454:T517" si="93">IF(S454="T",20,0)</f>
        <v>0</v>
      </c>
      <c r="U454" s="34"/>
      <c r="V454" s="35"/>
      <c r="W454" s="35"/>
      <c r="X454" s="18" t="str">
        <f>IF(R454="ASxN 4x50 + ASxN 4x50 + ASxN 4x25", ("2xAsXSn 4x50 mm2+2xAsXSn 2x25 mm2"), ("AsXSn 4x50 mm2+AsXSn 2x25 mm2"))</f>
        <v>AsXSn 4x50 mm2+AsXSn 2x25 mm2</v>
      </c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58</v>
      </c>
      <c r="D455" s="53"/>
      <c r="E455" s="56"/>
      <c r="F455" s="27"/>
      <c r="G455" s="65"/>
      <c r="H455" s="10"/>
      <c r="I455" s="27"/>
      <c r="J455" s="27"/>
      <c r="K455" s="27" t="str">
        <f t="shared" si="92"/>
        <v>()</v>
      </c>
      <c r="L455" s="83"/>
      <c r="M455" s="87"/>
      <c r="N455" s="84"/>
      <c r="O455" s="84"/>
      <c r="P455" s="33"/>
      <c r="Q455" s="19"/>
      <c r="R455" s="84"/>
      <c r="S455" s="84"/>
      <c r="T455" s="30">
        <f t="shared" si="93"/>
        <v>0</v>
      </c>
      <c r="U455" s="34"/>
      <c r="V455" s="94"/>
      <c r="W455" s="35"/>
      <c r="X455" s="18" t="str">
        <f>IF(R455="ASxN 4x50 + ASxN 4x50 + ASxN 4x25", ("2xAsXSn 4x50 mm2+2xAsXSn 2x25 mm2"), ("AsXSn 4x50 mm2+AsXSn 2x25 mm2"))</f>
        <v>AsXSn 4x50 mm2+AsXSn 2x25 mm2</v>
      </c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59</v>
      </c>
      <c r="D456" s="53"/>
      <c r="E456" s="53"/>
      <c r="F456" s="54"/>
      <c r="G456" s="88"/>
      <c r="H456" s="54"/>
      <c r="I456" s="54"/>
      <c r="J456" s="54"/>
      <c r="K456" s="27" t="str">
        <f t="shared" si="92"/>
        <v>()</v>
      </c>
      <c r="L456" s="83"/>
      <c r="M456" s="87"/>
      <c r="N456" s="30"/>
      <c r="O456" s="30"/>
      <c r="P456" s="89"/>
      <c r="Q456" s="19"/>
      <c r="R456" s="30"/>
      <c r="S456" s="30"/>
      <c r="T456" s="30">
        <f t="shared" si="93"/>
        <v>0</v>
      </c>
      <c r="U456" s="34"/>
      <c r="V456" s="94"/>
      <c r="W456" s="35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>
        <v>60</v>
      </c>
      <c r="D457" s="53"/>
      <c r="E457" s="53"/>
      <c r="F457" s="54"/>
      <c r="G457" s="88"/>
      <c r="H457" s="54"/>
      <c r="I457" s="54"/>
      <c r="J457" s="54"/>
      <c r="K457" s="27" t="str">
        <f t="shared" si="92"/>
        <v>()</v>
      </c>
      <c r="L457" s="83"/>
      <c r="M457" s="87"/>
      <c r="N457" s="30"/>
      <c r="O457" s="30"/>
      <c r="P457" s="33"/>
      <c r="Q457" s="19"/>
      <c r="R457" s="30"/>
      <c r="S457" s="30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>
        <v>61</v>
      </c>
      <c r="D458" s="56"/>
      <c r="E458" s="56"/>
      <c r="F458" s="10"/>
      <c r="G458" s="65"/>
      <c r="H458" s="12"/>
      <c r="I458" s="27"/>
      <c r="J458" s="27"/>
      <c r="K458" s="27" t="str">
        <f t="shared" si="92"/>
        <v>()</v>
      </c>
      <c r="L458" s="83"/>
      <c r="M458" s="87">
        <f>E458</f>
        <v>0</v>
      </c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94"/>
      <c r="W458" s="94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"/>
      <c r="B459" s="92"/>
      <c r="C459" s="10">
        <v>62</v>
      </c>
      <c r="D459" s="56"/>
      <c r="E459" s="56"/>
      <c r="F459" s="10"/>
      <c r="G459" s="65"/>
      <c r="H459" s="12"/>
      <c r="I459" s="27"/>
      <c r="J459" s="27"/>
      <c r="K459" s="27" t="str">
        <f t="shared" si="92"/>
        <v>()</v>
      </c>
      <c r="L459" s="83"/>
      <c r="M459" s="87">
        <f>E459</f>
        <v>0</v>
      </c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94"/>
      <c r="W459" s="94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>
        <v>63</v>
      </c>
      <c r="D460" s="56"/>
      <c r="E460" s="56"/>
      <c r="F460" s="10"/>
      <c r="G460" s="65"/>
      <c r="H460" s="12"/>
      <c r="I460" s="27"/>
      <c r="J460" s="27"/>
      <c r="K460" s="27" t="str">
        <f t="shared" si="92"/>
        <v>()</v>
      </c>
      <c r="L460" s="71"/>
      <c r="M460" s="87">
        <f>E460</f>
        <v>0</v>
      </c>
      <c r="N460" s="84"/>
      <c r="O460" s="30"/>
      <c r="P460" s="33"/>
      <c r="Q460" s="19"/>
      <c r="R460" s="84"/>
      <c r="S460" s="86"/>
      <c r="T460" s="30">
        <f t="shared" si="93"/>
        <v>0</v>
      </c>
      <c r="U460" s="34"/>
      <c r="V460" s="94"/>
      <c r="W460" s="94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10"/>
      <c r="D461" s="56"/>
      <c r="E461" s="56"/>
      <c r="F461" s="10"/>
      <c r="G461" s="65"/>
      <c r="H461" s="12"/>
      <c r="I461" s="27"/>
      <c r="J461" s="27"/>
      <c r="K461" s="27" t="str">
        <f t="shared" si="92"/>
        <v>()</v>
      </c>
      <c r="L461" s="83"/>
      <c r="M461" s="87">
        <f>E461</f>
        <v>0</v>
      </c>
      <c r="N461" s="84"/>
      <c r="O461" s="30"/>
      <c r="P461" s="33"/>
      <c r="Q461" s="19"/>
      <c r="R461" s="84"/>
      <c r="S461" s="86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"/>
      <c r="B462" s="92"/>
      <c r="C462" s="10"/>
      <c r="D462" s="56"/>
      <c r="E462" s="53"/>
      <c r="F462" s="54"/>
      <c r="G462" s="65"/>
      <c r="H462" s="12"/>
      <c r="I462" s="27"/>
      <c r="J462" s="27"/>
      <c r="K462" s="27" t="str">
        <f t="shared" si="92"/>
        <v>()</v>
      </c>
      <c r="L462" s="83"/>
      <c r="M462" s="87"/>
      <c r="N462" s="84"/>
      <c r="O462" s="30"/>
      <c r="P462" s="89"/>
      <c r="Q462" s="19"/>
      <c r="R462" s="84"/>
      <c r="S462" s="86"/>
      <c r="T462" s="30">
        <f t="shared" si="93"/>
        <v>0</v>
      </c>
      <c r="U462" s="34"/>
      <c r="V462" s="35"/>
      <c r="W462" s="35"/>
      <c r="X462" s="18"/>
      <c r="Y462" s="18" t="str">
        <f t="shared" si="91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x14ac:dyDescent="0.2">
      <c r="A463" s="10"/>
      <c r="B463" s="92"/>
      <c r="C463" s="10"/>
      <c r="D463" s="56"/>
      <c r="E463" s="53"/>
      <c r="F463" s="54"/>
      <c r="G463" s="65"/>
      <c r="H463" s="12"/>
      <c r="I463" s="27"/>
      <c r="J463" s="27"/>
      <c r="K463" s="27" t="str">
        <f t="shared" si="92"/>
        <v>()</v>
      </c>
      <c r="L463" s="83"/>
      <c r="M463" s="87"/>
      <c r="N463" s="84"/>
      <c r="O463" s="30"/>
      <c r="P463" s="33"/>
      <c r="Q463" s="19"/>
      <c r="R463" s="84"/>
      <c r="S463" s="86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"/>
      <c r="B464" s="92"/>
      <c r="C464" s="10"/>
      <c r="D464" s="56"/>
      <c r="E464" s="11"/>
      <c r="F464" s="54"/>
      <c r="G464" s="88"/>
      <c r="H464" s="12"/>
      <c r="I464" s="27"/>
      <c r="J464" s="27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"/>
      <c r="B465" s="92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73"/>
      <c r="M465" s="87">
        <f>E465</f>
        <v>0</v>
      </c>
      <c r="N465" s="30"/>
      <c r="O465" s="30"/>
      <c r="P465" s="89"/>
      <c r="Q465" s="19"/>
      <c r="R465" s="30"/>
      <c r="S465" s="30"/>
      <c r="T465" s="30">
        <f t="shared" si="93"/>
        <v>0</v>
      </c>
      <c r="U465" s="34"/>
      <c r="V465" s="94"/>
      <c r="W465" s="94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8" customFormat="1" ht="30" customHeight="1" thickBot="1" x14ac:dyDescent="0.25">
      <c r="A466" s="10"/>
      <c r="B466" s="92"/>
      <c r="C466" s="54"/>
      <c r="D466" s="53"/>
      <c r="E466" s="53"/>
      <c r="F466" s="54"/>
      <c r="G466" s="88"/>
      <c r="H466" s="54"/>
      <c r="I466" s="54"/>
      <c r="J466" s="54"/>
      <c r="K466" s="27" t="str">
        <f t="shared" si="92"/>
        <v>()</v>
      </c>
      <c r="L466" s="83"/>
      <c r="M466" s="87">
        <f>E466</f>
        <v>0</v>
      </c>
      <c r="N466" s="30"/>
      <c r="O466" s="30"/>
      <c r="P466" s="95"/>
      <c r="Q466" s="97"/>
      <c r="R466" s="30"/>
      <c r="S466" s="30"/>
      <c r="T466" s="30">
        <f t="shared" si="93"/>
        <v>0</v>
      </c>
      <c r="U466" s="34"/>
      <c r="V466" s="94"/>
      <c r="W466" s="94"/>
      <c r="X466" s="18"/>
      <c r="Y466" s="18" t="str">
        <f t="shared" si="91"/>
        <v xml:space="preserve"> przyłącze napow. nN</v>
      </c>
      <c r="Z466" s="18"/>
      <c r="AA466" s="96"/>
      <c r="AB466" s="94"/>
      <c r="AC466" s="94"/>
      <c r="AD466" s="94"/>
      <c r="AE466" s="94"/>
      <c r="AF466" s="94"/>
      <c r="AG466" s="94"/>
      <c r="AH466" s="94"/>
      <c r="AI466" s="94"/>
    </row>
    <row r="467" spans="1:35" s="9" customFormat="1" ht="30" customHeight="1" thickBot="1" x14ac:dyDescent="0.25">
      <c r="A467" s="99" t="s">
        <v>13</v>
      </c>
      <c r="B467" s="100">
        <v>1636</v>
      </c>
      <c r="C467" s="54"/>
      <c r="D467" s="53"/>
      <c r="E467" s="53"/>
      <c r="F467" s="54"/>
      <c r="G467" s="88"/>
      <c r="H467" s="54"/>
      <c r="I467" s="54"/>
      <c r="J467" s="54"/>
      <c r="K467" s="27" t="str">
        <f t="shared" si="92"/>
        <v>()</v>
      </c>
      <c r="L467" s="83">
        <f>U462+U452+U425+U405</f>
        <v>0</v>
      </c>
      <c r="M467" s="101"/>
      <c r="N467" s="30"/>
      <c r="O467" s="30"/>
      <c r="P467" s="89"/>
      <c r="Q467" s="19"/>
      <c r="R467" s="30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99"/>
      <c r="B468" s="100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92"/>
        <v>()</v>
      </c>
      <c r="L468" s="83"/>
      <c r="M468" s="87"/>
      <c r="N468" s="30"/>
      <c r="O468" s="30"/>
      <c r="P468" s="33"/>
      <c r="Q468" s="19"/>
      <c r="R468" s="30"/>
      <c r="S468" s="30"/>
      <c r="T468" s="30">
        <f t="shared" si="93"/>
        <v>0</v>
      </c>
      <c r="U468" s="34"/>
      <c r="V468" s="35"/>
      <c r="W468" s="35"/>
      <c r="X468" s="18"/>
      <c r="Y468" s="18" t="str">
        <f t="shared" si="91"/>
        <v xml:space="preserve"> przyłącze napow. nN</v>
      </c>
      <c r="Z468" s="18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99"/>
      <c r="B469" s="100"/>
      <c r="C469" s="10">
        <v>37</v>
      </c>
      <c r="D469" s="53"/>
      <c r="E469" s="53"/>
      <c r="F469" s="54"/>
      <c r="G469" s="88"/>
      <c r="H469" s="54"/>
      <c r="I469" s="54"/>
      <c r="J469" s="54"/>
      <c r="K469" s="27" t="str">
        <f t="shared" si="92"/>
        <v>()</v>
      </c>
      <c r="L469" s="83"/>
      <c r="M469" s="87">
        <f t="shared" ref="M469:M527" si="94">E469</f>
        <v>0</v>
      </c>
      <c r="N469" s="30"/>
      <c r="O469" s="30"/>
      <c r="P469" s="33"/>
      <c r="Q469" s="19"/>
      <c r="R469" s="30"/>
      <c r="S469" s="30"/>
      <c r="T469" s="30">
        <f t="shared" si="93"/>
        <v>0</v>
      </c>
      <c r="U469" s="34"/>
      <c r="V469" s="35"/>
      <c r="W469" s="35"/>
      <c r="X469" s="18"/>
      <c r="Y469" s="18" t="str">
        <f t="shared" si="91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99"/>
      <c r="B470" s="100"/>
      <c r="C470" s="10">
        <v>38</v>
      </c>
      <c r="D470" s="56"/>
      <c r="E470" s="56"/>
      <c r="F470" s="10"/>
      <c r="G470" s="65"/>
      <c r="H470" s="10"/>
      <c r="I470" s="10"/>
      <c r="J470" s="10"/>
      <c r="K470" s="27" t="str">
        <f t="shared" si="92"/>
        <v>()</v>
      </c>
      <c r="L470" s="71"/>
      <c r="M470" s="87">
        <f t="shared" si="94"/>
        <v>0</v>
      </c>
      <c r="N470" s="30"/>
      <c r="O470" s="30"/>
      <c r="P470" s="33"/>
      <c r="Q470" s="19"/>
      <c r="R470" s="30"/>
      <c r="S470" s="30"/>
      <c r="T470" s="30">
        <f t="shared" si="93"/>
        <v>0</v>
      </c>
      <c r="U470" s="34"/>
      <c r="V470" s="35"/>
      <c r="W470" s="35"/>
      <c r="X470" s="18"/>
      <c r="Y470" s="18" t="str">
        <f t="shared" si="91"/>
        <v xml:space="preserve"> przyłącze napow. nN</v>
      </c>
      <c r="Z470" s="18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39</v>
      </c>
      <c r="D471" s="28"/>
      <c r="E471" s="28"/>
      <c r="F471" s="27"/>
      <c r="G471" s="88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89"/>
      <c r="Q471" s="43"/>
      <c r="R471" s="86"/>
      <c r="S471" s="30"/>
      <c r="T471" s="30">
        <f t="shared" si="93"/>
        <v>0</v>
      </c>
      <c r="U471" s="34"/>
      <c r="V471" s="35"/>
      <c r="W471" s="35"/>
      <c r="X471" s="18"/>
      <c r="Y471" s="18" t="str">
        <f t="shared" si="91"/>
        <v xml:space="preserve"> przyłącze napow. nN</v>
      </c>
      <c r="Z471" s="18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>
        <v>40</v>
      </c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83"/>
      <c r="M472" s="87">
        <f t="shared" si="94"/>
        <v>0</v>
      </c>
      <c r="N472" s="84"/>
      <c r="O472" s="30"/>
      <c r="P472" s="89"/>
      <c r="Q472" s="43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 t="s">
        <v>12</v>
      </c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>
        <v>41</v>
      </c>
      <c r="D473" s="28"/>
      <c r="E473" s="28"/>
      <c r="F473" s="10"/>
      <c r="G473" s="65"/>
      <c r="H473" s="12"/>
      <c r="I473" s="27"/>
      <c r="J473" s="27"/>
      <c r="K473" s="27" t="str">
        <f t="shared" si="92"/>
        <v>()</v>
      </c>
      <c r="L473" s="83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6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>
        <v>42</v>
      </c>
      <c r="D474" s="56"/>
      <c r="E474" s="28"/>
      <c r="F474" s="10"/>
      <c r="G474" s="65"/>
      <c r="H474" s="12"/>
      <c r="I474" s="27"/>
      <c r="J474" s="27"/>
      <c r="K474" s="27" t="str">
        <f t="shared" si="92"/>
        <v>()</v>
      </c>
      <c r="L474" s="83"/>
      <c r="M474" s="87">
        <f t="shared" si="94"/>
        <v>0</v>
      </c>
      <c r="N474" s="84"/>
      <c r="O474" s="30"/>
      <c r="P474" s="89"/>
      <c r="Q474" s="19"/>
      <c r="R474" s="86"/>
      <c r="S474" s="30"/>
      <c r="T474" s="30">
        <f t="shared" si="93"/>
        <v>0</v>
      </c>
      <c r="U474" s="34"/>
      <c r="V474" s="35"/>
      <c r="W474" s="18"/>
      <c r="X474" s="18"/>
      <c r="Y474" s="18" t="str">
        <f t="shared" si="91"/>
        <v xml:space="preserve"> przyłącze napow. nN</v>
      </c>
      <c r="Z474" s="16"/>
      <c r="AA474" s="18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>
        <v>43</v>
      </c>
      <c r="D475" s="28"/>
      <c r="E475" s="28"/>
      <c r="F475" s="54"/>
      <c r="G475" s="65"/>
      <c r="H475" s="12"/>
      <c r="I475" s="27"/>
      <c r="J475" s="27"/>
      <c r="K475" s="27" t="str">
        <f t="shared" si="92"/>
        <v>()</v>
      </c>
      <c r="L475" s="83"/>
      <c r="M475" s="87">
        <f t="shared" si="94"/>
        <v>0</v>
      </c>
      <c r="N475" s="84"/>
      <c r="O475" s="30"/>
      <c r="P475" s="33"/>
      <c r="Q475" s="19"/>
      <c r="R475" s="86"/>
      <c r="S475" s="30"/>
      <c r="T475" s="30">
        <f t="shared" si="93"/>
        <v>0</v>
      </c>
      <c r="U475" s="34"/>
      <c r="V475" s="35"/>
      <c r="W475" s="18"/>
      <c r="X475" s="18"/>
      <c r="Y475" s="18" t="str">
        <f t="shared" si="91"/>
        <v xml:space="preserve"> przyłącze napow. nN</v>
      </c>
      <c r="Z475" s="16"/>
      <c r="AA475" s="18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56"/>
      <c r="E476" s="28"/>
      <c r="F476" s="10"/>
      <c r="G476" s="65"/>
      <c r="H476" s="12"/>
      <c r="I476" s="27"/>
      <c r="J476" s="27"/>
      <c r="K476" s="27" t="str">
        <f t="shared" si="92"/>
        <v>()</v>
      </c>
      <c r="L476" s="71"/>
      <c r="M476" s="87">
        <f t="shared" si="94"/>
        <v>0</v>
      </c>
      <c r="N476" s="84"/>
      <c r="O476" s="30"/>
      <c r="P476" s="33"/>
      <c r="Q476" s="19"/>
      <c r="R476" s="86"/>
      <c r="S476" s="30"/>
      <c r="T476" s="30">
        <f t="shared" si="93"/>
        <v>0</v>
      </c>
      <c r="U476" s="34"/>
      <c r="V476" s="35"/>
      <c r="W476" s="18"/>
      <c r="X476" s="18"/>
      <c r="Y476" s="18" t="str">
        <f t="shared" si="91"/>
        <v xml:space="preserve"> przyłącze napow. nN</v>
      </c>
      <c r="Z476" s="16"/>
      <c r="AA476" s="18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88"/>
      <c r="H477" s="12"/>
      <c r="I477" s="27"/>
      <c r="J477" s="27"/>
      <c r="K477" s="27" t="str">
        <f t="shared" si="92"/>
        <v>()</v>
      </c>
      <c r="L477" s="71"/>
      <c r="M477" s="87">
        <f t="shared" si="94"/>
        <v>0</v>
      </c>
      <c r="N477" s="84"/>
      <c r="O477" s="30"/>
      <c r="P477" s="33"/>
      <c r="Q477" s="19"/>
      <c r="R477" s="86"/>
      <c r="S477" s="30"/>
      <c r="T477" s="30">
        <f t="shared" si="93"/>
        <v>0</v>
      </c>
      <c r="U477" s="34"/>
      <c r="V477" s="35"/>
      <c r="W477" s="18"/>
      <c r="X477" s="18"/>
      <c r="Y477" s="18" t="str">
        <f t="shared" si="91"/>
        <v xml:space="preserve"> przyłącze napow. nN</v>
      </c>
      <c r="Z477" s="18"/>
      <c r="AA477" s="18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43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54"/>
      <c r="D479" s="53"/>
      <c r="E479" s="53"/>
      <c r="F479" s="54"/>
      <c r="G479" s="88"/>
      <c r="H479" s="54"/>
      <c r="I479" s="54"/>
      <c r="J479" s="54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33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65"/>
      <c r="H480" s="12"/>
      <c r="I480" s="27"/>
      <c r="J480" s="27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28"/>
      <c r="E481" s="28"/>
      <c r="F481" s="27"/>
      <c r="G481" s="65"/>
      <c r="H481" s="12"/>
      <c r="I481" s="27"/>
      <c r="J481" s="27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65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19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28"/>
      <c r="E483" s="28"/>
      <c r="F483" s="10"/>
      <c r="G483" s="65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8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54"/>
      <c r="D485" s="53"/>
      <c r="E485" s="53"/>
      <c r="F485" s="54"/>
      <c r="G485" s="88"/>
      <c r="H485" s="54"/>
      <c r="I485" s="54"/>
      <c r="J485" s="54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97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27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43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27"/>
      <c r="D487" s="28"/>
      <c r="E487" s="28"/>
      <c r="F487" s="27"/>
      <c r="G487" s="29"/>
      <c r="H487" s="12"/>
      <c r="I487" s="27"/>
      <c r="J487" s="27"/>
      <c r="K487" s="27" t="str">
        <f t="shared" si="92"/>
        <v>()</v>
      </c>
      <c r="L487" s="83"/>
      <c r="M487" s="87">
        <f t="shared" si="94"/>
        <v>0</v>
      </c>
      <c r="N487" s="30"/>
      <c r="O487" s="30"/>
      <c r="P487" s="89"/>
      <c r="Q487" s="19"/>
      <c r="R487" s="30"/>
      <c r="S487" s="30"/>
      <c r="T487" s="30">
        <f t="shared" si="93"/>
        <v>0</v>
      </c>
      <c r="U487" s="34"/>
      <c r="V487" s="35"/>
      <c r="W487" s="35"/>
      <c r="X487" s="18"/>
      <c r="Y487" s="18" t="str">
        <f t="shared" si="91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10"/>
      <c r="D488" s="28"/>
      <c r="E488" s="28"/>
      <c r="F488" s="27"/>
      <c r="G488" s="29"/>
      <c r="H488" s="12"/>
      <c r="I488" s="27"/>
      <c r="J488" s="27"/>
      <c r="K488" s="27" t="str">
        <f t="shared" si="92"/>
        <v>()</v>
      </c>
      <c r="L488" s="83"/>
      <c r="M488" s="87">
        <f t="shared" si="94"/>
        <v>0</v>
      </c>
      <c r="N488" s="30"/>
      <c r="O488" s="30"/>
      <c r="P488" s="89"/>
      <c r="Q488" s="97"/>
      <c r="R488" s="30"/>
      <c r="S488" s="30"/>
      <c r="T488" s="30">
        <f t="shared" si="93"/>
        <v>0</v>
      </c>
      <c r="U488" s="34"/>
      <c r="V488" s="35"/>
      <c r="W488" s="35"/>
      <c r="X488" s="18"/>
      <c r="Y488" s="18" t="str">
        <f t="shared" si="91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27"/>
      <c r="D489" s="28"/>
      <c r="E489" s="28"/>
      <c r="F489" s="27"/>
      <c r="G489" s="29"/>
      <c r="H489" s="12"/>
      <c r="I489" s="27"/>
      <c r="J489" s="27"/>
      <c r="K489" s="27" t="str">
        <f t="shared" si="92"/>
        <v>()</v>
      </c>
      <c r="L489" s="83"/>
      <c r="M489" s="87">
        <f t="shared" si="94"/>
        <v>0</v>
      </c>
      <c r="N489" s="30"/>
      <c r="O489" s="30"/>
      <c r="P489" s="89"/>
      <c r="Q489" s="19"/>
      <c r="R489" s="30"/>
      <c r="S489" s="30"/>
      <c r="T489" s="30">
        <f t="shared" si="93"/>
        <v>0</v>
      </c>
      <c r="U489" s="34"/>
      <c r="V489" s="35"/>
      <c r="W489" s="35"/>
      <c r="X489" s="18"/>
      <c r="Y489" s="18" t="str">
        <f t="shared" si="91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10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97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54"/>
      <c r="D491" s="53"/>
      <c r="E491" s="53"/>
      <c r="F491" s="54"/>
      <c r="G491" s="88"/>
      <c r="H491" s="54"/>
      <c r="I491" s="54"/>
      <c r="J491" s="54"/>
      <c r="K491" s="27" t="str">
        <f t="shared" si="92"/>
        <v>()</v>
      </c>
      <c r="L491" s="31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18"/>
      <c r="X491" s="18"/>
      <c r="Y491" s="18" t="str">
        <f t="shared" si="91"/>
        <v xml:space="preserve"> przyłącze napow. nN</v>
      </c>
      <c r="Z491" s="16"/>
      <c r="AA491" s="18" t="s">
        <v>12</v>
      </c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54"/>
      <c r="D492" s="53"/>
      <c r="E492" s="53"/>
      <c r="F492" s="54"/>
      <c r="G492" s="88"/>
      <c r="H492" s="54"/>
      <c r="I492" s="54"/>
      <c r="J492" s="54"/>
      <c r="K492" s="27" t="str">
        <f t="shared" si="92"/>
        <v>()</v>
      </c>
      <c r="L492" s="31"/>
      <c r="M492" s="87">
        <f t="shared" si="94"/>
        <v>0</v>
      </c>
      <c r="N492" s="30"/>
      <c r="O492" s="30"/>
      <c r="P492" s="33"/>
      <c r="Q492" s="43"/>
      <c r="R492" s="30"/>
      <c r="S492" s="30"/>
      <c r="T492" s="30">
        <f t="shared" si="93"/>
        <v>0</v>
      </c>
      <c r="U492" s="34"/>
      <c r="V492" s="35"/>
      <c r="W492" s="18"/>
      <c r="X492" s="18"/>
      <c r="Y492" s="18" t="str">
        <f t="shared" si="91"/>
        <v xml:space="preserve"> przyłącze napow. nN</v>
      </c>
      <c r="Z492" s="16"/>
      <c r="AA492" s="18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6"/>
      <c r="E493" s="56"/>
      <c r="F493" s="10"/>
      <c r="G493" s="65"/>
      <c r="H493" s="10"/>
      <c r="I493" s="10"/>
      <c r="J493" s="10"/>
      <c r="K493" s="27" t="str">
        <f t="shared" si="92"/>
        <v>()</v>
      </c>
      <c r="L493" s="104"/>
      <c r="M493" s="87">
        <f t="shared" si="94"/>
        <v>0</v>
      </c>
      <c r="N493" s="30"/>
      <c r="O493" s="30"/>
      <c r="P493" s="33"/>
      <c r="Q493" s="43"/>
      <c r="R493" s="30"/>
      <c r="S493" s="30"/>
      <c r="T493" s="30">
        <f t="shared" si="93"/>
        <v>0</v>
      </c>
      <c r="U493" s="34"/>
      <c r="V493" s="35"/>
      <c r="W493" s="18"/>
      <c r="X493" s="18"/>
      <c r="Y493" s="18" t="str">
        <f t="shared" si="91"/>
        <v xml:space="preserve"> przyłącze napow. nN</v>
      </c>
      <c r="Z493" s="16"/>
      <c r="AA493" s="18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10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19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53"/>
      <c r="F495" s="27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43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35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2"/>
      <c r="B496" s="103"/>
      <c r="C496" s="27"/>
      <c r="D496" s="28"/>
      <c r="E496" s="53"/>
      <c r="F496" s="27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43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35"/>
      <c r="AC496" s="35"/>
      <c r="AD496" s="35"/>
      <c r="AE496" s="35"/>
      <c r="AF496" s="35"/>
      <c r="AG496" s="35"/>
      <c r="AH496" s="35"/>
      <c r="AI496" s="35"/>
    </row>
    <row r="497" spans="1:35" s="9" customFormat="1" ht="30" customHeight="1" thickBot="1" x14ac:dyDescent="0.25">
      <c r="A497" s="102"/>
      <c r="B497" s="103"/>
      <c r="C497" s="10"/>
      <c r="D497" s="53"/>
      <c r="E497" s="56"/>
      <c r="F497" s="10"/>
      <c r="G497" s="65"/>
      <c r="H497" s="12"/>
      <c r="I497" s="27"/>
      <c r="J497" s="27"/>
      <c r="K497" s="27" t="str">
        <f t="shared" si="92"/>
        <v>()</v>
      </c>
      <c r="L497" s="73"/>
      <c r="M497" s="87">
        <f t="shared" si="94"/>
        <v>0</v>
      </c>
      <c r="N497" s="30"/>
      <c r="O497" s="30"/>
      <c r="P497" s="89"/>
      <c r="Q497" s="19"/>
      <c r="R497" s="30"/>
      <c r="S497" s="30"/>
      <c r="T497" s="30">
        <f t="shared" si="93"/>
        <v>0</v>
      </c>
      <c r="U497" s="34"/>
      <c r="V497" s="35"/>
      <c r="W497" s="35"/>
      <c r="X497" s="18"/>
      <c r="Y497" s="18" t="str">
        <f t="shared" si="91"/>
        <v xml:space="preserve"> przyłącze napow. nN</v>
      </c>
      <c r="Z497" s="16"/>
      <c r="AA497" s="16"/>
      <c r="AB497" s="35"/>
      <c r="AC497" s="35"/>
      <c r="AD497" s="35"/>
      <c r="AE497" s="35"/>
      <c r="AF497" s="35"/>
      <c r="AG497" s="35"/>
      <c r="AH497" s="35"/>
      <c r="AI497" s="35"/>
    </row>
    <row r="498" spans="1:35" s="9" customFormat="1" ht="30" customHeight="1" thickBot="1" x14ac:dyDescent="0.25">
      <c r="A498" s="102"/>
      <c r="B498" s="103"/>
      <c r="C498" s="27"/>
      <c r="D498" s="28"/>
      <c r="E498" s="28"/>
      <c r="F498" s="27"/>
      <c r="G498" s="29"/>
      <c r="H498" s="12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Q498" s="97"/>
      <c r="R498" s="30"/>
      <c r="S498" s="30"/>
      <c r="T498" s="30">
        <f t="shared" si="93"/>
        <v>0</v>
      </c>
      <c r="U498" s="34"/>
      <c r="V498" s="35"/>
      <c r="W498" s="35"/>
      <c r="X498" s="18"/>
      <c r="Y498" s="18" t="str">
        <f t="shared" si="91"/>
        <v xml:space="preserve"> przyłącze napow. nN</v>
      </c>
      <c r="Z498" s="16"/>
      <c r="AA498" s="16"/>
      <c r="AB498" s="35"/>
      <c r="AC498" s="35"/>
      <c r="AD498" s="35"/>
      <c r="AE498" s="35"/>
      <c r="AF498" s="35"/>
      <c r="AG498" s="35"/>
      <c r="AH498" s="35"/>
      <c r="AI498" s="35"/>
    </row>
    <row r="499" spans="1:35" s="9" customFormat="1" ht="30" customHeight="1" thickBot="1" x14ac:dyDescent="0.25">
      <c r="A499" s="102"/>
      <c r="B499" s="103"/>
      <c r="C499" s="10"/>
      <c r="D499" s="53"/>
      <c r="E499" s="28"/>
      <c r="F499" s="10"/>
      <c r="G499" s="29"/>
      <c r="H499" s="12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19"/>
      <c r="R499" s="30"/>
      <c r="S499" s="30"/>
      <c r="T499" s="30">
        <f t="shared" si="93"/>
        <v>0</v>
      </c>
      <c r="U499" s="34"/>
      <c r="V499" s="35"/>
      <c r="W499" s="35"/>
      <c r="X499" s="18"/>
      <c r="Y499" s="18" t="str">
        <f t="shared" si="91"/>
        <v xml:space="preserve"> przyłącze napow. nN</v>
      </c>
      <c r="Z499" s="16"/>
      <c r="AA499" s="16"/>
      <c r="AB499" s="16"/>
      <c r="AC499" s="35"/>
      <c r="AD499" s="35"/>
      <c r="AE499" s="35"/>
      <c r="AF499" s="35"/>
      <c r="AG499" s="35"/>
      <c r="AH499" s="35"/>
      <c r="AI499" s="35"/>
    </row>
    <row r="500" spans="1:35" s="9" customFormat="1" ht="30" customHeight="1" thickBot="1" x14ac:dyDescent="0.25">
      <c r="A500" s="105"/>
      <c r="B500" s="103"/>
      <c r="C500" s="27"/>
      <c r="D500" s="28"/>
      <c r="E500" s="28"/>
      <c r="F500" s="10"/>
      <c r="G500" s="29"/>
      <c r="H500" s="12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Q500" s="97"/>
      <c r="R500" s="30"/>
      <c r="S500" s="30"/>
      <c r="T500" s="30">
        <f t="shared" si="93"/>
        <v>0</v>
      </c>
      <c r="U500" s="34"/>
      <c r="V500" s="35"/>
      <c r="W500" s="35"/>
      <c r="X500" s="18"/>
      <c r="Y500" s="18" t="str">
        <f t="shared" si="91"/>
        <v xml:space="preserve"> przyłącze napow. nN</v>
      </c>
      <c r="Z500" s="16"/>
      <c r="AA500" s="16"/>
      <c r="AB500" s="18"/>
      <c r="AC500" s="35"/>
      <c r="AD500" s="35"/>
      <c r="AE500" s="35"/>
      <c r="AF500" s="35"/>
      <c r="AG500" s="35"/>
      <c r="AH500" s="35"/>
      <c r="AI500" s="35"/>
    </row>
    <row r="501" spans="1:35" ht="30" customHeight="1" thickTop="1" thickBot="1" x14ac:dyDescent="0.25">
      <c r="D501" s="53"/>
      <c r="E501" s="28"/>
      <c r="F501" s="27"/>
      <c r="G501" s="29"/>
      <c r="I501" s="27"/>
      <c r="J501" s="27"/>
      <c r="K501" s="27" t="str">
        <f t="shared" si="92"/>
        <v>()</v>
      </c>
      <c r="L501" s="83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ref="Y501:Y521" si="95">IF(S501="T",(", lampa OU, przyłącze napow. nN"), (" przyłącze napow. nN"))</f>
        <v xml:space="preserve"> przyłącze napow. nN</v>
      </c>
      <c r="Z501" s="16"/>
    </row>
    <row r="502" spans="1:35" ht="30" customHeight="1" thickBot="1" x14ac:dyDescent="0.25">
      <c r="C502" s="27"/>
      <c r="D502" s="28"/>
      <c r="E502" s="28"/>
      <c r="F502" s="27"/>
      <c r="G502" s="29"/>
      <c r="I502" s="27"/>
      <c r="J502" s="27"/>
      <c r="K502" s="27" t="str">
        <f t="shared" si="92"/>
        <v>()</v>
      </c>
      <c r="L502" s="83"/>
      <c r="M502" s="87">
        <f t="shared" si="94"/>
        <v>0</v>
      </c>
      <c r="N502" s="30"/>
      <c r="O502" s="30"/>
      <c r="P502" s="89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35" ht="30" customHeight="1" thickBot="1" x14ac:dyDescent="0.25">
      <c r="D503" s="53"/>
      <c r="E503" s="28"/>
      <c r="F503" s="27"/>
      <c r="G503" s="29"/>
      <c r="I503" s="27"/>
      <c r="J503" s="27"/>
      <c r="K503" s="27" t="str">
        <f t="shared" si="92"/>
        <v>()</v>
      </c>
      <c r="L503" s="83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35" ht="30" customHeight="1" thickBot="1" x14ac:dyDescent="0.25">
      <c r="C504" s="27"/>
      <c r="D504" s="28"/>
      <c r="E504" s="53"/>
      <c r="F504" s="27"/>
      <c r="G504" s="29"/>
      <c r="I504" s="27"/>
      <c r="J504" s="27"/>
      <c r="K504" s="27" t="str">
        <f t="shared" si="92"/>
        <v>()</v>
      </c>
      <c r="L504" s="83"/>
      <c r="M504" s="87">
        <f t="shared" si="94"/>
        <v>0</v>
      </c>
      <c r="N504" s="30"/>
      <c r="O504" s="30"/>
      <c r="P504" s="89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35" ht="30" customHeight="1" thickBot="1" x14ac:dyDescent="0.25">
      <c r="D505" s="53"/>
      <c r="E505" s="53"/>
      <c r="F505" s="27"/>
      <c r="G505" s="29"/>
      <c r="I505" s="27"/>
      <c r="J505" s="27"/>
      <c r="K505" s="27" t="str">
        <f t="shared" si="92"/>
        <v>()</v>
      </c>
      <c r="L505" s="77"/>
      <c r="M505" s="87">
        <f t="shared" si="94"/>
        <v>0</v>
      </c>
      <c r="N505" s="30"/>
      <c r="O505" s="30"/>
      <c r="P505" s="89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35" ht="30" customHeight="1" thickBot="1" x14ac:dyDescent="0.25">
      <c r="C506" s="27"/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89"/>
      <c r="Q506" s="9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35" ht="30" customHeight="1" thickBot="1" x14ac:dyDescent="0.25">
      <c r="C507" s="54"/>
      <c r="D507" s="53"/>
      <c r="E507" s="53"/>
      <c r="F507" s="54"/>
      <c r="G507" s="88"/>
      <c r="H507" s="54"/>
      <c r="I507" s="54"/>
      <c r="J507" s="54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89"/>
      <c r="Q507" s="97"/>
      <c r="R507" s="30"/>
      <c r="S507" s="30"/>
      <c r="T507" s="30">
        <f t="shared" si="93"/>
        <v>0</v>
      </c>
      <c r="U507" s="34"/>
      <c r="Y507" s="18" t="str">
        <f t="shared" si="95"/>
        <v xml:space="preserve"> przyłącze napow. nN</v>
      </c>
      <c r="Z507" s="16"/>
    </row>
    <row r="508" spans="1:35" ht="30" customHeight="1" thickBot="1" x14ac:dyDescent="0.25">
      <c r="C508" s="54"/>
      <c r="D508" s="53"/>
      <c r="E508" s="53"/>
      <c r="F508" s="54"/>
      <c r="G508" s="88"/>
      <c r="H508" s="54"/>
      <c r="I508" s="54"/>
      <c r="J508" s="54"/>
      <c r="K508" s="27" t="str">
        <f t="shared" si="92"/>
        <v>()</v>
      </c>
      <c r="L508" s="31"/>
      <c r="M508" s="87">
        <f t="shared" si="94"/>
        <v>0</v>
      </c>
      <c r="N508" s="30"/>
      <c r="O508" s="30"/>
      <c r="P508" s="106"/>
      <c r="Q508" s="97"/>
      <c r="R508" s="30"/>
      <c r="S508" s="30"/>
      <c r="T508" s="30">
        <f t="shared" si="93"/>
        <v>0</v>
      </c>
      <c r="U508" s="34"/>
      <c r="Y508" s="18" t="str">
        <f t="shared" si="95"/>
        <v xml:space="preserve"> przyłącze napow. nN</v>
      </c>
      <c r="Z508" s="16"/>
    </row>
    <row r="509" spans="1:35" ht="30" customHeight="1" thickBot="1" x14ac:dyDescent="0.25">
      <c r="D509" s="56"/>
      <c r="E509" s="56"/>
      <c r="F509" s="10"/>
      <c r="G509" s="65"/>
      <c r="H509" s="10"/>
      <c r="I509" s="10"/>
      <c r="J509" s="10"/>
      <c r="K509" s="27" t="str">
        <f t="shared" si="92"/>
        <v>()</v>
      </c>
      <c r="L509" s="104"/>
      <c r="M509" s="87">
        <f t="shared" si="94"/>
        <v>0</v>
      </c>
      <c r="N509" s="30"/>
      <c r="O509" s="30"/>
      <c r="P509" s="106"/>
      <c r="Q509" s="97"/>
      <c r="R509" s="30"/>
      <c r="S509" s="30"/>
      <c r="T509" s="30">
        <f t="shared" si="93"/>
        <v>0</v>
      </c>
      <c r="U509" s="34"/>
      <c r="Y509" s="18" t="str">
        <f t="shared" si="95"/>
        <v xml:space="preserve"> przyłącze napow. nN</v>
      </c>
      <c r="Z509" s="16"/>
    </row>
    <row r="510" spans="1:35" ht="30" customHeight="1" thickBot="1" x14ac:dyDescent="0.25">
      <c r="D510" s="28"/>
      <c r="E510" s="28"/>
      <c r="F510" s="10"/>
      <c r="G510" s="29"/>
      <c r="I510" s="27"/>
      <c r="J510" s="27"/>
      <c r="K510" s="27" t="str">
        <f t="shared" si="92"/>
        <v>()</v>
      </c>
      <c r="L510" s="31"/>
      <c r="M510" s="87">
        <f t="shared" si="94"/>
        <v>0</v>
      </c>
      <c r="N510" s="30"/>
      <c r="O510" s="30"/>
      <c r="P510" s="107"/>
      <c r="R510" s="30"/>
      <c r="S510" s="30"/>
      <c r="T510" s="30">
        <f t="shared" si="93"/>
        <v>0</v>
      </c>
      <c r="U510" s="34"/>
      <c r="Y510" s="18" t="str">
        <f t="shared" si="95"/>
        <v xml:space="preserve"> przyłącze napow. nN</v>
      </c>
      <c r="Z510" s="16"/>
    </row>
    <row r="511" spans="1:35" s="16" customFormat="1" ht="30" customHeight="1" thickTop="1" x14ac:dyDescent="0.2">
      <c r="A511" s="20"/>
      <c r="B511" s="20"/>
      <c r="C511" s="27"/>
      <c r="D511" s="28"/>
      <c r="E511" s="28"/>
      <c r="F511" s="27"/>
      <c r="G511" s="65"/>
      <c r="H511" s="12"/>
      <c r="I511" s="27"/>
      <c r="J511" s="27"/>
      <c r="K511" s="27" t="str">
        <f t="shared" si="92"/>
        <v>()</v>
      </c>
      <c r="L511" s="31"/>
      <c r="M511" s="87">
        <f t="shared" si="94"/>
        <v>0</v>
      </c>
      <c r="N511" s="30"/>
      <c r="O511" s="30"/>
      <c r="P511" s="108"/>
      <c r="Q511" s="19"/>
      <c r="R511" s="30"/>
      <c r="S511" s="30"/>
      <c r="T511" s="30">
        <f t="shared" si="93"/>
        <v>0</v>
      </c>
      <c r="U511" s="34"/>
      <c r="X511" s="18" t="str">
        <f t="shared" ref="X511:X521" si="96">IF(R511="4xAL50 + 1xAL25", ("AL.  4x50 mm2+AL. 1x25 mm2"), ("AL. 4x50 mm2+AL. 3x50 mm2"))</f>
        <v>AL. 4x50 mm2+AL. 3x50 mm2</v>
      </c>
      <c r="Y511" s="18" t="str">
        <f t="shared" si="95"/>
        <v xml:space="preserve"> przyłącze napow. nN</v>
      </c>
    </row>
    <row r="512" spans="1:35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94"/>
        <v>0</v>
      </c>
      <c r="N512" s="30"/>
      <c r="O512" s="30"/>
      <c r="P512" s="108"/>
      <c r="Q512" s="97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28"/>
      <c r="F513" s="27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53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89"/>
      <c r="Q514" s="19"/>
      <c r="R514" s="30"/>
      <c r="S514" s="30"/>
      <c r="T514" s="30">
        <f t="shared" si="93"/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89"/>
      <c r="Q515" s="97"/>
      <c r="R515" s="30"/>
      <c r="S515" s="30"/>
      <c r="T515" s="30">
        <f t="shared" si="93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thickBot="1" x14ac:dyDescent="0.25">
      <c r="A516" s="20"/>
      <c r="B516" s="20"/>
      <c r="C516" s="10"/>
      <c r="D516" s="28"/>
      <c r="E516" s="11"/>
      <c r="F516" s="27"/>
      <c r="G516" s="29"/>
      <c r="H516" s="12"/>
      <c r="I516" s="27"/>
      <c r="J516" s="27"/>
      <c r="K516" s="27"/>
      <c r="L516" s="15"/>
      <c r="M516" s="87">
        <f t="shared" si="94"/>
        <v>0</v>
      </c>
      <c r="N516" s="30"/>
      <c r="O516" s="30"/>
      <c r="P516" s="89"/>
      <c r="Q516" s="19"/>
      <c r="R516" s="30"/>
      <c r="S516" s="30"/>
      <c r="T516" s="30">
        <f t="shared" si="93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3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x14ac:dyDescent="0.2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ref="T518:T525" si="97">IF(S518="T",20,0)</f>
        <v>0</v>
      </c>
      <c r="U518" s="34"/>
      <c r="X518" s="18" t="str">
        <f t="shared" si="96"/>
        <v>AL. 4x50 mm2+AL. 3x50 mm2</v>
      </c>
      <c r="Y518" s="18" t="str">
        <f t="shared" si="95"/>
        <v xml:space="preserve"> przyłącze napow. nN</v>
      </c>
    </row>
    <row r="519" spans="1:35" s="16" customFormat="1" ht="30" customHeight="1" x14ac:dyDescent="0.2">
      <c r="A519" s="20"/>
      <c r="B519" s="20"/>
      <c r="C519" s="27"/>
      <c r="D519" s="28"/>
      <c r="E519" s="28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33"/>
      <c r="Q519" s="19"/>
      <c r="R519" s="30"/>
      <c r="S519" s="30"/>
      <c r="T519" s="30">
        <f t="shared" si="97"/>
        <v>0</v>
      </c>
      <c r="U519" s="34"/>
      <c r="X519" s="18" t="str">
        <f t="shared" si="96"/>
        <v>AL. 4x50 mm2+AL. 3x50 mm2</v>
      </c>
      <c r="Y519" s="18" t="str">
        <f t="shared" si="95"/>
        <v xml:space="preserve"> przyłącze napow. nN</v>
      </c>
    </row>
    <row r="520" spans="1:35" s="16" customFormat="1" ht="30" customHeight="1" x14ac:dyDescent="0.2">
      <c r="A520" s="20"/>
      <c r="B520" s="20"/>
      <c r="C520" s="10"/>
      <c r="D520" s="28"/>
      <c r="E520" s="28"/>
      <c r="F520" s="10"/>
      <c r="G520" s="29"/>
      <c r="H520" s="12"/>
      <c r="I520" s="27"/>
      <c r="J520" s="27"/>
      <c r="K520" s="27"/>
      <c r="L520" s="31"/>
      <c r="M520" s="87">
        <f t="shared" si="94"/>
        <v>0</v>
      </c>
      <c r="N520" s="30"/>
      <c r="O520" s="30"/>
      <c r="P520" s="33"/>
      <c r="Q520" s="19"/>
      <c r="R520" s="30"/>
      <c r="S520" s="30"/>
      <c r="T520" s="30">
        <f t="shared" si="97"/>
        <v>0</v>
      </c>
      <c r="U520" s="34"/>
      <c r="X520" s="18" t="str">
        <f t="shared" si="96"/>
        <v>AL. 4x50 mm2+AL. 3x50 mm2</v>
      </c>
      <c r="Y520" s="18" t="str">
        <f t="shared" si="95"/>
        <v xml:space="preserve"> przyłącze napow. nN</v>
      </c>
    </row>
    <row r="521" spans="1:35" s="16" customFormat="1" ht="30" customHeight="1" x14ac:dyDescent="0.2">
      <c r="A521" s="20"/>
      <c r="B521" s="20"/>
      <c r="C521" s="27"/>
      <c r="D521" s="28"/>
      <c r="E521" s="28"/>
      <c r="F521" s="10"/>
      <c r="G521" s="29"/>
      <c r="H521" s="12"/>
      <c r="I521" s="27"/>
      <c r="J521" s="27"/>
      <c r="K521" s="27"/>
      <c r="L521" s="31"/>
      <c r="M521" s="87">
        <f t="shared" si="94"/>
        <v>0</v>
      </c>
      <c r="N521" s="30"/>
      <c r="O521" s="30"/>
      <c r="P521" s="33"/>
      <c r="Q521" s="19"/>
      <c r="R521" s="30"/>
      <c r="S521" s="30"/>
      <c r="T521" s="30">
        <f t="shared" si="97"/>
        <v>0</v>
      </c>
      <c r="U521" s="34"/>
      <c r="X521" s="18" t="str">
        <f t="shared" si="96"/>
        <v>AL. 4x50 mm2+AL. 3x50 mm2</v>
      </c>
      <c r="Y521" s="18" t="str">
        <f t="shared" si="95"/>
        <v xml:space="preserve"> przyłącze napow. nN</v>
      </c>
    </row>
    <row r="522" spans="1:35" s="16" customFormat="1" ht="30" customHeight="1" thickBot="1" x14ac:dyDescent="0.25">
      <c r="A522" s="20"/>
      <c r="B522" s="20"/>
      <c r="C522" s="10"/>
      <c r="D522" s="28"/>
      <c r="E522" s="28"/>
      <c r="F522" s="27"/>
      <c r="G522" s="29"/>
      <c r="H522" s="12"/>
      <c r="I522" s="27"/>
      <c r="J522" s="27"/>
      <c r="K522" s="27"/>
      <c r="L522" s="31"/>
      <c r="M522" s="87">
        <f t="shared" si="94"/>
        <v>0</v>
      </c>
      <c r="N522" s="30"/>
      <c r="O522" s="30"/>
      <c r="P522" s="33"/>
      <c r="Q522" s="19"/>
      <c r="R522" s="30"/>
      <c r="S522" s="30"/>
      <c r="T522" s="30">
        <f t="shared" si="97"/>
        <v>0</v>
      </c>
      <c r="U522" s="34"/>
      <c r="X522" s="18" t="str">
        <f>IF(R522="4xAL50 + 1xAL25", ("AL.  4x50 mm2+AL. 1x25 mm2"), ("AL. 4x50 mm2+AL. 2x50 mm2"))</f>
        <v>AL. 4x50 mm2+AL. 2x50 mm2</v>
      </c>
      <c r="Y522" s="18" t="str">
        <f>IF(S522="T",(" lampa OU, przyłącze napow. nN"), (" przyłącze napow. nN"))</f>
        <v xml:space="preserve"> przyłącze napow. nN</v>
      </c>
    </row>
    <row r="523" spans="1:35" s="16" customFormat="1" ht="30" customHeight="1" thickBot="1" x14ac:dyDescent="0.25">
      <c r="A523" s="20"/>
      <c r="B523" s="20"/>
      <c r="C523" s="27"/>
      <c r="D523" s="28"/>
      <c r="E523" s="53"/>
      <c r="F523" s="27"/>
      <c r="G523" s="29"/>
      <c r="H523" s="12"/>
      <c r="I523" s="27"/>
      <c r="J523" s="27"/>
      <c r="K523" s="27"/>
      <c r="L523" s="31"/>
      <c r="M523" s="87">
        <f t="shared" si="94"/>
        <v>0</v>
      </c>
      <c r="N523" s="30"/>
      <c r="O523" s="30"/>
      <c r="P523" s="89"/>
      <c r="Q523" s="19"/>
      <c r="R523" s="30"/>
      <c r="S523" s="30"/>
      <c r="T523" s="30">
        <f t="shared" si="97"/>
        <v>0</v>
      </c>
      <c r="U523" s="34"/>
      <c r="X523" s="18" t="str">
        <f>IF(R523="4xAL50 + 1xAL25", ("AL.  4x50 mm2+AL. 1x25 mm2"), ("AL. 4x50 mm2+AL. 2x50 mm2"))</f>
        <v>AL. 4x50 mm2+AL. 2x50 mm2</v>
      </c>
      <c r="Y523" s="18" t="str">
        <f>IF(S523="T",(" lampa OU, przyłącze napow. nN"), (" przyłącze napow. nN"))</f>
        <v xml:space="preserve"> przyłącze napow. nN</v>
      </c>
    </row>
    <row r="524" spans="1:35" s="16" customFormat="1" ht="15" thickBot="1" x14ac:dyDescent="0.25">
      <c r="A524" s="20"/>
      <c r="B524" s="20"/>
      <c r="C524" s="54"/>
      <c r="D524" s="54"/>
      <c r="E524" s="53"/>
      <c r="F524" s="46"/>
      <c r="G524" s="46"/>
      <c r="H524" s="46"/>
      <c r="I524" s="46"/>
      <c r="J524" s="46"/>
      <c r="K524" s="27"/>
      <c r="L524" s="31" t="str">
        <f>CONCATENATE(M524,"(",P524,")m")</f>
        <v>0()m</v>
      </c>
      <c r="M524" s="87">
        <f t="shared" si="94"/>
        <v>0</v>
      </c>
      <c r="N524" s="39"/>
      <c r="O524" s="39"/>
      <c r="P524" s="89"/>
      <c r="Q524" s="19"/>
      <c r="R524" s="39"/>
      <c r="S524" s="39"/>
      <c r="T524" s="30">
        <f t="shared" si="97"/>
        <v>0</v>
      </c>
      <c r="U524" s="34"/>
      <c r="X524" s="18"/>
      <c r="Y524" s="18"/>
      <c r="Z524" s="18"/>
    </row>
    <row r="525" spans="1:35" s="16" customFormat="1" x14ac:dyDescent="0.2">
      <c r="A525" s="20"/>
      <c r="B525" s="20"/>
      <c r="C525" s="54"/>
      <c r="D525" s="54"/>
      <c r="E525" s="53"/>
      <c r="F525" s="46"/>
      <c r="G525" s="46"/>
      <c r="H525" s="46"/>
      <c r="I525" s="46"/>
      <c r="J525" s="46"/>
      <c r="K525" s="27"/>
      <c r="L525" s="31">
        <v>6</v>
      </c>
      <c r="M525" s="87">
        <f t="shared" si="94"/>
        <v>0</v>
      </c>
      <c r="N525" s="39"/>
      <c r="O525" s="39"/>
      <c r="P525" s="17"/>
      <c r="Q525" s="19"/>
      <c r="R525" s="39"/>
      <c r="S525" s="39"/>
      <c r="T525" s="30">
        <f t="shared" si="97"/>
        <v>0</v>
      </c>
      <c r="U525" s="34"/>
      <c r="X525" s="18"/>
      <c r="Y525" s="18"/>
      <c r="Z525" s="18"/>
    </row>
    <row r="526" spans="1:35" s="16" customFormat="1" x14ac:dyDescent="0.2">
      <c r="A526" s="20"/>
      <c r="B526" s="20"/>
      <c r="C526" s="111"/>
      <c r="D526" s="111"/>
      <c r="E526" s="56"/>
      <c r="F526" s="109"/>
      <c r="G526" s="109"/>
      <c r="H526" s="109"/>
      <c r="I526" s="109"/>
      <c r="J526" s="109"/>
      <c r="K526" s="111"/>
      <c r="L526" s="104"/>
      <c r="M526" s="87">
        <f t="shared" si="94"/>
        <v>0</v>
      </c>
      <c r="N526" s="110"/>
      <c r="O526" s="110"/>
      <c r="P526" s="17"/>
      <c r="Q526" s="19"/>
      <c r="R526" s="110"/>
      <c r="S526" s="110"/>
      <c r="T526" s="110"/>
      <c r="U526" s="34"/>
      <c r="X526" s="18"/>
      <c r="Y526" s="18"/>
      <c r="Z526" s="18"/>
    </row>
    <row r="527" spans="1:35" x14ac:dyDescent="0.2">
      <c r="C527" s="27">
        <v>51</v>
      </c>
      <c r="M527" s="87">
        <f t="shared" si="94"/>
        <v>0</v>
      </c>
      <c r="U527" s="34"/>
    </row>
    <row r="528" spans="1:35" s="9" customFormat="1" x14ac:dyDescent="0.2">
      <c r="A528" s="20"/>
      <c r="B528" s="20"/>
      <c r="C528" s="10">
        <v>52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53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49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50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 t="str">
        <f>IF(S531="T",(", lampa OU, przyłącze napow. nN"), (" przyłącze napow. nN"))</f>
        <v xml:space="preserve"> przyłącze napow. nN</v>
      </c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51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34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52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34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  <row r="534" spans="1:35" s="9" customFormat="1" x14ac:dyDescent="0.2">
      <c r="A534" s="20"/>
      <c r="B534" s="20"/>
      <c r="C534" s="27">
        <v>53</v>
      </c>
      <c r="D534" s="11"/>
      <c r="E534" s="11"/>
      <c r="F534" s="12"/>
      <c r="G534" s="13"/>
      <c r="H534" s="12"/>
      <c r="I534" s="12"/>
      <c r="J534" s="12"/>
      <c r="K534" s="12"/>
      <c r="L534" s="15"/>
      <c r="M534" s="16"/>
      <c r="N534" s="14"/>
      <c r="O534" s="14"/>
      <c r="P534" s="17"/>
      <c r="Q534" s="19"/>
      <c r="R534" s="14"/>
      <c r="S534" s="14"/>
      <c r="T534" s="14"/>
      <c r="U534" s="34"/>
      <c r="V534" s="16"/>
      <c r="W534" s="16"/>
      <c r="X534" s="18"/>
      <c r="Y534" s="18"/>
      <c r="Z534" s="18"/>
      <c r="AA534" s="16"/>
      <c r="AB534" s="16"/>
      <c r="AC534" s="35"/>
      <c r="AD534" s="35"/>
      <c r="AE534" s="35"/>
      <c r="AF534" s="35"/>
      <c r="AG534" s="35"/>
      <c r="AH534" s="35"/>
      <c r="AI534" s="35"/>
    </row>
    <row r="535" spans="1:35" s="9" customFormat="1" x14ac:dyDescent="0.2">
      <c r="A535" s="20"/>
      <c r="B535" s="20"/>
      <c r="C535" s="10">
        <v>54</v>
      </c>
      <c r="D535" s="11"/>
      <c r="E535" s="11"/>
      <c r="F535" s="12"/>
      <c r="G535" s="13"/>
      <c r="H535" s="12"/>
      <c r="I535" s="12"/>
      <c r="J535" s="12"/>
      <c r="K535" s="12"/>
      <c r="L535" s="15"/>
      <c r="M535" s="16"/>
      <c r="N535" s="14"/>
      <c r="O535" s="14"/>
      <c r="P535" s="17"/>
      <c r="Q535" s="19"/>
      <c r="R535" s="14"/>
      <c r="S535" s="14"/>
      <c r="T535" s="14"/>
      <c r="U535" s="34"/>
      <c r="V535" s="16"/>
      <c r="W535" s="16"/>
      <c r="X535" s="18"/>
      <c r="Y535" s="18"/>
      <c r="Z535" s="18"/>
      <c r="AA535" s="16"/>
      <c r="AB535" s="16"/>
      <c r="AC535" s="35"/>
      <c r="AD535" s="35"/>
      <c r="AE535" s="35"/>
      <c r="AF535" s="35"/>
      <c r="AG535" s="35"/>
      <c r="AH535" s="35"/>
      <c r="AI535" s="35"/>
    </row>
    <row r="536" spans="1:35" s="9" customFormat="1" x14ac:dyDescent="0.2">
      <c r="A536" s="20"/>
      <c r="B536" s="20"/>
      <c r="C536" s="27">
        <v>55</v>
      </c>
      <c r="D536" s="11"/>
      <c r="E536" s="11"/>
      <c r="F536" s="12"/>
      <c r="G536" s="13"/>
      <c r="H536" s="12"/>
      <c r="I536" s="12"/>
      <c r="J536" s="12"/>
      <c r="K536" s="12"/>
      <c r="L536" s="15"/>
      <c r="M536" s="16"/>
      <c r="N536" s="14"/>
      <c r="O536" s="14"/>
      <c r="P536" s="17"/>
      <c r="Q536" s="19"/>
      <c r="R536" s="14"/>
      <c r="S536" s="14"/>
      <c r="T536" s="14"/>
      <c r="U536" s="16"/>
      <c r="V536" s="16"/>
      <c r="W536" s="16"/>
      <c r="X536" s="18"/>
      <c r="Y536" s="18"/>
      <c r="Z536" s="18"/>
      <c r="AA536" s="16"/>
      <c r="AB536" s="16"/>
      <c r="AC536" s="35"/>
      <c r="AD536" s="35"/>
      <c r="AE536" s="35"/>
      <c r="AF536" s="35"/>
      <c r="AG536" s="35"/>
      <c r="AH536" s="35"/>
      <c r="AI536" s="35"/>
    </row>
    <row r="537" spans="1:35" s="9" customFormat="1" x14ac:dyDescent="0.2">
      <c r="A537" s="20"/>
      <c r="B537" s="20"/>
      <c r="C537" s="10">
        <v>56</v>
      </c>
      <c r="D537" s="11"/>
      <c r="E537" s="11"/>
      <c r="F537" s="12"/>
      <c r="G537" s="13"/>
      <c r="H537" s="12"/>
      <c r="I537" s="12"/>
      <c r="J537" s="12"/>
      <c r="K537" s="12"/>
      <c r="L537" s="15"/>
      <c r="M537" s="16"/>
      <c r="N537" s="14"/>
      <c r="O537" s="14"/>
      <c r="P537" s="17"/>
      <c r="Q537" s="19"/>
      <c r="R537" s="14"/>
      <c r="S537" s="14"/>
      <c r="T537" s="14"/>
      <c r="U537" s="16"/>
      <c r="V537" s="16"/>
      <c r="W537" s="16"/>
      <c r="X537" s="18"/>
      <c r="Y537" s="18"/>
      <c r="Z537" s="18"/>
      <c r="AA537" s="16"/>
      <c r="AB537" s="16"/>
      <c r="AC537" s="35"/>
      <c r="AD537" s="35"/>
      <c r="AE537" s="35"/>
      <c r="AF537" s="35"/>
      <c r="AG537" s="35"/>
      <c r="AH537" s="35"/>
      <c r="AI537" s="35"/>
    </row>
  </sheetData>
  <autoFilter ref="A3:AA530" xr:uid="{00000000-0009-0000-0000-00003D000000}"/>
  <mergeCells count="18">
    <mergeCell ref="C4:F4"/>
    <mergeCell ref="C5:D5"/>
    <mergeCell ref="A39:K39"/>
    <mergeCell ref="C16:J16"/>
    <mergeCell ref="C17:J17"/>
    <mergeCell ref="C18:F18"/>
    <mergeCell ref="C19:D19"/>
    <mergeCell ref="C34:J34"/>
    <mergeCell ref="C35:J35"/>
    <mergeCell ref="C36:K36"/>
    <mergeCell ref="C37:K37"/>
    <mergeCell ref="C38:K38"/>
    <mergeCell ref="C40:F40"/>
    <mergeCell ref="G40:H40"/>
    <mergeCell ref="J40:K40"/>
    <mergeCell ref="C41:F41"/>
    <mergeCell ref="G41:H41"/>
    <mergeCell ref="J41:K41"/>
  </mergeCells>
  <conditionalFormatting sqref="F5:F17">
    <cfRule type="containsText" dxfId="83" priority="8" operator="containsText" text="spr">
      <formula>NOT(ISERROR(SEARCH("spr",F5)))</formula>
    </cfRule>
  </conditionalFormatting>
  <conditionalFormatting sqref="F19:F38">
    <cfRule type="containsText" dxfId="82" priority="4" operator="containsText" text="spr">
      <formula>NOT(ISERROR(SEARCH("spr",F19)))</formula>
    </cfRule>
  </conditionalFormatting>
  <conditionalFormatting sqref="F42:F205">
    <cfRule type="containsText" dxfId="81" priority="17" operator="containsText" text="spr">
      <formula>NOT(ISERROR(SEARCH("spr",F42)))</formula>
    </cfRule>
  </conditionalFormatting>
  <conditionalFormatting sqref="G5:G17">
    <cfRule type="containsText" dxfId="80" priority="7" operator="containsText" text="check">
      <formula>NOT(ISERROR(SEARCH("check",G5)))</formula>
    </cfRule>
  </conditionalFormatting>
  <conditionalFormatting sqref="G19:G38">
    <cfRule type="containsText" dxfId="79" priority="3" operator="containsText" text="check">
      <formula>NOT(ISERROR(SEARCH("check",G19)))</formula>
    </cfRule>
  </conditionalFormatting>
  <conditionalFormatting sqref="G42:G158">
    <cfRule type="containsText" dxfId="78" priority="16" operator="containsText" text="check">
      <formula>NOT(ISERROR(SEARCH("check",G42)))</formula>
    </cfRule>
  </conditionalFormatting>
  <conditionalFormatting sqref="I3 I42:I120">
    <cfRule type="containsText" dxfId="77" priority="14" operator="containsText" text="Fałsz">
      <formula>NOT(ISERROR(SEARCH("Fałsz",I3)))</formula>
    </cfRule>
  </conditionalFormatting>
  <conditionalFormatting sqref="I5:I17">
    <cfRule type="containsText" dxfId="76" priority="6" operator="containsText" text="Fałsz">
      <formula>NOT(ISERROR(SEARCH("Fałsz",I5)))</formula>
    </cfRule>
  </conditionalFormatting>
  <conditionalFormatting sqref="I6">
    <cfRule type="cellIs" dxfId="75" priority="15" operator="equal">
      <formula>FALSE</formula>
    </cfRule>
  </conditionalFormatting>
  <conditionalFormatting sqref="I19:I38">
    <cfRule type="containsText" dxfId="74" priority="2" operator="containsText" text="Fałsz">
      <formula>NOT(ISERROR(SEARCH("Fałsz",I19)))</formula>
    </cfRule>
  </conditionalFormatting>
  <conditionalFormatting sqref="J3 J42:J291">
    <cfRule type="containsText" dxfId="73" priority="13" operator="containsText" text="0">
      <formula>NOT(ISERROR(SEARCH("0",J3)))</formula>
    </cfRule>
  </conditionalFormatting>
  <conditionalFormatting sqref="J5:J17">
    <cfRule type="containsText" dxfId="72" priority="5" operator="containsText" text="0">
      <formula>NOT(ISERROR(SEARCH("0",J5)))</formula>
    </cfRule>
  </conditionalFormatting>
  <conditionalFormatting sqref="J19:J38">
    <cfRule type="containsText" dxfId="71" priority="1" operator="containsText" text="0">
      <formula>NOT(ISERROR(SEARCH("0",J19)))</formula>
    </cfRule>
  </conditionalFormatting>
  <pageMargins left="0.7" right="0.7" top="0.75" bottom="0.75" header="0.3" footer="0.3"/>
  <pageSetup paperSize="9" orientation="landscape" r:id="rId1"/>
  <rowBreaks count="6" manualBreakCount="6">
    <brk id="269" min="2" max="15" man="1"/>
    <brk id="295" min="2" max="15" man="1"/>
    <brk id="365" min="2" max="15" man="1"/>
    <brk id="376" min="2" max="15" man="1"/>
    <brk id="482" min="2" max="15" man="1"/>
    <brk id="500" min="2" max="15" man="1"/>
  </rowBreaks>
  <colBreaks count="2" manualBreakCount="2">
    <brk id="11" min="2" max="120" man="1"/>
    <brk id="15" max="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E984-D271-4908-9885-5EFCC1EE1854}">
  <dimension ref="A1:AI533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J17" sqref="A4:K17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76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123</v>
      </c>
      <c r="W3" s="35">
        <f ca="1">RADIANS(V3)</f>
        <v>2.1467549799530254</v>
      </c>
      <c r="X3" s="18" t="b">
        <f t="shared" ref="X3:X76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76" si="2">IF(S3="T",(", lampa OU, przyłącze napow. nN"), (" przyłącze napow. nN"))</f>
        <v xml:space="preserve"> przyłącze napow. nN</v>
      </c>
      <c r="Z3" s="18">
        <f t="shared" ref="Z3:Z76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112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1000</v>
      </c>
      <c r="G6" s="118">
        <f ca="1">IF(N6="P",1.4308*P6+64.2+37.8+T6,IF(OR(N6="Kr",N6="RPKr",N6="RPK",N6="K"),501+321.33+1.43*P6+79,IF(OR(N6="Nr",N6="N",N6="Nrp"),2*501*COS(W6/2)+20+79+125,IF(N6="Or",657,IF(OR(N6="Pb",N6="BN",N6="Pp"),1.43*P6+64.2+77.6+T7," CHECK")))))</f>
        <v>777.04085928268228</v>
      </c>
      <c r="H6" s="116" t="str">
        <f t="shared" si="0"/>
        <v>wir. N-10.5/10/E</v>
      </c>
      <c r="I6" s="117" t="str">
        <f t="shared" ref="I6:I77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narożny </v>
      </c>
      <c r="K6" s="117">
        <f t="shared" ref="K6:K77" si="5">P6</f>
        <v>8</v>
      </c>
      <c r="L6" s="40" t="s">
        <v>77</v>
      </c>
      <c r="M6" s="152" t="s">
        <v>48</v>
      </c>
      <c r="N6" s="152" t="s">
        <v>7</v>
      </c>
      <c r="O6" s="152" t="s">
        <v>77</v>
      </c>
      <c r="P6" s="153">
        <v>8</v>
      </c>
      <c r="Q6" s="19"/>
      <c r="R6" s="39">
        <v>3</v>
      </c>
      <c r="S6" s="39"/>
      <c r="T6" s="30">
        <f t="shared" ref="T6:T77" si="6">IF(S6="T",20,0)</f>
        <v>0</v>
      </c>
      <c r="U6" s="34"/>
      <c r="V6" s="35">
        <f t="shared" ref="V6:V77" ca="1" si="7">RANDBETWEEN(90,180)</f>
        <v>113</v>
      </c>
      <c r="W6" s="35">
        <f t="shared" ref="W6:W77" ca="1" si="8">RADIANS(V6)</f>
        <v>1.9722220547535925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narożny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78" si="9">M7</f>
        <v>2</v>
      </c>
      <c r="F7" s="117">
        <f t="shared" ref="F7:F78" si="10">IF(O7="-10.5/10/E",1000,IF(OR(N7="Nr",N7="Kr",N7="Or",N7="RPKr",N7="RNKr"),1472,IF(N7="P",227,IF(N7="BN",454,IF(N7="Np.",1250,"sprawdz")))))</f>
        <v>1000</v>
      </c>
      <c r="G7" s="118">
        <f t="shared" ref="G7:G78" ca="1" si="11">IF(N7="P",1.4308*P7+64.2+37.8+T7,IF(OR(N7="Kr",N7="RPKr",N7="RPK",N7="K"),501+321.33+1.43*P7+79,IF(OR(N7="Nr",N7="N",N7="Nrp"),2*501*COS(W7/2)+20+79+125,IF(N7="Or",657,IF(OR(N7="Pb",N7="BN",N7="Pp"),1.43*P7+64.2+77.6+T8," CHECK")))))</f>
        <v>320.03744402526451</v>
      </c>
      <c r="H7" s="116" t="str">
        <f t="shared" si="0"/>
        <v>wir. N-10.5/10/E</v>
      </c>
      <c r="I7" s="117" t="str">
        <f t="shared" si="4"/>
        <v>AsXSn 4x50 mm2+AsXSn 1x25 mm2 przyłącze napow. nN</v>
      </c>
      <c r="J7" s="117" t="str">
        <f t="shared" ref="J7:J78" si="12">CONCATENATE("uchwyty, światłowód, ",Z7,IF(Q7=1, ", mufa i zapas", " "))</f>
        <v xml:space="preserve">uchwyty, światłowód, wspornik narożny </v>
      </c>
      <c r="K7" s="117">
        <f t="shared" si="5"/>
        <v>8</v>
      </c>
      <c r="L7" s="40" t="s">
        <v>77</v>
      </c>
      <c r="M7" s="152" t="s">
        <v>82</v>
      </c>
      <c r="N7" s="152" t="s">
        <v>7</v>
      </c>
      <c r="O7" s="152" t="s">
        <v>77</v>
      </c>
      <c r="P7" s="153">
        <v>8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169</v>
      </c>
      <c r="W7" s="35">
        <f t="shared" ca="1" si="8"/>
        <v>2.9496064358704168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narożny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79" si="13">IF(E8=1,1,D7+1)</f>
        <v>3</v>
      </c>
      <c r="E8" s="116" t="str">
        <f t="shared" si="9"/>
        <v>3</v>
      </c>
      <c r="F8" s="117">
        <f t="shared" si="10"/>
        <v>1000</v>
      </c>
      <c r="G8" s="118">
        <f t="shared" si="11"/>
        <v>150.6472</v>
      </c>
      <c r="H8" s="116" t="str">
        <f t="shared" si="0"/>
        <v>wir. P-10.5/10/E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34</v>
      </c>
      <c r="L8" s="40" t="s">
        <v>77</v>
      </c>
      <c r="M8" s="152" t="s">
        <v>83</v>
      </c>
      <c r="N8" s="152" t="s">
        <v>4</v>
      </c>
      <c r="O8" s="152" t="s">
        <v>77</v>
      </c>
      <c r="P8" s="153">
        <v>34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124</v>
      </c>
      <c r="W8" s="35">
        <f t="shared" ca="1" si="8"/>
        <v>2.1642082724729685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1000</v>
      </c>
      <c r="G9" s="118">
        <f>IF(N9="P",1.4308*P9+64.2+37.8+T9,IF(OR(N9="Kr",N9="RPKr",N9="RPK",N9="K"),501+321.33+1.43*P9+79,IF(OR(N9="Nr",N9="N",N9="Nrp"),2*501*COS(W9/2)+20+79+125,IF(N9="Or",657,IF(OR(N9="Pb",N9="BN",N9="Pp"),1.43*P9+64.2+77.6+T18," CHECK")))))</f>
        <v>962.81999999999994</v>
      </c>
      <c r="H9" s="116" t="str">
        <f t="shared" si="0"/>
        <v>wir. K-10.5/10/E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krańcowy </v>
      </c>
      <c r="K9" s="117">
        <f t="shared" si="5"/>
        <v>43</v>
      </c>
      <c r="L9" s="40" t="s">
        <v>77</v>
      </c>
      <c r="M9" s="152" t="s">
        <v>84</v>
      </c>
      <c r="N9" s="152" t="s">
        <v>24</v>
      </c>
      <c r="O9" s="152" t="s">
        <v>77</v>
      </c>
      <c r="P9" s="153">
        <v>43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125</v>
      </c>
      <c r="W9" s="35">
        <f t="shared" ca="1" si="8"/>
        <v>2.1816615649929121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krańcowy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139" customFormat="1" x14ac:dyDescent="0.2">
      <c r="A10" s="127"/>
      <c r="B10" s="128"/>
      <c r="C10" s="165" t="s">
        <v>23</v>
      </c>
      <c r="D10" s="166"/>
      <c r="E10" s="166"/>
      <c r="F10" s="166"/>
      <c r="G10" s="166"/>
      <c r="H10" s="166"/>
      <c r="I10" s="166"/>
      <c r="J10" s="167"/>
      <c r="K10" s="119" t="str">
        <f>CONCATENATE(P10," m")</f>
        <v>93 m</v>
      </c>
      <c r="L10" s="129"/>
      <c r="M10" s="130"/>
      <c r="N10" s="131"/>
      <c r="O10" s="146"/>
      <c r="P10" s="145">
        <f>SUM(P6:P9)</f>
        <v>93</v>
      </c>
      <c r="Q10" s="132"/>
      <c r="R10" s="39">
        <v>1</v>
      </c>
      <c r="S10" s="144" t="e">
        <f>SUM(#REF!)</f>
        <v>#REF!</v>
      </c>
      <c r="T10" s="134"/>
      <c r="U10" s="135"/>
      <c r="V10" s="135"/>
      <c r="W10" s="136"/>
      <c r="X10" s="136"/>
      <c r="Y10" s="136"/>
      <c r="Z10" s="137"/>
      <c r="AA10" s="138"/>
      <c r="AB10" s="135"/>
      <c r="AC10" s="135"/>
      <c r="AD10" s="135"/>
      <c r="AE10" s="135"/>
      <c r="AF10" s="135"/>
      <c r="AG10" s="135"/>
      <c r="AH10" s="135"/>
      <c r="AI10" s="135"/>
    </row>
    <row r="11" spans="1:35" s="139" customFormat="1" ht="24" x14ac:dyDescent="0.2">
      <c r="A11" s="127"/>
      <c r="B11" s="128"/>
      <c r="C11" s="165" t="s">
        <v>1</v>
      </c>
      <c r="D11" s="166"/>
      <c r="E11" s="166"/>
      <c r="F11" s="166"/>
      <c r="G11" s="166"/>
      <c r="H11" s="166"/>
      <c r="I11" s="166"/>
      <c r="J11" s="167"/>
      <c r="K11" s="117">
        <f>D9</f>
        <v>4</v>
      </c>
      <c r="L11" s="129"/>
      <c r="M11" s="130"/>
      <c r="N11" s="131">
        <f>MAX(P:P)</f>
        <v>93</v>
      </c>
      <c r="O11" s="146" t="s">
        <v>78</v>
      </c>
      <c r="P11" s="145"/>
      <c r="Q11" s="132"/>
      <c r="R11" s="39">
        <v>1</v>
      </c>
      <c r="S11" s="133" t="e">
        <f>S10</f>
        <v>#REF!</v>
      </c>
      <c r="T11" s="134"/>
      <c r="U11" s="135"/>
      <c r="V11" s="135"/>
      <c r="W11" s="136"/>
      <c r="X11" s="136"/>
      <c r="Y11" s="136"/>
      <c r="Z11" s="137"/>
      <c r="AA11" s="138"/>
      <c r="AB11" s="135"/>
      <c r="AC11" s="135"/>
      <c r="AD11" s="135"/>
      <c r="AE11" s="135"/>
      <c r="AF11" s="135"/>
      <c r="AG11" s="135"/>
      <c r="AH11" s="135"/>
      <c r="AI11" s="135"/>
    </row>
    <row r="12" spans="1:35" s="139" customFormat="1" x14ac:dyDescent="0.2">
      <c r="A12" s="127"/>
      <c r="B12" s="128"/>
      <c r="C12" s="170" t="s">
        <v>67</v>
      </c>
      <c r="D12" s="171"/>
      <c r="E12" s="171"/>
      <c r="F12" s="171"/>
      <c r="G12" s="171"/>
      <c r="H12" s="171"/>
      <c r="I12" s="171"/>
      <c r="J12" s="171"/>
      <c r="K12" s="172"/>
      <c r="L12" s="129"/>
      <c r="M12" s="130"/>
      <c r="N12" s="131">
        <f>IF(M13&gt;1,LARGE(P:P,2),0)</f>
        <v>0</v>
      </c>
      <c r="O12" s="129"/>
      <c r="P12" s="132"/>
      <c r="Q12" s="132"/>
      <c r="R12" s="39">
        <v>1</v>
      </c>
      <c r="S12" s="133"/>
      <c r="T12" s="134"/>
      <c r="U12" s="135"/>
      <c r="V12" s="135"/>
      <c r="W12" s="136"/>
      <c r="X12" s="136"/>
      <c r="Y12" s="136"/>
      <c r="Z12" s="137"/>
      <c r="AA12" s="138"/>
      <c r="AB12" s="135"/>
      <c r="AC12" s="135"/>
      <c r="AD12" s="135"/>
      <c r="AE12" s="135"/>
      <c r="AF12" s="135"/>
      <c r="AG12" s="135"/>
      <c r="AH12" s="135"/>
      <c r="AI12" s="135"/>
    </row>
    <row r="13" spans="1:35" s="139" customFormat="1" x14ac:dyDescent="0.2">
      <c r="A13" s="127"/>
      <c r="B13" s="128"/>
      <c r="C13" s="173" t="str">
        <f>CONCATENATE("CAŁKOWITA DŁUGOŚĆ WYKORZYSTANEJ LINII NAPOWIETRZNEJ nN ",O13," m")</f>
        <v>CAŁKOWITA DŁUGOŚĆ WYKORZYSTANEJ LINII NAPOWIETRZNEJ nN 93 m</v>
      </c>
      <c r="D13" s="174"/>
      <c r="E13" s="174"/>
      <c r="F13" s="174"/>
      <c r="G13" s="174"/>
      <c r="H13" s="174"/>
      <c r="I13" s="174"/>
      <c r="J13" s="174"/>
      <c r="K13" s="175"/>
      <c r="L13" s="129"/>
      <c r="M13" s="147">
        <v>1</v>
      </c>
      <c r="N13" s="131">
        <f>IF(M13&gt;2,LARGE(P:P,3),0)</f>
        <v>0</v>
      </c>
      <c r="O13" s="146">
        <f>SUM(N11:N14)</f>
        <v>93</v>
      </c>
      <c r="P13" s="132"/>
      <c r="Q13" s="132"/>
      <c r="R13" s="39">
        <v>1</v>
      </c>
      <c r="S13" s="133"/>
      <c r="T13" s="134"/>
      <c r="U13" s="135">
        <f t="shared" ref="U13:U14" ca="1" si="14">RANDBETWEEN(90,180)</f>
        <v>129</v>
      </c>
      <c r="V13" s="135">
        <f t="shared" ref="V13:V14" ca="1" si="15">RADIANS(U13)</f>
        <v>2.2514747350726849</v>
      </c>
      <c r="W13" s="136" t="b">
        <f t="shared" ref="W13:W14" si="16">IF(P13=1,("AL.  4x50 mm2+AL. 1x25 mm2"),IF(P13=2,("AL.  4x50 mm2+AL. 2x25 mm2"),IF(P13=3,("AsXSn 4x50 mm2+AsXSn 1x25 mm2"),IF(P13=4,("AsXSn 4x50 mm2+AsXSn 2x25 mm2"),IF(P13=5,("AL.  4x50 mm2"),IF(P13=6,("AsXSn 4x50 mm2"),IF(P13=9,("2xAL. 2x25 mm2"),IF(P13=8,("3xAsXSn 4x50 mm2+AsXSn 2x25 mm2"),IF(P13=10,("AsXSn 4x70 mm2+AL.  4x50 mm2+AL. 2x25 mm2"),IF(P13=11,("AL.  7x50 mm2+AL. 2x25 mm2")))))))))))</f>
        <v>0</v>
      </c>
      <c r="X13" s="136" t="str">
        <f t="shared" ref="X13:X14" si="17">IF(Q13="T",(", lampa OU, przyłącze napow. nN"), (" przyłącze napow. nN"))</f>
        <v xml:space="preserve"> przyłącze napow. nN</v>
      </c>
      <c r="Y13" s="136">
        <f t="shared" ref="Y13:Y14" si="18">IF(OR(N13="Kr",N13="K"),"wspornik krańcowy",IF(N13="P","wspornik przelotowy",IF(OR(N13="Nr",N13="RNKr",N13="Np."),"wspornik narożny",IF(N13="N","wspornik narożny",IF(N13="Or","wspornik odporowy",IF(OR(N13="RPP",N13="RPPb",N13="RPPR"),"wspornik przelotowy",IF(N13="RPK","wspornik przelotowy",IF(OR(N13="RPKr",N13="RPKb"),"wspornik przelotowy",IF(N13="BN","wspornik przelotowy",IF(N13="Npr","wspornik narożny",0))))))))))</f>
        <v>0</v>
      </c>
      <c r="Z13" s="137"/>
      <c r="AA13" s="138"/>
      <c r="AB13" s="135"/>
      <c r="AC13" s="135"/>
      <c r="AD13" s="135"/>
      <c r="AE13" s="135"/>
      <c r="AF13" s="135"/>
      <c r="AG13" s="135"/>
      <c r="AH13" s="135"/>
      <c r="AI13" s="135"/>
    </row>
    <row r="14" spans="1:35" s="139" customFormat="1" x14ac:dyDescent="0.2">
      <c r="A14" s="127"/>
      <c r="B14" s="128"/>
      <c r="C14" s="176" t="str">
        <f>CONCATENATE("CAŁKOWITA ILOŚĆ WYKORZYSTANYCH SŁUPÓW LINII NAPOWIETRZNEJ nN: ",C9," szt.")</f>
        <v>CAŁKOWITA ILOŚĆ WYKORZYSTANYCH SŁUPÓW LINII NAPOWIETRZNEJ nN: 4 szt.</v>
      </c>
      <c r="D14" s="176"/>
      <c r="E14" s="176"/>
      <c r="F14" s="176"/>
      <c r="G14" s="176"/>
      <c r="H14" s="176"/>
      <c r="I14" s="176"/>
      <c r="J14" s="176"/>
      <c r="K14" s="176"/>
      <c r="L14" s="129"/>
      <c r="M14" s="130"/>
      <c r="N14" s="131"/>
      <c r="O14" s="131"/>
      <c r="P14" s="132"/>
      <c r="Q14" s="131"/>
      <c r="R14" s="39">
        <v>1</v>
      </c>
      <c r="S14" s="133"/>
      <c r="T14" s="134"/>
      <c r="U14" s="135">
        <f t="shared" ca="1" si="14"/>
        <v>155</v>
      </c>
      <c r="V14" s="135">
        <f t="shared" ca="1" si="15"/>
        <v>2.7052603405912108</v>
      </c>
      <c r="W14" s="136" t="b">
        <f t="shared" si="16"/>
        <v>0</v>
      </c>
      <c r="X14" s="136" t="str">
        <f t="shared" si="17"/>
        <v xml:space="preserve"> przyłącze napow. nN</v>
      </c>
      <c r="Y14" s="136">
        <f t="shared" si="18"/>
        <v>0</v>
      </c>
      <c r="Z14" s="137"/>
      <c r="AA14" s="138"/>
      <c r="AB14" s="135"/>
      <c r="AC14" s="135"/>
      <c r="AD14" s="135"/>
      <c r="AE14" s="135"/>
      <c r="AF14" s="135"/>
      <c r="AG14" s="135"/>
      <c r="AH14" s="135"/>
      <c r="AI14" s="135"/>
    </row>
    <row r="15" spans="1:35" s="139" customFormat="1" ht="9.75" customHeight="1" x14ac:dyDescent="0.2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164"/>
      <c r="L15" s="129"/>
      <c r="M15" s="130"/>
      <c r="N15" s="131"/>
      <c r="O15" s="131"/>
      <c r="P15" s="132"/>
      <c r="Q15" s="142"/>
      <c r="R15" s="39"/>
      <c r="S15" s="133"/>
      <c r="T15" s="134"/>
      <c r="U15" s="135"/>
      <c r="V15" s="135"/>
      <c r="W15" s="136"/>
      <c r="X15" s="136"/>
      <c r="Y15" s="136"/>
      <c r="Z15" s="137"/>
      <c r="AA15" s="138"/>
      <c r="AB15" s="135"/>
      <c r="AC15" s="135"/>
      <c r="AD15" s="135"/>
      <c r="AE15" s="135"/>
      <c r="AF15" s="135"/>
      <c r="AG15" s="135"/>
      <c r="AH15" s="135"/>
      <c r="AI15" s="135"/>
    </row>
    <row r="16" spans="1:35" s="9" customFormat="1" ht="30" customHeight="1" x14ac:dyDescent="0.2">
      <c r="A16" s="36"/>
      <c r="B16" s="37"/>
      <c r="C16" s="158" t="s">
        <v>99</v>
      </c>
      <c r="D16" s="158"/>
      <c r="E16" s="158"/>
      <c r="F16" s="158"/>
      <c r="G16" s="159" t="s">
        <v>100</v>
      </c>
      <c r="H16" s="159"/>
      <c r="I16" s="157" t="s">
        <v>101</v>
      </c>
      <c r="J16" s="159"/>
      <c r="K16" s="159"/>
      <c r="L16" s="40" t="s">
        <v>77</v>
      </c>
      <c r="M16" s="112"/>
      <c r="N16" s="39"/>
      <c r="O16" s="40"/>
      <c r="P16" s="113"/>
      <c r="Q16" s="19"/>
      <c r="R16" s="39">
        <v>1</v>
      </c>
      <c r="S16" s="39"/>
      <c r="T16" s="30">
        <f t="shared" ref="T16:T17" si="19">IF(S16="T",20,0)</f>
        <v>0</v>
      </c>
      <c r="U16" s="34"/>
      <c r="V16" s="35">
        <f t="shared" ref="V16:V17" ca="1" si="20">RANDBETWEEN(90,180)</f>
        <v>168</v>
      </c>
      <c r="W16" s="35">
        <f t="shared" ref="W16:W17" ca="1" si="21">RADIANS(V16)</f>
        <v>2.9321531433504737</v>
      </c>
      <c r="X16" s="18" t="str">
        <f t="shared" ref="X16:X17" si="22">IF(R16=1,("AL.  4x50 mm2+AL. 1x25 mm2"),IF(R16=2,("AL.  4x50 mm2+AL. 2x25 mm2"),IF(R16=3,("AsXSn 4x50 mm2+AsXSn 1x25 mm2"),IF(R16=4,("AsXSn 4x50 mm2+AsXSn 2x25 mm2"),IF(R16=5,("AL.  4x50 mm2"),IF(R16=6,("AsXSn 4x50 mm2"),IF(R16=9,("2xAL. 2x25 mm2"),IF(R16=8,("3xAsXSn 4x50 mm2+AsXSn 2x25 mm2"),IF(R16=10,("AsXSn 4x70 mm2+AL.  4x50 mm2+AL. 2x25 mm2"),IF(R16=11,("AL.  7x50 mm2+AL. 2x25 mm2")))))))))))</f>
        <v>AL.  4x50 mm2+AL. 1x25 mm2</v>
      </c>
      <c r="Y16" s="18" t="str">
        <f t="shared" ref="Y16:Y17" si="23">IF(S16="T",(", lampa OU, przyłącze napow. nN"), (" przyłącze napow. nN"))</f>
        <v xml:space="preserve"> przyłącze napow. nN</v>
      </c>
      <c r="Z16" s="18">
        <f t="shared" ref="Z16:Z17" si="24">IF(OR(N16="Kr",N16="K"),"wspornik krańcowy",IF(N16="P","wspornik przelotowy",IF(OR(N16="Nr",N16="RNKr",N16="Np."),"wspornik narożny",IF(N16="N","wspornik narożny",IF(N16="Or","wspornik odporowy",IF(OR(N16="RPP",N16="RPPb",N16="RPPR"),"wspornik przelotowy",IF(N16="RPK","wspornik przelotowy",IF(OR(N16="RPKr",N16="RPKb"),"wspornik przelotowy",IF(N16="BN","wspornik przelotowy",IF(N16="Npr","wspornik narożny",0))))))))))</f>
        <v>0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x14ac:dyDescent="0.2">
      <c r="A17" s="36"/>
      <c r="B17" s="37"/>
      <c r="C17" s="158" t="s">
        <v>99</v>
      </c>
      <c r="D17" s="158"/>
      <c r="E17" s="158"/>
      <c r="F17" s="158"/>
      <c r="G17" s="159" t="s">
        <v>102</v>
      </c>
      <c r="H17" s="159"/>
      <c r="I17" s="157" t="s">
        <v>103</v>
      </c>
      <c r="J17" s="159"/>
      <c r="K17" s="159"/>
      <c r="L17" s="40" t="s">
        <v>77</v>
      </c>
      <c r="M17" s="112"/>
      <c r="N17" s="30"/>
      <c r="O17" s="30"/>
      <c r="P17" s="113"/>
      <c r="Q17" s="19"/>
      <c r="R17" s="39">
        <v>1</v>
      </c>
      <c r="S17" s="30"/>
      <c r="T17" s="30">
        <f t="shared" si="19"/>
        <v>0</v>
      </c>
      <c r="U17" s="34"/>
      <c r="V17" s="35">
        <f t="shared" ca="1" si="20"/>
        <v>124</v>
      </c>
      <c r="W17" s="35">
        <f t="shared" ca="1" si="21"/>
        <v>2.1642082724729685</v>
      </c>
      <c r="X17" s="18" t="str">
        <f t="shared" si="22"/>
        <v>AL.  4x50 mm2+AL. 1x25 mm2</v>
      </c>
      <c r="Y17" s="18" t="str">
        <f t="shared" si="23"/>
        <v xml:space="preserve"> przyłącze napow. nN</v>
      </c>
      <c r="Z17" s="18">
        <f t="shared" si="24"/>
        <v>0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5</v>
      </c>
      <c r="D18" s="116">
        <f>IF(E18=1,1,D9+1)</f>
        <v>5</v>
      </c>
      <c r="E18" s="116">
        <f t="shared" si="9"/>
        <v>0</v>
      </c>
      <c r="F18" s="117" t="str">
        <f t="shared" si="10"/>
        <v>sprawdz</v>
      </c>
      <c r="G18" s="118" t="str">
        <f t="shared" si="11"/>
        <v xml:space="preserve"> CHECK</v>
      </c>
      <c r="H18" s="116" t="str">
        <f t="shared" si="0"/>
        <v xml:space="preserve">wir. </v>
      </c>
      <c r="I18" s="117" t="str">
        <f t="shared" si="4"/>
        <v>AsXSn 4x50 mm2+AsXSn 1x25 mm2 przyłącze napow. nN</v>
      </c>
      <c r="J18" s="117" t="str">
        <f t="shared" si="12"/>
        <v xml:space="preserve">uchwyty, światłowód, 0 </v>
      </c>
      <c r="K18" s="117">
        <f t="shared" si="5"/>
        <v>0</v>
      </c>
      <c r="L18" s="40" t="s">
        <v>77</v>
      </c>
      <c r="M18" s="112"/>
      <c r="N18" s="30"/>
      <c r="O18" s="30"/>
      <c r="P18" s="113"/>
      <c r="Q18" s="19"/>
      <c r="R18" s="39">
        <v>3</v>
      </c>
      <c r="S18" s="30"/>
      <c r="T18" s="30">
        <f t="shared" si="6"/>
        <v>0</v>
      </c>
      <c r="U18" s="34"/>
      <c r="V18" s="35">
        <f t="shared" ca="1" si="7"/>
        <v>162</v>
      </c>
      <c r="W18" s="35">
        <f t="shared" ca="1" si="8"/>
        <v>2.8274333882308138</v>
      </c>
      <c r="X18" s="18" t="str">
        <f t="shared" si="1"/>
        <v>AsXSn 4x50 mm2+AsXSn 1x25 mm2</v>
      </c>
      <c r="Y18" s="18" t="str">
        <f t="shared" si="2"/>
        <v xml:space="preserve"> przyłącze napow. nN</v>
      </c>
      <c r="Z18" s="18">
        <f t="shared" si="3"/>
        <v>0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6</v>
      </c>
      <c r="D19" s="116">
        <f t="shared" si="13"/>
        <v>6</v>
      </c>
      <c r="E19" s="116">
        <f t="shared" si="9"/>
        <v>0</v>
      </c>
      <c r="F19" s="117" t="str">
        <f t="shared" si="10"/>
        <v>sprawdz</v>
      </c>
      <c r="G19" s="118" t="str">
        <f t="shared" si="11"/>
        <v xml:space="preserve"> CHECK</v>
      </c>
      <c r="H19" s="116" t="str">
        <f t="shared" si="0"/>
        <v xml:space="preserve">wir. </v>
      </c>
      <c r="I19" s="117" t="str">
        <f t="shared" si="4"/>
        <v>AsXSn 4x50 mm2+AsXSn 1x25 mm2 przyłącze napow. nN</v>
      </c>
      <c r="J19" s="117" t="str">
        <f t="shared" si="12"/>
        <v xml:space="preserve">uchwyty, światłowód, 0 </v>
      </c>
      <c r="K19" s="117">
        <f t="shared" si="5"/>
        <v>0</v>
      </c>
      <c r="L19" s="40" t="s">
        <v>77</v>
      </c>
      <c r="M19" s="112"/>
      <c r="N19" s="30"/>
      <c r="O19" s="30"/>
      <c r="P19" s="113"/>
      <c r="Q19" s="19"/>
      <c r="R19" s="39">
        <v>3</v>
      </c>
      <c r="S19" s="30"/>
      <c r="T19" s="30">
        <f t="shared" si="6"/>
        <v>0</v>
      </c>
      <c r="U19" s="34"/>
      <c r="V19" s="35">
        <f t="shared" ca="1" si="7"/>
        <v>168</v>
      </c>
      <c r="W19" s="35">
        <f t="shared" ca="1" si="8"/>
        <v>2.9321531433504737</v>
      </c>
      <c r="X19" s="18" t="str">
        <f t="shared" si="1"/>
        <v>AsXSn 4x50 mm2+AsXSn 1x25 mm2</v>
      </c>
      <c r="Y19" s="18" t="str">
        <f t="shared" si="2"/>
        <v xml:space="preserve"> przyłącze napow. nN</v>
      </c>
      <c r="Z19" s="18">
        <f t="shared" si="3"/>
        <v>0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7</v>
      </c>
      <c r="D20" s="116">
        <f t="shared" si="13"/>
        <v>7</v>
      </c>
      <c r="E20" s="116">
        <f t="shared" si="9"/>
        <v>0</v>
      </c>
      <c r="F20" s="117" t="str">
        <f t="shared" si="10"/>
        <v>sprawdz</v>
      </c>
      <c r="G20" s="118" t="str">
        <f t="shared" si="11"/>
        <v xml:space="preserve"> CHECK</v>
      </c>
      <c r="H20" s="116" t="str">
        <f t="shared" si="0"/>
        <v xml:space="preserve">wir. 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0 </v>
      </c>
      <c r="K20" s="117">
        <f t="shared" si="5"/>
        <v>0</v>
      </c>
      <c r="L20" s="40" t="s">
        <v>77</v>
      </c>
      <c r="M20" s="112"/>
      <c r="N20" s="30"/>
      <c r="O20" s="30"/>
      <c r="P20" s="113"/>
      <c r="Q20" s="19"/>
      <c r="R20" s="39">
        <v>3</v>
      </c>
      <c r="S20" s="30"/>
      <c r="T20" s="30">
        <f t="shared" si="6"/>
        <v>0</v>
      </c>
      <c r="U20" s="34"/>
      <c r="V20" s="35">
        <f t="shared" ca="1" si="7"/>
        <v>137</v>
      </c>
      <c r="W20" s="35">
        <f t="shared" ca="1" si="8"/>
        <v>2.3911010752322315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>
        <f t="shared" si="3"/>
        <v>0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8</v>
      </c>
      <c r="D21" s="116">
        <f t="shared" si="13"/>
        <v>8</v>
      </c>
      <c r="E21" s="116">
        <f t="shared" si="9"/>
        <v>0</v>
      </c>
      <c r="F21" s="117" t="str">
        <f t="shared" si="10"/>
        <v>sprawdz</v>
      </c>
      <c r="G21" s="118" t="str">
        <f>IF(N21="P",1.4308*P21+64.2+37.8+T21,IF(OR(N21="Kr",N21="RPKr",N21="RPK",N21="K"),501+321.33+1.43*P21+79,IF(OR(N21="Nr",N21="N",N21="Nrp"),2*501*COS(W21/2)+20+79+125,IF(N21="Or",657,IF(OR(N21="Pb",N21="BN",N21="Pp"),1.43*P21+64.2+77.6+T22," CHECK")))))</f>
        <v xml:space="preserve"> CHECK</v>
      </c>
      <c r="H21" s="116" t="str">
        <f t="shared" si="0"/>
        <v xml:space="preserve">wir. 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0 </v>
      </c>
      <c r="K21" s="117">
        <f t="shared" si="5"/>
        <v>0</v>
      </c>
      <c r="L21" s="40" t="s">
        <v>77</v>
      </c>
      <c r="M21" s="112"/>
      <c r="N21" s="30"/>
      <c r="O21" s="30"/>
      <c r="P21" s="113"/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180</v>
      </c>
      <c r="W21" s="35">
        <f t="shared" ca="1" si="8"/>
        <v>3.1415926535897931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>
        <f t="shared" si="3"/>
        <v>0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9</v>
      </c>
      <c r="D22" s="116">
        <f>IF(E22=1,1,D21+1)</f>
        <v>9</v>
      </c>
      <c r="E22" s="116">
        <f t="shared" si="9"/>
        <v>0</v>
      </c>
      <c r="F22" s="117" t="str">
        <f t="shared" si="10"/>
        <v>sprawdz</v>
      </c>
      <c r="G22" s="118" t="str">
        <f t="shared" si="11"/>
        <v xml:space="preserve"> CHECK</v>
      </c>
      <c r="H22" s="116" t="str">
        <f t="shared" si="0"/>
        <v xml:space="preserve">wir. 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0 </v>
      </c>
      <c r="K22" s="117">
        <f t="shared" si="5"/>
        <v>0</v>
      </c>
      <c r="L22" s="40" t="s">
        <v>77</v>
      </c>
      <c r="M22" s="112"/>
      <c r="N22" s="30"/>
      <c r="O22" s="30"/>
      <c r="P22" s="113"/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105</v>
      </c>
      <c r="W22" s="35">
        <f t="shared" ca="1" si="8"/>
        <v>1.8325957145940461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>
        <f t="shared" si="3"/>
        <v>0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10</v>
      </c>
      <c r="D23" s="116">
        <f t="shared" si="13"/>
        <v>10</v>
      </c>
      <c r="E23" s="116">
        <f t="shared" si="9"/>
        <v>0</v>
      </c>
      <c r="F23" s="117" t="str">
        <f t="shared" si="10"/>
        <v>sprawdz</v>
      </c>
      <c r="G23" s="118" t="str">
        <f t="shared" si="11"/>
        <v xml:space="preserve"> CHECK</v>
      </c>
      <c r="H23" s="116" t="str">
        <f t="shared" si="0"/>
        <v xml:space="preserve">wir. </v>
      </c>
      <c r="I23" s="117" t="str">
        <f t="shared" si="4"/>
        <v>AsXSn 4x50 mm2+AsXSn 1x25 mm2 przyłącze napow. nN</v>
      </c>
      <c r="J23" s="117" t="str">
        <f t="shared" si="12"/>
        <v xml:space="preserve">uchwyty, światłowód, 0 </v>
      </c>
      <c r="K23" s="117">
        <f t="shared" si="5"/>
        <v>0</v>
      </c>
      <c r="L23" s="40" t="s">
        <v>77</v>
      </c>
      <c r="M23" s="112"/>
      <c r="N23" s="30"/>
      <c r="O23" s="30"/>
      <c r="P23" s="113"/>
      <c r="Q23" s="19"/>
      <c r="R23" s="39">
        <v>3</v>
      </c>
      <c r="S23" s="39"/>
      <c r="T23" s="30">
        <f t="shared" si="6"/>
        <v>0</v>
      </c>
      <c r="U23" s="34"/>
      <c r="V23" s="35">
        <f t="shared" ca="1" si="7"/>
        <v>150</v>
      </c>
      <c r="W23" s="35">
        <f t="shared" ca="1" si="8"/>
        <v>2.6179938779914944</v>
      </c>
      <c r="X23" s="18" t="str">
        <f t="shared" si="1"/>
        <v>AsXSn 4x50 mm2+AsXSn 1x25 mm2</v>
      </c>
      <c r="Y23" s="18" t="str">
        <f t="shared" si="2"/>
        <v xml:space="preserve"> przyłącze napow. nN</v>
      </c>
      <c r="Z23" s="18">
        <f t="shared" si="3"/>
        <v>0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11</v>
      </c>
      <c r="D24" s="116">
        <f t="shared" si="13"/>
        <v>11</v>
      </c>
      <c r="E24" s="116">
        <f t="shared" si="9"/>
        <v>0</v>
      </c>
      <c r="F24" s="117" t="str">
        <f t="shared" si="10"/>
        <v>sprawdz</v>
      </c>
      <c r="G24" s="118" t="str">
        <f t="shared" si="11"/>
        <v xml:space="preserve"> CHECK</v>
      </c>
      <c r="H24" s="116" t="str">
        <f t="shared" si="0"/>
        <v xml:space="preserve">wir. 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0 </v>
      </c>
      <c r="K24" s="117">
        <f t="shared" si="5"/>
        <v>0</v>
      </c>
      <c r="L24" s="40" t="s">
        <v>77</v>
      </c>
      <c r="M24" s="112"/>
      <c r="N24" s="30"/>
      <c r="O24" s="30"/>
      <c r="P24" s="113"/>
      <c r="Q24" s="19"/>
      <c r="R24" s="39">
        <v>3</v>
      </c>
      <c r="S24" s="39"/>
      <c r="T24" s="30">
        <f t="shared" si="6"/>
        <v>0</v>
      </c>
      <c r="U24" s="34"/>
      <c r="V24" s="35">
        <f t="shared" ca="1" si="7"/>
        <v>177</v>
      </c>
      <c r="W24" s="35">
        <f t="shared" ca="1" si="8"/>
        <v>3.0892327760299634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>
        <f t="shared" si="3"/>
        <v>0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12</v>
      </c>
      <c r="D25" s="116">
        <f t="shared" si="13"/>
        <v>12</v>
      </c>
      <c r="E25" s="116">
        <f t="shared" si="9"/>
        <v>0</v>
      </c>
      <c r="F25" s="117" t="str">
        <f t="shared" si="10"/>
        <v>sprawdz</v>
      </c>
      <c r="G25" s="118" t="str">
        <f t="shared" si="11"/>
        <v xml:space="preserve"> CHECK</v>
      </c>
      <c r="H25" s="116" t="str">
        <f t="shared" si="0"/>
        <v xml:space="preserve">wir. 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0 </v>
      </c>
      <c r="K25" s="117">
        <f t="shared" si="5"/>
        <v>0</v>
      </c>
      <c r="L25" s="40" t="s">
        <v>77</v>
      </c>
      <c r="M25" s="112"/>
      <c r="N25" s="30"/>
      <c r="O25" s="30"/>
      <c r="P25" s="113"/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158</v>
      </c>
      <c r="W25" s="35">
        <f t="shared" ca="1" si="8"/>
        <v>2.7576202181510405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>
        <f t="shared" si="3"/>
        <v>0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13</v>
      </c>
      <c r="D26" s="116">
        <f t="shared" si="13"/>
        <v>13</v>
      </c>
      <c r="E26" s="116">
        <f t="shared" si="9"/>
        <v>0</v>
      </c>
      <c r="F26" s="117" t="str">
        <f t="shared" si="10"/>
        <v>sprawdz</v>
      </c>
      <c r="G26" s="118" t="str">
        <f t="shared" si="11"/>
        <v xml:space="preserve"> CHECK</v>
      </c>
      <c r="H26" s="116" t="str">
        <f t="shared" si="0"/>
        <v xml:space="preserve">wir. 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0 </v>
      </c>
      <c r="K26" s="117">
        <f t="shared" si="5"/>
        <v>0</v>
      </c>
      <c r="L26" s="40" t="s">
        <v>77</v>
      </c>
      <c r="M26" s="112"/>
      <c r="N26" s="30"/>
      <c r="O26" s="30"/>
      <c r="P26" s="113"/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98</v>
      </c>
      <c r="W26" s="35">
        <f t="shared" ca="1" si="8"/>
        <v>1.7104226669544429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>
        <f t="shared" si="3"/>
        <v>0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14</v>
      </c>
      <c r="D27" s="116">
        <f t="shared" si="13"/>
        <v>14</v>
      </c>
      <c r="E27" s="116">
        <f t="shared" si="9"/>
        <v>0</v>
      </c>
      <c r="F27" s="117" t="str">
        <f t="shared" si="10"/>
        <v>sprawdz</v>
      </c>
      <c r="G27" s="118" t="str">
        <f t="shared" si="11"/>
        <v xml:space="preserve"> CHECK</v>
      </c>
      <c r="H27" s="116" t="str">
        <f t="shared" si="0"/>
        <v xml:space="preserve">wir. 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0 </v>
      </c>
      <c r="K27" s="117">
        <f t="shared" si="5"/>
        <v>0</v>
      </c>
      <c r="L27" s="40" t="s">
        <v>77</v>
      </c>
      <c r="M27" s="112"/>
      <c r="N27" s="30"/>
      <c r="O27" s="30"/>
      <c r="P27" s="113"/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119</v>
      </c>
      <c r="W27" s="35">
        <f t="shared" ca="1" si="8"/>
        <v>2.0769418098732522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>
        <f t="shared" si="3"/>
        <v>0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15</v>
      </c>
      <c r="D28" s="116">
        <f t="shared" si="13"/>
        <v>15</v>
      </c>
      <c r="E28" s="116">
        <f t="shared" si="9"/>
        <v>0</v>
      </c>
      <c r="F28" s="117" t="str">
        <f t="shared" si="10"/>
        <v>sprawdz</v>
      </c>
      <c r="G28" s="118" t="str">
        <f t="shared" si="11"/>
        <v xml:space="preserve"> CHECK</v>
      </c>
      <c r="H28" s="116" t="str">
        <f t="shared" si="0"/>
        <v xml:space="preserve">wir. 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0 </v>
      </c>
      <c r="K28" s="117">
        <f t="shared" si="5"/>
        <v>0</v>
      </c>
      <c r="L28" s="40" t="s">
        <v>77</v>
      </c>
      <c r="M28" s="112"/>
      <c r="N28" s="30"/>
      <c r="O28" s="30"/>
      <c r="P28" s="113"/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104</v>
      </c>
      <c r="W28" s="35">
        <f t="shared" ca="1" si="8"/>
        <v>1.8151424220741028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>
        <f t="shared" si="3"/>
        <v>0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16</v>
      </c>
      <c r="D29" s="116">
        <f t="shared" si="13"/>
        <v>16</v>
      </c>
      <c r="E29" s="116">
        <f t="shared" si="9"/>
        <v>0</v>
      </c>
      <c r="F29" s="117" t="str">
        <f t="shared" si="10"/>
        <v>sprawdz</v>
      </c>
      <c r="G29" s="118" t="str">
        <f t="shared" si="11"/>
        <v xml:space="preserve"> CHECK</v>
      </c>
      <c r="H29" s="116" t="str">
        <f t="shared" si="0"/>
        <v xml:space="preserve">wir. 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0 </v>
      </c>
      <c r="K29" s="117">
        <f t="shared" si="5"/>
        <v>0</v>
      </c>
      <c r="L29" s="40" t="s">
        <v>77</v>
      </c>
      <c r="M29" s="112"/>
      <c r="N29" s="30"/>
      <c r="O29" s="30"/>
      <c r="P29" s="113"/>
      <c r="Q29" s="19"/>
      <c r="R29" s="39">
        <v>3</v>
      </c>
      <c r="S29" s="30"/>
      <c r="T29" s="30">
        <f t="shared" si="6"/>
        <v>0</v>
      </c>
      <c r="U29" s="34"/>
      <c r="V29" s="35">
        <f t="shared" ca="1" si="7"/>
        <v>131</v>
      </c>
      <c r="W29" s="35">
        <f t="shared" ca="1" si="8"/>
        <v>2.2863813201125716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>
        <f t="shared" si="3"/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17</v>
      </c>
      <c r="D30" s="116">
        <f t="shared" si="13"/>
        <v>17</v>
      </c>
      <c r="E30" s="116">
        <f t="shared" si="9"/>
        <v>0</v>
      </c>
      <c r="F30" s="117" t="str">
        <f t="shared" si="10"/>
        <v>sprawdz</v>
      </c>
      <c r="G30" s="118" t="str">
        <f t="shared" si="11"/>
        <v xml:space="preserve"> CHECK</v>
      </c>
      <c r="H30" s="116" t="str">
        <f t="shared" si="0"/>
        <v xml:space="preserve">wir. 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0 </v>
      </c>
      <c r="K30" s="117">
        <f t="shared" si="5"/>
        <v>0</v>
      </c>
      <c r="L30" s="40" t="s">
        <v>77</v>
      </c>
      <c r="M30" s="112"/>
      <c r="N30" s="30"/>
      <c r="O30" s="30"/>
      <c r="P30" s="113"/>
      <c r="Q30" s="19"/>
      <c r="R30" s="39">
        <v>3</v>
      </c>
      <c r="S30" s="30"/>
      <c r="T30" s="30">
        <f t="shared" si="6"/>
        <v>0</v>
      </c>
      <c r="U30" s="34"/>
      <c r="V30" s="35">
        <f t="shared" ca="1" si="7"/>
        <v>140</v>
      </c>
      <c r="W30" s="35">
        <f t="shared" ca="1" si="8"/>
        <v>2.4434609527920612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>
        <f t="shared" si="3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18</v>
      </c>
      <c r="D31" s="116">
        <f t="shared" si="13"/>
        <v>18</v>
      </c>
      <c r="E31" s="116">
        <f t="shared" si="9"/>
        <v>0</v>
      </c>
      <c r="F31" s="117" t="str">
        <f t="shared" si="10"/>
        <v>sprawdz</v>
      </c>
      <c r="G31" s="118" t="str">
        <f t="shared" si="11"/>
        <v xml:space="preserve"> CHECK</v>
      </c>
      <c r="H31" s="116" t="str">
        <f t="shared" si="0"/>
        <v xml:space="preserve">wir. 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0 </v>
      </c>
      <c r="K31" s="117">
        <f t="shared" si="5"/>
        <v>0</v>
      </c>
      <c r="L31" s="40" t="s">
        <v>77</v>
      </c>
      <c r="M31" s="112"/>
      <c r="N31" s="30"/>
      <c r="O31" s="30"/>
      <c r="P31" s="113"/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120</v>
      </c>
      <c r="W31" s="35">
        <f t="shared" ca="1" si="8"/>
        <v>2.0943951023931953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>
        <f t="shared" si="3"/>
        <v>0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19</v>
      </c>
      <c r="D32" s="116">
        <f t="shared" si="13"/>
        <v>19</v>
      </c>
      <c r="E32" s="116">
        <f t="shared" si="9"/>
        <v>0</v>
      </c>
      <c r="F32" s="117" t="str">
        <f t="shared" si="10"/>
        <v>sprawdz</v>
      </c>
      <c r="G32" s="118" t="str">
        <f t="shared" si="11"/>
        <v xml:space="preserve"> CHECK</v>
      </c>
      <c r="H32" s="116" t="str">
        <f t="shared" si="0"/>
        <v xml:space="preserve">wir. 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0 </v>
      </c>
      <c r="K32" s="117">
        <f t="shared" si="5"/>
        <v>0</v>
      </c>
      <c r="L32" s="40" t="s">
        <v>77</v>
      </c>
      <c r="M32" s="112"/>
      <c r="N32" s="30"/>
      <c r="O32" s="30"/>
      <c r="P32" s="113"/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108</v>
      </c>
      <c r="W32" s="35">
        <f t="shared" ca="1" si="8"/>
        <v>1.8849555921538759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>
        <f t="shared" si="3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20</v>
      </c>
      <c r="D33" s="116">
        <f t="shared" si="13"/>
        <v>20</v>
      </c>
      <c r="E33" s="116">
        <f t="shared" si="9"/>
        <v>0</v>
      </c>
      <c r="F33" s="117" t="str">
        <f t="shared" si="10"/>
        <v>sprawdz</v>
      </c>
      <c r="G33" s="118" t="str">
        <f t="shared" si="11"/>
        <v xml:space="preserve"> CHECK</v>
      </c>
      <c r="H33" s="116" t="str">
        <f t="shared" si="0"/>
        <v xml:space="preserve">wir. 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0 </v>
      </c>
      <c r="K33" s="117">
        <f t="shared" si="5"/>
        <v>0</v>
      </c>
      <c r="L33" s="40" t="s">
        <v>77</v>
      </c>
      <c r="M33" s="112"/>
      <c r="N33" s="30"/>
      <c r="O33" s="30"/>
      <c r="P33" s="113"/>
      <c r="Q33" s="19"/>
      <c r="R33" s="39">
        <v>3</v>
      </c>
      <c r="S33" s="30"/>
      <c r="T33" s="30">
        <f t="shared" si="6"/>
        <v>0</v>
      </c>
      <c r="U33" s="34"/>
      <c r="V33" s="35">
        <f t="shared" ca="1" si="7"/>
        <v>168</v>
      </c>
      <c r="W33" s="35">
        <f t="shared" ca="1" si="8"/>
        <v>2.9321531433504737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>
        <f t="shared" si="3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21</v>
      </c>
      <c r="D34" s="116">
        <f t="shared" si="13"/>
        <v>21</v>
      </c>
      <c r="E34" s="116">
        <f t="shared" si="9"/>
        <v>0</v>
      </c>
      <c r="F34" s="117" t="str">
        <f t="shared" si="10"/>
        <v>sprawdz</v>
      </c>
      <c r="G34" s="118" t="str">
        <f t="shared" si="11"/>
        <v xml:space="preserve"> CHECK</v>
      </c>
      <c r="H34" s="116" t="str">
        <f t="shared" si="0"/>
        <v xml:space="preserve">wir. 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0 </v>
      </c>
      <c r="K34" s="117">
        <f t="shared" si="5"/>
        <v>0</v>
      </c>
      <c r="L34" s="40" t="s">
        <v>77</v>
      </c>
      <c r="M34" s="112"/>
      <c r="N34" s="30"/>
      <c r="O34" s="30"/>
      <c r="P34" s="113"/>
      <c r="Q34" s="19"/>
      <c r="R34" s="39">
        <v>3</v>
      </c>
      <c r="S34" s="30"/>
      <c r="T34" s="30">
        <f t="shared" si="6"/>
        <v>0</v>
      </c>
      <c r="U34" s="34"/>
      <c r="V34" s="35">
        <f t="shared" ca="1" si="7"/>
        <v>153</v>
      </c>
      <c r="W34" s="35">
        <f t="shared" ca="1" si="8"/>
        <v>2.6703537555513241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>
        <f t="shared" si="3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22</v>
      </c>
      <c r="D35" s="116">
        <f t="shared" si="13"/>
        <v>22</v>
      </c>
      <c r="E35" s="116">
        <f t="shared" si="9"/>
        <v>0</v>
      </c>
      <c r="F35" s="117" t="str">
        <f t="shared" si="10"/>
        <v>sprawdz</v>
      </c>
      <c r="G35" s="118" t="str">
        <f t="shared" si="11"/>
        <v xml:space="preserve"> CHECK</v>
      </c>
      <c r="H35" s="116" t="str">
        <f t="shared" si="0"/>
        <v xml:space="preserve">wir. 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0 </v>
      </c>
      <c r="K35" s="117">
        <f t="shared" si="5"/>
        <v>0</v>
      </c>
      <c r="L35" s="40" t="s">
        <v>77</v>
      </c>
      <c r="M35" s="112"/>
      <c r="N35" s="30"/>
      <c r="O35" s="30"/>
      <c r="P35" s="113"/>
      <c r="Q35" s="19"/>
      <c r="R35" s="39">
        <v>3</v>
      </c>
      <c r="S35" s="30"/>
      <c r="T35" s="30">
        <f t="shared" si="6"/>
        <v>0</v>
      </c>
      <c r="U35" s="34"/>
      <c r="V35" s="35">
        <f t="shared" ca="1" si="7"/>
        <v>111</v>
      </c>
      <c r="W35" s="35">
        <f t="shared" ca="1" si="8"/>
        <v>1.9373154697137058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>
        <f t="shared" si="3"/>
        <v>0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23</v>
      </c>
      <c r="D36" s="116">
        <f t="shared" si="13"/>
        <v>23</v>
      </c>
      <c r="E36" s="116">
        <f t="shared" si="9"/>
        <v>0</v>
      </c>
      <c r="F36" s="117" t="str">
        <f t="shared" si="10"/>
        <v>sprawdz</v>
      </c>
      <c r="G36" s="118" t="str">
        <f t="shared" si="11"/>
        <v xml:space="preserve"> CHECK</v>
      </c>
      <c r="H36" s="116" t="str">
        <f t="shared" si="0"/>
        <v xml:space="preserve">wir. 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0 </v>
      </c>
      <c r="K36" s="117">
        <f t="shared" si="5"/>
        <v>0</v>
      </c>
      <c r="L36" s="40" t="s">
        <v>77</v>
      </c>
      <c r="M36" s="112"/>
      <c r="N36" s="30"/>
      <c r="O36" s="30"/>
      <c r="P36" s="113"/>
      <c r="Q36" s="19"/>
      <c r="R36" s="39">
        <v>3</v>
      </c>
      <c r="S36" s="30"/>
      <c r="T36" s="30">
        <f t="shared" si="6"/>
        <v>0</v>
      </c>
      <c r="U36" s="34"/>
      <c r="V36" s="35">
        <f t="shared" ca="1" si="7"/>
        <v>137</v>
      </c>
      <c r="W36" s="35">
        <f t="shared" ca="1" si="8"/>
        <v>2.3911010752322315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>
        <f t="shared" si="3"/>
        <v>0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24</v>
      </c>
      <c r="D37" s="116">
        <f t="shared" si="13"/>
        <v>24</v>
      </c>
      <c r="E37" s="116">
        <f t="shared" si="9"/>
        <v>0</v>
      </c>
      <c r="F37" s="117" t="str">
        <f t="shared" si="10"/>
        <v>sprawdz</v>
      </c>
      <c r="G37" s="118" t="str">
        <f t="shared" si="11"/>
        <v xml:space="preserve"> CHECK</v>
      </c>
      <c r="H37" s="116" t="str">
        <f t="shared" si="0"/>
        <v xml:space="preserve">wir. 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0 </v>
      </c>
      <c r="K37" s="117">
        <f t="shared" si="5"/>
        <v>0</v>
      </c>
      <c r="L37" s="40" t="s">
        <v>77</v>
      </c>
      <c r="M37" s="112"/>
      <c r="N37" s="30"/>
      <c r="O37" s="30"/>
      <c r="P37" s="113"/>
      <c r="Q37" s="19"/>
      <c r="R37" s="39">
        <v>3</v>
      </c>
      <c r="S37" s="39"/>
      <c r="T37" s="30">
        <f t="shared" si="6"/>
        <v>0</v>
      </c>
      <c r="U37" s="34"/>
      <c r="V37" s="35">
        <f t="shared" ca="1" si="7"/>
        <v>109</v>
      </c>
      <c r="W37" s="35">
        <f t="shared" ca="1" si="8"/>
        <v>1.9024088846738192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>
        <f t="shared" si="3"/>
        <v>0</v>
      </c>
      <c r="AA37" s="16"/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25</v>
      </c>
      <c r="D38" s="116">
        <f t="shared" si="13"/>
        <v>25</v>
      </c>
      <c r="E38" s="116">
        <f t="shared" si="9"/>
        <v>0</v>
      </c>
      <c r="F38" s="117" t="str">
        <f t="shared" si="10"/>
        <v>sprawdz</v>
      </c>
      <c r="G38" s="118" t="str">
        <f t="shared" si="11"/>
        <v xml:space="preserve"> CHECK</v>
      </c>
      <c r="H38" s="116" t="str">
        <f t="shared" si="0"/>
        <v xml:space="preserve">wir. 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0 </v>
      </c>
      <c r="K38" s="117">
        <f t="shared" si="5"/>
        <v>0</v>
      </c>
      <c r="L38" s="40" t="s">
        <v>77</v>
      </c>
      <c r="M38" s="112"/>
      <c r="N38" s="30"/>
      <c r="O38" s="30"/>
      <c r="P38" s="113"/>
      <c r="Q38" s="19"/>
      <c r="R38" s="39">
        <v>3</v>
      </c>
      <c r="S38" s="48"/>
      <c r="T38" s="30">
        <f t="shared" si="6"/>
        <v>0</v>
      </c>
      <c r="U38" s="34"/>
      <c r="V38" s="35">
        <f t="shared" ca="1" si="7"/>
        <v>176</v>
      </c>
      <c r="W38" s="35">
        <f t="shared" ca="1" si="8"/>
        <v>3.0717794835100198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>
        <f t="shared" si="3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26</v>
      </c>
      <c r="D39" s="116">
        <f t="shared" si="13"/>
        <v>26</v>
      </c>
      <c r="E39" s="116">
        <f t="shared" si="9"/>
        <v>0</v>
      </c>
      <c r="F39" s="117" t="str">
        <f t="shared" si="10"/>
        <v>sprawdz</v>
      </c>
      <c r="G39" s="118" t="str">
        <f t="shared" si="11"/>
        <v xml:space="preserve"> CHECK</v>
      </c>
      <c r="H39" s="116" t="str">
        <f t="shared" si="0"/>
        <v xml:space="preserve">wir. </v>
      </c>
      <c r="I39" s="117" t="str">
        <f t="shared" si="4"/>
        <v>AsXSn 4x50 mm2+AsXSn 1x25 mm2 przyłącze napow. nN</v>
      </c>
      <c r="J39" s="117" t="str">
        <f t="shared" si="12"/>
        <v xml:space="preserve">uchwyty, światłowód, 0 </v>
      </c>
      <c r="K39" s="117">
        <f t="shared" si="5"/>
        <v>0</v>
      </c>
      <c r="L39" s="40" t="s">
        <v>77</v>
      </c>
      <c r="M39" s="112"/>
      <c r="N39" s="30"/>
      <c r="O39" s="30"/>
      <c r="P39" s="113"/>
      <c r="Q39" s="19"/>
      <c r="R39" s="39">
        <v>3</v>
      </c>
      <c r="S39" s="50"/>
      <c r="T39" s="30">
        <f t="shared" si="6"/>
        <v>0</v>
      </c>
      <c r="U39" s="34"/>
      <c r="V39" s="35">
        <f t="shared" ca="1" si="7"/>
        <v>180</v>
      </c>
      <c r="W39" s="35">
        <f t="shared" ca="1" si="8"/>
        <v>3.1415926535897931</v>
      </c>
      <c r="X39" s="18" t="str">
        <f t="shared" si="1"/>
        <v>AsXSn 4x50 mm2+AsXSn 1x25 mm2</v>
      </c>
      <c r="Y39" s="18" t="str">
        <f t="shared" si="2"/>
        <v xml:space="preserve"> przyłącze napow. nN</v>
      </c>
      <c r="Z39" s="18">
        <f t="shared" si="3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27</v>
      </c>
      <c r="D40" s="116">
        <f t="shared" si="13"/>
        <v>27</v>
      </c>
      <c r="E40" s="116">
        <f t="shared" si="9"/>
        <v>0</v>
      </c>
      <c r="F40" s="117" t="str">
        <f t="shared" si="10"/>
        <v>sprawdz</v>
      </c>
      <c r="G40" s="118" t="str">
        <f t="shared" si="11"/>
        <v xml:space="preserve"> CHECK</v>
      </c>
      <c r="H40" s="116" t="str">
        <f t="shared" si="0"/>
        <v xml:space="preserve">wir. </v>
      </c>
      <c r="I40" s="117" t="str">
        <f t="shared" si="4"/>
        <v>AsXSn 4x50 mm2+AsXSn 1x25 mm2 przyłącze napow. nN</v>
      </c>
      <c r="J40" s="117" t="str">
        <f t="shared" si="12"/>
        <v xml:space="preserve">uchwyty, światłowód, 0 </v>
      </c>
      <c r="K40" s="117">
        <f t="shared" si="5"/>
        <v>0</v>
      </c>
      <c r="L40" s="40" t="s">
        <v>77</v>
      </c>
      <c r="M40" s="112"/>
      <c r="N40" s="30"/>
      <c r="O40" s="30"/>
      <c r="P40" s="113"/>
      <c r="Q40" s="19"/>
      <c r="R40" s="39">
        <v>3</v>
      </c>
      <c r="S40" s="52"/>
      <c r="T40" s="30">
        <f t="shared" si="6"/>
        <v>0</v>
      </c>
      <c r="U40" s="34">
        <f t="shared" ref="U40:U41" si="25">P40+2</f>
        <v>2</v>
      </c>
      <c r="V40" s="35">
        <f t="shared" ca="1" si="7"/>
        <v>176</v>
      </c>
      <c r="W40" s="35">
        <f t="shared" ca="1" si="8"/>
        <v>3.0717794835100198</v>
      </c>
      <c r="X40" s="18" t="str">
        <f t="shared" si="1"/>
        <v>AsXSn 4x50 mm2+AsXSn 1x25 mm2</v>
      </c>
      <c r="Y40" s="18" t="str">
        <f t="shared" si="2"/>
        <v xml:space="preserve"> przyłącze napow. nN</v>
      </c>
      <c r="Z40" s="18">
        <f t="shared" si="3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28</v>
      </c>
      <c r="D41" s="116">
        <f t="shared" si="13"/>
        <v>28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0"/>
        <v xml:space="preserve">wir. 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0 </v>
      </c>
      <c r="K41" s="117">
        <f t="shared" si="5"/>
        <v>0</v>
      </c>
      <c r="L41" s="40" t="s">
        <v>77</v>
      </c>
      <c r="M41" s="112"/>
      <c r="N41" s="30"/>
      <c r="O41" s="30"/>
      <c r="P41" s="113"/>
      <c r="Q41" s="19"/>
      <c r="R41" s="39">
        <v>3</v>
      </c>
      <c r="S41" s="30"/>
      <c r="T41" s="30">
        <f t="shared" si="6"/>
        <v>0</v>
      </c>
      <c r="U41" s="34">
        <f t="shared" si="25"/>
        <v>2</v>
      </c>
      <c r="V41" s="35">
        <f t="shared" ca="1" si="7"/>
        <v>122</v>
      </c>
      <c r="W41" s="35">
        <f t="shared" ca="1" si="8"/>
        <v>2.1293016874330819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>
        <f t="shared" si="3"/>
        <v>0</v>
      </c>
      <c r="AA41" s="16" t="s">
        <v>12</v>
      </c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29</v>
      </c>
      <c r="D42" s="116">
        <f t="shared" si="13"/>
        <v>29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30"/>
      <c r="O42" s="30"/>
      <c r="P42" s="113"/>
      <c r="Q42" s="19"/>
      <c r="R42" s="39">
        <v>3</v>
      </c>
      <c r="S42" s="30"/>
      <c r="T42" s="30">
        <f t="shared" si="6"/>
        <v>0</v>
      </c>
      <c r="U42" s="34"/>
      <c r="V42" s="35">
        <f t="shared" ca="1" si="7"/>
        <v>122</v>
      </c>
      <c r="W42" s="35">
        <f t="shared" ca="1" si="8"/>
        <v>2.1293016874330819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30</v>
      </c>
      <c r="D43" s="116">
        <f t="shared" si="13"/>
        <v>30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30"/>
      <c r="O43" s="30"/>
      <c r="P43" s="113"/>
      <c r="Q43" s="19"/>
      <c r="R43" s="39">
        <v>3</v>
      </c>
      <c r="S43" s="30"/>
      <c r="T43" s="30">
        <f t="shared" si="6"/>
        <v>0</v>
      </c>
      <c r="U43" s="34"/>
      <c r="V43" s="35">
        <f t="shared" ca="1" si="7"/>
        <v>95</v>
      </c>
      <c r="W43" s="35">
        <f t="shared" ca="1" si="8"/>
        <v>1.6580627893946132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31</v>
      </c>
      <c r="D44" s="116">
        <f t="shared" si="13"/>
        <v>31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30"/>
      <c r="O44" s="30"/>
      <c r="P44" s="113"/>
      <c r="Q44" s="19"/>
      <c r="R44" s="39">
        <v>3</v>
      </c>
      <c r="S44" s="30"/>
      <c r="T44" s="30">
        <f t="shared" si="6"/>
        <v>0</v>
      </c>
      <c r="U44" s="34"/>
      <c r="V44" s="35">
        <f t="shared" ca="1" si="7"/>
        <v>130</v>
      </c>
      <c r="W44" s="35">
        <f t="shared" ca="1" si="8"/>
        <v>2.2689280275926285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32</v>
      </c>
      <c r="D45" s="116">
        <f t="shared" si="13"/>
        <v>32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/>
      <c r="V45" s="35">
        <f t="shared" ca="1" si="7"/>
        <v>146</v>
      </c>
      <c r="W45" s="35">
        <f t="shared" ca="1" si="8"/>
        <v>2.5481807079117211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33</v>
      </c>
      <c r="D46" s="116">
        <f t="shared" si="13"/>
        <v>33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>
        <f t="shared" ref="U46:U65" si="26">P46+2</f>
        <v>2</v>
      </c>
      <c r="V46" s="35">
        <f t="shared" ca="1" si="7"/>
        <v>119</v>
      </c>
      <c r="W46" s="35">
        <f t="shared" ca="1" si="8"/>
        <v>2.0769418098732522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 t="s">
        <v>12</v>
      </c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34</v>
      </c>
      <c r="D47" s="116">
        <f t="shared" si="13"/>
        <v>34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44"/>
      <c r="P47" s="113"/>
      <c r="Q47" s="19"/>
      <c r="R47" s="39">
        <v>3</v>
      </c>
      <c r="S47" s="30"/>
      <c r="T47" s="30">
        <f t="shared" si="6"/>
        <v>0</v>
      </c>
      <c r="U47" s="34">
        <f t="shared" si="26"/>
        <v>2</v>
      </c>
      <c r="V47" s="35">
        <f t="shared" ca="1" si="7"/>
        <v>163</v>
      </c>
      <c r="W47" s="35">
        <f t="shared" ca="1" si="8"/>
        <v>2.8448866807507573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35</v>
      </c>
      <c r="D48" s="116">
        <f t="shared" si="13"/>
        <v>35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>
        <f t="shared" si="26"/>
        <v>2</v>
      </c>
      <c r="V48" s="35">
        <f t="shared" ca="1" si="7"/>
        <v>98</v>
      </c>
      <c r="W48" s="35">
        <f t="shared" ca="1" si="8"/>
        <v>1.7104226669544429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36</v>
      </c>
      <c r="D49" s="116">
        <f t="shared" si="13"/>
        <v>36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>
        <f t="shared" si="26"/>
        <v>2</v>
      </c>
      <c r="V49" s="35">
        <f t="shared" ca="1" si="7"/>
        <v>114</v>
      </c>
      <c r="W49" s="35">
        <f t="shared" ca="1" si="8"/>
        <v>1.9896753472735358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37</v>
      </c>
      <c r="D50" s="116">
        <f t="shared" si="13"/>
        <v>37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9"/>
      <c r="O50" s="39"/>
      <c r="P50" s="113"/>
      <c r="Q50" s="19"/>
      <c r="R50" s="39">
        <v>3</v>
      </c>
      <c r="S50" s="30"/>
      <c r="T50" s="30">
        <f t="shared" si="6"/>
        <v>0</v>
      </c>
      <c r="U50" s="34">
        <f t="shared" si="26"/>
        <v>2</v>
      </c>
      <c r="V50" s="35">
        <f t="shared" ca="1" si="7"/>
        <v>160</v>
      </c>
      <c r="W50" s="35">
        <f t="shared" ca="1" si="8"/>
        <v>2.7925268031909272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38</v>
      </c>
      <c r="D51" s="116">
        <f t="shared" si="13"/>
        <v>38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9"/>
      <c r="O51" s="39"/>
      <c r="P51" s="113"/>
      <c r="Q51" s="19"/>
      <c r="R51" s="39">
        <v>3</v>
      </c>
      <c r="S51" s="39"/>
      <c r="T51" s="30">
        <f t="shared" si="6"/>
        <v>0</v>
      </c>
      <c r="U51" s="34">
        <f t="shared" si="26"/>
        <v>2</v>
      </c>
      <c r="V51" s="35">
        <f t="shared" ca="1" si="7"/>
        <v>109</v>
      </c>
      <c r="W51" s="35">
        <f t="shared" ca="1" si="8"/>
        <v>1.9024088846738192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39</v>
      </c>
      <c r="D52" s="116">
        <f t="shared" si="13"/>
        <v>39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48"/>
      <c r="O52" s="48"/>
      <c r="P52" s="113"/>
      <c r="Q52" s="19"/>
      <c r="R52" s="39">
        <v>3</v>
      </c>
      <c r="S52" s="48"/>
      <c r="T52" s="30">
        <f t="shared" si="6"/>
        <v>0</v>
      </c>
      <c r="U52" s="34">
        <f t="shared" si="26"/>
        <v>2</v>
      </c>
      <c r="V52" s="35">
        <f t="shared" ca="1" si="7"/>
        <v>95</v>
      </c>
      <c r="W52" s="35">
        <f t="shared" ca="1" si="8"/>
        <v>1.6580627893946132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40</v>
      </c>
      <c r="D53" s="116">
        <f t="shared" si="13"/>
        <v>40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50"/>
      <c r="O53" s="50"/>
      <c r="P53" s="113"/>
      <c r="Q53" s="19"/>
      <c r="R53" s="39">
        <v>3</v>
      </c>
      <c r="S53" s="50"/>
      <c r="T53" s="30">
        <f t="shared" si="6"/>
        <v>0</v>
      </c>
      <c r="U53" s="34">
        <f t="shared" si="26"/>
        <v>2</v>
      </c>
      <c r="V53" s="35">
        <f t="shared" ca="1" si="7"/>
        <v>108</v>
      </c>
      <c r="W53" s="35">
        <f t="shared" ca="1" si="8"/>
        <v>1.8849555921538759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41</v>
      </c>
      <c r="D54" s="116">
        <f t="shared" si="13"/>
        <v>41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52"/>
      <c r="O54" s="52"/>
      <c r="P54" s="113"/>
      <c r="Q54" s="19"/>
      <c r="R54" s="39">
        <v>3</v>
      </c>
      <c r="S54" s="52"/>
      <c r="T54" s="30">
        <f t="shared" si="6"/>
        <v>0</v>
      </c>
      <c r="U54" s="34">
        <f t="shared" si="26"/>
        <v>2</v>
      </c>
      <c r="V54" s="35">
        <f t="shared" ca="1" si="7"/>
        <v>168</v>
      </c>
      <c r="W54" s="35">
        <f t="shared" ca="1" si="8"/>
        <v>2.9321531433504737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42</v>
      </c>
      <c r="D55" s="116">
        <f t="shared" si="13"/>
        <v>42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0"/>
      <c r="O55" s="30"/>
      <c r="P55" s="113"/>
      <c r="Q55" s="19"/>
      <c r="R55" s="39">
        <v>3</v>
      </c>
      <c r="S55" s="30"/>
      <c r="T55" s="30">
        <f t="shared" si="6"/>
        <v>0</v>
      </c>
      <c r="U55" s="34">
        <f t="shared" si="26"/>
        <v>2</v>
      </c>
      <c r="V55" s="35">
        <f t="shared" ca="1" si="7"/>
        <v>130</v>
      </c>
      <c r="W55" s="35">
        <f t="shared" ca="1" si="8"/>
        <v>2.2689280275926285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43</v>
      </c>
      <c r="D56" s="116">
        <f t="shared" si="13"/>
        <v>43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30"/>
      <c r="O56" s="30"/>
      <c r="P56" s="113"/>
      <c r="Q56" s="19"/>
      <c r="R56" s="39">
        <v>3</v>
      </c>
      <c r="S56" s="30"/>
      <c r="T56" s="30">
        <f t="shared" si="6"/>
        <v>0</v>
      </c>
      <c r="U56" s="34">
        <f t="shared" si="26"/>
        <v>2</v>
      </c>
      <c r="V56" s="35">
        <f t="shared" ca="1" si="7"/>
        <v>118</v>
      </c>
      <c r="W56" s="35">
        <f t="shared" ca="1" si="8"/>
        <v>2.0594885173533091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44</v>
      </c>
      <c r="D57" s="116">
        <f t="shared" si="13"/>
        <v>44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30"/>
      <c r="O57" s="30"/>
      <c r="P57" s="113"/>
      <c r="Q57" s="19"/>
      <c r="R57" s="39">
        <v>3</v>
      </c>
      <c r="S57" s="30"/>
      <c r="T57" s="30">
        <f t="shared" si="6"/>
        <v>0</v>
      </c>
      <c r="U57" s="34">
        <f t="shared" si="26"/>
        <v>2</v>
      </c>
      <c r="V57" s="35">
        <f t="shared" ca="1" si="7"/>
        <v>131</v>
      </c>
      <c r="W57" s="35">
        <f t="shared" ca="1" si="8"/>
        <v>2.2863813201125716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45</v>
      </c>
      <c r="D58" s="116">
        <f t="shared" si="13"/>
        <v>45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30"/>
      <c r="O58" s="30"/>
      <c r="P58" s="113"/>
      <c r="Q58" s="19"/>
      <c r="R58" s="39">
        <v>3</v>
      </c>
      <c r="S58" s="30"/>
      <c r="T58" s="30">
        <f t="shared" si="6"/>
        <v>0</v>
      </c>
      <c r="U58" s="34">
        <f t="shared" si="26"/>
        <v>2</v>
      </c>
      <c r="V58" s="35">
        <f t="shared" ca="1" si="7"/>
        <v>166</v>
      </c>
      <c r="W58" s="35">
        <f t="shared" ca="1" si="8"/>
        <v>2.8972465583105871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46</v>
      </c>
      <c r="D59" s="116">
        <f t="shared" si="13"/>
        <v>46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117</v>
      </c>
      <c r="W59" s="35">
        <f t="shared" ca="1" si="8"/>
        <v>2.0420352248333655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47</v>
      </c>
      <c r="D60" s="116">
        <f t="shared" si="13"/>
        <v>47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9"/>
      <c r="O60" s="39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146</v>
      </c>
      <c r="W60" s="35">
        <f t="shared" ca="1" si="8"/>
        <v>2.5481807079117211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48</v>
      </c>
      <c r="D61" s="116">
        <f t="shared" si="13"/>
        <v>48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9"/>
      <c r="O61" s="39"/>
      <c r="P61" s="113"/>
      <c r="Q61" s="19"/>
      <c r="R61" s="39">
        <v>3</v>
      </c>
      <c r="S61" s="39"/>
      <c r="T61" s="30">
        <f t="shared" si="6"/>
        <v>0</v>
      </c>
      <c r="U61" s="34">
        <f t="shared" si="26"/>
        <v>2</v>
      </c>
      <c r="V61" s="35">
        <f t="shared" ca="1" si="7"/>
        <v>125</v>
      </c>
      <c r="W61" s="35">
        <f t="shared" ca="1" si="8"/>
        <v>2.1816615649929121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49</v>
      </c>
      <c r="D62" s="116">
        <f t="shared" si="13"/>
        <v>49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48"/>
      <c r="O62" s="48"/>
      <c r="P62" s="113"/>
      <c r="Q62" s="19"/>
      <c r="R62" s="39">
        <v>3</v>
      </c>
      <c r="S62" s="48"/>
      <c r="T62" s="30">
        <f t="shared" si="6"/>
        <v>0</v>
      </c>
      <c r="U62" s="34">
        <f t="shared" si="26"/>
        <v>2</v>
      </c>
      <c r="V62" s="35">
        <f t="shared" ca="1" si="7"/>
        <v>112</v>
      </c>
      <c r="W62" s="35">
        <f t="shared" ca="1" si="8"/>
        <v>1.9547687622336491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50</v>
      </c>
      <c r="D63" s="116">
        <f t="shared" si="13"/>
        <v>50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50"/>
      <c r="O63" s="50"/>
      <c r="P63" s="113"/>
      <c r="Q63" s="19"/>
      <c r="R63" s="39">
        <v>3</v>
      </c>
      <c r="S63" s="50"/>
      <c r="T63" s="30">
        <f t="shared" si="6"/>
        <v>0</v>
      </c>
      <c r="U63" s="34">
        <f t="shared" si="26"/>
        <v>2</v>
      </c>
      <c r="V63" s="35">
        <f t="shared" ca="1" si="7"/>
        <v>148</v>
      </c>
      <c r="W63" s="35">
        <f t="shared" ca="1" si="8"/>
        <v>2.5830872929516078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51</v>
      </c>
      <c r="D64" s="116">
        <f t="shared" si="13"/>
        <v>51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52"/>
      <c r="O64" s="52"/>
      <c r="P64" s="113"/>
      <c r="Q64" s="19"/>
      <c r="R64" s="39">
        <v>3</v>
      </c>
      <c r="S64" s="52"/>
      <c r="T64" s="30">
        <f t="shared" si="6"/>
        <v>0</v>
      </c>
      <c r="U64" s="34">
        <f t="shared" si="26"/>
        <v>2</v>
      </c>
      <c r="V64" s="35">
        <f t="shared" ca="1" si="7"/>
        <v>162</v>
      </c>
      <c r="W64" s="35">
        <f t="shared" ca="1" si="8"/>
        <v>2.8274333882308138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52</v>
      </c>
      <c r="D65" s="116">
        <f t="shared" si="13"/>
        <v>52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0"/>
      <c r="O65" s="30"/>
      <c r="P65" s="113"/>
      <c r="Q65" s="19"/>
      <c r="R65" s="39">
        <v>3</v>
      </c>
      <c r="S65" s="30"/>
      <c r="T65" s="30">
        <f t="shared" si="6"/>
        <v>0</v>
      </c>
      <c r="U65" s="34">
        <f t="shared" si="26"/>
        <v>2</v>
      </c>
      <c r="V65" s="35">
        <f t="shared" ca="1" si="7"/>
        <v>110</v>
      </c>
      <c r="W65" s="35">
        <f t="shared" ca="1" si="8"/>
        <v>1.9198621771937625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53</v>
      </c>
      <c r="D66" s="116">
        <f t="shared" si="13"/>
        <v>53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30"/>
      <c r="O66" s="30"/>
      <c r="P66" s="113"/>
      <c r="Q66" s="19"/>
      <c r="R66" s="39">
        <v>3</v>
      </c>
      <c r="S66" s="30"/>
      <c r="T66" s="30">
        <f t="shared" si="6"/>
        <v>0</v>
      </c>
      <c r="U66" s="34">
        <f>SUM(U40:U65)</f>
        <v>44</v>
      </c>
      <c r="V66" s="35">
        <f t="shared" ca="1" si="7"/>
        <v>165</v>
      </c>
      <c r="W66" s="35">
        <f t="shared" ca="1" si="8"/>
        <v>2.8797932657906435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54</v>
      </c>
      <c r="D67" s="116">
        <f t="shared" si="13"/>
        <v>54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30"/>
      <c r="O67" s="30"/>
      <c r="P67" s="113"/>
      <c r="Q67" s="19"/>
      <c r="R67" s="39">
        <v>3</v>
      </c>
      <c r="S67" s="30"/>
      <c r="T67" s="30">
        <f t="shared" si="6"/>
        <v>0</v>
      </c>
      <c r="U67" s="34"/>
      <c r="V67" s="35">
        <f t="shared" ca="1" si="7"/>
        <v>99</v>
      </c>
      <c r="W67" s="35">
        <f t="shared" ca="1" si="8"/>
        <v>1.7278759594743862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55</v>
      </c>
      <c r="D68" s="116">
        <f t="shared" si="13"/>
        <v>55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30"/>
      <c r="O68" s="30"/>
      <c r="P68" s="113"/>
      <c r="Q68" s="19"/>
      <c r="R68" s="39">
        <v>3</v>
      </c>
      <c r="S68" s="30"/>
      <c r="T68" s="30">
        <f t="shared" si="6"/>
        <v>0</v>
      </c>
      <c r="U68" s="34"/>
      <c r="V68" s="35">
        <f t="shared" ca="1" si="7"/>
        <v>160</v>
      </c>
      <c r="W68" s="35">
        <f t="shared" ca="1" si="8"/>
        <v>2.7925268031909272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56</v>
      </c>
      <c r="D69" s="116">
        <f t="shared" si="13"/>
        <v>56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/>
      <c r="V69" s="35">
        <f t="shared" ca="1" si="7"/>
        <v>139</v>
      </c>
      <c r="W69" s="35">
        <f t="shared" ca="1" si="8"/>
        <v>2.4260076602721181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57</v>
      </c>
      <c r="D70" s="116">
        <f t="shared" si="13"/>
        <v>57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55"/>
      <c r="O70" s="55"/>
      <c r="P70" s="113"/>
      <c r="Q70" s="19"/>
      <c r="R70" s="39">
        <v>3</v>
      </c>
      <c r="S70" s="55"/>
      <c r="T70" s="30">
        <f t="shared" si="6"/>
        <v>0</v>
      </c>
      <c r="U70" s="34">
        <f t="shared" ref="U70:U71" si="27">P70+2</f>
        <v>2</v>
      </c>
      <c r="V70" s="35">
        <f t="shared" ca="1" si="7"/>
        <v>161</v>
      </c>
      <c r="W70" s="35">
        <f t="shared" ca="1" si="8"/>
        <v>2.8099800957108707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58</v>
      </c>
      <c r="D71" s="116">
        <f t="shared" si="13"/>
        <v>58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14"/>
      <c r="O71" s="14"/>
      <c r="P71" s="113"/>
      <c r="Q71" s="19"/>
      <c r="R71" s="39">
        <v>3</v>
      </c>
      <c r="S71" s="14"/>
      <c r="T71" s="30">
        <f t="shared" si="6"/>
        <v>0</v>
      </c>
      <c r="U71" s="34">
        <f t="shared" si="27"/>
        <v>2</v>
      </c>
      <c r="V71" s="35">
        <f t="shared" ca="1" si="7"/>
        <v>153</v>
      </c>
      <c r="W71" s="35">
        <f t="shared" ca="1" si="8"/>
        <v>2.6703537555513241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59</v>
      </c>
      <c r="D72" s="116">
        <f t="shared" si="13"/>
        <v>59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140</v>
      </c>
      <c r="W72" s="35">
        <f t="shared" ca="1" si="8"/>
        <v>2.4434609527920612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60</v>
      </c>
      <c r="D73" s="116">
        <f t="shared" si="13"/>
        <v>60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14"/>
      <c r="O73" s="14"/>
      <c r="P73" s="113"/>
      <c r="Q73" s="19"/>
      <c r="R73" s="39">
        <v>3</v>
      </c>
      <c r="S73" s="14"/>
      <c r="T73" s="30">
        <f t="shared" si="6"/>
        <v>0</v>
      </c>
      <c r="U73" s="34">
        <v>36</v>
      </c>
      <c r="V73" s="35">
        <f t="shared" ca="1" si="7"/>
        <v>155</v>
      </c>
      <c r="W73" s="35">
        <f t="shared" ca="1" si="8"/>
        <v>2.7052603405912108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61</v>
      </c>
      <c r="D74" s="116">
        <f t="shared" si="13"/>
        <v>61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30"/>
      <c r="O74" s="30"/>
      <c r="P74" s="113"/>
      <c r="Q74" s="19"/>
      <c r="R74" s="39">
        <v>3</v>
      </c>
      <c r="S74" s="30"/>
      <c r="T74" s="30">
        <f t="shared" si="6"/>
        <v>0</v>
      </c>
      <c r="U74" s="34"/>
      <c r="V74" s="35">
        <f t="shared" ca="1" si="7"/>
        <v>90</v>
      </c>
      <c r="W74" s="35">
        <f t="shared" ca="1" si="8"/>
        <v>1.5707963267948966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62</v>
      </c>
      <c r="D75" s="116">
        <f t="shared" si="13"/>
        <v>62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30"/>
      <c r="O75" s="30"/>
      <c r="P75" s="113"/>
      <c r="Q75" s="19"/>
      <c r="R75" s="39">
        <v>3</v>
      </c>
      <c r="S75" s="30"/>
      <c r="T75" s="30">
        <f t="shared" si="6"/>
        <v>0</v>
      </c>
      <c r="U75" s="34"/>
      <c r="V75" s="35">
        <f t="shared" ca="1" si="7"/>
        <v>171</v>
      </c>
      <c r="W75" s="35">
        <f t="shared" ca="1" si="8"/>
        <v>2.9845130209103035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63</v>
      </c>
      <c r="D76" s="116">
        <f t="shared" si="13"/>
        <v>63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176</v>
      </c>
      <c r="W76" s="35">
        <f t="shared" ca="1" si="8"/>
        <v>3.0717794835100198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64</v>
      </c>
      <c r="D77" s="116">
        <f t="shared" si="13"/>
        <v>64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ref="H77:H139" si="28">IF(O77="-10/ZN",CONCATENATE("żel. ",N77,O77),CONCATENATE("wir. ",N77,O77))</f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30"/>
      <c r="O77" s="30"/>
      <c r="P77" s="113"/>
      <c r="Q77" s="19"/>
      <c r="R77" s="39">
        <v>3</v>
      </c>
      <c r="S77" s="30"/>
      <c r="T77" s="30">
        <f t="shared" si="6"/>
        <v>0</v>
      </c>
      <c r="U77" s="34">
        <f t="shared" ref="U77:U79" si="29">P77+2</f>
        <v>2</v>
      </c>
      <c r="V77" s="35">
        <f t="shared" ca="1" si="7"/>
        <v>139</v>
      </c>
      <c r="W77" s="35">
        <f t="shared" ca="1" si="8"/>
        <v>2.4260076602721181</v>
      </c>
      <c r="X77" s="18" t="str">
        <f t="shared" ref="X77:X140" si="30">IF(R77=1,("AL.  4x50 mm2+AL. 1x25 mm2"),IF(R77=2,("AL.  4x50 mm2+AL. 2x25 mm2"),IF(R77=3,("AsXSn 4x50 mm2+AsXSn 1x25 mm2"),IF(R77=4,("AsXSn 4x50 mm2+AsXSn 2x25 mm2"),IF(R77=5,("AL.  4x50 mm2"),IF(R77=6,("AsXSn 4x50 mm2"),IF(R77=9,("2xAL. 2x25 mm2"),IF(R77=8,("3xAsXSn 4x50 mm2+AsXSn 2x25 mm2"),IF(R77=10,("AsXSn 4x70 mm2+AL.  4x50 mm2+AL. 2x25 mm2"),IF(R77=11,("AL.  7x50 mm2+AL. 2x25 mm2")))))))))))</f>
        <v>AsXSn 4x50 mm2+AsXSn 1x25 mm2</v>
      </c>
      <c r="Y77" s="18" t="str">
        <f t="shared" ref="Y77:Y140" si="31">IF(S77="T",(", lampa OU, przyłącze napow. nN"), (" przyłącze napow. nN"))</f>
        <v xml:space="preserve"> przyłącze napow. nN</v>
      </c>
      <c r="Z77" s="18">
        <f t="shared" ref="Z77:Z118" si="32">IF(OR(N77="Kr",N77="K"),"wspornik krańcowy",IF(N77="P","wspornik przelotowy",IF(OR(N77="Nr",N77="RNKr",N77="Np."),"wspornik narożny",IF(N77="N","wspornik narożny",IF(N77="Or","wspornik odporowy",IF(OR(N77="RPP",N77="RPPb",N77="RPPR"),"wspornik przelotowy",IF(N77="RPK","wspornik przelotowy",IF(OR(N77="RPKr",N77="RPKb"),"wspornik przelotowy",IF(N77="BN","wspornik przelotowy",IF(N77="Npr","wspornik narożny",0))))))))))</f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65</v>
      </c>
      <c r="D78" s="116">
        <f t="shared" si="13"/>
        <v>65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28"/>
        <v xml:space="preserve">wir. </v>
      </c>
      <c r="I78" s="117" t="str">
        <f t="shared" ref="I78:I116" si="33">CONCATENATE(X78,Y78)</f>
        <v>AsXSn 4x50 mm2+AsXSn 1x25 mm2 przyłącze napow. nN</v>
      </c>
      <c r="J78" s="117" t="str">
        <f t="shared" si="12"/>
        <v xml:space="preserve">uchwyty, światłowód, 0 </v>
      </c>
      <c r="K78" s="117">
        <f t="shared" ref="K78:K85" si="34">P78</f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ref="T78:T103" si="35">IF(S78="T",20,0)</f>
        <v>0</v>
      </c>
      <c r="U78" s="34">
        <f t="shared" si="29"/>
        <v>2</v>
      </c>
      <c r="V78" s="35">
        <f t="shared" ref="V78:V116" ca="1" si="36">RANDBETWEEN(90,180)</f>
        <v>103</v>
      </c>
      <c r="W78" s="35">
        <f t="shared" ref="W78:W94" ca="1" si="37">RADIANS(V78)</f>
        <v>1.7976891295541595</v>
      </c>
      <c r="X78" s="18" t="str">
        <f t="shared" si="30"/>
        <v>AsXSn 4x50 mm2+AsXSn 1x25 mm2</v>
      </c>
      <c r="Y78" s="18" t="str">
        <f t="shared" si="31"/>
        <v xml:space="preserve"> przyłącze napow. nN</v>
      </c>
      <c r="Z78" s="18">
        <f t="shared" si="32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66</v>
      </c>
      <c r="D79" s="116">
        <f t="shared" si="13"/>
        <v>66</v>
      </c>
      <c r="E79" s="116">
        <f t="shared" ref="E79:E142" si="38">M79</f>
        <v>0</v>
      </c>
      <c r="F79" s="117" t="str">
        <f t="shared" ref="F79:F142" si="39">IF(O79="-10.5/10/E",1000,IF(OR(N79="Nr",N79="Kr",N79="Or",N79="RPKr",N79="RNKr"),1472,IF(N79="P",227,IF(N79="BN",454,IF(N79="Np.",1250,"sprawdz")))))</f>
        <v>sprawdz</v>
      </c>
      <c r="G79" s="118" t="str">
        <f t="shared" ref="G79:G142" si="40">IF(N79="P",1.4308*P79+64.2+37.8+T79,IF(OR(N79="Kr",N79="RPKr",N79="RPK",N79="K"),501+321.33+1.43*P79+79,IF(OR(N79="Nr",N79="N",N79="Nrp"),2*501*COS(W79/2)+20+79+125,IF(N79="Or",657,IF(OR(N79="Pb",N79="BN",N79="Pp"),1.43*P79+64.2+77.6+T80," CHECK")))))</f>
        <v xml:space="preserve"> CHECK</v>
      </c>
      <c r="H79" s="116" t="str">
        <f t="shared" si="28"/>
        <v xml:space="preserve">wir. </v>
      </c>
      <c r="I79" s="117" t="str">
        <f t="shared" si="33"/>
        <v>AsXSn 4x50 mm2+AsXSn 1x25 mm2 przyłącze napow. nN</v>
      </c>
      <c r="J79" s="117" t="str">
        <f t="shared" ref="J79:J142" si="41">CONCATENATE("uchwyty, światłowód, ",Z79,IF(Q79=1, ", mufa i zapas", " "))</f>
        <v xml:space="preserve">uchwyty, światłowód, 0 </v>
      </c>
      <c r="K79" s="117">
        <f t="shared" si="34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35"/>
        <v>0</v>
      </c>
      <c r="U79" s="34">
        <f t="shared" si="29"/>
        <v>2</v>
      </c>
      <c r="V79" s="35">
        <f t="shared" ca="1" si="36"/>
        <v>161</v>
      </c>
      <c r="W79" s="35">
        <f t="shared" ca="1" si="37"/>
        <v>2.8099800957108707</v>
      </c>
      <c r="X79" s="18" t="str">
        <f t="shared" si="30"/>
        <v>AsXSn 4x50 mm2+AsXSn 1x25 mm2</v>
      </c>
      <c r="Y79" s="18" t="str">
        <f t="shared" si="31"/>
        <v xml:space="preserve"> przyłącze napow. nN</v>
      </c>
      <c r="Z79" s="18">
        <f t="shared" si="32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67</v>
      </c>
      <c r="D80" s="116">
        <f t="shared" ref="D80:D143" si="42">IF(E80=1,1,D79+1)</f>
        <v>67</v>
      </c>
      <c r="E80" s="116">
        <f t="shared" si="38"/>
        <v>0</v>
      </c>
      <c r="F80" s="117" t="str">
        <f t="shared" si="39"/>
        <v>sprawdz</v>
      </c>
      <c r="G80" s="118" t="str">
        <f t="shared" si="40"/>
        <v xml:space="preserve"> CHECK</v>
      </c>
      <c r="H80" s="116" t="str">
        <f t="shared" si="28"/>
        <v xml:space="preserve">wir. </v>
      </c>
      <c r="I80" s="117" t="str">
        <f t="shared" si="33"/>
        <v>AsXSn 4x50 mm2+AsXSn 1x25 mm2 przyłącze napow. nN</v>
      </c>
      <c r="J80" s="117" t="str">
        <f t="shared" si="41"/>
        <v xml:space="preserve">uchwyty, światłowód, 0 </v>
      </c>
      <c r="K80" s="117">
        <f t="shared" si="34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35"/>
        <v>0</v>
      </c>
      <c r="U80" s="34">
        <v>883</v>
      </c>
      <c r="V80" s="35">
        <f t="shared" ca="1" si="36"/>
        <v>111</v>
      </c>
      <c r="W80" s="35">
        <f t="shared" ca="1" si="37"/>
        <v>1.9373154697137058</v>
      </c>
      <c r="X80" s="18" t="str">
        <f t="shared" si="30"/>
        <v>AsXSn 4x50 mm2+AsXSn 1x25 mm2</v>
      </c>
      <c r="Y80" s="18" t="str">
        <f t="shared" si="31"/>
        <v xml:space="preserve"> przyłącze napow. nN</v>
      </c>
      <c r="Z80" s="18">
        <f t="shared" si="32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68</v>
      </c>
      <c r="D81" s="116">
        <f t="shared" si="42"/>
        <v>68</v>
      </c>
      <c r="E81" s="116">
        <f t="shared" si="38"/>
        <v>0</v>
      </c>
      <c r="F81" s="117" t="str">
        <f t="shared" si="39"/>
        <v>sprawdz</v>
      </c>
      <c r="G81" s="118" t="str">
        <f t="shared" si="40"/>
        <v xml:space="preserve"> CHECK</v>
      </c>
      <c r="H81" s="116" t="str">
        <f t="shared" si="28"/>
        <v xml:space="preserve">wir. </v>
      </c>
      <c r="I81" s="117" t="str">
        <f t="shared" si="33"/>
        <v>AsXSn 4x50 mm2+AsXSn 1x25 mm2 przyłącze napow. nN</v>
      </c>
      <c r="J81" s="117" t="str">
        <f t="shared" si="41"/>
        <v xml:space="preserve">uchwyty, światłowód, 0 </v>
      </c>
      <c r="K81" s="117">
        <f t="shared" si="34"/>
        <v>0</v>
      </c>
      <c r="L81" s="40" t="s">
        <v>77</v>
      </c>
      <c r="M81" s="112"/>
      <c r="N81" s="55"/>
      <c r="O81" s="55"/>
      <c r="P81" s="113"/>
      <c r="Q81" s="19"/>
      <c r="R81" s="39">
        <v>3</v>
      </c>
      <c r="S81" s="55"/>
      <c r="T81" s="30">
        <f t="shared" si="35"/>
        <v>0</v>
      </c>
      <c r="U81" s="34">
        <f t="shared" ref="U81:U90" si="43">P81+2</f>
        <v>2</v>
      </c>
      <c r="V81" s="35">
        <f t="shared" ca="1" si="36"/>
        <v>108</v>
      </c>
      <c r="W81" s="35">
        <f t="shared" ca="1" si="37"/>
        <v>1.8849555921538759</v>
      </c>
      <c r="X81" s="18" t="str">
        <f t="shared" si="30"/>
        <v>AsXSn 4x50 mm2+AsXSn 1x25 mm2</v>
      </c>
      <c r="Y81" s="18" t="str">
        <f t="shared" si="31"/>
        <v xml:space="preserve"> przyłącze napow. nN</v>
      </c>
      <c r="Z81" s="18">
        <f t="shared" si="32"/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69</v>
      </c>
      <c r="D82" s="116">
        <f t="shared" si="42"/>
        <v>69</v>
      </c>
      <c r="E82" s="116">
        <f t="shared" si="38"/>
        <v>0</v>
      </c>
      <c r="F82" s="117" t="str">
        <f t="shared" si="39"/>
        <v>sprawdz</v>
      </c>
      <c r="G82" s="118" t="str">
        <f t="shared" si="40"/>
        <v xml:space="preserve"> CHECK</v>
      </c>
      <c r="H82" s="116" t="str">
        <f t="shared" si="28"/>
        <v xml:space="preserve">wir. </v>
      </c>
      <c r="I82" s="117" t="str">
        <f t="shared" si="33"/>
        <v>AsXSn 4x50 mm2+AsXSn 1x25 mm2 przyłącze napow. nN</v>
      </c>
      <c r="J82" s="117" t="str">
        <f t="shared" si="41"/>
        <v xml:space="preserve">uchwyty, światłowód, 0 </v>
      </c>
      <c r="K82" s="117">
        <f t="shared" si="34"/>
        <v>0</v>
      </c>
      <c r="L82" s="40" t="s">
        <v>77</v>
      </c>
      <c r="M82" s="112"/>
      <c r="N82" s="14"/>
      <c r="O82" s="14"/>
      <c r="P82" s="113"/>
      <c r="Q82" s="19"/>
      <c r="R82" s="39">
        <v>3</v>
      </c>
      <c r="S82" s="14"/>
      <c r="T82" s="30">
        <f t="shared" si="35"/>
        <v>0</v>
      </c>
      <c r="U82" s="34">
        <f t="shared" si="43"/>
        <v>2</v>
      </c>
      <c r="V82" s="35">
        <f t="shared" ca="1" si="36"/>
        <v>174</v>
      </c>
      <c r="W82" s="35">
        <f t="shared" ca="1" si="37"/>
        <v>3.0368728984701332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70</v>
      </c>
      <c r="D83" s="116">
        <f t="shared" si="42"/>
        <v>70</v>
      </c>
      <c r="E83" s="116">
        <f t="shared" si="38"/>
        <v>0</v>
      </c>
      <c r="F83" s="117" t="str">
        <f t="shared" si="39"/>
        <v>sprawdz</v>
      </c>
      <c r="G83" s="118" t="str">
        <f t="shared" si="40"/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si="41"/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43"/>
        <v>2</v>
      </c>
      <c r="V83" s="35">
        <f t="shared" ca="1" si="36"/>
        <v>160</v>
      </c>
      <c r="W83" s="35">
        <f t="shared" ca="1" si="37"/>
        <v>2.7925268031909272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71</v>
      </c>
      <c r="D84" s="116">
        <f t="shared" si="42"/>
        <v>71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f t="shared" si="43"/>
        <v>2</v>
      </c>
      <c r="V84" s="35">
        <f t="shared" ca="1" si="36"/>
        <v>91</v>
      </c>
      <c r="W84" s="35">
        <f t="shared" ca="1" si="37"/>
        <v>1.5882496193148399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72</v>
      </c>
      <c r="D85" s="116">
        <f t="shared" si="42"/>
        <v>72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30"/>
      <c r="O85" s="30"/>
      <c r="P85" s="113"/>
      <c r="Q85" s="19"/>
      <c r="R85" s="39">
        <v>3</v>
      </c>
      <c r="S85" s="30"/>
      <c r="T85" s="30">
        <f t="shared" si="35"/>
        <v>0</v>
      </c>
      <c r="U85" s="34">
        <f t="shared" si="43"/>
        <v>2</v>
      </c>
      <c r="V85" s="35">
        <f t="shared" ca="1" si="36"/>
        <v>174</v>
      </c>
      <c r="W85" s="35">
        <f t="shared" ca="1" si="37"/>
        <v>3.0368728984701332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 t="s">
        <v>12</v>
      </c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73</v>
      </c>
      <c r="D86" s="116">
        <f t="shared" si="42"/>
        <v>73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/>
      <c r="L86" s="40" t="s">
        <v>77</v>
      </c>
      <c r="M86" s="112"/>
      <c r="N86" s="30"/>
      <c r="O86" s="30"/>
      <c r="P86" s="113"/>
      <c r="Q86" s="19"/>
      <c r="R86" s="39">
        <v>3</v>
      </c>
      <c r="S86" s="30"/>
      <c r="T86" s="30">
        <f t="shared" si="35"/>
        <v>0</v>
      </c>
      <c r="U86" s="34">
        <f t="shared" si="43"/>
        <v>2</v>
      </c>
      <c r="V86" s="35">
        <f t="shared" ca="1" si="36"/>
        <v>96</v>
      </c>
      <c r="W86" s="35">
        <f t="shared" ca="1" si="37"/>
        <v>1.6755160819145565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74</v>
      </c>
      <c r="D87" s="116">
        <f t="shared" si="42"/>
        <v>74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/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148</v>
      </c>
      <c r="W87" s="35">
        <f t="shared" ca="1" si="37"/>
        <v>2.5830872929516078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75</v>
      </c>
      <c r="D88" s="116">
        <f t="shared" si="42"/>
        <v>75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/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96</v>
      </c>
      <c r="W88" s="35">
        <f t="shared" ca="1" si="37"/>
        <v>1.6755160819145565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76</v>
      </c>
      <c r="D89" s="116">
        <f t="shared" si="42"/>
        <v>76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/>
      <c r="L89" s="40" t="s">
        <v>77</v>
      </c>
      <c r="M89" s="112"/>
      <c r="N89" s="14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125</v>
      </c>
      <c r="W89" s="35">
        <f t="shared" ca="1" si="37"/>
        <v>2.1816615649929121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/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77</v>
      </c>
      <c r="D90" s="116">
        <f t="shared" si="42"/>
        <v>77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57"/>
      <c r="O90" s="44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171</v>
      </c>
      <c r="W90" s="35">
        <f t="shared" ca="1" si="37"/>
        <v>2.9845130209103035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78</v>
      </c>
      <c r="D91" s="116">
        <f t="shared" si="42"/>
        <v>78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9"/>
      <c r="O91" s="39"/>
      <c r="P91" s="33"/>
      <c r="Q91" s="19"/>
      <c r="R91" s="39">
        <v>3</v>
      </c>
      <c r="S91" s="30"/>
      <c r="T91" s="30">
        <f t="shared" si="35"/>
        <v>0</v>
      </c>
      <c r="U91" s="34">
        <f>SUM(U77:U90)</f>
        <v>909</v>
      </c>
      <c r="V91" s="35">
        <f t="shared" ca="1" si="36"/>
        <v>99</v>
      </c>
      <c r="W91" s="35">
        <f t="shared" ca="1" si="37"/>
        <v>1.7278759594743862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79</v>
      </c>
      <c r="D92" s="116">
        <f t="shared" si="42"/>
        <v>79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9"/>
      <c r="O92" s="39"/>
      <c r="P92" s="33"/>
      <c r="Q92" s="19"/>
      <c r="R92" s="39">
        <v>3</v>
      </c>
      <c r="S92" s="39"/>
      <c r="T92" s="30">
        <f t="shared" si="35"/>
        <v>0</v>
      </c>
      <c r="U92" s="34"/>
      <c r="V92" s="35">
        <f t="shared" ca="1" si="36"/>
        <v>160</v>
      </c>
      <c r="W92" s="35">
        <f t="shared" ca="1" si="37"/>
        <v>2.7925268031909272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80</v>
      </c>
      <c r="D93" s="116">
        <f t="shared" si="42"/>
        <v>80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6"/>
      <c r="L93" s="40" t="s">
        <v>77</v>
      </c>
      <c r="M93" s="112"/>
      <c r="N93" s="39"/>
      <c r="O93" s="39"/>
      <c r="P93" s="33"/>
      <c r="Q93" s="19"/>
      <c r="R93" s="39">
        <v>3</v>
      </c>
      <c r="S93" s="39"/>
      <c r="T93" s="30">
        <f t="shared" si="35"/>
        <v>0</v>
      </c>
      <c r="U93" s="34"/>
      <c r="V93" s="35">
        <f t="shared" ca="1" si="36"/>
        <v>117</v>
      </c>
      <c r="W93" s="35">
        <f t="shared" ca="1" si="37"/>
        <v>2.0420352248333655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81</v>
      </c>
      <c r="D94" s="116">
        <f t="shared" si="42"/>
        <v>81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6"/>
      <c r="L94" s="40" t="s">
        <v>77</v>
      </c>
      <c r="M94" s="112"/>
      <c r="N94" s="30"/>
      <c r="O94" s="30"/>
      <c r="P94" s="33"/>
      <c r="Q94" s="19"/>
      <c r="R94" s="39">
        <v>3</v>
      </c>
      <c r="S94" s="30"/>
      <c r="T94" s="30">
        <f t="shared" si="35"/>
        <v>0</v>
      </c>
      <c r="U94" s="34"/>
      <c r="V94" s="35">
        <f t="shared" ca="1" si="36"/>
        <v>99</v>
      </c>
      <c r="W94" s="35">
        <f t="shared" ca="1" si="37"/>
        <v>1.7278759594743862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82</v>
      </c>
      <c r="D95" s="116">
        <f t="shared" si="42"/>
        <v>82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0"/>
      <c r="O95" s="30"/>
      <c r="P95" s="33"/>
      <c r="Q95" s="19"/>
      <c r="R95" s="39">
        <v>3</v>
      </c>
      <c r="S95" s="30"/>
      <c r="T95" s="30">
        <f t="shared" si="35"/>
        <v>0</v>
      </c>
      <c r="U95" s="34">
        <f t="shared" ref="U95:U103" si="44">P95+2</f>
        <v>2</v>
      </c>
      <c r="V95" s="35">
        <f t="shared" ca="1" si="36"/>
        <v>120</v>
      </c>
      <c r="W95" s="35">
        <f ca="1">RADIANS(V95)</f>
        <v>2.0943951023931953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83</v>
      </c>
      <c r="D96" s="116">
        <f t="shared" si="42"/>
        <v>83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0"/>
      <c r="O96" s="30"/>
      <c r="P96" s="33"/>
      <c r="Q96" s="19"/>
      <c r="R96" s="39">
        <v>3</v>
      </c>
      <c r="S96" s="30"/>
      <c r="T96" s="30">
        <f t="shared" si="35"/>
        <v>0</v>
      </c>
      <c r="U96" s="34">
        <f t="shared" si="44"/>
        <v>2</v>
      </c>
      <c r="V96" s="35">
        <f t="shared" ca="1" si="36"/>
        <v>104</v>
      </c>
      <c r="W96" s="35"/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84</v>
      </c>
      <c r="D97" s="116">
        <f t="shared" si="42"/>
        <v>84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7"/>
      <c r="L97" s="40" t="s">
        <v>77</v>
      </c>
      <c r="M97" s="112"/>
      <c r="N97" s="30"/>
      <c r="O97" s="30"/>
      <c r="P97" s="33"/>
      <c r="Q97" s="19"/>
      <c r="R97" s="39">
        <v>3</v>
      </c>
      <c r="S97" s="30"/>
      <c r="T97" s="30">
        <f t="shared" si="35"/>
        <v>0</v>
      </c>
      <c r="U97" s="34">
        <f t="shared" si="44"/>
        <v>2</v>
      </c>
      <c r="V97" s="35">
        <f t="shared" ca="1" si="36"/>
        <v>131</v>
      </c>
      <c r="W97" s="35"/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85</v>
      </c>
      <c r="D98" s="116">
        <f t="shared" si="42"/>
        <v>85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7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>
        <f t="shared" si="44"/>
        <v>2</v>
      </c>
      <c r="V98" s="35">
        <f t="shared" ca="1" si="36"/>
        <v>128</v>
      </c>
      <c r="W98" s="35">
        <f ca="1">RADIANS(V98)</f>
        <v>2.2340214425527418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86</v>
      </c>
      <c r="D99" s="116">
        <f t="shared" si="42"/>
        <v>86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si="44"/>
        <v>2</v>
      </c>
      <c r="V99" s="35">
        <f t="shared" ca="1" si="36"/>
        <v>124</v>
      </c>
      <c r="W99" s="35">
        <f ca="1">RADIANS(V99)</f>
        <v>2.1642082724729685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87</v>
      </c>
      <c r="D100" s="116">
        <f t="shared" si="42"/>
        <v>87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151</v>
      </c>
      <c r="W100" s="35">
        <f ca="1">RADIANS(V100)</f>
        <v>2.6354471705114375</v>
      </c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88</v>
      </c>
      <c r="D101" s="116">
        <f t="shared" si="42"/>
        <v>88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93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89</v>
      </c>
      <c r="D102" s="116">
        <f t="shared" si="42"/>
        <v>89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58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159</v>
      </c>
      <c r="W102" s="35"/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90</v>
      </c>
      <c r="D103" s="116">
        <f t="shared" si="42"/>
        <v>90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57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138</v>
      </c>
      <c r="W103" s="35"/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91</v>
      </c>
      <c r="D104" s="116">
        <f t="shared" si="42"/>
        <v>91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9"/>
      <c r="O104" s="39"/>
      <c r="P104" s="33"/>
      <c r="Q104" s="19"/>
      <c r="R104" s="39">
        <v>3</v>
      </c>
      <c r="S104" s="30"/>
      <c r="T104" s="30"/>
      <c r="U104" s="34">
        <f>SUM(U95:U103)</f>
        <v>18</v>
      </c>
      <c r="V104" s="35">
        <f t="shared" ca="1" si="36"/>
        <v>134</v>
      </c>
      <c r="W104" s="35">
        <f ca="1">RADIANS(V104)</f>
        <v>2.3387411976724017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92</v>
      </c>
      <c r="D105" s="116">
        <f t="shared" si="42"/>
        <v>92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9"/>
      <c r="O105" s="39"/>
      <c r="P105" s="33"/>
      <c r="Q105" s="19"/>
      <c r="R105" s="39">
        <v>3</v>
      </c>
      <c r="S105" s="39"/>
      <c r="T105" s="30"/>
      <c r="U105" s="34">
        <v>1258</v>
      </c>
      <c r="V105" s="35">
        <f t="shared" ca="1" si="36"/>
        <v>99</v>
      </c>
      <c r="W105" s="35">
        <f ca="1">RADIANS(V105)</f>
        <v>1.7278759594743862</v>
      </c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93</v>
      </c>
      <c r="D106" s="116">
        <f t="shared" si="42"/>
        <v>93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21"/>
      <c r="L106" s="40" t="s">
        <v>77</v>
      </c>
      <c r="M106" s="112"/>
      <c r="N106" s="48"/>
      <c r="O106" s="48"/>
      <c r="P106" s="33"/>
      <c r="Q106" s="19"/>
      <c r="R106" s="39">
        <v>3</v>
      </c>
      <c r="S106" s="48"/>
      <c r="T106" s="48"/>
      <c r="U106" s="34">
        <f t="shared" ref="U106:U117" si="45">P106+2</f>
        <v>2</v>
      </c>
      <c r="V106" s="35">
        <f t="shared" ca="1" si="36"/>
        <v>154</v>
      </c>
      <c r="W106" s="35">
        <f ca="1">RADIANS(V106)</f>
        <v>2.6878070480712677</v>
      </c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94</v>
      </c>
      <c r="D107" s="116">
        <f t="shared" si="42"/>
        <v>94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22"/>
      <c r="L107" s="40" t="s">
        <v>77</v>
      </c>
      <c r="M107" s="112"/>
      <c r="N107" s="50"/>
      <c r="O107" s="50"/>
      <c r="P107" s="33"/>
      <c r="Q107" s="19"/>
      <c r="R107" s="39">
        <v>3</v>
      </c>
      <c r="S107" s="50"/>
      <c r="T107" s="50"/>
      <c r="U107" s="34">
        <f t="shared" si="45"/>
        <v>2</v>
      </c>
      <c r="V107" s="35">
        <f t="shared" ca="1" si="36"/>
        <v>163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95</v>
      </c>
      <c r="D108" s="116">
        <f t="shared" si="42"/>
        <v>95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6"/>
      <c r="L108" s="40" t="s">
        <v>77</v>
      </c>
      <c r="M108" s="112"/>
      <c r="N108" s="52"/>
      <c r="O108" s="52"/>
      <c r="P108" s="33"/>
      <c r="Q108" s="19"/>
      <c r="R108" s="39">
        <v>3</v>
      </c>
      <c r="S108" s="52"/>
      <c r="T108" s="52"/>
      <c r="U108" s="34">
        <f t="shared" si="45"/>
        <v>2</v>
      </c>
      <c r="V108" s="35">
        <f t="shared" ca="1" si="36"/>
        <v>136</v>
      </c>
      <c r="W108" s="35">
        <f ca="1">RADIANS(V108)</f>
        <v>2.3736477827122884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96</v>
      </c>
      <c r="D109" s="116">
        <f t="shared" si="42"/>
        <v>96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0"/>
      <c r="O109" s="30"/>
      <c r="P109" s="33"/>
      <c r="Q109" s="19"/>
      <c r="R109" s="39">
        <v>3</v>
      </c>
      <c r="S109" s="30"/>
      <c r="T109" s="30"/>
      <c r="U109" s="34">
        <f t="shared" si="45"/>
        <v>2</v>
      </c>
      <c r="V109" s="35">
        <f t="shared" ca="1" si="36"/>
        <v>161</v>
      </c>
      <c r="W109" s="35"/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97</v>
      </c>
      <c r="D110" s="116">
        <f t="shared" si="42"/>
        <v>97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17"/>
      <c r="L110" s="40" t="s">
        <v>77</v>
      </c>
      <c r="M110" s="112"/>
      <c r="N110" s="52"/>
      <c r="O110" s="30"/>
      <c r="P110" s="33"/>
      <c r="Q110" s="19"/>
      <c r="R110" s="39">
        <v>3</v>
      </c>
      <c r="S110" s="30"/>
      <c r="T110" s="30"/>
      <c r="U110" s="34">
        <f t="shared" si="45"/>
        <v>2</v>
      </c>
      <c r="V110" s="35">
        <f t="shared" ca="1" si="36"/>
        <v>156</v>
      </c>
      <c r="W110" s="35"/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98</v>
      </c>
      <c r="D111" s="116">
        <f t="shared" si="42"/>
        <v>98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17"/>
      <c r="L111" s="40" t="s">
        <v>77</v>
      </c>
      <c r="M111" s="112"/>
      <c r="N111" s="50"/>
      <c r="O111" s="30"/>
      <c r="P111" s="33"/>
      <c r="Q111" s="19"/>
      <c r="R111" s="39">
        <v>3</v>
      </c>
      <c r="S111" s="30"/>
      <c r="T111" s="30"/>
      <c r="U111" s="34">
        <f t="shared" si="45"/>
        <v>2</v>
      </c>
      <c r="V111" s="35">
        <f t="shared" ca="1" si="36"/>
        <v>133</v>
      </c>
      <c r="W111" s="35">
        <f ca="1">RADIANS(V111)</f>
        <v>2.3212879051524582</v>
      </c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99</v>
      </c>
      <c r="D112" s="116">
        <f t="shared" si="42"/>
        <v>99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7"/>
      <c r="L112" s="40" t="s">
        <v>77</v>
      </c>
      <c r="M112" s="112"/>
      <c r="N112" s="30"/>
      <c r="O112" s="30"/>
      <c r="P112" s="33"/>
      <c r="Q112" s="19"/>
      <c r="R112" s="39">
        <v>3</v>
      </c>
      <c r="S112" s="30"/>
      <c r="T112" s="30"/>
      <c r="U112" s="34">
        <f t="shared" si="45"/>
        <v>2</v>
      </c>
      <c r="V112" s="35">
        <f t="shared" ca="1" si="36"/>
        <v>93</v>
      </c>
      <c r="W112" s="35"/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100</v>
      </c>
      <c r="D113" s="116">
        <f t="shared" si="42"/>
        <v>100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119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 t="s">
        <v>12</v>
      </c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101</v>
      </c>
      <c r="D114" s="116">
        <f t="shared" si="42"/>
        <v>101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30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177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102</v>
      </c>
      <c r="D115" s="116">
        <f t="shared" si="42"/>
        <v>102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3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98</v>
      </c>
      <c r="W115" s="35"/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103</v>
      </c>
      <c r="D116" s="116">
        <f t="shared" si="42"/>
        <v>103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149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104</v>
      </c>
      <c r="D117" s="116">
        <f t="shared" si="42"/>
        <v>104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/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64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/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/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105</v>
      </c>
      <c r="D118" s="116">
        <f t="shared" si="42"/>
        <v>105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23"/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9"/>
      <c r="O118" s="39"/>
      <c r="P118" s="33"/>
      <c r="Q118" s="19"/>
      <c r="R118" s="39">
        <v>3</v>
      </c>
      <c r="S118" s="30"/>
      <c r="T118" s="30"/>
      <c r="U118" s="34">
        <f>SUM(U97:U117)</f>
        <v>1314</v>
      </c>
      <c r="V118" s="35"/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106</v>
      </c>
      <c r="D119" s="116">
        <f t="shared" si="42"/>
        <v>106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23"/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9"/>
      <c r="O119" s="39"/>
      <c r="P119" s="33"/>
      <c r="Q119" s="19"/>
      <c r="R119" s="39">
        <v>3</v>
      </c>
      <c r="S119" s="39"/>
      <c r="T119" s="30"/>
      <c r="U119" s="34">
        <v>1177</v>
      </c>
      <c r="V119" s="35"/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ref="Z119:Z161" si="46">IF(OR(N119="Kr",N119="K"),"wspornik krańcowy",IF(N119="P","wspornik przelotowy",IF(OR(N119="Nr",N119="RNKr",N119="Np."),"wspornik narożny",IF(N119="N","wspornik narożny",IF(N119="Or","wspornik odporowy",IF(OR(N119="RPP",N119="RPPb",N119="RPPR"),"wspornik przelotowy",IF(N119="RPK","wspornik przelotowy",IF(OR(N119="RPKr",N119="RPKb"),"wspornik przelotowy",IF(N119="BN","wspornik przelotowy",0)))))))))</f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107</v>
      </c>
      <c r="D120" s="116">
        <f t="shared" si="42"/>
        <v>107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24"/>
      <c r="J120" s="117" t="str">
        <f t="shared" si="41"/>
        <v xml:space="preserve">uchwyty, światłowód, 0 </v>
      </c>
      <c r="K120" s="121"/>
      <c r="L120" s="40" t="s">
        <v>77</v>
      </c>
      <c r="M120" s="112"/>
      <c r="N120" s="48"/>
      <c r="O120" s="48"/>
      <c r="P120" s="33"/>
      <c r="Q120" s="19"/>
      <c r="R120" s="39">
        <v>3</v>
      </c>
      <c r="S120" s="48"/>
      <c r="T120" s="48"/>
      <c r="U120" s="34">
        <f t="shared" ref="U120:U148" si="47">P120+2</f>
        <v>2</v>
      </c>
      <c r="V120" s="35"/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46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108</v>
      </c>
      <c r="D121" s="116">
        <f t="shared" si="42"/>
        <v>108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25"/>
      <c r="J121" s="117" t="str">
        <f t="shared" si="41"/>
        <v xml:space="preserve">uchwyty, światłowód, 0 </v>
      </c>
      <c r="K121" s="122"/>
      <c r="L121" s="40" t="s">
        <v>77</v>
      </c>
      <c r="M121" s="112"/>
      <c r="N121" s="50"/>
      <c r="O121" s="50"/>
      <c r="P121" s="33"/>
      <c r="Q121" s="19"/>
      <c r="R121" s="39">
        <v>3</v>
      </c>
      <c r="S121" s="50"/>
      <c r="T121" s="50"/>
      <c r="U121" s="34">
        <f t="shared" si="47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46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109</v>
      </c>
      <c r="D122" s="116">
        <f t="shared" si="42"/>
        <v>109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6"/>
      <c r="J122" s="117" t="str">
        <f t="shared" si="41"/>
        <v xml:space="preserve">uchwyty, światłowód, 0 </v>
      </c>
      <c r="K122" s="116"/>
      <c r="L122" s="40" t="s">
        <v>77</v>
      </c>
      <c r="M122" s="112"/>
      <c r="N122" s="52"/>
      <c r="O122" s="52"/>
      <c r="P122" s="33"/>
      <c r="Q122" s="19"/>
      <c r="R122" s="39">
        <v>3</v>
      </c>
      <c r="S122" s="52"/>
      <c r="T122" s="52"/>
      <c r="U122" s="34">
        <f t="shared" si="47"/>
        <v>2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46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110</v>
      </c>
      <c r="D123" s="116">
        <f t="shared" si="42"/>
        <v>110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17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0"/>
      <c r="O123" s="30"/>
      <c r="P123" s="33"/>
      <c r="Q123" s="19"/>
      <c r="R123" s="39">
        <v>3</v>
      </c>
      <c r="S123" s="30"/>
      <c r="T123" s="30"/>
      <c r="U123" s="34">
        <f t="shared" si="47"/>
        <v>2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si="46"/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111</v>
      </c>
      <c r="D124" s="116">
        <f t="shared" si="42"/>
        <v>111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17"/>
      <c r="J124" s="117" t="str">
        <f t="shared" si="41"/>
        <v xml:space="preserve">uchwyty, światłowód, 0 </v>
      </c>
      <c r="K124" s="117"/>
      <c r="L124" s="40" t="s">
        <v>77</v>
      </c>
      <c r="M124" s="112"/>
      <c r="N124" s="30"/>
      <c r="O124" s="44"/>
      <c r="P124" s="33"/>
      <c r="Q124" s="19"/>
      <c r="R124" s="39">
        <v>3</v>
      </c>
      <c r="S124" s="30"/>
      <c r="T124" s="30"/>
      <c r="U124" s="34">
        <f t="shared" si="47"/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112</v>
      </c>
      <c r="D125" s="116">
        <f t="shared" si="42"/>
        <v>112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17"/>
      <c r="J125" s="117" t="str">
        <f t="shared" si="41"/>
        <v xml:space="preserve">uchwyty, światłowód, 0 </v>
      </c>
      <c r="K125" s="117"/>
      <c r="L125" s="40" t="s">
        <v>77</v>
      </c>
      <c r="M125" s="112"/>
      <c r="N125" s="30"/>
      <c r="O125" s="30"/>
      <c r="P125" s="33"/>
      <c r="Q125" s="19"/>
      <c r="R125" s="39">
        <v>3</v>
      </c>
      <c r="S125" s="30"/>
      <c r="T125" s="3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113</v>
      </c>
      <c r="D126" s="116">
        <f t="shared" si="42"/>
        <v>113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17"/>
      <c r="J126" s="117" t="str">
        <f t="shared" si="41"/>
        <v xml:space="preserve">uchwyty, światłowód, 0 </v>
      </c>
      <c r="K126" s="117"/>
      <c r="L126" s="40" t="s">
        <v>77</v>
      </c>
      <c r="M126" s="112"/>
      <c r="N126" s="30"/>
      <c r="O126" s="44"/>
      <c r="P126" s="33"/>
      <c r="Q126" s="19"/>
      <c r="R126" s="39">
        <v>3</v>
      </c>
      <c r="S126" s="30"/>
      <c r="T126" s="30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114</v>
      </c>
      <c r="D127" s="116">
        <f t="shared" si="42"/>
        <v>114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14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115</v>
      </c>
      <c r="D128" s="116">
        <f t="shared" si="42"/>
        <v>115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30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116</v>
      </c>
      <c r="D129" s="116">
        <f t="shared" si="42"/>
        <v>116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14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2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117</v>
      </c>
      <c r="D130" s="116">
        <f t="shared" si="42"/>
        <v>117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30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118</v>
      </c>
      <c r="D131" s="116">
        <f t="shared" si="42"/>
        <v>118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30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119</v>
      </c>
      <c r="D132" s="116">
        <f t="shared" si="42"/>
        <v>119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14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120</v>
      </c>
      <c r="D133" s="116">
        <f t="shared" si="42"/>
        <v>120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30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5"/>
      <c r="W133" s="35">
        <f>RADIANS(V133)</f>
        <v>0</v>
      </c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121</v>
      </c>
      <c r="D134" s="116">
        <f t="shared" si="42"/>
        <v>121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20">
        <v>101</v>
      </c>
      <c r="D135" s="116">
        <f t="shared" si="42"/>
        <v>122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20">
        <v>102</v>
      </c>
      <c r="D136" s="116">
        <f t="shared" si="42"/>
        <v>123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30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103</v>
      </c>
      <c r="D137" s="116">
        <f t="shared" si="42"/>
        <v>124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/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20">
        <v>104</v>
      </c>
      <c r="D138" s="116">
        <f t="shared" si="42"/>
        <v>125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105</v>
      </c>
      <c r="D139" s="116">
        <f t="shared" si="42"/>
        <v>126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16">
        <v>106</v>
      </c>
      <c r="D140" s="116">
        <f t="shared" si="42"/>
        <v>127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/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20">
        <v>107</v>
      </c>
      <c r="D141" s="116">
        <f t="shared" si="42"/>
        <v>128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/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44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>
        <f>RADIANS(V141)</f>
        <v>0</v>
      </c>
      <c r="X141" s="18" t="str">
        <f t="shared" ref="X141:X204" si="48">IF(R141=1,("AL.  4x50 mm2+AL. 1x25 mm2"),IF(R141=2,("AL.  4x50 mm2+AL. 2x25 mm2"),IF(R141=3,("AsXSn 4x50 mm2+AsXSn 1x25 mm2"),IF(R141=4,("AsXSn 4x50 mm2+AsXSn 2x25 mm2"),IF(R141=5,("AL.  4x50 mm2"),IF(R141=6,("AsXSn 4x50 mm2"),IF(R141=9,("2xAL. 2x25 mm2"),IF(R141=8,("3xAsXSn 4x50 mm2+AsXSn 2x25 mm2"),IF(R141=10,("AsXSn 4x70 mm2+AL.  4x50 mm2+AL. 2x25 mm2"),IF(R141=11,("AL.  7x50 mm2+AL. 2x25 mm2")))))))))))</f>
        <v>AsXSn 4x50 mm2+AsXSn 1x25 mm2</v>
      </c>
      <c r="Y141" s="18" t="str">
        <f t="shared" ref="Y141:Y204" si="49">IF(S141="T",(", lampa OU, przyłącze napow. nN"), (" przyłącze napow. nN"))</f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108</v>
      </c>
      <c r="D142" s="116">
        <f t="shared" si="42"/>
        <v>129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/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48"/>
        <v>AsXSn 4x50 mm2+AsXSn 1x25 mm2</v>
      </c>
      <c r="Y142" s="18" t="str">
        <f t="shared" si="49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16">
        <v>109</v>
      </c>
      <c r="D143" s="116">
        <f t="shared" si="42"/>
        <v>130</v>
      </c>
      <c r="E143" s="116">
        <f t="shared" ref="E143:E167" si="50">M143</f>
        <v>0</v>
      </c>
      <c r="F143" s="117" t="str">
        <f t="shared" ref="F143:F201" si="51">IF(O143="-10.5/10/E",1000,IF(OR(N143="Nr",N143="Kr",N143="Or",N143="RPKr",N143="RNKr"),1472,IF(N143="P",227,IF(N143="BN",454,IF(N143="Np.",1250,"sprawdz")))))</f>
        <v>sprawdz</v>
      </c>
      <c r="G143" s="118" t="str">
        <f t="shared" ref="G143:G154" si="52">IF(N143="P",1.4308*P143+64.2+37.8+T143,IF(OR(N143="Kr",N143="RPKr",N143="RPK",N143="K"),501+321.33+1.43*P143+79,IF(OR(N143="Nr",N143="N",N143="Nrp"),2*501*COS(W143/2)+20+79+125,IF(N143="Or",657,IF(OR(N143="Pb",N143="BN",N143="Pp"),1.43*P143+64.2+77.6+T144," CHECK")))))</f>
        <v xml:space="preserve"> CHECK</v>
      </c>
      <c r="H143" s="116"/>
      <c r="I143" s="117"/>
      <c r="J143" s="117" t="str">
        <f t="shared" ref="J143:J206" si="53">CONCATENATE("uchwyty, światłowód, ",Z143,IF(Q143=1, ", mufa i zapas", " "))</f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48"/>
        <v>AsXSn 4x50 mm2+AsXSn 1x25 mm2</v>
      </c>
      <c r="Y143" s="18" t="str">
        <f t="shared" si="49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20">
        <v>110</v>
      </c>
      <c r="D144" s="116">
        <f t="shared" ref="D144:D155" si="54">IF(E144=1,1,D143+1)</f>
        <v>131</v>
      </c>
      <c r="E144" s="116">
        <f t="shared" si="50"/>
        <v>0</v>
      </c>
      <c r="F144" s="117" t="str">
        <f t="shared" si="51"/>
        <v>sprawdz</v>
      </c>
      <c r="G144" s="118" t="str">
        <f t="shared" si="52"/>
        <v xml:space="preserve"> CHECK</v>
      </c>
      <c r="H144" s="116"/>
      <c r="I144" s="117"/>
      <c r="J144" s="117" t="str">
        <f t="shared" si="53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48"/>
        <v>AsXSn 4x50 mm2+AsXSn 1x25 mm2</v>
      </c>
      <c r="Y144" s="18" t="str">
        <f t="shared" si="49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111</v>
      </c>
      <c r="D145" s="116">
        <f t="shared" si="54"/>
        <v>132</v>
      </c>
      <c r="E145" s="116">
        <f t="shared" si="50"/>
        <v>0</v>
      </c>
      <c r="F145" s="117" t="str">
        <f t="shared" si="51"/>
        <v>sprawdz</v>
      </c>
      <c r="G145" s="118" t="str">
        <f t="shared" si="52"/>
        <v xml:space="preserve"> CHECK</v>
      </c>
      <c r="H145" s="116"/>
      <c r="I145" s="117"/>
      <c r="J145" s="117" t="str">
        <f t="shared" si="53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/>
      <c r="X145" s="18" t="str">
        <f t="shared" si="48"/>
        <v>AsXSn 4x50 mm2+AsXSn 1x25 mm2</v>
      </c>
      <c r="Y145" s="18" t="str">
        <f t="shared" si="49"/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16">
        <v>112</v>
      </c>
      <c r="D146" s="116">
        <f t="shared" si="54"/>
        <v>133</v>
      </c>
      <c r="E146" s="116">
        <f t="shared" si="50"/>
        <v>0</v>
      </c>
      <c r="F146" s="117" t="str">
        <f t="shared" si="51"/>
        <v>sprawdz</v>
      </c>
      <c r="G146" s="118" t="str">
        <f t="shared" si="52"/>
        <v xml:space="preserve"> CHECK</v>
      </c>
      <c r="H146" s="116"/>
      <c r="I146" s="117"/>
      <c r="J146" s="117" t="str">
        <f t="shared" si="53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20">
        <v>113</v>
      </c>
      <c r="D147" s="116">
        <f t="shared" si="54"/>
        <v>134</v>
      </c>
      <c r="E147" s="116">
        <f t="shared" si="50"/>
        <v>0</v>
      </c>
      <c r="F147" s="117" t="str">
        <f t="shared" si="51"/>
        <v>sprawdz</v>
      </c>
      <c r="G147" s="118" t="str">
        <f t="shared" si="52"/>
        <v xml:space="preserve"> CHECK</v>
      </c>
      <c r="H147" s="116"/>
      <c r="I147" s="117"/>
      <c r="J147" s="117" t="str">
        <f t="shared" si="53"/>
        <v xml:space="preserve">uchwyty, światłowód, 0 </v>
      </c>
      <c r="K147" s="117"/>
      <c r="L147" s="40" t="s">
        <v>77</v>
      </c>
      <c r="M147" s="112"/>
      <c r="N147" s="14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114</v>
      </c>
      <c r="D148" s="116">
        <f t="shared" si="54"/>
        <v>135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16">
        <v>115</v>
      </c>
      <c r="D149" s="116">
        <f t="shared" si="54"/>
        <v>136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20"/>
      <c r="I149" s="120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30"/>
      <c r="P149" s="33"/>
      <c r="Q149" s="19"/>
      <c r="R149" s="39">
        <v>3</v>
      </c>
      <c r="S149" s="30"/>
      <c r="T149" s="30"/>
      <c r="U149" s="34">
        <f>SUM(U122:U148)</f>
        <v>54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20">
        <v>116</v>
      </c>
      <c r="D150" s="116">
        <f t="shared" si="54"/>
        <v>137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20"/>
      <c r="I150" s="120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/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117</v>
      </c>
      <c r="D151" s="116">
        <f t="shared" si="54"/>
        <v>138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26"/>
      <c r="I151" s="126"/>
      <c r="J151" s="117" t="str">
        <f t="shared" si="53"/>
        <v xml:space="preserve">uchwyty, światłowód, 0 </v>
      </c>
      <c r="K151" s="116"/>
      <c r="L151" s="40" t="s">
        <v>77</v>
      </c>
      <c r="M151" s="112"/>
      <c r="N151" s="39"/>
      <c r="O151" s="39"/>
      <c r="P151" s="33"/>
      <c r="Q151" s="19"/>
      <c r="R151" s="39">
        <v>3</v>
      </c>
      <c r="S151" s="39"/>
      <c r="T151" s="39"/>
      <c r="U151" s="34"/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16">
        <v>118</v>
      </c>
      <c r="D152" s="116">
        <f t="shared" si="54"/>
        <v>139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6"/>
      <c r="J152" s="117" t="str">
        <f t="shared" si="53"/>
        <v xml:space="preserve">uchwyty, światłowód, 0 </v>
      </c>
      <c r="K152" s="116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/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20">
        <v>119</v>
      </c>
      <c r="D153" s="116">
        <f t="shared" si="54"/>
        <v>140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16"/>
      <c r="I153" s="117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44"/>
      <c r="P153" s="33"/>
      <c r="Q153" s="19"/>
      <c r="R153" s="39">
        <v>3</v>
      </c>
      <c r="S153" s="30"/>
      <c r="T153" s="30"/>
      <c r="U153" s="34">
        <f t="shared" ref="U153:U161" si="55">P153+2</f>
        <v>2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120</v>
      </c>
      <c r="D154" s="116">
        <f t="shared" si="54"/>
        <v>141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16"/>
      <c r="I154" s="117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>
        <f t="shared" si="55"/>
        <v>2</v>
      </c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16">
        <v>121</v>
      </c>
      <c r="D155" s="116">
        <f t="shared" si="54"/>
        <v>142</v>
      </c>
      <c r="E155" s="116">
        <f t="shared" si="50"/>
        <v>0</v>
      </c>
      <c r="F155" s="117" t="str">
        <f t="shared" si="51"/>
        <v>sprawdz</v>
      </c>
      <c r="G155" s="118" t="e" cm="1">
        <f t="array" ref="G155">IF(N155="P",1.4308*P155+64.2+37.8+T155,IF(OR(N155="Kr",N155="RPKr",N155="RPK",N155="K"),501+321.33+1.43*P155+79,IF(OR(N155="Nr",N155="N",N155="Nrp"),2*501*COS(W155/2)+20+79+125,IF(N155="Or",657,IF(OR(N155="Pb",N155="BN",N155="Pp"),1.43*P155+64.2+77.6+T156, CHECK)))))</f>
        <v>#NAME?</v>
      </c>
      <c r="H155" s="116"/>
      <c r="I155" s="117"/>
      <c r="J155" s="117" t="str">
        <f t="shared" si="53"/>
        <v xml:space="preserve">uchwyty, światłowód, 0 </v>
      </c>
      <c r="K155" s="117"/>
      <c r="L155" s="31">
        <v>107</v>
      </c>
      <c r="M155" s="112"/>
      <c r="N155" s="30"/>
      <c r="O155" s="30"/>
      <c r="P155" s="33"/>
      <c r="Q155" s="19"/>
      <c r="R155" s="39">
        <v>3</v>
      </c>
      <c r="S155" s="30"/>
      <c r="T155" s="30"/>
      <c r="U155" s="34">
        <f t="shared" si="55"/>
        <v>2</v>
      </c>
      <c r="V155" s="32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54">
        <v>122</v>
      </c>
      <c r="D156" s="116">
        <f t="shared" ref="D156:D219" si="56">MAX(D155:E155)+1</f>
        <v>143</v>
      </c>
      <c r="E156" s="10">
        <f t="shared" si="50"/>
        <v>0</v>
      </c>
      <c r="F156" s="117" t="str">
        <f t="shared" si="51"/>
        <v>sprawdz</v>
      </c>
      <c r="G156" s="65"/>
      <c r="H156" s="10"/>
      <c r="I156" s="27"/>
      <c r="J156" s="117" t="str">
        <f t="shared" si="53"/>
        <v xml:space="preserve">uchwyty, światłowód, 0 </v>
      </c>
      <c r="K156" s="27"/>
      <c r="L156" s="31"/>
      <c r="M156" s="112"/>
      <c r="N156" s="30"/>
      <c r="O156" s="30"/>
      <c r="P156" s="33"/>
      <c r="Q156" s="19"/>
      <c r="R156" s="39">
        <v>3</v>
      </c>
      <c r="S156" s="30"/>
      <c r="T156" s="30"/>
      <c r="U156" s="34">
        <f t="shared" si="55"/>
        <v>2</v>
      </c>
      <c r="V156" s="32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54">
        <v>123</v>
      </c>
      <c r="D157" s="116">
        <f t="shared" si="56"/>
        <v>144</v>
      </c>
      <c r="E157" s="10">
        <f t="shared" si="50"/>
        <v>0</v>
      </c>
      <c r="F157" s="117" t="str">
        <f t="shared" si="51"/>
        <v>sprawdz</v>
      </c>
      <c r="G157" s="65"/>
      <c r="H157" s="10"/>
      <c r="I157" s="27"/>
      <c r="J157" s="117" t="str">
        <f t="shared" si="53"/>
        <v xml:space="preserve">uchwyty, światłowód, 0 </v>
      </c>
      <c r="K157" s="27"/>
      <c r="L157" s="31"/>
      <c r="M157" s="112"/>
      <c r="N157" s="30"/>
      <c r="O157" s="30"/>
      <c r="P157" s="33"/>
      <c r="Q157" s="19"/>
      <c r="R157" s="39">
        <v>3</v>
      </c>
      <c r="S157" s="30"/>
      <c r="T157" s="30"/>
      <c r="U157" s="34">
        <f t="shared" si="55"/>
        <v>2</v>
      </c>
      <c r="V157" s="32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0">
        <v>124</v>
      </c>
      <c r="D158" s="116">
        <f t="shared" si="56"/>
        <v>145</v>
      </c>
      <c r="E158" s="10">
        <f t="shared" si="50"/>
        <v>0</v>
      </c>
      <c r="F158" s="117" t="str">
        <f t="shared" si="51"/>
        <v>sprawdz</v>
      </c>
      <c r="G158" s="65"/>
      <c r="H158" s="10"/>
      <c r="I158" s="27"/>
      <c r="J158" s="117" t="str">
        <f t="shared" si="53"/>
        <v xml:space="preserve">uchwyty, światłowód, 0 </v>
      </c>
      <c r="K158" s="27"/>
      <c r="L158" s="31"/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54">
        <v>125</v>
      </c>
      <c r="D159" s="116">
        <f t="shared" si="56"/>
        <v>146</v>
      </c>
      <c r="E159" s="10">
        <f t="shared" si="50"/>
        <v>0</v>
      </c>
      <c r="F159" s="117" t="str">
        <f t="shared" si="51"/>
        <v>sprawdz</v>
      </c>
      <c r="G159" s="65"/>
      <c r="H159" s="10"/>
      <c r="I159" s="27"/>
      <c r="J159" s="117" t="str">
        <f t="shared" si="53"/>
        <v xml:space="preserve">uchwyty, światłowód, 0 </v>
      </c>
      <c r="K159" s="27"/>
      <c r="L159" s="31"/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5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66" t="s">
        <v>70</v>
      </c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126</v>
      </c>
      <c r="D160" s="116">
        <f t="shared" si="56"/>
        <v>147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 t="s">
        <v>12</v>
      </c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10">
        <v>127</v>
      </c>
      <c r="D161" s="116">
        <f t="shared" si="56"/>
        <v>148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54">
        <v>128</v>
      </c>
      <c r="D162" s="116">
        <f t="shared" si="56"/>
        <v>149</v>
      </c>
      <c r="E162" s="10">
        <f t="shared" si="50"/>
        <v>0</v>
      </c>
      <c r="F162" s="117" t="str">
        <f t="shared" si="51"/>
        <v>sprawdz</v>
      </c>
      <c r="G162" s="54"/>
      <c r="H162" s="46"/>
      <c r="I162" s="46"/>
      <c r="J162" s="117" t="str">
        <f t="shared" si="53"/>
        <v xml:space="preserve">uchwyty, światłowód,  </v>
      </c>
      <c r="K162" s="27"/>
      <c r="L162" s="31"/>
      <c r="M162" s="112"/>
      <c r="N162" s="39"/>
      <c r="O162" s="39"/>
      <c r="P162" s="33"/>
      <c r="Q162" s="19"/>
      <c r="R162" s="39">
        <v>3</v>
      </c>
      <c r="S162" s="30"/>
      <c r="T162" s="30"/>
      <c r="U162" s="34">
        <f>SUM(U135:U161)</f>
        <v>100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/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129</v>
      </c>
      <c r="D163" s="116">
        <f t="shared" si="56"/>
        <v>150</v>
      </c>
      <c r="E163" s="10">
        <f t="shared" si="50"/>
        <v>0</v>
      </c>
      <c r="F163" s="117" t="str">
        <f t="shared" si="51"/>
        <v>sprawdz</v>
      </c>
      <c r="G163" s="54"/>
      <c r="H163" s="46"/>
      <c r="I163" s="46"/>
      <c r="J163" s="117" t="str">
        <f t="shared" si="53"/>
        <v xml:space="preserve">uchwyty, światłowód,  </v>
      </c>
      <c r="K163" s="27"/>
      <c r="L163" s="31"/>
      <c r="M163" s="112"/>
      <c r="N163" s="39"/>
      <c r="O163" s="39"/>
      <c r="P163" s="33"/>
      <c r="Q163" s="19"/>
      <c r="R163" s="39">
        <v>3</v>
      </c>
      <c r="S163" s="39"/>
      <c r="T163" s="30"/>
      <c r="U163" s="34"/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/>
      <c r="AA163" s="16"/>
      <c r="AB163" s="35"/>
      <c r="AC163" s="35"/>
      <c r="AD163" s="35"/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10">
        <v>130</v>
      </c>
      <c r="D164" s="116">
        <f t="shared" si="56"/>
        <v>151</v>
      </c>
      <c r="E164" s="10">
        <f t="shared" si="50"/>
        <v>0</v>
      </c>
      <c r="F164" s="117" t="str">
        <f t="shared" si="51"/>
        <v>sprawdz</v>
      </c>
      <c r="G164" s="10"/>
      <c r="H164" s="38"/>
      <c r="I164" s="38"/>
      <c r="J164" s="117" t="str">
        <f t="shared" si="53"/>
        <v xml:space="preserve">uchwyty, światłowód,  </v>
      </c>
      <c r="K164" s="10"/>
      <c r="L164" s="31"/>
      <c r="M164" s="112"/>
      <c r="N164" s="39"/>
      <c r="O164" s="39"/>
      <c r="P164" s="33"/>
      <c r="Q164" s="19"/>
      <c r="R164" s="39">
        <v>3</v>
      </c>
      <c r="S164" s="39"/>
      <c r="T164" s="39"/>
      <c r="U164" s="34"/>
      <c r="V164" s="35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/>
      <c r="AA164" s="16"/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54">
        <v>131</v>
      </c>
      <c r="D165" s="116">
        <f t="shared" si="56"/>
        <v>152</v>
      </c>
      <c r="E165" s="10">
        <f t="shared" si="50"/>
        <v>0</v>
      </c>
      <c r="F165" s="117" t="str">
        <f t="shared" si="51"/>
        <v>sprawdz</v>
      </c>
      <c r="G165" s="10"/>
      <c r="H165" s="10"/>
      <c r="I165" s="10"/>
      <c r="J165" s="117" t="str">
        <f t="shared" si="53"/>
        <v xml:space="preserve">uchwyty, światłowód,  </v>
      </c>
      <c r="K165" s="10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/>
      <c r="V165" s="35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/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132</v>
      </c>
      <c r="D166" s="116">
        <f t="shared" si="56"/>
        <v>153</v>
      </c>
      <c r="E166" s="10">
        <f t="shared" si="50"/>
        <v>0</v>
      </c>
      <c r="F166" s="117" t="str">
        <f t="shared" si="51"/>
        <v>sprawdz</v>
      </c>
      <c r="G166" s="65"/>
      <c r="H166" s="10"/>
      <c r="I166" s="27"/>
      <c r="J166" s="117" t="str">
        <f t="shared" si="53"/>
        <v xml:space="preserve">uchwyty, światłowód, 0 </v>
      </c>
      <c r="K166" s="27"/>
      <c r="L166" s="31"/>
      <c r="M166" s="112"/>
      <c r="N166" s="30"/>
      <c r="O166" s="44"/>
      <c r="P166" s="33"/>
      <c r="Q166" s="19"/>
      <c r="R166" s="39">
        <v>1</v>
      </c>
      <c r="S166" s="30"/>
      <c r="T166" s="30"/>
      <c r="U166" s="34">
        <f t="shared" ref="U166:U168" si="57">P166+2</f>
        <v>2</v>
      </c>
      <c r="V166" s="32"/>
      <c r="W166" s="35"/>
      <c r="X166" s="18" t="str">
        <f t="shared" si="48"/>
        <v>AL.  4x50 mm2+AL. 1x25 mm2</v>
      </c>
      <c r="Y166" s="18" t="str">
        <f t="shared" si="49"/>
        <v xml:space="preserve"> przyłącze napow. nN</v>
      </c>
      <c r="Z166" s="18">
        <f t="shared" ref="Z166:Z229" si="58">IF(OR(N166="Kr",N166="K"),"wspornik krańcowy",IF(N166="P","wspornik przelotowy",IF(OR(N166="Nr",N166="RNKr",N166="Np."),"wspornik narożny",IF(N166="N","wspornik narożny",IF(N166="Or","wspornik odporowy",IF(OR(N166="RPP",N166="RPPb",N166="RPPR"),"wspornik przelotowy",IF(N166="RPK","wspornik przelotowy",IF(OR(N166="RPKr",N166="RPKb"),"wspornik przelotowy",IF(N166="BN","wspornik przelotowy",0)))))))))</f>
        <v>0</v>
      </c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10">
        <v>133</v>
      </c>
      <c r="D167" s="116">
        <f t="shared" si="56"/>
        <v>154</v>
      </c>
      <c r="E167" s="10">
        <f t="shared" si="50"/>
        <v>0</v>
      </c>
      <c r="F167" s="117" t="str">
        <f t="shared" si="51"/>
        <v>sprawdz</v>
      </c>
      <c r="G167" s="65"/>
      <c r="H167" s="10"/>
      <c r="I167" s="27"/>
      <c r="J167" s="117" t="str">
        <f t="shared" si="53"/>
        <v xml:space="preserve">uchwyty, światłowód, 0 </v>
      </c>
      <c r="K167" s="27"/>
      <c r="L167" s="31"/>
      <c r="M167" s="112"/>
      <c r="N167" s="30"/>
      <c r="O167" s="30"/>
      <c r="P167" s="33"/>
      <c r="Q167" s="19"/>
      <c r="R167" s="39">
        <v>1</v>
      </c>
      <c r="S167" s="30"/>
      <c r="T167" s="30"/>
      <c r="U167" s="34">
        <f t="shared" si="57"/>
        <v>2</v>
      </c>
      <c r="V167" s="32"/>
      <c r="W167" s="35"/>
      <c r="X167" s="18" t="str">
        <f t="shared" si="48"/>
        <v>AL.  4x50 mm2+AL. 1x25 mm2</v>
      </c>
      <c r="Y167" s="18" t="str">
        <f t="shared" si="49"/>
        <v xml:space="preserve"> przyłącze napow. nN</v>
      </c>
      <c r="Z167" s="18">
        <f t="shared" si="58"/>
        <v>0</v>
      </c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54">
        <v>134</v>
      </c>
      <c r="D168" s="116">
        <f t="shared" si="56"/>
        <v>155</v>
      </c>
      <c r="E168" s="53"/>
      <c r="F168" s="117" t="str">
        <f t="shared" si="51"/>
        <v>sprawdz</v>
      </c>
      <c r="G168" s="65"/>
      <c r="H168" s="10"/>
      <c r="I168" s="27"/>
      <c r="J168" s="117" t="str">
        <f t="shared" si="53"/>
        <v xml:space="preserve">uchwyty, światłowód, 0 </v>
      </c>
      <c r="K168" s="27"/>
      <c r="L168" s="31"/>
      <c r="M168" s="112"/>
      <c r="N168" s="39"/>
      <c r="O168" s="30"/>
      <c r="P168" s="33"/>
      <c r="Q168" s="19"/>
      <c r="R168" s="39">
        <v>1</v>
      </c>
      <c r="S168" s="30"/>
      <c r="T168" s="30"/>
      <c r="U168" s="34">
        <f t="shared" si="57"/>
        <v>2</v>
      </c>
      <c r="V168" s="32"/>
      <c r="W168" s="35"/>
      <c r="X168" s="18" t="str">
        <f t="shared" si="48"/>
        <v>AL.  4x50 mm2+AL. 1x25 mm2</v>
      </c>
      <c r="Y168" s="18" t="str">
        <f t="shared" si="49"/>
        <v xml:space="preserve"> przyłącze napow. nN</v>
      </c>
      <c r="Z168" s="18">
        <f t="shared" si="58"/>
        <v>0</v>
      </c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135</v>
      </c>
      <c r="D169" s="116">
        <f t="shared" si="56"/>
        <v>156</v>
      </c>
      <c r="E169" s="53"/>
      <c r="F169" s="117" t="str">
        <f t="shared" si="51"/>
        <v>sprawdz</v>
      </c>
      <c r="G169" s="54"/>
      <c r="H169" s="46"/>
      <c r="I169" s="46"/>
      <c r="J169" s="117" t="str">
        <f t="shared" si="53"/>
        <v xml:space="preserve">uchwyty, światłowód, 0 </v>
      </c>
      <c r="K169" s="27"/>
      <c r="L169" s="31">
        <v>159</v>
      </c>
      <c r="M169" s="112"/>
      <c r="N169" s="39"/>
      <c r="O169" s="39"/>
      <c r="P169" s="33"/>
      <c r="Q169" s="19"/>
      <c r="R169" s="39">
        <v>1</v>
      </c>
      <c r="S169" s="30"/>
      <c r="T169" s="30"/>
      <c r="U169" s="34">
        <f>SUM(U166:U168)</f>
        <v>6</v>
      </c>
      <c r="V169" s="32"/>
      <c r="W169" s="35"/>
      <c r="X169" s="18" t="str">
        <f t="shared" si="48"/>
        <v>AL.  4x50 mm2+AL. 1x25 mm2</v>
      </c>
      <c r="Y169" s="18" t="str">
        <f t="shared" si="49"/>
        <v xml:space="preserve"> przyłącze napow. nN</v>
      </c>
      <c r="Z169" s="18">
        <f t="shared" si="58"/>
        <v>0</v>
      </c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10">
        <v>136</v>
      </c>
      <c r="D170" s="116">
        <f t="shared" si="56"/>
        <v>157</v>
      </c>
      <c r="E170" s="53"/>
      <c r="F170" s="117" t="str">
        <f t="shared" si="51"/>
        <v>sprawdz</v>
      </c>
      <c r="G170" s="54"/>
      <c r="H170" s="46"/>
      <c r="I170" s="46"/>
      <c r="J170" s="117" t="str">
        <f t="shared" si="53"/>
        <v xml:space="preserve">uchwyty, światłowód, 0 </v>
      </c>
      <c r="K170" s="27"/>
      <c r="L170" s="31"/>
      <c r="M170" s="112"/>
      <c r="N170" s="39"/>
      <c r="O170" s="39"/>
      <c r="P170" s="33"/>
      <c r="Q170" s="19"/>
      <c r="R170" s="39">
        <v>1</v>
      </c>
      <c r="S170" s="39"/>
      <c r="T170" s="30"/>
      <c r="U170" s="34">
        <v>2092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si="58"/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54">
        <v>137</v>
      </c>
      <c r="D171" s="116">
        <f t="shared" si="56"/>
        <v>158</v>
      </c>
      <c r="E171" s="62"/>
      <c r="F171" s="117" t="str">
        <f t="shared" si="51"/>
        <v>sprawdz</v>
      </c>
      <c r="G171" s="59"/>
      <c r="H171" s="47"/>
      <c r="I171" s="47"/>
      <c r="J171" s="117" t="str">
        <f t="shared" si="53"/>
        <v xml:space="preserve">uchwyty, światłowód, 0 </v>
      </c>
      <c r="K171" s="59"/>
      <c r="L171" s="31"/>
      <c r="M171" s="112"/>
      <c r="N171" s="48"/>
      <c r="O171" s="48"/>
      <c r="P171" s="33"/>
      <c r="Q171" s="19"/>
      <c r="R171" s="39">
        <v>1</v>
      </c>
      <c r="S171" s="48"/>
      <c r="T171" s="48"/>
      <c r="U171" s="34">
        <f t="shared" ref="U171:U234" si="59">P171+2</f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138</v>
      </c>
      <c r="D172" s="116">
        <f t="shared" si="56"/>
        <v>159</v>
      </c>
      <c r="E172" s="60"/>
      <c r="F172" s="117" t="str">
        <f t="shared" si="51"/>
        <v>sprawdz</v>
      </c>
      <c r="G172" s="61"/>
      <c r="H172" s="49"/>
      <c r="I172" s="49"/>
      <c r="J172" s="117" t="str">
        <f t="shared" si="53"/>
        <v xml:space="preserve">uchwyty, światłowód, 0 </v>
      </c>
      <c r="K172" s="61"/>
      <c r="L172" s="31"/>
      <c r="M172" s="112"/>
      <c r="N172" s="50"/>
      <c r="O172" s="50"/>
      <c r="P172" s="33"/>
      <c r="Q172" s="19"/>
      <c r="R172" s="39">
        <v>1</v>
      </c>
      <c r="S172" s="50"/>
      <c r="T172" s="50"/>
      <c r="U172" s="34">
        <f t="shared" si="59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10">
        <v>139</v>
      </c>
      <c r="D173" s="116">
        <f t="shared" si="56"/>
        <v>160</v>
      </c>
      <c r="E173" s="62"/>
      <c r="F173" s="117" t="str">
        <f t="shared" si="51"/>
        <v>sprawdz</v>
      </c>
      <c r="G173" s="63"/>
      <c r="H173" s="51"/>
      <c r="I173" s="51"/>
      <c r="J173" s="117" t="str">
        <f t="shared" si="53"/>
        <v xml:space="preserve">uchwyty, światłowód, 0 </v>
      </c>
      <c r="K173" s="63"/>
      <c r="L173" s="31"/>
      <c r="M173" s="112"/>
      <c r="N173" s="52"/>
      <c r="O173" s="52"/>
      <c r="P173" s="33"/>
      <c r="Q173" s="19"/>
      <c r="R173" s="39">
        <v>1</v>
      </c>
      <c r="S173" s="52"/>
      <c r="T173" s="52"/>
      <c r="U173" s="34">
        <f t="shared" si="59"/>
        <v>2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54">
        <v>140</v>
      </c>
      <c r="D174" s="116">
        <f t="shared" si="56"/>
        <v>161</v>
      </c>
      <c r="E174" s="62"/>
      <c r="F174" s="117" t="str">
        <f t="shared" si="51"/>
        <v>sprawdz</v>
      </c>
      <c r="G174" s="63"/>
      <c r="H174" s="51"/>
      <c r="I174" s="51"/>
      <c r="J174" s="117" t="str">
        <f t="shared" si="53"/>
        <v xml:space="preserve">uchwyty, światłowód, 0 </v>
      </c>
      <c r="K174" s="63"/>
      <c r="L174" s="31"/>
      <c r="M174" s="112"/>
      <c r="N174" s="52"/>
      <c r="O174" s="67"/>
      <c r="P174" s="33"/>
      <c r="Q174" s="19"/>
      <c r="R174" s="39">
        <v>1</v>
      </c>
      <c r="S174" s="52"/>
      <c r="T174" s="52"/>
      <c r="U174" s="34">
        <f t="shared" si="59"/>
        <v>2</v>
      </c>
      <c r="V174" s="35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141</v>
      </c>
      <c r="D175" s="116">
        <f t="shared" si="56"/>
        <v>162</v>
      </c>
      <c r="E175" s="53"/>
      <c r="F175" s="117" t="str">
        <f t="shared" si="51"/>
        <v>sprawdz</v>
      </c>
      <c r="G175" s="65"/>
      <c r="H175" s="10"/>
      <c r="I175" s="27"/>
      <c r="J175" s="117" t="str">
        <f t="shared" si="53"/>
        <v xml:space="preserve">uchwyty, światłowód, 0 </v>
      </c>
      <c r="K175" s="27"/>
      <c r="L175" s="31"/>
      <c r="M175" s="112"/>
      <c r="N175" s="30"/>
      <c r="O175" s="44"/>
      <c r="P175" s="33"/>
      <c r="Q175" s="19"/>
      <c r="R175" s="39">
        <v>1</v>
      </c>
      <c r="S175" s="30"/>
      <c r="T175" s="30"/>
      <c r="U175" s="34">
        <f t="shared" si="59"/>
        <v>2</v>
      </c>
      <c r="V175" s="35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10">
        <v>142</v>
      </c>
      <c r="D176" s="116">
        <f t="shared" si="56"/>
        <v>163</v>
      </c>
      <c r="E176" s="53"/>
      <c r="F176" s="117" t="str">
        <f t="shared" si="51"/>
        <v>sprawdz</v>
      </c>
      <c r="G176" s="65"/>
      <c r="H176" s="10"/>
      <c r="I176" s="27"/>
      <c r="J176" s="117" t="str">
        <f t="shared" si="53"/>
        <v xml:space="preserve">uchwyty, światłowód, 0 </v>
      </c>
      <c r="K176" s="27"/>
      <c r="L176" s="31"/>
      <c r="M176" s="112"/>
      <c r="N176" s="30"/>
      <c r="O176" s="44"/>
      <c r="P176" s="33"/>
      <c r="Q176" s="19"/>
      <c r="R176" s="39">
        <v>1</v>
      </c>
      <c r="S176" s="30"/>
      <c r="T176" s="30"/>
      <c r="U176" s="34">
        <f t="shared" si="59"/>
        <v>2</v>
      </c>
      <c r="V176" s="35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54">
        <v>143</v>
      </c>
      <c r="D177" s="116">
        <f t="shared" si="56"/>
        <v>164</v>
      </c>
      <c r="E177" s="56"/>
      <c r="F177" s="117" t="str">
        <f t="shared" si="51"/>
        <v>sprawdz</v>
      </c>
      <c r="G177" s="65"/>
      <c r="H177" s="10"/>
      <c r="I177" s="27"/>
      <c r="J177" s="117" t="str">
        <f t="shared" si="53"/>
        <v xml:space="preserve">uchwyty, światłowód, 0 </v>
      </c>
      <c r="K177" s="27"/>
      <c r="L177" s="31"/>
      <c r="M177" s="112"/>
      <c r="N177" s="30"/>
      <c r="O177" s="44"/>
      <c r="P177" s="33"/>
      <c r="Q177" s="19"/>
      <c r="R177" s="39">
        <v>1</v>
      </c>
      <c r="S177" s="30"/>
      <c r="T177" s="30"/>
      <c r="U177" s="34">
        <f t="shared" si="59"/>
        <v>2</v>
      </c>
      <c r="V177" s="35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144</v>
      </c>
      <c r="D178" s="116">
        <f t="shared" si="56"/>
        <v>165</v>
      </c>
      <c r="E178" s="53"/>
      <c r="F178" s="117" t="str">
        <f t="shared" si="51"/>
        <v>sprawdz</v>
      </c>
      <c r="G178" s="54"/>
      <c r="H178" s="54"/>
      <c r="I178" s="54"/>
      <c r="J178" s="117" t="str">
        <f t="shared" si="53"/>
        <v xml:space="preserve">uchwyty, światłowód, 0 </v>
      </c>
      <c r="K178" s="27"/>
      <c r="L178" s="31"/>
      <c r="M178" s="112"/>
      <c r="N178" s="30"/>
      <c r="O178" s="44"/>
      <c r="P178" s="33"/>
      <c r="Q178" s="19"/>
      <c r="R178" s="39">
        <v>1</v>
      </c>
      <c r="S178" s="30"/>
      <c r="T178" s="30"/>
      <c r="U178" s="34">
        <f t="shared" si="59"/>
        <v>2</v>
      </c>
      <c r="V178" s="32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10">
        <v>145</v>
      </c>
      <c r="D179" s="116">
        <f t="shared" si="56"/>
        <v>166</v>
      </c>
      <c r="E179" s="53"/>
      <c r="F179" s="117" t="str">
        <f t="shared" si="51"/>
        <v>sprawdz</v>
      </c>
      <c r="G179" s="54"/>
      <c r="H179" s="54"/>
      <c r="I179" s="54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2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54">
        <v>146</v>
      </c>
      <c r="D180" s="116">
        <f t="shared" si="56"/>
        <v>167</v>
      </c>
      <c r="E180" s="62"/>
      <c r="F180" s="117" t="str">
        <f t="shared" si="51"/>
        <v>sprawdz</v>
      </c>
      <c r="G180" s="63"/>
      <c r="H180" s="63"/>
      <c r="I180" s="63"/>
      <c r="J180" s="117" t="str">
        <f t="shared" si="53"/>
        <v xml:space="preserve">uchwyty, światłowód, 0 </v>
      </c>
      <c r="K180" s="59"/>
      <c r="L180" s="31">
        <v>123</v>
      </c>
      <c r="M180" s="112"/>
      <c r="N180" s="57"/>
      <c r="O180" s="68"/>
      <c r="P180" s="33"/>
      <c r="Q180" s="19"/>
      <c r="R180" s="39">
        <v>1</v>
      </c>
      <c r="S180" s="69"/>
      <c r="T180" s="69"/>
      <c r="U180" s="34">
        <f t="shared" si="59"/>
        <v>2</v>
      </c>
      <c r="V180" s="32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147</v>
      </c>
      <c r="D181" s="116">
        <f t="shared" si="56"/>
        <v>168</v>
      </c>
      <c r="E181" s="60"/>
      <c r="F181" s="117" t="str">
        <f t="shared" si="51"/>
        <v>sprawdz</v>
      </c>
      <c r="G181" s="61"/>
      <c r="H181" s="61"/>
      <c r="I181" s="61"/>
      <c r="J181" s="117" t="str">
        <f t="shared" si="53"/>
        <v xml:space="preserve">uchwyty, światłowód, 0 </v>
      </c>
      <c r="K181" s="61"/>
      <c r="L181" s="31"/>
      <c r="M181" s="112"/>
      <c r="N181" s="58"/>
      <c r="O181" s="70"/>
      <c r="P181" s="33"/>
      <c r="Q181" s="19"/>
      <c r="R181" s="39">
        <v>1</v>
      </c>
      <c r="S181" s="58"/>
      <c r="T181" s="58"/>
      <c r="U181" s="34">
        <f t="shared" si="59"/>
        <v>2</v>
      </c>
      <c r="V181" s="32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10">
        <v>148</v>
      </c>
      <c r="D182" s="116">
        <f t="shared" si="56"/>
        <v>169</v>
      </c>
      <c r="E182" s="62"/>
      <c r="F182" s="117" t="str">
        <f t="shared" si="51"/>
        <v>sprawdz</v>
      </c>
      <c r="G182" s="63"/>
      <c r="H182" s="63"/>
      <c r="I182" s="63"/>
      <c r="J182" s="117" t="str">
        <f t="shared" si="53"/>
        <v xml:space="preserve">uchwyty, światłowód, 0 </v>
      </c>
      <c r="K182" s="63"/>
      <c r="L182" s="31"/>
      <c r="M182" s="112"/>
      <c r="N182" s="57"/>
      <c r="O182" s="68"/>
      <c r="P182" s="33"/>
      <c r="Q182" s="19"/>
      <c r="R182" s="39">
        <v>1</v>
      </c>
      <c r="S182" s="57"/>
      <c r="T182" s="57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54">
        <v>149</v>
      </c>
      <c r="D183" s="116">
        <f t="shared" si="56"/>
        <v>170</v>
      </c>
      <c r="E183" s="56"/>
      <c r="F183" s="117" t="str">
        <f t="shared" si="51"/>
        <v>sprawdz</v>
      </c>
      <c r="G183" s="65"/>
      <c r="H183" s="10"/>
      <c r="I183" s="27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150</v>
      </c>
      <c r="D184" s="116">
        <f t="shared" si="56"/>
        <v>171</v>
      </c>
      <c r="E184" s="53"/>
      <c r="F184" s="117" t="str">
        <f t="shared" si="51"/>
        <v>sprawdz</v>
      </c>
      <c r="G184" s="54"/>
      <c r="H184" s="54"/>
      <c r="I184" s="54"/>
      <c r="J184" s="117" t="str">
        <f t="shared" si="53"/>
        <v xml:space="preserve">uchwyty, światłowód, 0 </v>
      </c>
      <c r="K184" s="27"/>
      <c r="L184" s="31"/>
      <c r="M184" s="112"/>
      <c r="N184" s="30"/>
      <c r="O184" s="44"/>
      <c r="P184" s="33"/>
      <c r="Q184" s="19"/>
      <c r="R184" s="39">
        <v>1</v>
      </c>
      <c r="S184" s="30"/>
      <c r="T184" s="30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10">
        <v>151</v>
      </c>
      <c r="D185" s="116">
        <f t="shared" si="56"/>
        <v>172</v>
      </c>
      <c r="E185" s="53"/>
      <c r="F185" s="117" t="str">
        <f t="shared" si="51"/>
        <v>sprawdz</v>
      </c>
      <c r="G185" s="54"/>
      <c r="H185" s="54"/>
      <c r="I185" s="54"/>
      <c r="J185" s="117" t="str">
        <f t="shared" si="53"/>
        <v xml:space="preserve">uchwyty, światłowód, 0 </v>
      </c>
      <c r="K185" s="27"/>
      <c r="L185" s="31"/>
      <c r="M185" s="112"/>
      <c r="N185" s="30"/>
      <c r="O185" s="44"/>
      <c r="P185" s="33"/>
      <c r="Q185" s="19"/>
      <c r="R185" s="39">
        <v>1</v>
      </c>
      <c r="S185" s="30"/>
      <c r="T185" s="30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54">
        <v>152</v>
      </c>
      <c r="D186" s="116">
        <f t="shared" si="56"/>
        <v>173</v>
      </c>
      <c r="E186" s="56"/>
      <c r="F186" s="117" t="str">
        <f t="shared" si="51"/>
        <v>sprawdz</v>
      </c>
      <c r="G186" s="10"/>
      <c r="H186" s="10"/>
      <c r="I186" s="10"/>
      <c r="J186" s="117" t="str">
        <f t="shared" si="53"/>
        <v xml:space="preserve">uchwyty, światłowód, 0 </v>
      </c>
      <c r="K186" s="10"/>
      <c r="L186" s="31"/>
      <c r="M186" s="112"/>
      <c r="N186" s="30"/>
      <c r="O186" s="44"/>
      <c r="P186" s="33"/>
      <c r="Q186" s="19"/>
      <c r="R186" s="39">
        <v>1</v>
      </c>
      <c r="S186" s="30"/>
      <c r="T186" s="30"/>
      <c r="U186" s="34">
        <f t="shared" si="59"/>
        <v>2</v>
      </c>
      <c r="V186" s="35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153</v>
      </c>
      <c r="D187" s="116">
        <f t="shared" si="56"/>
        <v>174</v>
      </c>
      <c r="E187" s="56"/>
      <c r="F187" s="117" t="str">
        <f t="shared" si="51"/>
        <v>sprawdz</v>
      </c>
      <c r="G187" s="10"/>
      <c r="H187" s="10"/>
      <c r="I187" s="10"/>
      <c r="J187" s="117" t="str">
        <f t="shared" si="53"/>
        <v xml:space="preserve">uchwyty, światłowód, 0 </v>
      </c>
      <c r="K187" s="10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5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10">
        <v>154</v>
      </c>
      <c r="D188" s="116">
        <f t="shared" si="56"/>
        <v>175</v>
      </c>
      <c r="E188" s="11"/>
      <c r="F188" s="117" t="str">
        <f t="shared" si="51"/>
        <v>sprawdz</v>
      </c>
      <c r="G188" s="29"/>
      <c r="H188" s="10"/>
      <c r="I188" s="27"/>
      <c r="J188" s="117" t="str">
        <f t="shared" si="53"/>
        <v xml:space="preserve">uchwyty, światłowód, 0 </v>
      </c>
      <c r="K188" s="27"/>
      <c r="L188" s="31"/>
      <c r="M188" s="112"/>
      <c r="N188" s="30"/>
      <c r="O188" s="30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54">
        <v>155</v>
      </c>
      <c r="D189" s="116">
        <f t="shared" si="56"/>
        <v>176</v>
      </c>
      <c r="E189" s="56"/>
      <c r="F189" s="117" t="str">
        <f t="shared" si="51"/>
        <v>sprawdz</v>
      </c>
      <c r="G189" s="65"/>
      <c r="H189" s="10"/>
      <c r="I189" s="27"/>
      <c r="J189" s="117" t="str">
        <f t="shared" si="53"/>
        <v xml:space="preserve">uchwyty, światłowód, 0 </v>
      </c>
      <c r="K189" s="27"/>
      <c r="L189" s="31"/>
      <c r="M189" s="112"/>
      <c r="N189" s="30"/>
      <c r="O189" s="30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156</v>
      </c>
      <c r="D190" s="116">
        <f t="shared" si="56"/>
        <v>177</v>
      </c>
      <c r="E190" s="56"/>
      <c r="F190" s="117" t="str">
        <f t="shared" si="51"/>
        <v>sprawdz</v>
      </c>
      <c r="G190" s="65"/>
      <c r="H190" s="10"/>
      <c r="I190" s="27"/>
      <c r="J190" s="117" t="str">
        <f t="shared" si="53"/>
        <v xml:space="preserve">uchwyty, światłowód, 0 </v>
      </c>
      <c r="K190" s="27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2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10">
        <v>157</v>
      </c>
      <c r="D191" s="116">
        <f t="shared" si="56"/>
        <v>178</v>
      </c>
      <c r="E191" s="56"/>
      <c r="F191" s="117" t="str">
        <f t="shared" si="51"/>
        <v>sprawdz</v>
      </c>
      <c r="G191" s="29"/>
      <c r="H191" s="10"/>
      <c r="I191" s="27"/>
      <c r="J191" s="117" t="str">
        <f t="shared" si="53"/>
        <v xml:space="preserve">uchwyty, światłowód, 0 </v>
      </c>
      <c r="K191" s="27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2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54">
        <v>158</v>
      </c>
      <c r="D192" s="116">
        <f t="shared" si="56"/>
        <v>179</v>
      </c>
      <c r="E192" s="53"/>
      <c r="F192" s="117" t="str">
        <f t="shared" si="51"/>
        <v>sprawdz</v>
      </c>
      <c r="G192" s="65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44"/>
      <c r="P192" s="33"/>
      <c r="Q192" s="19"/>
      <c r="R192" s="39">
        <v>1</v>
      </c>
      <c r="S192" s="30"/>
      <c r="T192" s="30"/>
      <c r="U192" s="34">
        <f t="shared" si="59"/>
        <v>2</v>
      </c>
      <c r="V192" s="35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159</v>
      </c>
      <c r="D193" s="116">
        <f t="shared" si="56"/>
        <v>180</v>
      </c>
      <c r="E193" s="53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44"/>
      <c r="P193" s="33"/>
      <c r="Q193" s="19"/>
      <c r="R193" s="39">
        <v>1</v>
      </c>
      <c r="S193" s="30"/>
      <c r="T193" s="30"/>
      <c r="U193" s="34">
        <f t="shared" si="59"/>
        <v>2</v>
      </c>
      <c r="V193" s="35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10">
        <v>160</v>
      </c>
      <c r="D194" s="116">
        <f t="shared" si="56"/>
        <v>181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30"/>
      <c r="P194" s="33"/>
      <c r="Q194" s="19"/>
      <c r="R194" s="39">
        <v>1</v>
      </c>
      <c r="S194" s="30"/>
      <c r="T194" s="30"/>
      <c r="U194" s="34">
        <f t="shared" si="59"/>
        <v>2</v>
      </c>
      <c r="V194" s="35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54">
        <v>161</v>
      </c>
      <c r="D195" s="116">
        <f t="shared" si="56"/>
        <v>182</v>
      </c>
      <c r="E195" s="56"/>
      <c r="F195" s="117" t="str">
        <f t="shared" si="51"/>
        <v>sprawdz</v>
      </c>
      <c r="G195" s="65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162</v>
      </c>
      <c r="D196" s="116">
        <f t="shared" si="56"/>
        <v>183</v>
      </c>
      <c r="E196" s="56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32"/>
      <c r="N196" s="30"/>
      <c r="O196" s="30"/>
      <c r="P196" s="33"/>
      <c r="Q196" s="19"/>
      <c r="R196" s="39">
        <v>1</v>
      </c>
      <c r="S196" s="30"/>
      <c r="T196" s="30"/>
      <c r="U196" s="34">
        <f t="shared" si="59"/>
        <v>2</v>
      </c>
      <c r="V196" s="32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10">
        <v>163</v>
      </c>
      <c r="D197" s="116">
        <f t="shared" si="56"/>
        <v>184</v>
      </c>
      <c r="E197" s="56"/>
      <c r="F197" s="117" t="str">
        <f t="shared" si="51"/>
        <v>sprawdz</v>
      </c>
      <c r="G197" s="29"/>
      <c r="H197" s="10"/>
      <c r="I197" s="27"/>
      <c r="J197" s="117" t="str">
        <f t="shared" si="53"/>
        <v xml:space="preserve">uchwyty, światłowód, 0 </v>
      </c>
      <c r="K197" s="27"/>
      <c r="L197" s="31"/>
      <c r="M197" s="3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2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 t="s">
        <v>12</v>
      </c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54">
        <v>164</v>
      </c>
      <c r="D198" s="116">
        <f t="shared" si="56"/>
        <v>185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3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2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165</v>
      </c>
      <c r="D199" s="116">
        <f t="shared" si="56"/>
        <v>186</v>
      </c>
      <c r="E199" s="56"/>
      <c r="F199" s="117" t="str">
        <f t="shared" si="51"/>
        <v>sprawdz</v>
      </c>
      <c r="G199" s="29"/>
      <c r="H199" s="10"/>
      <c r="I199" s="27"/>
      <c r="J199" s="117" t="str">
        <f t="shared" si="53"/>
        <v xml:space="preserve">uchwyty, światłowód, 0 </v>
      </c>
      <c r="K199" s="27"/>
      <c r="L199" s="31"/>
      <c r="M199" s="3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5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10">
        <v>166</v>
      </c>
      <c r="D200" s="116">
        <f t="shared" si="56"/>
        <v>187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44"/>
      <c r="P200" s="33"/>
      <c r="Q200" s="19"/>
      <c r="R200" s="39">
        <v>1</v>
      </c>
      <c r="S200" s="30"/>
      <c r="T200" s="30"/>
      <c r="U200" s="34">
        <f t="shared" si="59"/>
        <v>2</v>
      </c>
      <c r="V200" s="35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54">
        <v>167</v>
      </c>
      <c r="D201" s="116">
        <f t="shared" si="56"/>
        <v>188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5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/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168</v>
      </c>
      <c r="D202" s="116">
        <f t="shared" si="56"/>
        <v>189</v>
      </c>
      <c r="E202" s="56"/>
      <c r="F202" s="27"/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5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10">
        <v>169</v>
      </c>
      <c r="D203" s="116">
        <f t="shared" si="56"/>
        <v>190</v>
      </c>
      <c r="E203" s="56"/>
      <c r="F203" s="27"/>
      <c r="G203" s="65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54">
        <v>170</v>
      </c>
      <c r="D204" s="116">
        <f t="shared" si="56"/>
        <v>191</v>
      </c>
      <c r="E204" s="56"/>
      <c r="F204" s="27"/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171</v>
      </c>
      <c r="D205" s="116">
        <f t="shared" si="56"/>
        <v>192</v>
      </c>
      <c r="E205" s="53"/>
      <c r="F205" s="54"/>
      <c r="G205" s="54"/>
      <c r="H205" s="54"/>
      <c r="I205" s="54"/>
      <c r="J205" s="117" t="str">
        <f t="shared" si="53"/>
        <v xml:space="preserve">uchwyty, światłowód, 0 </v>
      </c>
      <c r="K205" s="27"/>
      <c r="L205" s="31"/>
      <c r="M205" s="32"/>
      <c r="N205" s="30"/>
      <c r="O205" s="30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ref="X205:X212" si="60">IF(R205=1,("AL.  4x50 mm2+AL. 1x25 mm2"),IF(R205=2,("AL.  4x50 mm2+AL. 2x25 mm2"),IF(R205=3,("AsXSn 4x50 mm2+AsXSn 1x25 mm2"),IF(R205=4,("AsXSn 4x50 mm2+AsXSn 2x25 mm2"),IF(R205=5,("AL.  4x50 mm2"),IF(R205=6,("AsXSn 4x50 mm2"),IF(R205=9,("2xAL. 2x25 mm2"),IF(R205=8,("3xAsXSn 4x50 mm2+AsXSn 2x25 mm2"),IF(R205=10,("AsXSn 4x70 mm2+AL.  4x50 mm2+AL. 2x25 mm2"),IF(R205=11,("AL.  7x50 mm2+AL. 2x25 mm2")))))))))))</f>
        <v>AL.  4x50 mm2+AL. 1x25 mm2</v>
      </c>
      <c r="Y205" s="18" t="str">
        <f t="shared" ref="Y205:Y268" si="61">IF(S205="T",(", lampa OU, przyłącze napow. nN"), (" przyłącze napow. nN"))</f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10">
        <v>172</v>
      </c>
      <c r="D206" s="116">
        <f t="shared" si="56"/>
        <v>193</v>
      </c>
      <c r="E206" s="53"/>
      <c r="F206" s="54"/>
      <c r="G206" s="54"/>
      <c r="H206" s="54"/>
      <c r="I206" s="54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60"/>
        <v>AL.  4x50 mm2+AL. 1x25 mm2</v>
      </c>
      <c r="Y206" s="18" t="str">
        <f t="shared" si="61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54">
        <v>173</v>
      </c>
      <c r="D207" s="116">
        <f t="shared" si="56"/>
        <v>194</v>
      </c>
      <c r="E207" s="56"/>
      <c r="F207" s="10"/>
      <c r="G207" s="10"/>
      <c r="H207" s="10"/>
      <c r="I207" s="10"/>
      <c r="J207" s="117" t="str">
        <f t="shared" ref="J207:J270" si="62">CONCATENATE("uchwyty, światłowód, ",Z207,IF(Q207=1, ", mufa i zapas", " "))</f>
        <v xml:space="preserve">uchwyty, światłowód, 0 </v>
      </c>
      <c r="K207" s="10"/>
      <c r="L207" s="31"/>
      <c r="M207" s="32"/>
      <c r="N207" s="30"/>
      <c r="O207" s="30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60"/>
        <v>AL.  4x50 mm2+AL. 1x25 mm2</v>
      </c>
      <c r="Y207" s="18" t="str">
        <f t="shared" si="61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174</v>
      </c>
      <c r="D208" s="116">
        <f t="shared" si="56"/>
        <v>195</v>
      </c>
      <c r="E208" s="56"/>
      <c r="F208" s="10"/>
      <c r="G208" s="10"/>
      <c r="H208" s="10"/>
      <c r="I208" s="10"/>
      <c r="J208" s="117" t="str">
        <f t="shared" si="62"/>
        <v xml:space="preserve">uchwyty, światłowód, 0 </v>
      </c>
      <c r="K208" s="10"/>
      <c r="L208" s="31"/>
      <c r="M208" s="32"/>
      <c r="N208" s="30"/>
      <c r="O208" s="30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60"/>
        <v>AL.  4x50 mm2+AL. 1x25 mm2</v>
      </c>
      <c r="Y208" s="18" t="str">
        <f t="shared" si="61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10">
        <v>175</v>
      </c>
      <c r="D209" s="116">
        <f t="shared" si="56"/>
        <v>196</v>
      </c>
      <c r="E209" s="56"/>
      <c r="F209" s="27"/>
      <c r="G209" s="29"/>
      <c r="H209" s="10"/>
      <c r="I209" s="27"/>
      <c r="J209" s="117" t="str">
        <f t="shared" si="62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si="60"/>
        <v>AL.  4x50 mm2+AL. 1x25 mm2</v>
      </c>
      <c r="Y209" s="18" t="str">
        <f t="shared" si="61"/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/>
      <c r="D210" s="116">
        <f t="shared" si="56"/>
        <v>197</v>
      </c>
      <c r="E210" s="56"/>
      <c r="F210" s="27"/>
      <c r="G210" s="65"/>
      <c r="H210" s="10"/>
      <c r="I210" s="27"/>
      <c r="J210" s="117" t="str">
        <f t="shared" si="62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10"/>
      <c r="D211" s="116">
        <f t="shared" si="56"/>
        <v>198</v>
      </c>
      <c r="E211" s="56"/>
      <c r="F211" s="27"/>
      <c r="G211" s="65"/>
      <c r="H211" s="10"/>
      <c r="I211" s="27"/>
      <c r="J211" s="117" t="str">
        <f t="shared" si="62"/>
        <v xml:space="preserve">uchwyty, światłowód, 0 </v>
      </c>
      <c r="K211" s="27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10"/>
      <c r="D212" s="116">
        <f t="shared" si="56"/>
        <v>199</v>
      </c>
      <c r="E212" s="56"/>
      <c r="F212" s="27"/>
      <c r="G212" s="65"/>
      <c r="H212" s="10"/>
      <c r="I212" s="27"/>
      <c r="J212" s="117" t="str">
        <f t="shared" si="62"/>
        <v xml:space="preserve">uchwyty, światłowód, 0 </v>
      </c>
      <c r="K212" s="27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/>
      <c r="D213" s="116">
        <f t="shared" si="56"/>
        <v>200</v>
      </c>
      <c r="E213" s="56"/>
      <c r="F213" s="27"/>
      <c r="G213" s="65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ref="X213:X276" si="63">IF(R213=1,("AL.  4x50 mm2+AL. 1x25 mm2"),IF(R213=2,("AL.  4x50 mm2+AL. 2x25 mm2"),IF(R213=3,("AsXSn 4x50 mm2+AsXSn 1x25 mm2"),IF(R213=4,("AsXSn 4x50 mm2+AsXSn 2x25 mm2"),IF(R213=5,("AL.  4x50 mm2"),IF(R213=6,("AsXSn 4x50 mm2"),IF(R213=9,("2xAL. 2x25 mm2"),IF(R213=8,("3xAsXSn 4x50 mm2+AsXSn 2x25 mm2")))))))))</f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201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3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202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3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203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3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204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si="63"/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205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206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ref="D220:D268" si="64">MAX(D219:E219)+1</f>
        <v>207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64"/>
        <v>208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64"/>
        <v>209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64"/>
        <v>210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si="64"/>
        <v>211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212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213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54"/>
      <c r="D227" s="116">
        <f t="shared" si="64"/>
        <v>214</v>
      </c>
      <c r="E227" s="53"/>
      <c r="F227" s="54"/>
      <c r="G227" s="54"/>
      <c r="H227" s="54"/>
      <c r="I227" s="54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>SUM(U124:U226)</f>
        <v>2438</v>
      </c>
      <c r="V227" s="32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54"/>
      <c r="D228" s="116">
        <f t="shared" si="64"/>
        <v>215</v>
      </c>
      <c r="E228" s="53"/>
      <c r="F228" s="54"/>
      <c r="G228" s="54"/>
      <c r="H228" s="54"/>
      <c r="I228" s="54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v>2738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59"/>
      <c r="D229" s="116">
        <f t="shared" si="64"/>
        <v>216</v>
      </c>
      <c r="E229" s="62"/>
      <c r="F229" s="59"/>
      <c r="G229" s="59"/>
      <c r="H229" s="59"/>
      <c r="I229" s="59"/>
      <c r="J229" s="117" t="str">
        <f t="shared" si="62"/>
        <v xml:space="preserve">uchwyty, światłowód, 0 </v>
      </c>
      <c r="K229" s="59"/>
      <c r="L229" s="31"/>
      <c r="M229" s="32"/>
      <c r="N229" s="69"/>
      <c r="O229" s="69"/>
      <c r="P229" s="33"/>
      <c r="Q229" s="19"/>
      <c r="R229" s="39">
        <v>1</v>
      </c>
      <c r="S229" s="69"/>
      <c r="T229" s="69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61"/>
      <c r="D230" s="116">
        <f t="shared" si="64"/>
        <v>217</v>
      </c>
      <c r="E230" s="60"/>
      <c r="F230" s="61"/>
      <c r="G230" s="61"/>
      <c r="H230" s="61"/>
      <c r="I230" s="61"/>
      <c r="J230" s="117" t="str">
        <f t="shared" si="62"/>
        <v xml:space="preserve">uchwyty, światłowód, 0 </v>
      </c>
      <c r="K230" s="61"/>
      <c r="L230" s="31"/>
      <c r="M230" s="32"/>
      <c r="N230" s="58"/>
      <c r="O230" s="58"/>
      <c r="P230" s="33"/>
      <c r="Q230" s="19"/>
      <c r="R230" s="39">
        <v>1</v>
      </c>
      <c r="S230" s="58"/>
      <c r="T230" s="58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ref="Z230:Z287" si="65">IF(OR(N230="Kr",N230="K"),"wspornik krańcowy",IF(N230="P","wspornik przelotowy",IF(OR(N230="Nr",N230="RNKr",N230="Np."),"wspornik narożny",IF(N230="N","wspornik narożny",IF(N230="Or","wspornik odporowy",IF(OR(N230="RPP",N230="RPPb",N230="RPPR"),"wspornik przelotowy",IF(N230="RPK","wspornik przelotowy",IF(OR(N230="RPKr",N230="RPKb"),"wspornik przelotowy",IF(N230="BN","wspornik przelotowy",0)))))))))</f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63"/>
      <c r="D231" s="116">
        <f t="shared" si="64"/>
        <v>218</v>
      </c>
      <c r="E231" s="62"/>
      <c r="F231" s="63"/>
      <c r="G231" s="63"/>
      <c r="H231" s="63"/>
      <c r="I231" s="63"/>
      <c r="J231" s="117" t="str">
        <f t="shared" si="62"/>
        <v xml:space="preserve">uchwyty, światłowód, 0 </v>
      </c>
      <c r="K231" s="63"/>
      <c r="L231" s="31"/>
      <c r="M231" s="32"/>
      <c r="N231" s="57"/>
      <c r="O231" s="57"/>
      <c r="P231" s="33"/>
      <c r="Q231" s="19"/>
      <c r="R231" s="39">
        <v>1</v>
      </c>
      <c r="S231" s="57"/>
      <c r="T231" s="57"/>
      <c r="U231" s="34">
        <f t="shared" si="59"/>
        <v>2</v>
      </c>
      <c r="V231" s="35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65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10"/>
      <c r="D232" s="116">
        <f t="shared" si="64"/>
        <v>219</v>
      </c>
      <c r="E232" s="56"/>
      <c r="F232" s="27" t="str">
        <f t="shared" ref="F232:F253" si="66">IF(OR(N232="Nr",N232="Kr",N232="Or",N232="RPKr",N232="RNKr"),1472,IF(N232="P",227,IF(N232="BN",454,IF(N232="Np.",1250,"sprawdz"))))</f>
        <v>sprawdz</v>
      </c>
      <c r="G232" s="65"/>
      <c r="H232" s="10" t="str">
        <f t="shared" ref="H232:H247" si="67">IF(O232="-10/ZN",CONCATENATE("żel. ",N232,O232),CONCATENATE("wir. ",N232,O232))</f>
        <v xml:space="preserve">wir. </v>
      </c>
      <c r="I232" s="27" t="str">
        <f t="shared" ref="I232:I236" si="68">CONCATENATE(X232,Y232)</f>
        <v>AL.  4x50 mm2+AL. 1x25 mm2, lampa OU, przyłącze napow. nN</v>
      </c>
      <c r="J232" s="117" t="str">
        <f t="shared" si="62"/>
        <v xml:space="preserve">uchwyty, światłowód, 0 </v>
      </c>
      <c r="K232" s="27" t="str">
        <f t="shared" ref="K232:K241" si="69">CONCATENATE(P232,"(",U232,")")</f>
        <v>(2)</v>
      </c>
      <c r="L232" s="31"/>
      <c r="M232" s="32"/>
      <c r="N232" s="30"/>
      <c r="O232" s="44"/>
      <c r="P232" s="33"/>
      <c r="Q232" s="19"/>
      <c r="R232" s="39">
        <v>1</v>
      </c>
      <c r="S232" s="30" t="s">
        <v>3</v>
      </c>
      <c r="T232" s="30"/>
      <c r="U232" s="34">
        <f t="shared" si="59"/>
        <v>2</v>
      </c>
      <c r="V232" s="35"/>
      <c r="W232" s="35"/>
      <c r="X232" s="18" t="str">
        <f t="shared" si="63"/>
        <v>AL.  4x50 mm2+AL. 1x25 mm2</v>
      </c>
      <c r="Y232" s="18" t="str">
        <f t="shared" si="61"/>
        <v>, lampa OU, przyłącze napow. nN</v>
      </c>
      <c r="Z232" s="18">
        <f t="shared" si="65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10"/>
      <c r="D233" s="116">
        <f t="shared" si="64"/>
        <v>220</v>
      </c>
      <c r="E233" s="56"/>
      <c r="F233" s="27" t="str">
        <f t="shared" si="66"/>
        <v>sprawdz</v>
      </c>
      <c r="G233" s="65"/>
      <c r="H233" s="10" t="str">
        <f t="shared" si="67"/>
        <v xml:space="preserve">wir. </v>
      </c>
      <c r="I233" s="27" t="str">
        <f t="shared" si="68"/>
        <v>AL.  4x50 mm2+AL. 1x25 mm2, lampa OU, przyłącze napow. nN</v>
      </c>
      <c r="J233" s="117" t="str">
        <f t="shared" si="62"/>
        <v xml:space="preserve">uchwyty, światłowód, 0 </v>
      </c>
      <c r="K233" s="27" t="str">
        <f t="shared" si="69"/>
        <v>(2)</v>
      </c>
      <c r="L233" s="31"/>
      <c r="M233" s="32"/>
      <c r="N233" s="30"/>
      <c r="O233" s="30"/>
      <c r="P233" s="33"/>
      <c r="Q233" s="19"/>
      <c r="R233" s="39">
        <v>1</v>
      </c>
      <c r="S233" s="30" t="s">
        <v>3</v>
      </c>
      <c r="T233" s="30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>, lampa OU, przyłącze napow. nN</v>
      </c>
      <c r="Z233" s="18">
        <f t="shared" si="65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10"/>
      <c r="D234" s="116">
        <f t="shared" si="64"/>
        <v>221</v>
      </c>
      <c r="E234" s="56"/>
      <c r="F234" s="27" t="str">
        <f t="shared" si="66"/>
        <v>sprawdz</v>
      </c>
      <c r="G234" s="29"/>
      <c r="H234" s="10" t="str">
        <f t="shared" si="67"/>
        <v xml:space="preserve">wir. </v>
      </c>
      <c r="I234" s="27" t="str">
        <f t="shared" si="68"/>
        <v>AL.  4x50 mm2+AL. 1x25 mm2, lampa OU, przyłącze napow. nN</v>
      </c>
      <c r="J234" s="117" t="str">
        <f t="shared" si="62"/>
        <v xml:space="preserve">uchwyty, światłowód, 0 </v>
      </c>
      <c r="K234" s="27" t="str">
        <f t="shared" si="69"/>
        <v>(2)</v>
      </c>
      <c r="L234" s="31"/>
      <c r="M234" s="32"/>
      <c r="N234" s="30"/>
      <c r="O234" s="30"/>
      <c r="P234" s="33"/>
      <c r="Q234" s="19"/>
      <c r="R234" s="39">
        <v>1</v>
      </c>
      <c r="S234" s="30" t="s">
        <v>3</v>
      </c>
      <c r="T234" s="30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>, lampa OU, przyłącze napow. nN</v>
      </c>
      <c r="Z234" s="18">
        <f t="shared" si="65"/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10"/>
      <c r="D235" s="116">
        <f t="shared" si="64"/>
        <v>222</v>
      </c>
      <c r="E235" s="56"/>
      <c r="F235" s="27" t="str">
        <f t="shared" si="66"/>
        <v>sprawdz</v>
      </c>
      <c r="G235" s="29"/>
      <c r="H235" s="10" t="str">
        <f t="shared" si="67"/>
        <v xml:space="preserve">wir. </v>
      </c>
      <c r="I235" s="27" t="str">
        <f t="shared" si="68"/>
        <v>AL.  4x50 mm2+AL. 1x25 mm2, lampa OU, przyłącze napow. nN</v>
      </c>
      <c r="J235" s="117" t="str">
        <f t="shared" si="62"/>
        <v xml:space="preserve">uchwyty, światłowód, 0 </v>
      </c>
      <c r="K235" s="27" t="str">
        <f t="shared" si="69"/>
        <v>(2)</v>
      </c>
      <c r="L235" s="31"/>
      <c r="M235" s="32"/>
      <c r="N235" s="30"/>
      <c r="O235" s="30"/>
      <c r="P235" s="33"/>
      <c r="Q235" s="19"/>
      <c r="R235" s="39">
        <v>1</v>
      </c>
      <c r="S235" s="30" t="s">
        <v>3</v>
      </c>
      <c r="T235" s="30"/>
      <c r="U235" s="34">
        <f t="shared" ref="U235:U298" si="70">P235+2</f>
        <v>2</v>
      </c>
      <c r="V235" s="35"/>
      <c r="W235" s="35"/>
      <c r="X235" s="18" t="str">
        <f t="shared" si="63"/>
        <v>AL.  4x50 mm2+AL. 1x25 mm2</v>
      </c>
      <c r="Y235" s="18" t="str">
        <f t="shared" si="61"/>
        <v>, lampa OU,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223</v>
      </c>
      <c r="E236" s="56"/>
      <c r="F236" s="27" t="str">
        <f t="shared" si="66"/>
        <v>sprawdz</v>
      </c>
      <c r="G236" s="65"/>
      <c r="H236" s="10" t="str">
        <f t="shared" si="67"/>
        <v xml:space="preserve">wir. </v>
      </c>
      <c r="I236" s="27" t="str">
        <f t="shared" si="68"/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si="69"/>
        <v>(2)</v>
      </c>
      <c r="L236" s="31"/>
      <c r="M236" s="32"/>
      <c r="N236" s="30"/>
      <c r="O236" s="30"/>
      <c r="P236" s="33"/>
      <c r="Q236" s="19"/>
      <c r="R236" s="39">
        <v>1</v>
      </c>
      <c r="S236" s="30" t="s">
        <v>3</v>
      </c>
      <c r="T236" s="30"/>
      <c r="U236" s="34">
        <f t="shared" si="70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224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/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70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225</v>
      </c>
      <c r="E238" s="56"/>
      <c r="F238" s="27" t="str">
        <f t="shared" si="66"/>
        <v>sprawdz</v>
      </c>
      <c r="G238" s="65"/>
      <c r="H238" s="10" t="str">
        <f t="shared" si="67"/>
        <v xml:space="preserve">wir. </v>
      </c>
      <c r="I238" s="27"/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70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226</v>
      </c>
      <c r="E239" s="56"/>
      <c r="F239" s="27" t="str">
        <f t="shared" si="66"/>
        <v>sprawdz</v>
      </c>
      <c r="G239" s="65"/>
      <c r="H239" s="10" t="str">
        <f t="shared" si="67"/>
        <v xml:space="preserve">wir. </v>
      </c>
      <c r="I239" s="27"/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si="70"/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227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/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228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43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229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/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230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/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231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/>
      <c r="L244" s="31"/>
      <c r="M244" s="32"/>
      <c r="N244" s="30"/>
      <c r="O244" s="44"/>
      <c r="P244" s="33"/>
      <c r="Q244" s="43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232</v>
      </c>
      <c r="E245" s="56"/>
      <c r="F245" s="27" t="str">
        <f t="shared" si="66"/>
        <v>sprawdz</v>
      </c>
      <c r="G245" s="29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/>
      <c r="L245" s="31"/>
      <c r="M245" s="32"/>
      <c r="N245" s="30"/>
      <c r="O245" s="44"/>
      <c r="P245" s="33"/>
      <c r="Q245" s="19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233</v>
      </c>
      <c r="E246" s="56"/>
      <c r="F246" s="27" t="str">
        <f t="shared" si="66"/>
        <v>sprawdz</v>
      </c>
      <c r="G246" s="29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44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234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44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235</v>
      </c>
      <c r="E248" s="56"/>
      <c r="F248" s="27" t="str">
        <f t="shared" si="66"/>
        <v>sprawdz</v>
      </c>
      <c r="G248" s="65"/>
      <c r="H248" s="10"/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19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236</v>
      </c>
      <c r="E249" s="56"/>
      <c r="F249" s="27" t="str">
        <f t="shared" si="66"/>
        <v>sprawdz</v>
      </c>
      <c r="G249" s="65"/>
      <c r="H249" s="10"/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237</v>
      </c>
      <c r="E250" s="56"/>
      <c r="F250" s="27" t="str">
        <f t="shared" si="66"/>
        <v>sprawdz</v>
      </c>
      <c r="G250" s="65"/>
      <c r="H250" s="10"/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238</v>
      </c>
      <c r="E251" s="56"/>
      <c r="F251" s="27" t="str">
        <f t="shared" si="66"/>
        <v>sprawdz</v>
      </c>
      <c r="G251" s="65"/>
      <c r="H251" s="10"/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239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14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54"/>
      <c r="D253" s="116">
        <f t="shared" si="64"/>
        <v>240</v>
      </c>
      <c r="E253" s="53"/>
      <c r="F253" s="27" t="str">
        <f t="shared" si="66"/>
        <v>sprawdz</v>
      </c>
      <c r="G253" s="54"/>
      <c r="H253" s="54"/>
      <c r="I253" s="54"/>
      <c r="J253" s="117" t="str">
        <f t="shared" si="62"/>
        <v xml:space="preserve">uchwyty, światłowód, 0 </v>
      </c>
      <c r="K253" s="27"/>
      <c r="L253" s="31"/>
      <c r="M253" s="32"/>
      <c r="N253" s="30"/>
      <c r="O253" s="30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54"/>
      <c r="D254" s="116">
        <f t="shared" si="64"/>
        <v>241</v>
      </c>
      <c r="E254" s="53"/>
      <c r="F254" s="54"/>
      <c r="G254" s="54"/>
      <c r="H254" s="54"/>
      <c r="I254" s="54"/>
      <c r="J254" s="117" t="str">
        <f t="shared" si="62"/>
        <v xml:space="preserve">uchwyty, światłowód, 0 </v>
      </c>
      <c r="K254" s="27"/>
      <c r="L254" s="31"/>
      <c r="M254" s="32"/>
      <c r="N254" s="30"/>
      <c r="O254" s="30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242</v>
      </c>
      <c r="E255" s="56"/>
      <c r="F255" s="10"/>
      <c r="G255" s="10"/>
      <c r="H255" s="10"/>
      <c r="I255" s="10"/>
      <c r="J255" s="117" t="str">
        <f t="shared" si="62"/>
        <v xml:space="preserve">uchwyty, światłowód, 0 </v>
      </c>
      <c r="K255" s="10"/>
      <c r="L255" s="31"/>
      <c r="M255" s="32"/>
      <c r="N255" s="30"/>
      <c r="O255" s="30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2"/>
      <c r="D256" s="116">
        <f t="shared" si="64"/>
        <v>243</v>
      </c>
      <c r="E256" s="11"/>
      <c r="F256" s="12"/>
      <c r="G256" s="12"/>
      <c r="H256" s="12"/>
      <c r="I256" s="12"/>
      <c r="J256" s="117" t="str">
        <f t="shared" si="62"/>
        <v xml:space="preserve">uchwyty, światłowód, 0 </v>
      </c>
      <c r="K256" s="12"/>
      <c r="L256" s="31"/>
      <c r="M256" s="32"/>
      <c r="N256" s="14"/>
      <c r="O256" s="14"/>
      <c r="P256" s="33"/>
      <c r="Q256" s="19"/>
      <c r="R256" s="39">
        <v>1</v>
      </c>
      <c r="S256" s="30" t="s">
        <v>3</v>
      </c>
      <c r="T256" s="14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10"/>
      <c r="D257" s="116">
        <f t="shared" si="64"/>
        <v>244</v>
      </c>
      <c r="E257" s="56"/>
      <c r="F257" s="10"/>
      <c r="G257" s="10"/>
      <c r="H257" s="10"/>
      <c r="I257" s="10"/>
      <c r="J257" s="117" t="str">
        <f t="shared" si="62"/>
        <v xml:space="preserve">uchwyty, światłowód, 0 </v>
      </c>
      <c r="K257" s="10"/>
      <c r="L257" s="31"/>
      <c r="M257" s="32"/>
      <c r="N257" s="30"/>
      <c r="O257" s="30"/>
      <c r="P257" s="33"/>
      <c r="Q257" s="43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10"/>
      <c r="D258" s="116">
        <f t="shared" si="64"/>
        <v>245</v>
      </c>
      <c r="E258" s="56"/>
      <c r="F258" s="27"/>
      <c r="G258" s="65"/>
      <c r="H258" s="10"/>
      <c r="I258" s="27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246</v>
      </c>
      <c r="E259" s="56"/>
      <c r="F259" s="27"/>
      <c r="G259" s="65"/>
      <c r="H259" s="10"/>
      <c r="I259" s="27"/>
      <c r="J259" s="117" t="str">
        <f t="shared" si="62"/>
        <v xml:space="preserve">uchwyty, światłowód, 0 </v>
      </c>
      <c r="K259" s="27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0"/>
      <c r="D260" s="116">
        <f t="shared" si="64"/>
        <v>247</v>
      </c>
      <c r="E260" s="56"/>
      <c r="F260" s="27"/>
      <c r="G260" s="65"/>
      <c r="H260" s="10"/>
      <c r="I260" s="27"/>
      <c r="J260" s="117" t="str">
        <f t="shared" si="62"/>
        <v xml:space="preserve">uchwyty, światłowód, 0 </v>
      </c>
      <c r="K260" s="27"/>
      <c r="L260" s="31"/>
      <c r="M260" s="32"/>
      <c r="N260" s="30"/>
      <c r="O260" s="44"/>
      <c r="P260" s="33"/>
      <c r="Q260" s="19"/>
      <c r="R260" s="39">
        <v>1</v>
      </c>
      <c r="S260" s="30" t="s">
        <v>3</v>
      </c>
      <c r="T260" s="30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248</v>
      </c>
      <c r="E261" s="56"/>
      <c r="F261" s="27"/>
      <c r="G261" s="65"/>
      <c r="H261" s="10"/>
      <c r="I261" s="27"/>
      <c r="J261" s="117" t="str">
        <f t="shared" si="62"/>
        <v xml:space="preserve">uchwyty, światłowód, 0 </v>
      </c>
      <c r="K261" s="27"/>
      <c r="L261" s="31"/>
      <c r="M261" s="32"/>
      <c r="N261" s="30"/>
      <c r="O261" s="30"/>
      <c r="P261" s="33"/>
      <c r="Q261" s="19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249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250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251</v>
      </c>
      <c r="E264" s="56"/>
      <c r="F264" s="27"/>
      <c r="G264" s="29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30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252</v>
      </c>
      <c r="E265" s="53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253</v>
      </c>
      <c r="E266" s="53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254</v>
      </c>
      <c r="E267" s="53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255</v>
      </c>
      <c r="E268" s="56"/>
      <c r="F268" s="27"/>
      <c r="G268" s="65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54"/>
      <c r="E269" s="56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ref="Y269:Y332" si="71">IF(S269="T",(", lampa OU, przyłącze napow. nN"), (" przyłącze napow. nN"))</f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54"/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7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54"/>
      <c r="D271" s="54"/>
      <c r="E271" s="53"/>
      <c r="F271" s="54"/>
      <c r="G271" s="54"/>
      <c r="H271" s="54"/>
      <c r="I271" s="54"/>
      <c r="J271" s="117" t="str">
        <f t="shared" ref="J271:J287" si="72">CONCATENATE("uchwyty, światłowód, ",Z271,IF(Q271=1, ", mufa i zapas", " "))</f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7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54"/>
      <c r="D272" s="54"/>
      <c r="E272" s="53"/>
      <c r="F272" s="54"/>
      <c r="G272" s="54"/>
      <c r="H272" s="54"/>
      <c r="I272" s="54"/>
      <c r="J272" s="117" t="str">
        <f t="shared" si="7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7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59"/>
      <c r="D273" s="59"/>
      <c r="E273" s="62"/>
      <c r="F273" s="59"/>
      <c r="G273" s="59"/>
      <c r="H273" s="59"/>
      <c r="I273" s="59"/>
      <c r="J273" s="117" t="str">
        <f t="shared" si="72"/>
        <v xml:space="preserve">uchwyty, światłowód, 0 </v>
      </c>
      <c r="K273" s="59"/>
      <c r="L273" s="31"/>
      <c r="M273" s="32"/>
      <c r="N273" s="69"/>
      <c r="O273" s="69"/>
      <c r="P273" s="33"/>
      <c r="Q273" s="43"/>
      <c r="R273" s="39">
        <v>1</v>
      </c>
      <c r="S273" s="30" t="s">
        <v>3</v>
      </c>
      <c r="T273" s="69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si="71"/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61"/>
      <c r="D274" s="61"/>
      <c r="E274" s="60"/>
      <c r="F274" s="61"/>
      <c r="G274" s="61"/>
      <c r="H274" s="61"/>
      <c r="I274" s="61"/>
      <c r="J274" s="117" t="str">
        <f t="shared" si="72"/>
        <v xml:space="preserve">uchwyty, światłowód, 0 </v>
      </c>
      <c r="K274" s="61"/>
      <c r="L274" s="71"/>
      <c r="M274" s="32"/>
      <c r="N274" s="58"/>
      <c r="O274" s="58"/>
      <c r="P274" s="42"/>
      <c r="Q274" s="19"/>
      <c r="R274" s="39">
        <v>1</v>
      </c>
      <c r="S274" s="30" t="s">
        <v>3</v>
      </c>
      <c r="T274" s="58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63"/>
      <c r="D275" s="63"/>
      <c r="E275" s="62"/>
      <c r="F275" s="63"/>
      <c r="G275" s="63"/>
      <c r="H275" s="63"/>
      <c r="I275" s="63"/>
      <c r="J275" s="117" t="str">
        <f t="shared" si="72"/>
        <v xml:space="preserve">uchwyty, światłowód, 0 </v>
      </c>
      <c r="K275" s="63"/>
      <c r="L275" s="71"/>
      <c r="M275" s="32"/>
      <c r="N275" s="57"/>
      <c r="O275" s="57"/>
      <c r="P275" s="72"/>
      <c r="Q275" s="19"/>
      <c r="R275" s="39">
        <v>1</v>
      </c>
      <c r="S275" s="30" t="s">
        <v>3</v>
      </c>
      <c r="T275" s="57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10"/>
      <c r="D276" s="10"/>
      <c r="E276" s="53"/>
      <c r="F276" s="27"/>
      <c r="G276" s="65"/>
      <c r="H276" s="10"/>
      <c r="I276" s="27"/>
      <c r="J276" s="117" t="str">
        <f t="shared" si="72"/>
        <v xml:space="preserve">uchwyty, światłowód, 0 </v>
      </c>
      <c r="K276" s="27"/>
      <c r="L276" s="71"/>
      <c r="M276" s="32"/>
      <c r="N276" s="30"/>
      <c r="O276" s="30"/>
      <c r="P276" s="72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10"/>
      <c r="D277" s="10"/>
      <c r="E277" s="53"/>
      <c r="F277" s="27"/>
      <c r="G277" s="65"/>
      <c r="H277" s="10"/>
      <c r="I277" s="27"/>
      <c r="J277" s="117" t="str">
        <f t="shared" si="72"/>
        <v xml:space="preserve">uchwyty, światłowód, 0 </v>
      </c>
      <c r="K277" s="27"/>
      <c r="L277" s="71"/>
      <c r="M277" s="32"/>
      <c r="N277" s="44"/>
      <c r="O277" s="30"/>
      <c r="P277" s="72"/>
      <c r="Q277" s="19"/>
      <c r="R277" s="39">
        <v>1</v>
      </c>
      <c r="S277" s="30" t="s">
        <v>3</v>
      </c>
      <c r="T277" s="30"/>
      <c r="U277" s="34">
        <f t="shared" si="70"/>
        <v>2</v>
      </c>
      <c r="V277" s="35"/>
      <c r="W277" s="35"/>
      <c r="X277" s="18" t="str">
        <f t="shared" ref="X277:X281" si="73">IF(R277=1,("AL.  4x50 mm2+AL. 1x25 mm2"),IF(R277=2,("AL.  4x50 mm2+AL. 2x25 mm2"),IF(R277=3,("AsXSn 4x50 mm2+AsXSn 1x25 mm2"),IF(R277=4,("AsXSn 4x50 mm2+AsXSn 2x25 mm2"),IF(R277=5,("AL.  4x50 mm2"),IF(R277=6,("AsXSn 4x50 mm2"),IF(R277=9,("2xAL. 2x25 mm2"),IF(R277=8,("3xAsXSn 4x50 mm2+AsXSn 2x25 mm2")))))))))</f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10"/>
      <c r="D278" s="10"/>
      <c r="E278" s="53"/>
      <c r="F278" s="27"/>
      <c r="G278" s="29"/>
      <c r="H278" s="10"/>
      <c r="I278" s="27"/>
      <c r="J278" s="117" t="str">
        <f t="shared" si="72"/>
        <v xml:space="preserve">uchwyty, światłowód, 0 </v>
      </c>
      <c r="K278" s="27"/>
      <c r="L278" s="73"/>
      <c r="M278" s="32"/>
      <c r="N278" s="44"/>
      <c r="O278" s="30"/>
      <c r="P278" s="30"/>
      <c r="Q278" s="19"/>
      <c r="R278" s="39">
        <v>1</v>
      </c>
      <c r="S278" s="30" t="s">
        <v>3</v>
      </c>
      <c r="T278" s="30"/>
      <c r="U278" s="34">
        <f t="shared" si="70"/>
        <v>2</v>
      </c>
      <c r="V278" s="35"/>
      <c r="W278" s="35"/>
      <c r="X278" s="18" t="str">
        <f t="shared" si="7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 t="s">
        <v>12</v>
      </c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10"/>
      <c r="D279" s="10"/>
      <c r="E279" s="53"/>
      <c r="F279" s="27"/>
      <c r="G279" s="65"/>
      <c r="H279" s="10"/>
      <c r="I279" s="27"/>
      <c r="J279" s="117" t="str">
        <f t="shared" si="72"/>
        <v xml:space="preserve">uchwyty, światłowód, 0 </v>
      </c>
      <c r="K279" s="27"/>
      <c r="L279" s="73"/>
      <c r="M279" s="32"/>
      <c r="N279" s="30"/>
      <c r="O279" s="30"/>
      <c r="P279" s="30"/>
      <c r="Q279" s="19"/>
      <c r="R279" s="39">
        <v>1</v>
      </c>
      <c r="S279" s="30" t="s">
        <v>3</v>
      </c>
      <c r="T279" s="30"/>
      <c r="U279" s="34">
        <f t="shared" si="70"/>
        <v>2</v>
      </c>
      <c r="V279" s="35"/>
      <c r="W279" s="35"/>
      <c r="X279" s="18" t="str">
        <f t="shared" si="7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3"/>
      <c r="M280" s="32"/>
      <c r="N280" s="30"/>
      <c r="O280" s="30"/>
      <c r="P280" s="30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7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29"/>
      <c r="H281" s="10"/>
      <c r="I281" s="27"/>
      <c r="J281" s="117" t="str">
        <f t="shared" si="72"/>
        <v xml:space="preserve">uchwyty, światłowód, 0 </v>
      </c>
      <c r="K281" s="27"/>
      <c r="L281" s="73"/>
      <c r="M281" s="32"/>
      <c r="N281" s="30"/>
      <c r="O281" s="30"/>
      <c r="P281" s="74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si="73"/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12" customFormat="1" ht="30" customHeight="1" x14ac:dyDescent="0.2">
      <c r="A282" s="10"/>
      <c r="B282" s="75"/>
      <c r="C282" s="10"/>
      <c r="D282" s="10"/>
      <c r="E282" s="56"/>
      <c r="F282" s="27"/>
      <c r="G282" s="65"/>
      <c r="H282" s="10"/>
      <c r="I282" s="27"/>
      <c r="J282" s="117" t="str">
        <f t="shared" si="72"/>
        <v xml:space="preserve">uchwyty, światłowód, 0 </v>
      </c>
      <c r="K282" s="27"/>
      <c r="L282" s="73"/>
      <c r="M282" s="76"/>
      <c r="N282" s="30"/>
      <c r="O282" s="30"/>
      <c r="P282" s="14"/>
      <c r="Q282" s="19"/>
      <c r="R282" s="39">
        <v>1</v>
      </c>
      <c r="S282" s="30" t="s">
        <v>3</v>
      </c>
      <c r="T282" s="30"/>
      <c r="U282" s="34">
        <f t="shared" si="70"/>
        <v>2</v>
      </c>
      <c r="V282" s="77"/>
      <c r="W282" s="35"/>
      <c r="X282" s="18" t="str">
        <f t="shared" ref="X282:X319" si="74">IF(R282=1,("AL.  4x50 mm2+AL. 1x25 mm2"),IF(R282=2,("AL.  4x50 mm2+AL. 2x25 mm2"),IF(R282=3,("AsXSn 4x50 mm2+AsXSn 1x25 mm2"),IF(R282=4,("AsXSn 4x50 mm2+AsXSn 2x25 mm2"),IF(R282=5,("AL.  4x50 mm2"),IF(R282=6,("AsXSn 4x50 mm2"),IF(R282=9,("2xAL.  4x50 mm2+2xAL. 2x25 mm2"),IF(R282=8,("3xAsXSn 4x50 mm2+AsXSn 2x25 mm2")))))))))</f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5"/>
      <c r="AB282" s="77"/>
      <c r="AC282" s="77"/>
      <c r="AD282" s="77"/>
      <c r="AE282" s="77"/>
      <c r="AF282" s="77"/>
      <c r="AG282" s="77"/>
      <c r="AH282" s="77"/>
      <c r="AI282" s="77"/>
    </row>
    <row r="283" spans="1:35" s="12" customFormat="1" ht="30" customHeight="1" x14ac:dyDescent="0.2">
      <c r="A283" s="10"/>
      <c r="B283" s="75"/>
      <c r="C283" s="10"/>
      <c r="D283" s="10"/>
      <c r="E283" s="11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76"/>
      <c r="N283" s="30"/>
      <c r="O283" s="30"/>
      <c r="P283" s="30"/>
      <c r="Q283" s="78"/>
      <c r="R283" s="39">
        <v>1</v>
      </c>
      <c r="S283" s="30" t="s">
        <v>3</v>
      </c>
      <c r="T283" s="30"/>
      <c r="U283" s="34">
        <f t="shared" si="70"/>
        <v>2</v>
      </c>
      <c r="V283" s="77"/>
      <c r="W283" s="35"/>
      <c r="X283" s="18" t="str">
        <f t="shared" si="74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5"/>
      <c r="AB283" s="77"/>
      <c r="AC283" s="77"/>
      <c r="AD283" s="77"/>
      <c r="AE283" s="77"/>
      <c r="AF283" s="77"/>
      <c r="AG283" s="77"/>
      <c r="AH283" s="77"/>
      <c r="AI283" s="77"/>
    </row>
    <row r="284" spans="1:35" s="12" customFormat="1" ht="30" customHeight="1" x14ac:dyDescent="0.2">
      <c r="A284" s="10"/>
      <c r="B284" s="75"/>
      <c r="C284" s="10"/>
      <c r="D284" s="10"/>
      <c r="E284" s="56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76"/>
      <c r="N284" s="30"/>
      <c r="O284" s="30"/>
      <c r="P284" s="30"/>
      <c r="Q284" s="78"/>
      <c r="R284" s="39">
        <v>1</v>
      </c>
      <c r="S284" s="30" t="s">
        <v>3</v>
      </c>
      <c r="T284" s="30"/>
      <c r="U284" s="34">
        <f t="shared" si="70"/>
        <v>2</v>
      </c>
      <c r="V284" s="77"/>
      <c r="W284" s="35"/>
      <c r="X284" s="18" t="str">
        <f t="shared" si="74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5"/>
      <c r="AB284" s="77"/>
      <c r="AC284" s="77"/>
      <c r="AD284" s="77"/>
      <c r="AE284" s="77"/>
      <c r="AF284" s="77"/>
      <c r="AG284" s="77"/>
      <c r="AH284" s="77"/>
      <c r="AI284" s="77"/>
    </row>
    <row r="285" spans="1:35" s="9" customFormat="1" ht="30" customHeight="1" x14ac:dyDescent="0.2">
      <c r="A285" s="36"/>
      <c r="B285" s="37"/>
      <c r="C285" s="10"/>
      <c r="D285" s="54"/>
      <c r="E285" s="53"/>
      <c r="F285" s="54"/>
      <c r="G285" s="54"/>
      <c r="H285" s="54"/>
      <c r="I285" s="54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9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4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9" customFormat="1" ht="30" customHeight="1" x14ac:dyDescent="0.2">
      <c r="A286" s="36"/>
      <c r="B286" s="37"/>
      <c r="C286" s="10"/>
      <c r="D286" s="54"/>
      <c r="E286" s="53"/>
      <c r="F286" s="54"/>
      <c r="G286" s="54"/>
      <c r="H286" s="54"/>
      <c r="I286" s="54"/>
      <c r="J286" s="117" t="str">
        <f t="shared" si="72"/>
        <v xml:space="preserve">uchwyty, światłowód, 0 </v>
      </c>
      <c r="K286" s="27"/>
      <c r="L286" s="73"/>
      <c r="M286" s="32"/>
      <c r="N286" s="30"/>
      <c r="O286" s="30"/>
      <c r="P286" s="79"/>
      <c r="Q286" s="19"/>
      <c r="R286" s="39">
        <v>1</v>
      </c>
      <c r="S286" s="30" t="s">
        <v>3</v>
      </c>
      <c r="T286" s="30"/>
      <c r="U286" s="34">
        <f t="shared" si="70"/>
        <v>2</v>
      </c>
      <c r="V286" s="35"/>
      <c r="W286" s="35"/>
      <c r="X286" s="18" t="str">
        <f t="shared" si="74"/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6"/>
      <c r="AB286" s="35"/>
      <c r="AC286" s="35"/>
      <c r="AD286" s="35"/>
      <c r="AE286" s="35"/>
      <c r="AF286" s="35"/>
      <c r="AG286" s="35"/>
      <c r="AH286" s="35"/>
      <c r="AI286" s="35"/>
    </row>
    <row r="287" spans="1:35" s="9" customFormat="1" ht="30" customHeight="1" x14ac:dyDescent="0.2">
      <c r="A287" s="36"/>
      <c r="B287" s="37"/>
      <c r="C287" s="10">
        <v>67</v>
      </c>
      <c r="D287" s="10"/>
      <c r="E287" s="56"/>
      <c r="F287" s="10"/>
      <c r="G287" s="10"/>
      <c r="H287" s="10"/>
      <c r="I287" s="10"/>
      <c r="J287" s="117" t="str">
        <f t="shared" si="72"/>
        <v xml:space="preserve">uchwyty, światłowód, 0 </v>
      </c>
      <c r="K287" s="10"/>
      <c r="L287" s="73"/>
      <c r="M287" s="32"/>
      <c r="N287" s="30"/>
      <c r="O287" s="30"/>
      <c r="P287" s="79"/>
      <c r="Q287" s="19"/>
      <c r="R287" s="39">
        <v>1</v>
      </c>
      <c r="S287" s="30" t="s">
        <v>3</v>
      </c>
      <c r="T287" s="30"/>
      <c r="U287" s="34">
        <f t="shared" si="70"/>
        <v>2</v>
      </c>
      <c r="V287" s="35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6"/>
      <c r="AB287" s="35"/>
      <c r="AC287" s="35"/>
      <c r="AD287" s="35"/>
      <c r="AE287" s="35"/>
      <c r="AF287" s="35"/>
      <c r="AG287" s="35"/>
      <c r="AH287" s="35"/>
      <c r="AI287" s="35"/>
    </row>
    <row r="288" spans="1:35" s="9" customFormat="1" ht="30" customHeight="1" x14ac:dyDescent="0.2">
      <c r="A288" s="36"/>
      <c r="B288" s="37"/>
      <c r="C288" s="10">
        <v>68</v>
      </c>
      <c r="D288" s="10"/>
      <c r="E288" s="56"/>
      <c r="F288" s="10"/>
      <c r="G288" s="10"/>
      <c r="H288" s="10"/>
      <c r="I288" s="10"/>
      <c r="J288" s="27" t="str">
        <f t="shared" ref="J288" si="75">CONCATENATE("uchwyty, światłowód, ",Z288,Q288)</f>
        <v>uchwyty, światłowód, 0</v>
      </c>
      <c r="K288" s="10"/>
      <c r="L288" s="73"/>
      <c r="M288" s="32"/>
      <c r="N288" s="30"/>
      <c r="O288" s="30"/>
      <c r="P288" s="79"/>
      <c r="Q288" s="19"/>
      <c r="R288" s="39">
        <v>1</v>
      </c>
      <c r="S288" s="30" t="s">
        <v>3</v>
      </c>
      <c r="T288" s="30"/>
      <c r="U288" s="34">
        <f t="shared" si="70"/>
        <v>2</v>
      </c>
      <c r="V288" s="35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ref="Z288:Z333" si="76">IF(OR(N288="Kr",N288="K"),"wspornik krańcowy",IF(N288="P","wspornik przelotowy",IF(OR(N288="Nr",N288="RNKr",N288="Np."),"wspornik narożny",IF(N288="N","wspornik narożny",IF(N288="Or","wspornik odporowy",IF(OR(N288="RPP",N288="RPPb"),"wspornik przelotowy",IF(N288="RPK","wspornik przelotowy",IF(OR(N288="RPKr",N288="RPKb"),"wspornik przelotowy",IF(N288="BN","wspornik przelotowy",0)))))))))</f>
        <v>0</v>
      </c>
      <c r="AA288" s="16"/>
      <c r="AB288" s="35"/>
      <c r="AC288" s="35"/>
      <c r="AD288" s="35"/>
      <c r="AE288" s="35"/>
      <c r="AF288" s="35"/>
      <c r="AG288" s="35"/>
      <c r="AH288" s="35"/>
      <c r="AI288" s="35"/>
    </row>
    <row r="289" spans="1:35" s="9" customFormat="1" ht="30" customHeight="1" x14ac:dyDescent="0.2">
      <c r="A289" s="36"/>
      <c r="B289" s="37"/>
      <c r="C289" s="10">
        <v>69</v>
      </c>
      <c r="D289" s="10"/>
      <c r="E289" s="56"/>
      <c r="F289" s="27"/>
      <c r="G289" s="65"/>
      <c r="H289" s="10"/>
      <c r="I289" s="27"/>
      <c r="J289" s="27"/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76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>
        <v>70</v>
      </c>
      <c r="D290" s="12"/>
      <c r="E290" s="11"/>
      <c r="F290" s="27"/>
      <c r="G290" s="65"/>
      <c r="H290" s="10"/>
      <c r="I290" s="27"/>
      <c r="J290" s="27"/>
      <c r="K290" s="27"/>
      <c r="L290" s="73"/>
      <c r="M290" s="32"/>
      <c r="N290" s="30"/>
      <c r="O290" s="30"/>
      <c r="P290" s="30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76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71</v>
      </c>
      <c r="D291" s="10"/>
      <c r="E291" s="56"/>
      <c r="F291" s="27"/>
      <c r="G291" s="65"/>
      <c r="H291" s="10"/>
      <c r="I291" s="27"/>
      <c r="J291" s="27"/>
      <c r="K291" s="27"/>
      <c r="L291" s="73"/>
      <c r="M291" s="32"/>
      <c r="N291" s="30"/>
      <c r="O291" s="30"/>
      <c r="P291" s="30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76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72</v>
      </c>
      <c r="D292" s="12"/>
      <c r="E292" s="53"/>
      <c r="F292" s="27"/>
      <c r="G292" s="65"/>
      <c r="H292" s="10"/>
      <c r="I292" s="27"/>
      <c r="J292" s="27"/>
      <c r="K292" s="27"/>
      <c r="L292" s="73"/>
      <c r="M292" s="32"/>
      <c r="N292" s="30"/>
      <c r="O292" s="30"/>
      <c r="P292" s="30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si="76"/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73</v>
      </c>
      <c r="D293" s="10"/>
      <c r="E293" s="53"/>
      <c r="F293" s="27"/>
      <c r="G293" s="29"/>
      <c r="H293" s="10"/>
      <c r="I293" s="27"/>
      <c r="J293" s="27"/>
      <c r="K293" s="27"/>
      <c r="L293" s="73"/>
      <c r="M293" s="32"/>
      <c r="N293" s="30"/>
      <c r="O293" s="30"/>
      <c r="P293" s="30"/>
      <c r="Q293" s="19"/>
      <c r="R293" s="39">
        <v>1</v>
      </c>
      <c r="S293" s="30"/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 xml:space="preserve">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74</v>
      </c>
      <c r="D294" s="12"/>
      <c r="E294" s="53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/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 xml:space="preserve">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/>
      <c r="D295" s="10"/>
      <c r="E295" s="53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/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 xml:space="preserve">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/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/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 xml:space="preserve">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/>
      <c r="D297" s="10"/>
      <c r="E297" s="53"/>
      <c r="F297" s="27"/>
      <c r="G297" s="65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/>
      <c r="D298" s="12"/>
      <c r="E298" s="53"/>
      <c r="F298" s="27"/>
      <c r="G298" s="29"/>
      <c r="H298" s="10"/>
      <c r="I298" s="27"/>
      <c r="J298" s="27"/>
      <c r="K298" s="27"/>
      <c r="L298" s="73"/>
      <c r="M298" s="32"/>
      <c r="N298" s="44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ref="U299:U362" si="77">P299+2</f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7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7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65"/>
      <c r="H302" s="10"/>
      <c r="I302" s="27"/>
      <c r="J302" s="27"/>
      <c r="K302" s="27"/>
      <c r="L302" s="73"/>
      <c r="M302" s="32"/>
      <c r="N302" s="30"/>
      <c r="O302" s="30"/>
      <c r="P302" s="30"/>
      <c r="Q302" s="19"/>
      <c r="R302" s="39">
        <v>1</v>
      </c>
      <c r="S302" s="30"/>
      <c r="T302" s="30"/>
      <c r="U302" s="34">
        <f t="shared" si="77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54"/>
      <c r="D303" s="54"/>
      <c r="E303" s="53"/>
      <c r="F303" s="54"/>
      <c r="G303" s="54"/>
      <c r="H303" s="54"/>
      <c r="I303" s="54"/>
      <c r="J303" s="54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si="77"/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54"/>
      <c r="D304" s="54"/>
      <c r="E304" s="53"/>
      <c r="F304" s="54"/>
      <c r="G304" s="54"/>
      <c r="H304" s="54"/>
      <c r="I304" s="54"/>
      <c r="J304" s="54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59"/>
      <c r="D305" s="59"/>
      <c r="E305" s="62"/>
      <c r="F305" s="59"/>
      <c r="G305" s="59"/>
      <c r="H305" s="59"/>
      <c r="I305" s="59"/>
      <c r="J305" s="59"/>
      <c r="K305" s="59"/>
      <c r="L305" s="73"/>
      <c r="M305" s="32"/>
      <c r="N305" s="69"/>
      <c r="O305" s="69"/>
      <c r="P305" s="30"/>
      <c r="Q305" s="19"/>
      <c r="R305" s="39">
        <v>1</v>
      </c>
      <c r="S305" s="69"/>
      <c r="T305" s="69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61"/>
      <c r="D306" s="61"/>
      <c r="E306" s="60"/>
      <c r="F306" s="61"/>
      <c r="G306" s="61"/>
      <c r="H306" s="61"/>
      <c r="I306" s="61"/>
      <c r="J306" s="61"/>
      <c r="K306" s="61"/>
      <c r="L306" s="73"/>
      <c r="M306" s="32"/>
      <c r="N306" s="58"/>
      <c r="O306" s="58"/>
      <c r="P306" s="30"/>
      <c r="Q306" s="19"/>
      <c r="R306" s="39">
        <v>1</v>
      </c>
      <c r="S306" s="58"/>
      <c r="T306" s="58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63"/>
      <c r="D307" s="63"/>
      <c r="E307" s="62"/>
      <c r="F307" s="63"/>
      <c r="G307" s="63"/>
      <c r="H307" s="63"/>
      <c r="I307" s="63"/>
      <c r="J307" s="63"/>
      <c r="K307" s="63"/>
      <c r="L307" s="73"/>
      <c r="M307" s="32"/>
      <c r="N307" s="57"/>
      <c r="O307" s="57"/>
      <c r="P307" s="30"/>
      <c r="Q307" s="19"/>
      <c r="R307" s="39">
        <v>1</v>
      </c>
      <c r="S307" s="57"/>
      <c r="T307" s="57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10">
        <v>66</v>
      </c>
      <c r="D308" s="54"/>
      <c r="E308" s="53"/>
      <c r="F308" s="27"/>
      <c r="G308" s="65"/>
      <c r="H308" s="10"/>
      <c r="I308" s="27"/>
      <c r="J308" s="27"/>
      <c r="K308" s="27"/>
      <c r="L308" s="73"/>
      <c r="M308" s="32"/>
      <c r="N308" s="30"/>
      <c r="O308" s="30"/>
      <c r="P308" s="30"/>
      <c r="Q308" s="19"/>
      <c r="R308" s="39">
        <v>1</v>
      </c>
      <c r="S308" s="30" t="s">
        <v>3</v>
      </c>
      <c r="T308" s="30">
        <f>IF(S308="T",20,0)</f>
        <v>20</v>
      </c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>, lampa OU,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10">
        <v>67</v>
      </c>
      <c r="D309" s="54"/>
      <c r="E309" s="53"/>
      <c r="F309" s="27"/>
      <c r="G309" s="65"/>
      <c r="H309" s="10"/>
      <c r="I309" s="27"/>
      <c r="J309" s="27"/>
      <c r="K309" s="27"/>
      <c r="L309" s="73"/>
      <c r="M309" s="32"/>
      <c r="N309" s="30"/>
      <c r="O309" s="30"/>
      <c r="P309" s="30"/>
      <c r="Q309" s="19"/>
      <c r="R309" s="39">
        <v>1</v>
      </c>
      <c r="S309" s="30"/>
      <c r="T309" s="30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10">
        <v>68</v>
      </c>
      <c r="D310" s="54"/>
      <c r="E310" s="53"/>
      <c r="F310" s="27"/>
      <c r="G310" s="13"/>
      <c r="H310" s="10"/>
      <c r="I310" s="27"/>
      <c r="J310" s="27"/>
      <c r="K310" s="27"/>
      <c r="L310" s="73"/>
      <c r="M310" s="32"/>
      <c r="N310" s="44"/>
      <c r="O310" s="30"/>
      <c r="P310" s="30"/>
      <c r="Q310" s="19"/>
      <c r="R310" s="39">
        <v>1</v>
      </c>
      <c r="S310" s="30"/>
      <c r="T310" s="30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10">
        <v>69</v>
      </c>
      <c r="D311" s="54"/>
      <c r="E311" s="53"/>
      <c r="F311" s="27"/>
      <c r="G311" s="13"/>
      <c r="H311" s="10"/>
      <c r="I311" s="27"/>
      <c r="J311" s="27"/>
      <c r="K311" s="27"/>
      <c r="L311" s="73"/>
      <c r="M311" s="32"/>
      <c r="N311" s="44"/>
      <c r="O311" s="30"/>
      <c r="P311" s="30"/>
      <c r="Q311" s="19"/>
      <c r="R311" s="39">
        <v>1</v>
      </c>
      <c r="S311" s="30"/>
      <c r="T311" s="30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70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/>
      <c r="T312" s="30"/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 xml:space="preserve">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71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72</v>
      </c>
      <c r="D314" s="54"/>
      <c r="E314" s="53"/>
      <c r="F314" s="27"/>
      <c r="G314" s="65"/>
      <c r="H314" s="10"/>
      <c r="I314" s="27"/>
      <c r="J314" s="27"/>
      <c r="K314" s="27"/>
      <c r="L314" s="73"/>
      <c r="M314" s="32"/>
      <c r="N314" s="30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/>
      <c r="D315" s="54"/>
      <c r="E315" s="56"/>
      <c r="F315" s="27"/>
      <c r="G315" s="65"/>
      <c r="H315" s="10"/>
      <c r="I315" s="27"/>
      <c r="J315" s="27"/>
      <c r="K315" s="27"/>
      <c r="L315" s="73"/>
      <c r="M315" s="32"/>
      <c r="N315" s="30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/>
      <c r="D316" s="54"/>
      <c r="E316" s="56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/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/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ref="X320:X325" si="78">IF(R320=1,("AL.  4x50 mm2+AL. 1x25 mm2"),IF(R320=2,("AL.  4x50 mm2+AL. 2x25 mm2"),IF(R320=3,("AsXSn 4x50 mm2+AsXSn 1x25 mm2"),IF(R320=4,("AsXSn 4x50 mm2+AsXSn 2x25 mm2"),IF(R320=5,("AL.  4x50 mm2"),IF(R320=6,("AsXSn 4x50 mm2")))))))</f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4" t="s">
        <v>57</v>
      </c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80"/>
      <c r="N321" s="30"/>
      <c r="O321" s="30"/>
      <c r="P321" s="81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8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6"/>
      <c r="F322" s="27"/>
      <c r="G322" s="65"/>
      <c r="H322" s="10"/>
      <c r="I322" s="27"/>
      <c r="J322" s="27"/>
      <c r="K322" s="27"/>
      <c r="L322" s="73"/>
      <c r="M322" s="82"/>
      <c r="N322" s="30"/>
      <c r="O322" s="30"/>
      <c r="P322" s="81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8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3"/>
      <c r="F323" s="27"/>
      <c r="G323" s="65"/>
      <c r="H323" s="10"/>
      <c r="I323" s="27"/>
      <c r="J323" s="27"/>
      <c r="K323" s="27"/>
      <c r="L323" s="73"/>
      <c r="M323" s="82"/>
      <c r="N323" s="30"/>
      <c r="O323" s="30"/>
      <c r="P323" s="81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8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54"/>
      <c r="D324" s="54"/>
      <c r="E324" s="53"/>
      <c r="F324" s="54"/>
      <c r="G324" s="54"/>
      <c r="H324" s="54"/>
      <c r="I324" s="54"/>
      <c r="J324" s="54"/>
      <c r="K324" s="27"/>
      <c r="L324" s="73"/>
      <c r="M324" s="82"/>
      <c r="N324" s="30"/>
      <c r="O324" s="30"/>
      <c r="P324" s="81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si="78"/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5"/>
      <c r="AG324" s="35"/>
      <c r="AH324" s="35"/>
      <c r="AI324" s="35"/>
    </row>
    <row r="325" spans="1:35" s="9" customFormat="1" ht="30" customHeight="1" x14ac:dyDescent="0.2">
      <c r="A325" s="36"/>
      <c r="B325" s="37"/>
      <c r="C325" s="54"/>
      <c r="D325" s="54"/>
      <c r="E325" s="53"/>
      <c r="F325" s="54"/>
      <c r="G325" s="54"/>
      <c r="H325" s="54"/>
      <c r="I325" s="54"/>
      <c r="J325" s="54"/>
      <c r="K325" s="27"/>
      <c r="L325" s="73"/>
      <c r="M325" s="32"/>
      <c r="N325" s="30"/>
      <c r="O325" s="30"/>
      <c r="P325" s="30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10"/>
      <c r="E326" s="56"/>
      <c r="F326" s="10"/>
      <c r="G326" s="65"/>
      <c r="H326" s="10"/>
      <c r="I326" s="27"/>
      <c r="J326" s="27"/>
      <c r="K326" s="27"/>
      <c r="L326" s="83"/>
      <c r="M326" s="32"/>
      <c r="N326" s="30"/>
      <c r="O326" s="30"/>
      <c r="P326" s="30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ref="X326:X362" si="79">IF(R326=1,("AL.  4x50 mm2+AL. 1x25 mm2"),IF(R326=2,("AL.  4x50 mm2+AL. 2x25 mm2"),IF(R326=3,("AsXSn 4x50 mm2+AsXSn 1x25 mm2"),("AsXSn 4x50 mm2+AsXSn 2x25 mm2"))))</f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54"/>
      <c r="G327" s="54"/>
      <c r="H327" s="54"/>
      <c r="I327" s="54"/>
      <c r="J327" s="27"/>
      <c r="K327" s="27"/>
      <c r="L327" s="83"/>
      <c r="M327" s="32"/>
      <c r="N327" s="30"/>
      <c r="O327" s="30"/>
      <c r="P327" s="30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9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10"/>
      <c r="D328" s="54"/>
      <c r="E328" s="53"/>
      <c r="F328" s="54"/>
      <c r="G328" s="54"/>
      <c r="H328" s="54"/>
      <c r="I328" s="54"/>
      <c r="J328" s="27"/>
      <c r="K328" s="27"/>
      <c r="L328" s="83"/>
      <c r="M328" s="32"/>
      <c r="N328" s="30"/>
      <c r="O328" s="30"/>
      <c r="P328" s="30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9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10"/>
      <c r="D329" s="54"/>
      <c r="E329" s="53"/>
      <c r="F329" s="10"/>
      <c r="G329" s="65"/>
      <c r="H329" s="10"/>
      <c r="I329" s="27"/>
      <c r="J329" s="27"/>
      <c r="K329" s="27"/>
      <c r="L329" s="8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9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3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si="79"/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10"/>
      <c r="G331" s="65"/>
      <c r="H331" s="10"/>
      <c r="I331" s="27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10"/>
      <c r="E332" s="53"/>
      <c r="F332" s="10"/>
      <c r="G332" s="65"/>
      <c r="H332" s="10"/>
      <c r="I332" s="27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81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ref="Y333:Y396" si="80">IF(S333="T",(", lampa OU, przyłącze napow. nN"), (" przyłącze napow. nN"))</f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81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80"/>
        <v xml:space="preserve"> przyłącze napow. nN</v>
      </c>
      <c r="Z334" s="18">
        <f t="shared" ref="Z334:Z360" si="81">IF(OR(N334="Kr",N334="K"),"wspornik krańcowy",IF(N334="P","wspornik przelotowy",IF(OR(N334="Nr",N334="RNKr",N334="Np."),"wspornik narożny",IF(N334="N","wspornik narożny",IF(N334="Or","wspornik odporowy",IF(OR(N334="RPP",N334="RPPb"),"wspornik przelotowy",IF(N334="RPK","wspornik przelotowy",IF(N334="RPKr","wspornik przelotowy",IF(N334="BN","wspornik przelotowy",0)))))))))</f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>
        <v>56</v>
      </c>
      <c r="D335" s="54"/>
      <c r="E335" s="53"/>
      <c r="F335" s="10"/>
      <c r="G335" s="65"/>
      <c r="H335" s="10"/>
      <c r="I335" s="27"/>
      <c r="J335" s="27"/>
      <c r="K335" s="27"/>
      <c r="L335" s="83"/>
      <c r="M335" s="32">
        <f>1397+1046</f>
        <v>2443</v>
      </c>
      <c r="N335" s="30"/>
      <c r="O335" s="30"/>
      <c r="P335" s="81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80"/>
        <v xml:space="preserve"> przyłącze napow. nN</v>
      </c>
      <c r="Z335" s="18">
        <f t="shared" si="81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>
        <v>56</v>
      </c>
      <c r="D336" s="10"/>
      <c r="E336" s="53"/>
      <c r="F336" s="54"/>
      <c r="G336" s="65"/>
      <c r="H336" s="10"/>
      <c r="I336" s="27"/>
      <c r="J336" s="27"/>
      <c r="K336" s="27"/>
      <c r="L336" s="71"/>
      <c r="M336" s="32">
        <f>1467+1096</f>
        <v>2563</v>
      </c>
      <c r="N336" s="30"/>
      <c r="O336" s="30"/>
      <c r="P336" s="81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80"/>
        <v xml:space="preserve"> przyłącze napow. nN</v>
      </c>
      <c r="Z336" s="18">
        <f t="shared" si="81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>
        <v>57</v>
      </c>
      <c r="D337" s="54"/>
      <c r="E337" s="56"/>
      <c r="F337" s="54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si="80"/>
        <v xml:space="preserve"> przyłącze napow. nN</v>
      </c>
      <c r="Z337" s="18">
        <f t="shared" si="81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>
        <v>58</v>
      </c>
      <c r="D338" s="54"/>
      <c r="E338" s="53"/>
      <c r="F338" s="54"/>
      <c r="G338" s="54"/>
      <c r="H338" s="54"/>
      <c r="I338" s="54"/>
      <c r="J338" s="54"/>
      <c r="K338" s="27"/>
      <c r="L338" s="71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si="81"/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59</v>
      </c>
      <c r="D339" s="54"/>
      <c r="E339" s="53"/>
      <c r="F339" s="54"/>
      <c r="G339" s="54"/>
      <c r="H339" s="54"/>
      <c r="I339" s="54"/>
      <c r="J339" s="54"/>
      <c r="K339" s="27"/>
      <c r="L339" s="83"/>
      <c r="M339" s="32"/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60</v>
      </c>
      <c r="D340" s="54"/>
      <c r="E340" s="53"/>
      <c r="F340" s="54"/>
      <c r="G340" s="54"/>
      <c r="H340" s="54"/>
      <c r="I340" s="54"/>
      <c r="J340" s="54"/>
      <c r="K340" s="27"/>
      <c r="L340" s="73"/>
      <c r="M340" s="32"/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61</v>
      </c>
      <c r="D341" s="10"/>
      <c r="E341" s="56"/>
      <c r="F341" s="10"/>
      <c r="G341" s="65"/>
      <c r="H341" s="10"/>
      <c r="I341" s="27"/>
      <c r="J341" s="27"/>
      <c r="K341" s="27"/>
      <c r="L341" s="83"/>
      <c r="M341" s="32"/>
      <c r="N341" s="84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62</v>
      </c>
      <c r="D342" s="10"/>
      <c r="E342" s="56"/>
      <c r="F342" s="10"/>
      <c r="G342" s="65"/>
      <c r="H342" s="10"/>
      <c r="I342" s="27"/>
      <c r="J342" s="27"/>
      <c r="K342" s="27"/>
      <c r="L342" s="83"/>
      <c r="M342" s="32"/>
      <c r="N342" s="84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63</v>
      </c>
      <c r="D343" s="10"/>
      <c r="E343" s="56"/>
      <c r="F343" s="10"/>
      <c r="G343" s="65"/>
      <c r="H343" s="10"/>
      <c r="I343" s="27"/>
      <c r="J343" s="27" t="s">
        <v>58</v>
      </c>
      <c r="K343" s="27"/>
      <c r="L343" s="71"/>
      <c r="M343" s="32"/>
      <c r="N343" s="84"/>
      <c r="O343" s="30"/>
      <c r="P343" s="85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/>
      <c r="D344" s="10"/>
      <c r="E344" s="56"/>
      <c r="F344" s="10"/>
      <c r="G344" s="65"/>
      <c r="H344" s="10"/>
      <c r="I344" s="27"/>
      <c r="J344" s="27"/>
      <c r="K344" s="27"/>
      <c r="L344" s="73"/>
      <c r="M344" s="32"/>
      <c r="N344" s="84"/>
      <c r="O344" s="30"/>
      <c r="P344" s="72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/>
      <c r="D345" s="10"/>
      <c r="E345" s="56"/>
      <c r="F345" s="10"/>
      <c r="G345" s="65"/>
      <c r="H345" s="10"/>
      <c r="I345" s="27"/>
      <c r="J345" s="27"/>
      <c r="K345" s="27"/>
      <c r="L345" s="73"/>
      <c r="M345" s="32"/>
      <c r="N345" s="84"/>
      <c r="O345" s="30"/>
      <c r="P345" s="72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/>
      <c r="D346" s="10"/>
      <c r="E346" s="56"/>
      <c r="F346" s="10"/>
      <c r="G346" s="65"/>
      <c r="H346" s="10"/>
      <c r="I346" s="27"/>
      <c r="J346" s="27"/>
      <c r="K346" s="27"/>
      <c r="L346" s="73"/>
      <c r="M346" s="32"/>
      <c r="N346" s="84"/>
      <c r="O346" s="30"/>
      <c r="P346" s="72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/>
      <c r="D347" s="10"/>
      <c r="E347" s="56"/>
      <c r="F347" s="10"/>
      <c r="G347" s="65"/>
      <c r="H347" s="10"/>
      <c r="I347" s="27"/>
      <c r="J347" s="27"/>
      <c r="K347" s="27"/>
      <c r="L347" s="73"/>
      <c r="M347" s="32"/>
      <c r="N347" s="84"/>
      <c r="O347" s="30"/>
      <c r="P347" s="72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 t="s">
        <v>12</v>
      </c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16" t="s">
        <v>12</v>
      </c>
      <c r="AE349" s="35"/>
      <c r="AF349" s="35"/>
      <c r="AG349" s="35"/>
      <c r="AH349" s="35"/>
      <c r="AI349" s="35"/>
    </row>
    <row r="350" spans="1:35" s="9" customFormat="1" ht="30" customHeight="1" x14ac:dyDescent="0.2">
      <c r="A350" s="10"/>
      <c r="B350" s="75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10"/>
      <c r="B351" s="75"/>
      <c r="C351" s="10"/>
      <c r="D351" s="10"/>
      <c r="E351" s="56"/>
      <c r="F351" s="10"/>
      <c r="G351" s="65"/>
      <c r="H351" s="10"/>
      <c r="I351" s="27"/>
      <c r="J351" s="27"/>
      <c r="K351" s="27"/>
      <c r="L351" s="8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10"/>
      <c r="B352" s="75"/>
      <c r="C352" s="10"/>
      <c r="D352" s="10"/>
      <c r="E352" s="56"/>
      <c r="F352" s="10"/>
      <c r="G352" s="65"/>
      <c r="H352" s="10"/>
      <c r="I352" s="27"/>
      <c r="J352" s="27"/>
      <c r="K352" s="27"/>
      <c r="L352" s="8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/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10"/>
      <c r="B353" s="75"/>
      <c r="C353" s="54"/>
      <c r="D353" s="54"/>
      <c r="E353" s="53"/>
      <c r="F353" s="54"/>
      <c r="G353" s="54"/>
      <c r="H353" s="54"/>
      <c r="I353" s="54"/>
      <c r="J353" s="54"/>
      <c r="K353" s="27"/>
      <c r="L353" s="71"/>
      <c r="M353" s="32"/>
      <c r="N353" s="30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35"/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54"/>
      <c r="D354" s="54"/>
      <c r="E354" s="53"/>
      <c r="F354" s="54"/>
      <c r="G354" s="54"/>
      <c r="H354" s="54"/>
      <c r="I354" s="54"/>
      <c r="J354" s="54"/>
      <c r="K354" s="27"/>
      <c r="L354" s="83"/>
      <c r="M354" s="32"/>
      <c r="N354" s="30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3"/>
      <c r="F355" s="10"/>
      <c r="G355" s="65"/>
      <c r="H355" s="10"/>
      <c r="I355" s="27"/>
      <c r="J355" s="27"/>
      <c r="K355" s="27"/>
      <c r="L355" s="83"/>
      <c r="M355" s="32"/>
      <c r="N355" s="30"/>
      <c r="O355" s="84"/>
      <c r="P355" s="30"/>
      <c r="Q355" s="19"/>
      <c r="R355" s="39">
        <v>1</v>
      </c>
      <c r="S355" s="86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3"/>
      <c r="F356" s="10"/>
      <c r="G356" s="13"/>
      <c r="H356" s="10"/>
      <c r="I356" s="27"/>
      <c r="J356" s="27"/>
      <c r="K356" s="27"/>
      <c r="L356" s="71"/>
      <c r="M356" s="32"/>
      <c r="N356" s="30"/>
      <c r="O356" s="84"/>
      <c r="P356" s="30"/>
      <c r="Q356" s="19"/>
      <c r="R356" s="39">
        <v>1</v>
      </c>
      <c r="S356" s="86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10"/>
      <c r="D357" s="10"/>
      <c r="E357" s="56"/>
      <c r="F357" s="10"/>
      <c r="G357" s="65"/>
      <c r="H357" s="10"/>
      <c r="I357" s="27"/>
      <c r="J357" s="27"/>
      <c r="K357" s="27"/>
      <c r="L357" s="73"/>
      <c r="M357" s="32"/>
      <c r="N357" s="84"/>
      <c r="O357" s="84"/>
      <c r="P357" s="81"/>
      <c r="Q357" s="19"/>
      <c r="R357" s="39">
        <v>1</v>
      </c>
      <c r="S357" s="86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73"/>
      <c r="M358" s="32"/>
      <c r="N358" s="30"/>
      <c r="O358" s="30"/>
      <c r="P358" s="30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54"/>
      <c r="D359" s="54"/>
      <c r="E359" s="53"/>
      <c r="F359" s="54"/>
      <c r="G359" s="54"/>
      <c r="H359" s="54"/>
      <c r="I359" s="54"/>
      <c r="J359" s="54"/>
      <c r="K359" s="27"/>
      <c r="L359" s="73"/>
      <c r="M359" s="32"/>
      <c r="N359" s="30"/>
      <c r="O359" s="30"/>
      <c r="P359" s="30"/>
      <c r="Q359" s="19"/>
      <c r="R359" s="39">
        <v>1</v>
      </c>
      <c r="S359" s="30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6"/>
      <c r="F360" s="10"/>
      <c r="G360" s="65"/>
      <c r="H360" s="10"/>
      <c r="I360" s="27"/>
      <c r="J360" s="27" t="s">
        <v>56</v>
      </c>
      <c r="K360" s="27"/>
      <c r="L360" s="73"/>
      <c r="M360" s="32"/>
      <c r="N360" s="84"/>
      <c r="O360" s="84"/>
      <c r="P360" s="30"/>
      <c r="Q360" s="19"/>
      <c r="R360" s="39">
        <v>1</v>
      </c>
      <c r="S360" s="30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87"/>
      <c r="N361" s="84"/>
      <c r="O361" s="84"/>
      <c r="P361" s="30"/>
      <c r="Q361" s="19"/>
      <c r="R361" s="39">
        <v>1</v>
      </c>
      <c r="S361" s="30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ref="Z361:Z374" si="82">IF(OR(N361="Kr",N361="K"),"wspornik krańcowy",IF(N361="P","wspornik przelotowy",IF(OR(N361="Nr",N361="RNKr"),"wspornik narożny",IF(N361="N","wspornik narożny",IF(N361="Or","wspornik odporowy",IF(OR(N361="RPP",N361="RPPb"),"wspornik przelotowy",IF(N361="RPK","wspornik przelotowy",IF(N361="RPKr","wspornik przelotowy",IF(N361="BN","wspornik przelotowy",0)))))))))</f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10"/>
      <c r="D362" s="10"/>
      <c r="E362" s="56"/>
      <c r="F362" s="10"/>
      <c r="G362" s="65"/>
      <c r="H362" s="10"/>
      <c r="I362" s="27"/>
      <c r="J362" s="27"/>
      <c r="K362" s="27"/>
      <c r="L362" s="83"/>
      <c r="M362" s="87"/>
      <c r="N362" s="84"/>
      <c r="O362" s="84"/>
      <c r="P362" s="81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2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10"/>
      <c r="D363" s="10"/>
      <c r="E363" s="56"/>
      <c r="F363" s="10"/>
      <c r="G363" s="65"/>
      <c r="H363" s="10"/>
      <c r="I363" s="27"/>
      <c r="J363" s="27"/>
      <c r="K363" s="27"/>
      <c r="L363" s="83"/>
      <c r="M363" s="87"/>
      <c r="N363" s="84"/>
      <c r="O363" s="84"/>
      <c r="P363" s="81"/>
      <c r="Q363" s="19"/>
      <c r="R363" s="39">
        <v>1</v>
      </c>
      <c r="S363" s="30"/>
      <c r="T363" s="30"/>
      <c r="U363" s="34">
        <f t="shared" ref="U363:U397" si="83">P363+2</f>
        <v>2</v>
      </c>
      <c r="V363" s="35"/>
      <c r="W363" s="35"/>
      <c r="X363" s="18" t="str">
        <f t="shared" ref="X363:X371" si="84">IF(R363=1,("AL.  4x50 mm2+AL. 1x25 mm2"),("AsXSn 4x50 mm2+AsXSn 2x25 mm2"))</f>
        <v>AL.  4x50 mm2+AL. 1x25 mm2</v>
      </c>
      <c r="Y363" s="18" t="str">
        <f t="shared" si="80"/>
        <v xml:space="preserve"> przyłącze napow. nN</v>
      </c>
      <c r="Z363" s="18">
        <f t="shared" si="82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/>
      <c r="K364" s="27"/>
      <c r="L364" s="83"/>
      <c r="M364" s="87"/>
      <c r="N364" s="84"/>
      <c r="O364" s="84"/>
      <c r="P364" s="81"/>
      <c r="Q364" s="19"/>
      <c r="R364" s="39">
        <v>1</v>
      </c>
      <c r="S364" s="30"/>
      <c r="T364" s="30"/>
      <c r="U364" s="34">
        <f t="shared" si="83"/>
        <v>2</v>
      </c>
      <c r="V364" s="35"/>
      <c r="W364" s="35"/>
      <c r="X364" s="18" t="str">
        <f t="shared" si="84"/>
        <v>AL.  4x50 mm2+AL. 1x25 mm2</v>
      </c>
      <c r="Y364" s="18" t="str">
        <f t="shared" si="80"/>
        <v xml:space="preserve"> przyłącze napow. nN</v>
      </c>
      <c r="Z364" s="18">
        <f t="shared" si="82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83"/>
      <c r="M365" s="87"/>
      <c r="N365" s="84"/>
      <c r="O365" s="84"/>
      <c r="P365" s="81"/>
      <c r="Q365" s="19"/>
      <c r="R365" s="39">
        <v>1</v>
      </c>
      <c r="S365" s="30"/>
      <c r="T365" s="30"/>
      <c r="U365" s="34">
        <f t="shared" si="83"/>
        <v>2</v>
      </c>
      <c r="V365" s="35"/>
      <c r="W365" s="35"/>
      <c r="X365" s="18" t="str">
        <f t="shared" si="84"/>
        <v>AL.  4x50 mm2+AL. 1x25 mm2</v>
      </c>
      <c r="Y365" s="18" t="str">
        <f t="shared" si="80"/>
        <v xml:space="preserve"> przyłącze napow. nN</v>
      </c>
      <c r="Z365" s="18">
        <f t="shared" si="82"/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7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83"/>
        <v>2</v>
      </c>
      <c r="V366" s="35"/>
      <c r="W366" s="35"/>
      <c r="X366" s="18" t="str">
        <f t="shared" si="84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54"/>
      <c r="D367" s="54"/>
      <c r="E367" s="53"/>
      <c r="F367" s="54"/>
      <c r="G367" s="88"/>
      <c r="H367" s="54"/>
      <c r="I367" s="54"/>
      <c r="J367" s="54"/>
      <c r="K367" s="27"/>
      <c r="L367" s="73"/>
      <c r="M367" s="87"/>
      <c r="N367" s="30"/>
      <c r="O367" s="30"/>
      <c r="P367" s="30"/>
      <c r="Q367" s="19"/>
      <c r="R367" s="39">
        <v>1</v>
      </c>
      <c r="S367" s="30"/>
      <c r="T367" s="30"/>
      <c r="U367" s="34">
        <f t="shared" si="83"/>
        <v>2</v>
      </c>
      <c r="V367" s="35"/>
      <c r="W367" s="35"/>
      <c r="X367" s="18" t="str">
        <f t="shared" si="84"/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54"/>
      <c r="D368" s="54"/>
      <c r="E368" s="53"/>
      <c r="F368" s="54"/>
      <c r="G368" s="88"/>
      <c r="H368" s="54"/>
      <c r="I368" s="54"/>
      <c r="J368" s="54"/>
      <c r="K368" s="27"/>
      <c r="L368" s="83"/>
      <c r="M368" s="87"/>
      <c r="N368" s="30"/>
      <c r="O368" s="30"/>
      <c r="P368" s="33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54"/>
      <c r="D369" s="54"/>
      <c r="E369" s="53"/>
      <c r="F369" s="54"/>
      <c r="G369" s="88"/>
      <c r="H369" s="54"/>
      <c r="I369" s="54"/>
      <c r="J369" s="54"/>
      <c r="K369" s="27"/>
      <c r="L369" s="83"/>
      <c r="M369" s="87"/>
      <c r="N369" s="30"/>
      <c r="O369" s="30"/>
      <c r="P369" s="33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10"/>
      <c r="J370" s="10"/>
      <c r="K370" s="10"/>
      <c r="L370" s="73"/>
      <c r="M370" s="87"/>
      <c r="N370" s="30"/>
      <c r="O370" s="30"/>
      <c r="P370" s="33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10"/>
      <c r="D371" s="10"/>
      <c r="E371" s="56"/>
      <c r="F371" s="10"/>
      <c r="G371" s="65"/>
      <c r="H371" s="10"/>
      <c r="I371" s="27"/>
      <c r="J371" s="27"/>
      <c r="K371" s="27"/>
      <c r="L371" s="83"/>
      <c r="M371" s="87"/>
      <c r="N371" s="84"/>
      <c r="O371" s="84"/>
      <c r="P371" s="33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10"/>
      <c r="D372" s="10"/>
      <c r="E372" s="56"/>
      <c r="F372" s="10"/>
      <c r="G372" s="65"/>
      <c r="H372" s="10"/>
      <c r="I372" s="27"/>
      <c r="J372" s="27"/>
      <c r="K372" s="27"/>
      <c r="L372" s="83"/>
      <c r="M372" s="87"/>
      <c r="N372" s="84"/>
      <c r="O372" s="84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>IF(R372="4xAL50 + 2xAL25",("AL.  4x50 mm2+AL.2x25 mm2"),("AL. 2x25 mm2"))</f>
        <v>AL. 2x25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10"/>
      <c r="D373" s="10"/>
      <c r="E373" s="56"/>
      <c r="F373" s="10"/>
      <c r="G373" s="65"/>
      <c r="H373" s="10"/>
      <c r="I373" s="27"/>
      <c r="J373" s="27"/>
      <c r="K373" s="27"/>
      <c r="L373" s="73"/>
      <c r="M373" s="87"/>
      <c r="N373" s="84"/>
      <c r="O373" s="84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>IF(R373="4xAL50 + 2xAL25",("AL.  4x50 mm2+AL.2x25 mm2"),("AL. 2x25 mm2"))</f>
        <v>AL. 2x25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27"/>
      <c r="J374" s="27"/>
      <c r="K374" s="27"/>
      <c r="L374" s="83"/>
      <c r="M374" s="87"/>
      <c r="N374" s="84"/>
      <c r="O374" s="84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>IF(R374="4xAL50 + 2xAL25",("AL.  4x50 mm2+AL.2x25 mm2"),("AL. 2x25 mm2"))</f>
        <v>AL. 2x25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>IF(R375="4xAL50 + 2xAL25",("AL.  4x50 mm2+AL.2x25 mm2"),("AL. 2x25 mm2"))</f>
        <v>AL. 2x25 mm2</v>
      </c>
      <c r="Y375" s="18" t="str">
        <f t="shared" si="80"/>
        <v xml:space="preserve"> przyłącze napow. nN</v>
      </c>
      <c r="Z375" s="18"/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7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/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thickBot="1" x14ac:dyDescent="0.25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>
        <f>E375</f>
        <v>0</v>
      </c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 t="shared" ref="X377:X385" si="85">IF(R377="AsXSn 4x50+AsXSn 2x25",("AsXSn 4x50 mm2+AsXSn 2x25 mm2"),("AsXSn 4x50 mm2+AsXSn 2x25 mm2+AsXSn 4x50 mm2"))</f>
        <v>AsXSn 4x50 mm2+AsXSn 2x25 mm2+AsXSn 4x50 mm2</v>
      </c>
      <c r="Y377" s="18" t="str">
        <f t="shared" si="80"/>
        <v xml:space="preserve"> przyłącze napow. nN</v>
      </c>
      <c r="Z377" s="18"/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thickBot="1" x14ac:dyDescent="0.25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89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 t="shared" si="85"/>
        <v>AsXSn 4x50 mm2+AsXSn 2x25 mm2+AsXSn 4x50 mm2</v>
      </c>
      <c r="Y378" s="18" t="str">
        <f t="shared" si="80"/>
        <v xml:space="preserve"> przyłącze napow. nN</v>
      </c>
      <c r="Z378" s="18"/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 t="shared" si="85"/>
        <v>AsXSn 4x50 mm2+AsXSn 2x25 mm2+AsXSn 4x50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8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 t="shared" si="85"/>
        <v>AsXSn 4x50 mm2+AsXSn 2x25 mm2+AsXSn 4x50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x14ac:dyDescent="0.2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/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si="85"/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x14ac:dyDescent="0.2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33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90"/>
      <c r="B383" s="91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90"/>
      <c r="B384" s="91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90"/>
      <c r="B385" s="91"/>
      <c r="C385" s="10"/>
      <c r="D385" s="10"/>
      <c r="E385" s="56"/>
      <c r="F385" s="10"/>
      <c r="G385" s="65"/>
      <c r="H385" s="10"/>
      <c r="I385" s="27"/>
      <c r="J385" s="27"/>
      <c r="K385" s="27"/>
      <c r="L385" s="8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90"/>
      <c r="B386" s="91"/>
      <c r="C386" s="10"/>
      <c r="D386" s="10"/>
      <c r="E386" s="56"/>
      <c r="F386" s="10"/>
      <c r="G386" s="65"/>
      <c r="H386" s="10"/>
      <c r="I386" s="27"/>
      <c r="J386" s="27"/>
      <c r="K386" s="27"/>
      <c r="L386" s="7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>IF(R386="4xAL50+2xAL25 +AsXSn 4x50",("AL.  4x50 mm2+AL. 2x25 mm2+AsXSn 4x50 mm2"),("AsXSn 4x50 mm2"))</f>
        <v>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>IF(R387="4xAL50+2xAL25 +AsXSn 4x50",("AL.  4x50 mm2+AL. 2x25 mm2+AsXSn 4x50 mm2"),("AsXSn 4x50 mm2"))</f>
        <v>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7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>IF(R388="4xAL50+2xAL25 +AsXSn 4x50",("AL.  4x50 mm2+AL. 2x25 mm2+AsXSn 4x50 mm2"),("AsXSn 4x50 mm2"))</f>
        <v>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>IF(R389="4xAL50+2xAL25 +AsXSn 4x50",("AL.  4x50 mm2+AL. 2x25 mm2+AsXSn 4x50 mm2"),("AsXSn 4x50 mm2"))</f>
        <v>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8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/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54"/>
      <c r="D391" s="54"/>
      <c r="E391" s="53"/>
      <c r="F391" s="54"/>
      <c r="G391" s="88"/>
      <c r="H391" s="54"/>
      <c r="I391" s="54"/>
      <c r="J391" s="54"/>
      <c r="K391" s="27"/>
      <c r="L391" s="83"/>
      <c r="M391" s="87"/>
      <c r="N391" s="30"/>
      <c r="O391" s="30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/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54"/>
      <c r="D392" s="54"/>
      <c r="E392" s="53"/>
      <c r="F392" s="54"/>
      <c r="G392" s="88"/>
      <c r="H392" s="54"/>
      <c r="I392" s="54"/>
      <c r="J392" s="54"/>
      <c r="K392" s="27"/>
      <c r="L392" s="83"/>
      <c r="M392" s="87"/>
      <c r="N392" s="30"/>
      <c r="O392" s="30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 + 4xAL50 + 2xAL25", ("2xAL.  4x50 mm2+AL. 2x25 mm2"), ("AsXSn 4x50 mm2+AsXSn 2x25 mm2"))</f>
        <v>AsXSn 4x50 mm2+AsXSn 2x25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10"/>
      <c r="J393" s="10"/>
      <c r="K393" s="10"/>
      <c r="L393" s="73"/>
      <c r="M393" s="87"/>
      <c r="N393" s="30"/>
      <c r="O393" s="30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 + 4xAL50 + 2xAL25", ("2xAL.  4x50 mm2+AL. 2x25 mm2"), ("AsXSn 4x50 mm2+AsXSn 2x25 mm2"))</f>
        <v>AsXSn 4x50 mm2+AsXSn 2x25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thickBot="1" x14ac:dyDescent="0.25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7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 t="str">
        <f t="shared" ref="X394:X406" si="86">IF(R394="4xAL50 + 2xAL25", ("AL.  4x50 mm2+AL. 2x25 mm2"), ("AsXSn 4x50 mm2+AsXSn 2x25 mm2"))</f>
        <v>AsXSn 4x50 mm2+AsXSn 2x25 mm2</v>
      </c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thickBot="1" x14ac:dyDescent="0.25">
      <c r="A395" s="90"/>
      <c r="B395" s="91"/>
      <c r="C395" s="10"/>
      <c r="D395" s="10"/>
      <c r="E395" s="56"/>
      <c r="F395" s="10"/>
      <c r="G395" s="65"/>
      <c r="H395" s="10"/>
      <c r="I395" s="27"/>
      <c r="J395" s="27"/>
      <c r="K395" s="27"/>
      <c r="L395" s="83"/>
      <c r="M395" s="87"/>
      <c r="N395" s="84"/>
      <c r="O395" s="84"/>
      <c r="P395" s="89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 t="str">
        <f t="shared" si="86"/>
        <v>AsXSn 4x50 mm2+AsXSn 2x25 mm2</v>
      </c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10"/>
      <c r="B396" s="75"/>
      <c r="C396" s="10"/>
      <c r="D396" s="10"/>
      <c r="E396" s="56"/>
      <c r="F396" s="10"/>
      <c r="G396" s="65"/>
      <c r="H396" s="10"/>
      <c r="I396" s="27"/>
      <c r="J396" s="27"/>
      <c r="K396" s="27"/>
      <c r="L396" s="83"/>
      <c r="M396" s="87"/>
      <c r="N396" s="84"/>
      <c r="O396" s="84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 t="shared" si="86"/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10"/>
      <c r="B397" s="75"/>
      <c r="C397" s="10"/>
      <c r="D397" s="10"/>
      <c r="E397" s="56"/>
      <c r="F397" s="10"/>
      <c r="G397" s="65"/>
      <c r="H397" s="10"/>
      <c r="I397" s="27"/>
      <c r="J397" s="27"/>
      <c r="K397" s="27"/>
      <c r="L397" s="83"/>
      <c r="M397" s="87"/>
      <c r="N397" s="84"/>
      <c r="O397" s="84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 t="shared" si="86"/>
        <v>AsXSn 4x50 mm2+AsXSn 2x25 mm2</v>
      </c>
      <c r="Y397" s="18" t="str">
        <f t="shared" ref="Y397:Y407" si="87">IF(S397="T",(", lampa OU, przyłącze napow. nN"), (" przyłącze napow. nN"))</f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x14ac:dyDescent="0.2">
      <c r="A398" s="10"/>
      <c r="B398" s="75"/>
      <c r="C398" s="10"/>
      <c r="D398" s="10"/>
      <c r="E398" s="56"/>
      <c r="F398" s="10"/>
      <c r="G398" s="65"/>
      <c r="H398" s="10"/>
      <c r="I398" s="27"/>
      <c r="J398" s="27"/>
      <c r="K398" s="27"/>
      <c r="L398" s="83"/>
      <c r="M398" s="87"/>
      <c r="N398" s="84"/>
      <c r="O398" s="84"/>
      <c r="P398" s="33"/>
      <c r="Q398" s="19"/>
      <c r="R398" s="39">
        <v>1</v>
      </c>
      <c r="S398" s="30"/>
      <c r="T398" s="30"/>
      <c r="U398" s="34"/>
      <c r="V398" s="35"/>
      <c r="W398" s="35"/>
      <c r="X398" s="18" t="str">
        <f t="shared" si="86"/>
        <v>AsXSn 4x50 mm2+AsXSn 2x25 mm2</v>
      </c>
      <c r="Y398" s="18" t="str">
        <f t="shared" si="87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x14ac:dyDescent="0.2">
      <c r="A399" s="10"/>
      <c r="B399" s="75"/>
      <c r="C399" s="10"/>
      <c r="D399" s="10"/>
      <c r="E399" s="56"/>
      <c r="F399" s="10"/>
      <c r="G399" s="65"/>
      <c r="H399" s="10"/>
      <c r="I399" s="27"/>
      <c r="J399" s="27"/>
      <c r="K399" s="27"/>
      <c r="L399" s="73"/>
      <c r="M399" s="87"/>
      <c r="N399" s="84"/>
      <c r="O399" s="84"/>
      <c r="P399" s="33"/>
      <c r="Q399" s="19"/>
      <c r="R399" s="39">
        <v>1</v>
      </c>
      <c r="S399" s="30"/>
      <c r="T399" s="30"/>
      <c r="U399" s="34"/>
      <c r="V399" s="35"/>
      <c r="W399" s="35"/>
      <c r="X399" s="18" t="str">
        <f t="shared" si="86"/>
        <v>AsXSn 4x50 mm2+AsXSn 2x25 mm2</v>
      </c>
      <c r="Y399" s="18" t="str">
        <f t="shared" si="87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32" t="s">
        <v>54</v>
      </c>
      <c r="N400" s="84"/>
      <c r="O400" s="84"/>
      <c r="P400" s="33"/>
      <c r="Q400" s="19"/>
      <c r="R400" s="30"/>
      <c r="S400" s="30"/>
      <c r="T400" s="30"/>
      <c r="U400" s="34"/>
      <c r="V400" s="35"/>
      <c r="W400" s="35"/>
      <c r="X400" s="18" t="str">
        <f t="shared" si="86"/>
        <v>AsXSn 4x50 mm2+AsXSn 2x25 mm2</v>
      </c>
      <c r="Y400" s="18" t="str">
        <f t="shared" si="87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92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0"/>
      <c r="S401" s="30"/>
      <c r="T401" s="30"/>
      <c r="U401" s="34"/>
      <c r="V401" s="35"/>
      <c r="W401" s="35"/>
      <c r="X401" s="18" t="str">
        <f t="shared" si="86"/>
        <v>AsXSn 4x50 mm2+AsXSn 2x25 mm2</v>
      </c>
      <c r="Y401" s="18" t="str">
        <f t="shared" si="87"/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92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0"/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92"/>
      <c r="C403" s="10"/>
      <c r="D403" s="10"/>
      <c r="E403" s="56"/>
      <c r="F403" s="10"/>
      <c r="G403" s="65"/>
      <c r="H403" s="10"/>
      <c r="I403" s="27"/>
      <c r="J403" s="27"/>
      <c r="K403" s="27"/>
      <c r="L403" s="71"/>
      <c r="M403" s="87"/>
      <c r="N403" s="84"/>
      <c r="O403" s="84"/>
      <c r="P403" s="33"/>
      <c r="Q403" s="19"/>
      <c r="R403" s="30"/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thickBot="1" x14ac:dyDescent="0.25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71"/>
      <c r="M404" s="87"/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thickBot="1" x14ac:dyDescent="0.25">
      <c r="A405" s="10"/>
      <c r="B405" s="75"/>
      <c r="C405" s="54"/>
      <c r="D405" s="54"/>
      <c r="E405" s="53"/>
      <c r="F405" s="54"/>
      <c r="G405" s="88"/>
      <c r="H405" s="54"/>
      <c r="I405" s="54"/>
      <c r="J405" s="54"/>
      <c r="K405" s="27"/>
      <c r="L405" s="83"/>
      <c r="M405" s="87"/>
      <c r="N405" s="30"/>
      <c r="O405" s="30"/>
      <c r="P405" s="89"/>
      <c r="Q405" s="19"/>
      <c r="R405" s="30"/>
      <c r="S405" s="30"/>
      <c r="T405" s="30"/>
      <c r="U405" s="93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75"/>
      <c r="C406" s="54"/>
      <c r="D406" s="54"/>
      <c r="E406" s="53"/>
      <c r="F406" s="54"/>
      <c r="G406" s="88"/>
      <c r="H406" s="54"/>
      <c r="I406" s="54"/>
      <c r="J406" s="54"/>
      <c r="K406" s="27"/>
      <c r="L406" s="83"/>
      <c r="M406" s="87"/>
      <c r="N406" s="30"/>
      <c r="O406" s="30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75"/>
      <c r="C407" s="54"/>
      <c r="D407" s="54"/>
      <c r="E407" s="53"/>
      <c r="F407" s="54"/>
      <c r="G407" s="88"/>
      <c r="H407" s="54"/>
      <c r="I407" s="54"/>
      <c r="J407" s="54"/>
      <c r="K407" s="27"/>
      <c r="L407" s="83"/>
      <c r="M407" s="87"/>
      <c r="N407" s="30"/>
      <c r="O407" s="30"/>
      <c r="P407" s="33"/>
      <c r="Q407" s="19"/>
      <c r="R407" s="30"/>
      <c r="S407" s="30"/>
      <c r="T407" s="30"/>
      <c r="U407" s="34"/>
      <c r="V407" s="35"/>
      <c r="W407" s="35"/>
      <c r="X407" s="18"/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x14ac:dyDescent="0.2">
      <c r="A408" s="10"/>
      <c r="B408" s="75"/>
      <c r="C408" s="54"/>
      <c r="D408" s="54"/>
      <c r="E408" s="53"/>
      <c r="F408" s="54"/>
      <c r="G408" s="88"/>
      <c r="H408" s="54"/>
      <c r="I408" s="54"/>
      <c r="J408" s="54"/>
      <c r="K408" s="27"/>
      <c r="L408" s="83"/>
      <c r="M408" s="87"/>
      <c r="N408" s="30"/>
      <c r="O408" s="30"/>
      <c r="P408" s="33"/>
      <c r="Q408" s="19"/>
      <c r="R408" s="30"/>
      <c r="S408" s="30"/>
      <c r="T408" s="30"/>
      <c r="U408" s="34"/>
      <c r="V408" s="35"/>
      <c r="W408" s="35"/>
      <c r="X408" s="18"/>
      <c r="Y408" s="18"/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x14ac:dyDescent="0.2">
      <c r="A409" s="10"/>
      <c r="B409" s="75"/>
      <c r="C409" s="10"/>
      <c r="D409" s="10"/>
      <c r="E409" s="56"/>
      <c r="F409" s="10"/>
      <c r="G409" s="65"/>
      <c r="H409" s="10"/>
      <c r="I409" s="10"/>
      <c r="J409" s="10"/>
      <c r="K409" s="10"/>
      <c r="L409" s="71"/>
      <c r="M409" s="87"/>
      <c r="N409" s="30"/>
      <c r="O409" s="30"/>
      <c r="P409" s="33"/>
      <c r="Q409" s="19"/>
      <c r="R409" s="30"/>
      <c r="S409" s="30"/>
      <c r="T409" s="30"/>
      <c r="U409" s="34"/>
      <c r="V409" s="35"/>
      <c r="W409" s="35"/>
      <c r="X409" s="18"/>
      <c r="Y409" s="18"/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10"/>
      <c r="D410" s="10"/>
      <c r="E410" s="56"/>
      <c r="F410" s="10"/>
      <c r="G410" s="65"/>
      <c r="H410" s="10"/>
      <c r="I410" s="27"/>
      <c r="J410" s="27"/>
      <c r="K410" s="27"/>
      <c r="L410" s="71"/>
      <c r="M410" s="87"/>
      <c r="N410" s="84"/>
      <c r="O410" s="30"/>
      <c r="P410" s="33"/>
      <c r="Q410" s="19"/>
      <c r="R410" s="86"/>
      <c r="S410" s="84"/>
      <c r="T410" s="30"/>
      <c r="U410" s="34"/>
      <c r="V410" s="35"/>
      <c r="W410" s="35"/>
      <c r="X410" s="18" t="str">
        <f t="shared" ref="X410:X429" si="88">IF(R410="4xAL50 + 2xAL25", ("AL.  4x50 mm2+AL. 2x25 mm2"), ("AsXSn 4x50 mm2+AsXSn 2x25 mm2"))</f>
        <v>AsXSn 4x50 mm2+AsXSn 2x25 mm2</v>
      </c>
      <c r="Y410" s="18" t="str">
        <f t="shared" ref="Y410:Y429" si="89">IF(S410="T",(", lampa OU, przyłącze napow. nN"), (" przyłącze napow. nN"))</f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10"/>
      <c r="D411" s="10"/>
      <c r="E411" s="56"/>
      <c r="F411" s="10"/>
      <c r="G411" s="65"/>
      <c r="H411" s="10"/>
      <c r="I411" s="27"/>
      <c r="J411" s="27"/>
      <c r="K411" s="27"/>
      <c r="L411" s="73"/>
      <c r="M411" s="87">
        <f>E411</f>
        <v>0</v>
      </c>
      <c r="N411" s="84"/>
      <c r="O411" s="30"/>
      <c r="P411" s="33"/>
      <c r="Q411" s="19"/>
      <c r="R411" s="86"/>
      <c r="S411" s="84"/>
      <c r="T411" s="30"/>
      <c r="U411" s="34"/>
      <c r="V411" s="35"/>
      <c r="W411" s="35"/>
      <c r="X411" s="18" t="str">
        <f t="shared" si="88"/>
        <v>AsXSn 4x50 mm2+AsXSn 2x25 mm2</v>
      </c>
      <c r="Y411" s="18" t="str">
        <f t="shared" si="89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10"/>
      <c r="D412" s="10"/>
      <c r="E412" s="56"/>
      <c r="F412" s="10"/>
      <c r="G412" s="65"/>
      <c r="H412" s="10"/>
      <c r="I412" s="27"/>
      <c r="J412" s="27"/>
      <c r="K412" s="27"/>
      <c r="L412" s="73"/>
      <c r="M412" s="87">
        <f>E412</f>
        <v>0</v>
      </c>
      <c r="N412" s="84"/>
      <c r="O412" s="30"/>
      <c r="P412" s="33"/>
      <c r="Q412" s="43"/>
      <c r="R412" s="86"/>
      <c r="S412" s="84"/>
      <c r="T412" s="30"/>
      <c r="U412" s="34"/>
      <c r="V412" s="35"/>
      <c r="W412" s="35"/>
      <c r="X412" s="18" t="str">
        <f t="shared" si="88"/>
        <v>AsXSn 4x50 mm2+AsXSn 2x25 mm2</v>
      </c>
      <c r="Y412" s="18" t="str">
        <f t="shared" si="89"/>
        <v xml:space="preserve"> przyłącze napow. nN</v>
      </c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thickBot="1" x14ac:dyDescent="0.25">
      <c r="A413" s="10"/>
      <c r="B413" s="75"/>
      <c r="C413" s="10"/>
      <c r="D413" s="10"/>
      <c r="E413" s="56"/>
      <c r="F413" s="10"/>
      <c r="G413" s="65"/>
      <c r="H413" s="10"/>
      <c r="I413" s="27"/>
      <c r="J413" s="27"/>
      <c r="K413" s="27"/>
      <c r="L413" s="83"/>
      <c r="M413" s="87">
        <f>E413</f>
        <v>0</v>
      </c>
      <c r="N413" s="84"/>
      <c r="O413" s="30"/>
      <c r="P413" s="33"/>
      <c r="Q413" s="19"/>
      <c r="R413" s="86"/>
      <c r="S413" s="84"/>
      <c r="T413" s="30"/>
      <c r="U413" s="34"/>
      <c r="V413" s="35"/>
      <c r="W413" s="35"/>
      <c r="X413" s="18" t="str">
        <f t="shared" si="88"/>
        <v>AsXSn 4x50 mm2+AsXSn 2x25 mm2</v>
      </c>
      <c r="Y413" s="18" t="str">
        <f t="shared" si="89"/>
        <v xml:space="preserve"> przyłącze napow. nN</v>
      </c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thickBot="1" x14ac:dyDescent="0.25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83"/>
      <c r="M414" s="87">
        <f>E414</f>
        <v>0</v>
      </c>
      <c r="N414" s="84"/>
      <c r="O414" s="30"/>
      <c r="P414" s="89"/>
      <c r="Q414" s="19"/>
      <c r="R414" s="86"/>
      <c r="S414" s="84"/>
      <c r="T414" s="30"/>
      <c r="U414" s="34"/>
      <c r="V414" s="35"/>
      <c r="W414" s="35"/>
      <c r="X414" s="18" t="str">
        <f t="shared" si="88"/>
        <v>AsXSn 4x50 mm2+AsXSn 2x25 mm2</v>
      </c>
      <c r="Y414" s="18" t="str">
        <f t="shared" si="89"/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thickBot="1" x14ac:dyDescent="0.25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83"/>
      <c r="M415" s="87"/>
      <c r="N415" s="84"/>
      <c r="O415" s="30"/>
      <c r="P415" s="89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thickBot="1" x14ac:dyDescent="0.25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83"/>
      <c r="M416" s="87"/>
      <c r="N416" s="84"/>
      <c r="O416" s="30"/>
      <c r="P416" s="33"/>
      <c r="Q416" s="19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/>
      <c r="N417" s="84"/>
      <c r="O417" s="30"/>
      <c r="P417" s="89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/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71"/>
      <c r="M420" s="87"/>
      <c r="N420" s="84"/>
      <c r="O420" s="30"/>
      <c r="P420" s="89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92"/>
      <c r="C421" s="10"/>
      <c r="D421" s="10"/>
      <c r="E421" s="56"/>
      <c r="F421" s="10"/>
      <c r="G421" s="13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x14ac:dyDescent="0.2">
      <c r="A422" s="10"/>
      <c r="B422" s="92"/>
      <c r="C422" s="54"/>
      <c r="D422" s="54"/>
      <c r="E422" s="53"/>
      <c r="F422" s="54"/>
      <c r="G422" s="88"/>
      <c r="H422" s="54"/>
      <c r="I422" s="54"/>
      <c r="J422" s="54"/>
      <c r="K422" s="27"/>
      <c r="L422" s="83"/>
      <c r="M422" s="87"/>
      <c r="N422" s="30"/>
      <c r="O422" s="30"/>
      <c r="P422" s="33"/>
      <c r="Q422" s="19"/>
      <c r="R422" s="30"/>
      <c r="S422" s="30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x14ac:dyDescent="0.2">
      <c r="A423" s="10"/>
      <c r="B423" s="92"/>
      <c r="C423" s="54"/>
      <c r="D423" s="54"/>
      <c r="E423" s="53"/>
      <c r="F423" s="54"/>
      <c r="G423" s="88"/>
      <c r="H423" s="54"/>
      <c r="I423" s="54"/>
      <c r="J423" s="54"/>
      <c r="K423" s="27"/>
      <c r="L423" s="71"/>
      <c r="M423" s="87"/>
      <c r="N423" s="30"/>
      <c r="O423" s="30"/>
      <c r="P423" s="33"/>
      <c r="Q423" s="19"/>
      <c r="R423" s="30"/>
      <c r="S423" s="30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x14ac:dyDescent="0.2">
      <c r="A424" s="10"/>
      <c r="B424" s="75"/>
      <c r="C424" s="10"/>
      <c r="D424" s="56"/>
      <c r="E424" s="56"/>
      <c r="F424" s="10"/>
      <c r="G424" s="65"/>
      <c r="H424" s="10"/>
      <c r="I424" s="27"/>
      <c r="J424" s="27"/>
      <c r="K424" s="27"/>
      <c r="L424" s="83"/>
      <c r="M424" s="87"/>
      <c r="N424" s="84"/>
      <c r="O424" s="30"/>
      <c r="P424" s="33"/>
      <c r="Q424" s="19"/>
      <c r="R424" s="84"/>
      <c r="S424" s="30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75"/>
      <c r="C425" s="10"/>
      <c r="D425" s="56"/>
      <c r="E425" s="56"/>
      <c r="F425" s="10"/>
      <c r="G425" s="65"/>
      <c r="H425" s="10"/>
      <c r="I425" s="27"/>
      <c r="J425" s="27"/>
      <c r="K425" s="27"/>
      <c r="L425" s="73"/>
      <c r="M425" s="87"/>
      <c r="N425" s="84"/>
      <c r="O425" s="30"/>
      <c r="P425" s="33"/>
      <c r="Q425" s="19"/>
      <c r="R425" s="84"/>
      <c r="S425" s="30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thickBot="1" x14ac:dyDescent="0.25">
      <c r="A426" s="10"/>
      <c r="B426" s="75"/>
      <c r="C426" s="10"/>
      <c r="D426" s="56"/>
      <c r="E426" s="56"/>
      <c r="F426" s="10"/>
      <c r="G426" s="65"/>
      <c r="H426" s="10"/>
      <c r="I426" s="27"/>
      <c r="J426" s="27"/>
      <c r="K426" s="27"/>
      <c r="L426" s="83"/>
      <c r="M426" s="87"/>
      <c r="N426" s="84"/>
      <c r="O426" s="30"/>
      <c r="P426" s="89"/>
      <c r="Q426" s="19"/>
      <c r="R426" s="84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thickBot="1" x14ac:dyDescent="0.25">
      <c r="A427" s="10"/>
      <c r="B427" s="75"/>
      <c r="C427" s="10"/>
      <c r="D427" s="56"/>
      <c r="E427" s="56"/>
      <c r="F427" s="10"/>
      <c r="G427" s="65"/>
      <c r="H427" s="10"/>
      <c r="I427" s="27"/>
      <c r="J427" s="27"/>
      <c r="K427" s="27"/>
      <c r="L427" s="83"/>
      <c r="M427" s="87"/>
      <c r="N427" s="84"/>
      <c r="O427" s="30"/>
      <c r="P427" s="89"/>
      <c r="Q427" s="19"/>
      <c r="R427" s="84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x14ac:dyDescent="0.2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1"/>
      <c r="M429" s="87"/>
      <c r="N429" s="84"/>
      <c r="O429" s="84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x14ac:dyDescent="0.2">
      <c r="A430" s="10"/>
      <c r="B430" s="75"/>
      <c r="C430" s="54"/>
      <c r="D430" s="54"/>
      <c r="E430" s="53"/>
      <c r="F430" s="54"/>
      <c r="G430" s="88"/>
      <c r="H430" s="54"/>
      <c r="I430" s="54"/>
      <c r="J430" s="54"/>
      <c r="K430" s="27"/>
      <c r="L430" s="71"/>
      <c r="M430" s="87"/>
      <c r="N430" s="30"/>
      <c r="O430" s="30"/>
      <c r="P430" s="33"/>
      <c r="Q430" s="19"/>
      <c r="R430" s="30"/>
      <c r="S430" s="30"/>
      <c r="T430" s="30"/>
      <c r="U430" s="34"/>
      <c r="V430" s="35"/>
      <c r="W430" s="35"/>
      <c r="X430" s="18"/>
      <c r="Y430" s="18"/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x14ac:dyDescent="0.2">
      <c r="A431" s="10"/>
      <c r="B431" s="75"/>
      <c r="C431" s="54"/>
      <c r="D431" s="54"/>
      <c r="E431" s="53"/>
      <c r="F431" s="54"/>
      <c r="G431" s="88"/>
      <c r="H431" s="54"/>
      <c r="I431" s="54"/>
      <c r="J431" s="54"/>
      <c r="K431" s="27"/>
      <c r="L431" s="71"/>
      <c r="M431" s="87"/>
      <c r="N431" s="30"/>
      <c r="O431" s="30"/>
      <c r="P431" s="33"/>
      <c r="Q431" s="19"/>
      <c r="R431" s="30"/>
      <c r="S431" s="30"/>
      <c r="T431" s="30"/>
      <c r="U431" s="34"/>
      <c r="V431" s="35"/>
      <c r="W431" s="35"/>
      <c r="X431" s="18"/>
      <c r="Y431" s="18"/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10"/>
      <c r="E432" s="56"/>
      <c r="F432" s="10"/>
      <c r="G432" s="65"/>
      <c r="H432" s="10"/>
      <c r="I432" s="10"/>
      <c r="J432" s="10"/>
      <c r="K432" s="10"/>
      <c r="L432" s="71"/>
      <c r="M432" s="87"/>
      <c r="N432" s="30"/>
      <c r="O432" s="30"/>
      <c r="P432" s="33"/>
      <c r="Q432" s="19"/>
      <c r="R432" s="30"/>
      <c r="S432" s="30"/>
      <c r="T432" s="30"/>
      <c r="U432" s="34"/>
      <c r="V432" s="35"/>
      <c r="W432" s="35"/>
      <c r="X432" s="18"/>
      <c r="Y432" s="18"/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3"/>
      <c r="E433" s="53"/>
      <c r="F433" s="10"/>
      <c r="G433" s="65"/>
      <c r="H433" s="10"/>
      <c r="I433" s="27"/>
      <c r="J433" s="27"/>
      <c r="K433" s="27"/>
      <c r="L433" s="83"/>
      <c r="M433" s="87"/>
      <c r="N433" s="84"/>
      <c r="O433" s="30"/>
      <c r="P433" s="33"/>
      <c r="Q433" s="19"/>
      <c r="R433" s="84"/>
      <c r="S433" s="30"/>
      <c r="T433" s="30"/>
      <c r="U433" s="34"/>
      <c r="V433" s="35"/>
      <c r="W433" s="35"/>
      <c r="X433" s="18" t="str">
        <f t="shared" ref="X433:X446" si="90">IF(R433="4xAL50 + 2xAL25", ("AL.  4x50 mm2+AL. 2x25 mm2"), ("AsXSn 4x50 mm2+AsXSn 2x25 mm2"))</f>
        <v>AsXSn 4x50 mm2+AsXSn 2x25 mm2</v>
      </c>
      <c r="Y433" s="18" t="str">
        <f t="shared" ref="Y433:Y496" si="91">IF(S433="T",(", lampa OU, przyłącze napow. nN"), (" przyłącze napow. nN"))</f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10"/>
      <c r="D434" s="56"/>
      <c r="E434" s="56"/>
      <c r="F434" s="10"/>
      <c r="G434" s="65"/>
      <c r="H434" s="10"/>
      <c r="I434" s="27"/>
      <c r="J434" s="27"/>
      <c r="K434" s="27"/>
      <c r="L434" s="71"/>
      <c r="M434" s="87"/>
      <c r="N434" s="84"/>
      <c r="O434" s="30"/>
      <c r="P434" s="33"/>
      <c r="Q434" s="19"/>
      <c r="R434" s="84"/>
      <c r="S434" s="30"/>
      <c r="T434" s="30"/>
      <c r="U434" s="34"/>
      <c r="V434" s="35"/>
      <c r="W434" s="35"/>
      <c r="X434" s="18" t="str">
        <f t="shared" si="90"/>
        <v>AsXSn 4x50 mm2+AsXSn 2x25 mm2</v>
      </c>
      <c r="Y434" s="18" t="str">
        <f t="shared" si="91"/>
        <v xml:space="preserve"> przyłącze napow. nN</v>
      </c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thickBot="1" x14ac:dyDescent="0.25">
      <c r="A435" s="10"/>
      <c r="B435" s="92"/>
      <c r="C435" s="10"/>
      <c r="D435" s="53"/>
      <c r="E435" s="53"/>
      <c r="F435" s="10"/>
      <c r="G435" s="65"/>
      <c r="H435" s="10"/>
      <c r="I435" s="27"/>
      <c r="J435" s="27"/>
      <c r="K435" s="27"/>
      <c r="L435" s="83"/>
      <c r="M435" s="87">
        <f>E435</f>
        <v>0</v>
      </c>
      <c r="N435" s="84"/>
      <c r="O435" s="30"/>
      <c r="P435" s="33"/>
      <c r="Q435" s="19"/>
      <c r="R435" s="84"/>
      <c r="S435" s="30"/>
      <c r="T435" s="30"/>
      <c r="U435" s="34"/>
      <c r="V435" s="35"/>
      <c r="W435" s="35"/>
      <c r="X435" s="18" t="str">
        <f t="shared" si="90"/>
        <v>AsXSn 4x50 mm2+AsXSn 2x25 mm2</v>
      </c>
      <c r="Y435" s="18" t="str">
        <f t="shared" si="91"/>
        <v xml:space="preserve"> przyłącze napow. nN</v>
      </c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thickBot="1" x14ac:dyDescent="0.25">
      <c r="A436" s="10"/>
      <c r="B436" s="92"/>
      <c r="C436" s="10"/>
      <c r="D436" s="56"/>
      <c r="E436" s="56"/>
      <c r="F436" s="10"/>
      <c r="G436" s="65"/>
      <c r="H436" s="10"/>
      <c r="I436" s="27"/>
      <c r="J436" s="27"/>
      <c r="K436" s="27"/>
      <c r="L436" s="83"/>
      <c r="M436" s="87"/>
      <c r="N436" s="84"/>
      <c r="O436" s="30"/>
      <c r="P436" s="89"/>
      <c r="Q436" s="19"/>
      <c r="R436" s="84"/>
      <c r="S436" s="30"/>
      <c r="T436" s="30"/>
      <c r="U436" s="34"/>
      <c r="V436" s="35"/>
      <c r="W436" s="35"/>
      <c r="X436" s="18" t="str">
        <f t="shared" si="90"/>
        <v>AsXSn 4x50 mm2+AsXSn 2x25 mm2</v>
      </c>
      <c r="Y436" s="18" t="str">
        <f t="shared" si="91"/>
        <v xml:space="preserve"> przyłącze napow. nN</v>
      </c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92"/>
      <c r="C437" s="10"/>
      <c r="D437" s="53"/>
      <c r="E437" s="53"/>
      <c r="F437" s="54"/>
      <c r="G437" s="88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si="90"/>
        <v>AsXSn 4x50 mm2+AsXSn 2x25 mm2</v>
      </c>
      <c r="Y437" s="18" t="str">
        <f t="shared" si="91"/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thickBot="1" x14ac:dyDescent="0.25">
      <c r="A438" s="10"/>
      <c r="B438" s="92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89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x14ac:dyDescent="0.2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>
        <f>E440</f>
        <v>0</v>
      </c>
      <c r="N440" s="84"/>
      <c r="O440" s="30"/>
      <c r="P440" s="33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thickBot="1" x14ac:dyDescent="0.25">
      <c r="A441" s="10"/>
      <c r="B441" s="92"/>
      <c r="C441" s="10"/>
      <c r="D441" s="53"/>
      <c r="E441" s="53"/>
      <c r="F441" s="10"/>
      <c r="G441" s="65"/>
      <c r="H441" s="10"/>
      <c r="I441" s="27"/>
      <c r="J441" s="27"/>
      <c r="K441" s="27"/>
      <c r="L441" s="73"/>
      <c r="M441" s="87">
        <f>E441</f>
        <v>0</v>
      </c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83"/>
      <c r="M442" s="87"/>
      <c r="N442" s="84"/>
      <c r="O442" s="30"/>
      <c r="P442" s="89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x14ac:dyDescent="0.2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/>
      <c r="N443" s="84"/>
      <c r="O443" s="30"/>
      <c r="P443" s="33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thickBot="1" x14ac:dyDescent="0.25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71"/>
      <c r="M444" s="87"/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83"/>
      <c r="M445" s="87">
        <f>E445</f>
        <v>0</v>
      </c>
      <c r="N445" s="84"/>
      <c r="O445" s="30"/>
      <c r="P445" s="89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>
        <f>E446</f>
        <v>0</v>
      </c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16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thickBot="1" x14ac:dyDescent="0.25">
      <c r="A447" s="10"/>
      <c r="B447" s="92"/>
      <c r="C447" s="54"/>
      <c r="D447" s="54"/>
      <c r="E447" s="53"/>
      <c r="F447" s="54"/>
      <c r="G447" s="88"/>
      <c r="H447" s="54"/>
      <c r="I447" s="54"/>
      <c r="J447" s="54"/>
      <c r="K447" s="27"/>
      <c r="L447" s="71"/>
      <c r="M447" s="87"/>
      <c r="N447" s="30"/>
      <c r="O447" s="30"/>
      <c r="P447" s="89"/>
      <c r="Q447" s="19"/>
      <c r="R447" s="30"/>
      <c r="S447" s="30"/>
      <c r="T447" s="30"/>
      <c r="U447" s="93"/>
      <c r="V447" s="35"/>
      <c r="W447" s="35"/>
      <c r="X447" s="18" t="str">
        <f>IF(R447="ASxN 4x50 + ASxN 4x50 + ASxN 4x25", ("2xAsXSn 4x50 mm2+2xAsXSn 2x25 mm2"), ("AsXSn 4x50 mm2+AsXSn 2x25 mm2"))</f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54"/>
      <c r="D448" s="54"/>
      <c r="E448" s="53"/>
      <c r="F448" s="54"/>
      <c r="G448" s="88"/>
      <c r="H448" s="54"/>
      <c r="I448" s="54"/>
      <c r="J448" s="54"/>
      <c r="K448" s="27"/>
      <c r="L448" s="71"/>
      <c r="M448" s="87"/>
      <c r="N448" s="30"/>
      <c r="O448" s="30"/>
      <c r="P448" s="89"/>
      <c r="Q448" s="19"/>
      <c r="R448" s="30"/>
      <c r="S448" s="30"/>
      <c r="T448" s="30"/>
      <c r="U448" s="34"/>
      <c r="V448" s="35"/>
      <c r="W448" s="35"/>
      <c r="X448" s="18" t="str">
        <f>IF(R448="ASxN 4x50 + ASxN 4x50 + ASxN 4x25", ("2xAsXSn 4x50 mm2+2xAsXSn 2x25 mm2"), ("AsXSn 4x50 mm2+AsXSn 2x25 mm2"))</f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x14ac:dyDescent="0.2">
      <c r="A449" s="10"/>
      <c r="B449" s="92"/>
      <c r="C449" s="10"/>
      <c r="D449" s="10"/>
      <c r="E449" s="56"/>
      <c r="F449" s="10"/>
      <c r="G449" s="65"/>
      <c r="H449" s="10"/>
      <c r="I449" s="10"/>
      <c r="J449" s="10"/>
      <c r="K449" s="10"/>
      <c r="L449" s="71"/>
      <c r="M449" s="87"/>
      <c r="N449" s="30"/>
      <c r="O449" s="30"/>
      <c r="P449" s="33"/>
      <c r="Q449" s="19"/>
      <c r="R449" s="30"/>
      <c r="S449" s="30"/>
      <c r="T449" s="30"/>
      <c r="U449" s="34"/>
      <c r="V449" s="35"/>
      <c r="W449" s="35"/>
      <c r="X449" s="18" t="str">
        <f>IF(R449="ASxN 4x50 + ASxN 4x50 + ASxN 4x25", ("2xAsXSn 4x50 mm2+2xAsXSn 2x25 mm2"), ("AsXSn 4x50 mm2+AsXSn 2x25 mm2"))</f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x14ac:dyDescent="0.2">
      <c r="A450" s="10"/>
      <c r="B450" s="92"/>
      <c r="C450" s="10">
        <v>57</v>
      </c>
      <c r="D450" s="56"/>
      <c r="E450" s="56"/>
      <c r="F450" s="10"/>
      <c r="G450" s="65"/>
      <c r="H450" s="10"/>
      <c r="I450" s="27"/>
      <c r="J450" s="27"/>
      <c r="K450" s="27" t="str">
        <f t="shared" ref="K450:K507" si="92">CONCATENATE(P450,"(",U450,")")</f>
        <v>()</v>
      </c>
      <c r="L450" s="71"/>
      <c r="M450" s="87"/>
      <c r="N450" s="84"/>
      <c r="O450" s="84"/>
      <c r="P450" s="33"/>
      <c r="Q450" s="19"/>
      <c r="R450" s="84"/>
      <c r="S450" s="84"/>
      <c r="T450" s="30">
        <f t="shared" ref="T450:T513" si="93">IF(S450="T",20,0)</f>
        <v>0</v>
      </c>
      <c r="U450" s="34"/>
      <c r="V450" s="35"/>
      <c r="W450" s="35"/>
      <c r="X450" s="18" t="str">
        <f>IF(R450="ASxN 4x50 + ASxN 4x50 + ASxN 4x25", ("2xAsXSn 4x50 mm2+2xAsXSn 2x25 mm2"), ("AsXSn 4x50 mm2+AsXSn 2x25 mm2"))</f>
        <v>AsXSn 4x50 mm2+AsXSn 2x25 mm2</v>
      </c>
      <c r="Y450" s="18" t="str">
        <f t="shared" si="91"/>
        <v xml:space="preserve"> przyłącze napow. nN</v>
      </c>
      <c r="Z450" s="18"/>
      <c r="AA450" s="16"/>
      <c r="AB450" s="35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10">
        <v>58</v>
      </c>
      <c r="D451" s="53"/>
      <c r="E451" s="56"/>
      <c r="F451" s="27"/>
      <c r="G451" s="65"/>
      <c r="H451" s="10"/>
      <c r="I451" s="27"/>
      <c r="J451" s="27"/>
      <c r="K451" s="27" t="str">
        <f t="shared" si="92"/>
        <v>()</v>
      </c>
      <c r="L451" s="83"/>
      <c r="M451" s="87"/>
      <c r="N451" s="84"/>
      <c r="O451" s="84"/>
      <c r="P451" s="33"/>
      <c r="Q451" s="19"/>
      <c r="R451" s="84"/>
      <c r="S451" s="84"/>
      <c r="T451" s="30">
        <f t="shared" si="93"/>
        <v>0</v>
      </c>
      <c r="U451" s="34"/>
      <c r="V451" s="94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10">
        <v>59</v>
      </c>
      <c r="D452" s="53"/>
      <c r="E452" s="53"/>
      <c r="F452" s="54"/>
      <c r="G452" s="88"/>
      <c r="H452" s="54"/>
      <c r="I452" s="54"/>
      <c r="J452" s="54"/>
      <c r="K452" s="27" t="str">
        <f t="shared" si="92"/>
        <v>()</v>
      </c>
      <c r="L452" s="83"/>
      <c r="M452" s="87"/>
      <c r="N452" s="30"/>
      <c r="O452" s="30"/>
      <c r="P452" s="89"/>
      <c r="Q452" s="19"/>
      <c r="R452" s="30"/>
      <c r="S452" s="30"/>
      <c r="T452" s="30">
        <f t="shared" si="93"/>
        <v>0</v>
      </c>
      <c r="U452" s="34"/>
      <c r="V452" s="94"/>
      <c r="W452" s="35"/>
      <c r="X452" s="18"/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thickBot="1" x14ac:dyDescent="0.25">
      <c r="A453" s="10"/>
      <c r="B453" s="92"/>
      <c r="C453" s="10">
        <v>60</v>
      </c>
      <c r="D453" s="53"/>
      <c r="E453" s="53"/>
      <c r="F453" s="54"/>
      <c r="G453" s="88"/>
      <c r="H453" s="54"/>
      <c r="I453" s="54"/>
      <c r="J453" s="54"/>
      <c r="K453" s="27" t="str">
        <f t="shared" si="92"/>
        <v>()</v>
      </c>
      <c r="L453" s="83"/>
      <c r="M453" s="87"/>
      <c r="N453" s="30"/>
      <c r="O453" s="30"/>
      <c r="P453" s="33"/>
      <c r="Q453" s="19"/>
      <c r="R453" s="30"/>
      <c r="S453" s="30"/>
      <c r="T453" s="30">
        <f t="shared" si="93"/>
        <v>0</v>
      </c>
      <c r="U453" s="34"/>
      <c r="V453" s="94"/>
      <c r="W453" s="94"/>
      <c r="X453" s="18"/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thickBot="1" x14ac:dyDescent="0.25">
      <c r="A454" s="10"/>
      <c r="B454" s="92"/>
      <c r="C454" s="10">
        <v>61</v>
      </c>
      <c r="D454" s="56"/>
      <c r="E454" s="56"/>
      <c r="F454" s="10"/>
      <c r="G454" s="65"/>
      <c r="H454" s="12"/>
      <c r="I454" s="27"/>
      <c r="J454" s="27"/>
      <c r="K454" s="27" t="str">
        <f t="shared" si="92"/>
        <v>()</v>
      </c>
      <c r="L454" s="83"/>
      <c r="M454" s="87">
        <f>E454</f>
        <v>0</v>
      </c>
      <c r="N454" s="84"/>
      <c r="O454" s="30"/>
      <c r="P454" s="89"/>
      <c r="Q454" s="19"/>
      <c r="R454" s="84"/>
      <c r="S454" s="86"/>
      <c r="T454" s="30">
        <f t="shared" si="93"/>
        <v>0</v>
      </c>
      <c r="U454" s="34"/>
      <c r="V454" s="94"/>
      <c r="W454" s="94"/>
      <c r="X454" s="18"/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62</v>
      </c>
      <c r="D455" s="56"/>
      <c r="E455" s="56"/>
      <c r="F455" s="10"/>
      <c r="G455" s="65"/>
      <c r="H455" s="12"/>
      <c r="I455" s="27"/>
      <c r="J455" s="27"/>
      <c r="K455" s="27" t="str">
        <f t="shared" si="92"/>
        <v>()</v>
      </c>
      <c r="L455" s="83"/>
      <c r="M455" s="87">
        <f>E455</f>
        <v>0</v>
      </c>
      <c r="N455" s="84"/>
      <c r="O455" s="30"/>
      <c r="P455" s="33"/>
      <c r="Q455" s="19"/>
      <c r="R455" s="84"/>
      <c r="S455" s="86"/>
      <c r="T455" s="30">
        <f t="shared" si="93"/>
        <v>0</v>
      </c>
      <c r="U455" s="34"/>
      <c r="V455" s="94"/>
      <c r="W455" s="94"/>
      <c r="X455" s="18"/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63</v>
      </c>
      <c r="D456" s="56"/>
      <c r="E456" s="56"/>
      <c r="F456" s="10"/>
      <c r="G456" s="65"/>
      <c r="H456" s="12"/>
      <c r="I456" s="27"/>
      <c r="J456" s="27"/>
      <c r="K456" s="27" t="str">
        <f t="shared" si="92"/>
        <v>()</v>
      </c>
      <c r="L456" s="71"/>
      <c r="M456" s="87">
        <f>E456</f>
        <v>0</v>
      </c>
      <c r="N456" s="84"/>
      <c r="O456" s="30"/>
      <c r="P456" s="33"/>
      <c r="Q456" s="19"/>
      <c r="R456" s="84"/>
      <c r="S456" s="86"/>
      <c r="T456" s="30">
        <f t="shared" si="93"/>
        <v>0</v>
      </c>
      <c r="U456" s="34"/>
      <c r="V456" s="94"/>
      <c r="W456" s="94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/>
      <c r="D457" s="56"/>
      <c r="E457" s="56"/>
      <c r="F457" s="10"/>
      <c r="G457" s="65"/>
      <c r="H457" s="12"/>
      <c r="I457" s="27"/>
      <c r="J457" s="27"/>
      <c r="K457" s="27" t="str">
        <f t="shared" si="92"/>
        <v>()</v>
      </c>
      <c r="L457" s="83"/>
      <c r="M457" s="87">
        <f>E457</f>
        <v>0</v>
      </c>
      <c r="N457" s="84"/>
      <c r="O457" s="30"/>
      <c r="P457" s="33"/>
      <c r="Q457" s="19"/>
      <c r="R457" s="84"/>
      <c r="S457" s="86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/>
      <c r="D458" s="56"/>
      <c r="E458" s="53"/>
      <c r="F458" s="54"/>
      <c r="G458" s="65"/>
      <c r="H458" s="12"/>
      <c r="I458" s="27"/>
      <c r="J458" s="27"/>
      <c r="K458" s="27" t="str">
        <f t="shared" si="92"/>
        <v>()</v>
      </c>
      <c r="L458" s="83"/>
      <c r="M458" s="87"/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35"/>
      <c r="W458" s="35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x14ac:dyDescent="0.2">
      <c r="A459" s="10"/>
      <c r="B459" s="92"/>
      <c r="C459" s="10"/>
      <c r="D459" s="56"/>
      <c r="E459" s="53"/>
      <c r="F459" s="54"/>
      <c r="G459" s="65"/>
      <c r="H459" s="12"/>
      <c r="I459" s="27"/>
      <c r="J459" s="27"/>
      <c r="K459" s="27" t="str">
        <f t="shared" si="92"/>
        <v>()</v>
      </c>
      <c r="L459" s="83"/>
      <c r="M459" s="87"/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35"/>
      <c r="W459" s="35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/>
      <c r="D460" s="56"/>
      <c r="E460" s="11"/>
      <c r="F460" s="54"/>
      <c r="G460" s="88"/>
      <c r="H460" s="12"/>
      <c r="I460" s="27"/>
      <c r="J460" s="27"/>
      <c r="K460" s="27" t="str">
        <f t="shared" si="92"/>
        <v>()</v>
      </c>
      <c r="L460" s="83"/>
      <c r="M460" s="87"/>
      <c r="N460" s="30"/>
      <c r="O460" s="30"/>
      <c r="P460" s="33"/>
      <c r="Q460" s="19"/>
      <c r="R460" s="30"/>
      <c r="S460" s="30"/>
      <c r="T460" s="30">
        <f t="shared" si="93"/>
        <v>0</v>
      </c>
      <c r="U460" s="34"/>
      <c r="V460" s="35"/>
      <c r="W460" s="35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54"/>
      <c r="D461" s="53"/>
      <c r="E461" s="53"/>
      <c r="F461" s="54"/>
      <c r="G461" s="88"/>
      <c r="H461" s="54"/>
      <c r="I461" s="54"/>
      <c r="J461" s="54"/>
      <c r="K461" s="27" t="str">
        <f t="shared" si="92"/>
        <v>()</v>
      </c>
      <c r="L461" s="73"/>
      <c r="M461" s="87">
        <f>E461</f>
        <v>0</v>
      </c>
      <c r="N461" s="30"/>
      <c r="O461" s="30"/>
      <c r="P461" s="89"/>
      <c r="Q461" s="19"/>
      <c r="R461" s="30"/>
      <c r="S461" s="30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8" customFormat="1" ht="30" customHeight="1" thickBot="1" x14ac:dyDescent="0.25">
      <c r="A462" s="10"/>
      <c r="B462" s="92"/>
      <c r="C462" s="54"/>
      <c r="D462" s="53"/>
      <c r="E462" s="53"/>
      <c r="F462" s="54"/>
      <c r="G462" s="88"/>
      <c r="H462" s="54"/>
      <c r="I462" s="54"/>
      <c r="J462" s="54"/>
      <c r="K462" s="27" t="str">
        <f t="shared" si="92"/>
        <v>()</v>
      </c>
      <c r="L462" s="83"/>
      <c r="M462" s="87">
        <f>E462</f>
        <v>0</v>
      </c>
      <c r="N462" s="30"/>
      <c r="O462" s="30"/>
      <c r="P462" s="95"/>
      <c r="Q462" s="97"/>
      <c r="R462" s="30"/>
      <c r="S462" s="30"/>
      <c r="T462" s="30">
        <f t="shared" si="93"/>
        <v>0</v>
      </c>
      <c r="U462" s="34"/>
      <c r="V462" s="94"/>
      <c r="W462" s="94"/>
      <c r="X462" s="18"/>
      <c r="Y462" s="18" t="str">
        <f t="shared" si="91"/>
        <v xml:space="preserve"> przyłącze napow. nN</v>
      </c>
      <c r="Z462" s="18"/>
      <c r="AA462" s="96"/>
      <c r="AB462" s="94"/>
      <c r="AC462" s="94"/>
      <c r="AD462" s="94"/>
      <c r="AE462" s="94"/>
      <c r="AF462" s="94"/>
      <c r="AG462" s="94"/>
      <c r="AH462" s="94"/>
      <c r="AI462" s="94"/>
    </row>
    <row r="463" spans="1:35" s="9" customFormat="1" ht="30" customHeight="1" thickBot="1" x14ac:dyDescent="0.25">
      <c r="A463" s="99" t="s">
        <v>13</v>
      </c>
      <c r="B463" s="100">
        <v>1636</v>
      </c>
      <c r="C463" s="54"/>
      <c r="D463" s="53"/>
      <c r="E463" s="53"/>
      <c r="F463" s="54"/>
      <c r="G463" s="88"/>
      <c r="H463" s="54"/>
      <c r="I463" s="54"/>
      <c r="J463" s="54"/>
      <c r="K463" s="27" t="str">
        <f t="shared" si="92"/>
        <v>()</v>
      </c>
      <c r="L463" s="83">
        <f>U458+U448+U421+U401</f>
        <v>0</v>
      </c>
      <c r="M463" s="101"/>
      <c r="N463" s="30"/>
      <c r="O463" s="30"/>
      <c r="P463" s="89"/>
      <c r="Q463" s="19"/>
      <c r="R463" s="30"/>
      <c r="S463" s="30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99"/>
      <c r="B464" s="100"/>
      <c r="C464" s="54"/>
      <c r="D464" s="53"/>
      <c r="E464" s="53"/>
      <c r="F464" s="54"/>
      <c r="G464" s="88"/>
      <c r="H464" s="54"/>
      <c r="I464" s="54"/>
      <c r="J464" s="54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99"/>
      <c r="B465" s="100"/>
      <c r="C465" s="10">
        <v>37</v>
      </c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83"/>
      <c r="M465" s="87">
        <f t="shared" ref="M465:M523" si="94">E465</f>
        <v>0</v>
      </c>
      <c r="N465" s="30"/>
      <c r="O465" s="30"/>
      <c r="P465" s="33"/>
      <c r="Q465" s="19"/>
      <c r="R465" s="30"/>
      <c r="S465" s="30"/>
      <c r="T465" s="30">
        <f t="shared" si="93"/>
        <v>0</v>
      </c>
      <c r="U465" s="34"/>
      <c r="V465" s="35"/>
      <c r="W465" s="35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" customFormat="1" ht="30" customHeight="1" thickBot="1" x14ac:dyDescent="0.25">
      <c r="A466" s="99"/>
      <c r="B466" s="100"/>
      <c r="C466" s="10">
        <v>38</v>
      </c>
      <c r="D466" s="56"/>
      <c r="E466" s="56"/>
      <c r="F466" s="10"/>
      <c r="G466" s="65"/>
      <c r="H466" s="10"/>
      <c r="I466" s="10"/>
      <c r="J466" s="10"/>
      <c r="K466" s="27" t="str">
        <f t="shared" si="92"/>
        <v>()</v>
      </c>
      <c r="L466" s="71"/>
      <c r="M466" s="87">
        <f t="shared" si="94"/>
        <v>0</v>
      </c>
      <c r="N466" s="30"/>
      <c r="O466" s="30"/>
      <c r="P466" s="33"/>
      <c r="Q466" s="19"/>
      <c r="R466" s="30"/>
      <c r="S466" s="30"/>
      <c r="T466" s="30">
        <f t="shared" si="93"/>
        <v>0</v>
      </c>
      <c r="U466" s="34"/>
      <c r="V466" s="35"/>
      <c r="W466" s="35"/>
      <c r="X466" s="18"/>
      <c r="Y466" s="18" t="str">
        <f t="shared" si="91"/>
        <v xml:space="preserve"> przyłącze napow. nN</v>
      </c>
      <c r="Z466" s="18"/>
      <c r="AA466" s="16"/>
      <c r="AB466" s="35"/>
      <c r="AC466" s="35"/>
      <c r="AD466" s="35"/>
      <c r="AE466" s="35"/>
      <c r="AF466" s="35"/>
      <c r="AG466" s="35"/>
      <c r="AH466" s="35"/>
      <c r="AI466" s="35"/>
    </row>
    <row r="467" spans="1:35" s="9" customFormat="1" ht="30" customHeight="1" thickBot="1" x14ac:dyDescent="0.25">
      <c r="A467" s="102"/>
      <c r="B467" s="103"/>
      <c r="C467" s="10">
        <v>39</v>
      </c>
      <c r="D467" s="28"/>
      <c r="E467" s="28"/>
      <c r="F467" s="27"/>
      <c r="G467" s="88"/>
      <c r="H467" s="12"/>
      <c r="I467" s="27"/>
      <c r="J467" s="27"/>
      <c r="K467" s="27" t="str">
        <f t="shared" si="92"/>
        <v>()</v>
      </c>
      <c r="L467" s="83"/>
      <c r="M467" s="87">
        <f t="shared" si="94"/>
        <v>0</v>
      </c>
      <c r="N467" s="84"/>
      <c r="O467" s="30"/>
      <c r="P467" s="89"/>
      <c r="Q467" s="43"/>
      <c r="R467" s="86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102"/>
      <c r="B468" s="103"/>
      <c r="C468" s="10">
        <v>40</v>
      </c>
      <c r="D468" s="56"/>
      <c r="E468" s="28"/>
      <c r="F468" s="10"/>
      <c r="G468" s="65"/>
      <c r="H468" s="12"/>
      <c r="I468" s="27"/>
      <c r="J468" s="27"/>
      <c r="K468" s="27" t="str">
        <f t="shared" si="92"/>
        <v>()</v>
      </c>
      <c r="L468" s="83"/>
      <c r="M468" s="87">
        <f t="shared" si="94"/>
        <v>0</v>
      </c>
      <c r="N468" s="84"/>
      <c r="O468" s="30"/>
      <c r="P468" s="89"/>
      <c r="Q468" s="43"/>
      <c r="R468" s="86"/>
      <c r="S468" s="30"/>
      <c r="T468" s="30">
        <f t="shared" si="93"/>
        <v>0</v>
      </c>
      <c r="U468" s="34"/>
      <c r="V468" s="35"/>
      <c r="W468" s="18"/>
      <c r="X468" s="18"/>
      <c r="Y468" s="18" t="str">
        <f t="shared" si="91"/>
        <v xml:space="preserve"> przyłącze napow. nN</v>
      </c>
      <c r="Z468" s="16"/>
      <c r="AA468" s="18" t="s">
        <v>12</v>
      </c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102"/>
      <c r="B469" s="103"/>
      <c r="C469" s="10">
        <v>41</v>
      </c>
      <c r="D469" s="28"/>
      <c r="E469" s="28"/>
      <c r="F469" s="10"/>
      <c r="G469" s="65"/>
      <c r="H469" s="12"/>
      <c r="I469" s="27"/>
      <c r="J469" s="27"/>
      <c r="K469" s="27" t="str">
        <f t="shared" si="92"/>
        <v>()</v>
      </c>
      <c r="L469" s="83"/>
      <c r="M469" s="87">
        <f t="shared" si="94"/>
        <v>0</v>
      </c>
      <c r="N469" s="84"/>
      <c r="O469" s="30"/>
      <c r="P469" s="33"/>
      <c r="Q469" s="19"/>
      <c r="R469" s="86"/>
      <c r="S469" s="30"/>
      <c r="T469" s="30">
        <f t="shared" si="93"/>
        <v>0</v>
      </c>
      <c r="U469" s="34"/>
      <c r="V469" s="35"/>
      <c r="W469" s="18"/>
      <c r="X469" s="18"/>
      <c r="Y469" s="18" t="str">
        <f t="shared" si="91"/>
        <v xml:space="preserve"> przyłącze napow. nN</v>
      </c>
      <c r="Z469" s="16"/>
      <c r="AA469" s="18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102"/>
      <c r="B470" s="103"/>
      <c r="C470" s="10">
        <v>42</v>
      </c>
      <c r="D470" s="56"/>
      <c r="E470" s="28"/>
      <c r="F470" s="10"/>
      <c r="G470" s="65"/>
      <c r="H470" s="12"/>
      <c r="I470" s="27"/>
      <c r="J470" s="27"/>
      <c r="K470" s="27" t="str">
        <f t="shared" si="92"/>
        <v>()</v>
      </c>
      <c r="L470" s="83"/>
      <c r="M470" s="87">
        <f t="shared" si="94"/>
        <v>0</v>
      </c>
      <c r="N470" s="84"/>
      <c r="O470" s="30"/>
      <c r="P470" s="89"/>
      <c r="Q470" s="19"/>
      <c r="R470" s="86"/>
      <c r="S470" s="30"/>
      <c r="T470" s="30">
        <f t="shared" si="93"/>
        <v>0</v>
      </c>
      <c r="U470" s="34"/>
      <c r="V470" s="35"/>
      <c r="W470" s="18"/>
      <c r="X470" s="18"/>
      <c r="Y470" s="18" t="str">
        <f t="shared" si="91"/>
        <v xml:space="preserve"> przyłącze napow. nN</v>
      </c>
      <c r="Z470" s="16"/>
      <c r="AA470" s="18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43</v>
      </c>
      <c r="D471" s="28"/>
      <c r="E471" s="28"/>
      <c r="F471" s="54"/>
      <c r="G471" s="65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33"/>
      <c r="Q471" s="19"/>
      <c r="R471" s="86"/>
      <c r="S471" s="30"/>
      <c r="T471" s="30">
        <f t="shared" si="93"/>
        <v>0</v>
      </c>
      <c r="U471" s="34"/>
      <c r="V471" s="35"/>
      <c r="W471" s="18"/>
      <c r="X471" s="18"/>
      <c r="Y471" s="18" t="str">
        <f t="shared" si="91"/>
        <v xml:space="preserve"> przyłącze napow. nN</v>
      </c>
      <c r="Z471" s="16"/>
      <c r="AA471" s="18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/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71"/>
      <c r="M472" s="87">
        <f t="shared" si="94"/>
        <v>0</v>
      </c>
      <c r="N472" s="84"/>
      <c r="O472" s="30"/>
      <c r="P472" s="33"/>
      <c r="Q472" s="19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/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/>
      <c r="D473" s="28"/>
      <c r="E473" s="28"/>
      <c r="F473" s="27"/>
      <c r="G473" s="88"/>
      <c r="H473" s="12"/>
      <c r="I473" s="27"/>
      <c r="J473" s="27"/>
      <c r="K473" s="27" t="str">
        <f t="shared" si="92"/>
        <v>()</v>
      </c>
      <c r="L473" s="71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8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54"/>
      <c r="D474" s="53"/>
      <c r="E474" s="53"/>
      <c r="F474" s="54"/>
      <c r="G474" s="88"/>
      <c r="H474" s="54"/>
      <c r="I474" s="54"/>
      <c r="J474" s="54"/>
      <c r="K474" s="27" t="str">
        <f t="shared" si="92"/>
        <v>()</v>
      </c>
      <c r="L474" s="83"/>
      <c r="M474" s="87">
        <f t="shared" si="94"/>
        <v>0</v>
      </c>
      <c r="N474" s="30"/>
      <c r="O474" s="30"/>
      <c r="P474" s="89"/>
      <c r="Q474" s="43"/>
      <c r="R474" s="30"/>
      <c r="S474" s="30"/>
      <c r="T474" s="30">
        <f t="shared" si="93"/>
        <v>0</v>
      </c>
      <c r="U474" s="34"/>
      <c r="V474" s="35"/>
      <c r="W474" s="35"/>
      <c r="X474" s="18"/>
      <c r="Y474" s="18" t="str">
        <f t="shared" si="91"/>
        <v xml:space="preserve"> przyłącze napow. nN</v>
      </c>
      <c r="Z474" s="16"/>
      <c r="AA474" s="16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54"/>
      <c r="D475" s="53"/>
      <c r="E475" s="53"/>
      <c r="F475" s="54"/>
      <c r="G475" s="88"/>
      <c r="H475" s="54"/>
      <c r="I475" s="54"/>
      <c r="J475" s="54"/>
      <c r="K475" s="27" t="str">
        <f t="shared" si="92"/>
        <v>()</v>
      </c>
      <c r="L475" s="83"/>
      <c r="M475" s="87">
        <f t="shared" si="94"/>
        <v>0</v>
      </c>
      <c r="N475" s="30"/>
      <c r="O475" s="30"/>
      <c r="P475" s="33"/>
      <c r="Q475" s="19"/>
      <c r="R475" s="30"/>
      <c r="S475" s="30"/>
      <c r="T475" s="30">
        <f t="shared" si="93"/>
        <v>0</v>
      </c>
      <c r="U475" s="34"/>
      <c r="V475" s="35"/>
      <c r="W475" s="35"/>
      <c r="X475" s="18"/>
      <c r="Y475" s="18" t="str">
        <f t="shared" si="91"/>
        <v xml:space="preserve"> przyłącze napow. nN</v>
      </c>
      <c r="Z475" s="16"/>
      <c r="AA475" s="16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28"/>
      <c r="E476" s="28"/>
      <c r="F476" s="27"/>
      <c r="G476" s="65"/>
      <c r="H476" s="12"/>
      <c r="I476" s="27"/>
      <c r="J476" s="27"/>
      <c r="K476" s="27" t="str">
        <f t="shared" si="92"/>
        <v>()</v>
      </c>
      <c r="L476" s="83"/>
      <c r="M476" s="87">
        <f t="shared" si="94"/>
        <v>0</v>
      </c>
      <c r="N476" s="30"/>
      <c r="O476" s="30"/>
      <c r="P476" s="89"/>
      <c r="Q476" s="97"/>
      <c r="R476" s="30"/>
      <c r="S476" s="30"/>
      <c r="T476" s="30">
        <f t="shared" si="93"/>
        <v>0</v>
      </c>
      <c r="U476" s="34"/>
      <c r="V476" s="35"/>
      <c r="W476" s="35"/>
      <c r="X476" s="18"/>
      <c r="Y476" s="18" t="str">
        <f t="shared" si="91"/>
        <v xml:space="preserve"> przyłącze napow. nN</v>
      </c>
      <c r="Z476" s="16"/>
      <c r="AA476" s="16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65"/>
      <c r="H477" s="12"/>
      <c r="I477" s="27"/>
      <c r="J477" s="27"/>
      <c r="K477" s="27" t="str">
        <f t="shared" si="92"/>
        <v>()</v>
      </c>
      <c r="L477" s="83"/>
      <c r="M477" s="87">
        <f t="shared" si="94"/>
        <v>0</v>
      </c>
      <c r="N477" s="30"/>
      <c r="O477" s="30"/>
      <c r="P477" s="89"/>
      <c r="Q477" s="97"/>
      <c r="R477" s="30"/>
      <c r="S477" s="30"/>
      <c r="T477" s="30">
        <f t="shared" si="93"/>
        <v>0</v>
      </c>
      <c r="U477" s="34"/>
      <c r="V477" s="35"/>
      <c r="W477" s="35"/>
      <c r="X477" s="18"/>
      <c r="Y477" s="18" t="str">
        <f t="shared" si="91"/>
        <v xml:space="preserve"> przyłącze napow. nN</v>
      </c>
      <c r="Z477" s="16"/>
      <c r="AA477" s="16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10"/>
      <c r="D478" s="28"/>
      <c r="E478" s="28"/>
      <c r="F478" s="27"/>
      <c r="G478" s="65"/>
      <c r="H478" s="12"/>
      <c r="I478" s="27"/>
      <c r="J478" s="27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19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10"/>
      <c r="D479" s="28"/>
      <c r="E479" s="28"/>
      <c r="F479" s="10"/>
      <c r="G479" s="65"/>
      <c r="H479" s="12"/>
      <c r="I479" s="27"/>
      <c r="J479" s="27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89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8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54"/>
      <c r="D480" s="53"/>
      <c r="E480" s="53"/>
      <c r="F480" s="54"/>
      <c r="G480" s="88"/>
      <c r="H480" s="54"/>
      <c r="I480" s="54"/>
      <c r="J480" s="54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54"/>
      <c r="D481" s="53"/>
      <c r="E481" s="53"/>
      <c r="F481" s="54"/>
      <c r="G481" s="88"/>
      <c r="H481" s="54"/>
      <c r="I481" s="54"/>
      <c r="J481" s="54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35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29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43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27"/>
      <c r="D483" s="28"/>
      <c r="E483" s="28"/>
      <c r="F483" s="27"/>
      <c r="G483" s="29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6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10"/>
      <c r="D484" s="28"/>
      <c r="E484" s="28"/>
      <c r="F484" s="27"/>
      <c r="G484" s="29"/>
      <c r="H484" s="12"/>
      <c r="I484" s="27"/>
      <c r="J484" s="27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27"/>
      <c r="D485" s="28"/>
      <c r="E485" s="28"/>
      <c r="F485" s="27"/>
      <c r="G485" s="29"/>
      <c r="H485" s="12"/>
      <c r="I485" s="27"/>
      <c r="J485" s="27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19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16"/>
      <c r="AB485" s="16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10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97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54"/>
      <c r="D487" s="53"/>
      <c r="E487" s="53"/>
      <c r="F487" s="54"/>
      <c r="G487" s="88"/>
      <c r="H487" s="54"/>
      <c r="I487" s="54"/>
      <c r="J487" s="54"/>
      <c r="K487" s="27" t="str">
        <f t="shared" si="92"/>
        <v>()</v>
      </c>
      <c r="L487" s="31"/>
      <c r="M487" s="87">
        <f t="shared" si="94"/>
        <v>0</v>
      </c>
      <c r="N487" s="30"/>
      <c r="O487" s="30"/>
      <c r="P487" s="89"/>
      <c r="Q487" s="43"/>
      <c r="R487" s="30"/>
      <c r="S487" s="30"/>
      <c r="T487" s="30">
        <f t="shared" si="93"/>
        <v>0</v>
      </c>
      <c r="U487" s="34"/>
      <c r="V487" s="35"/>
      <c r="W487" s="18"/>
      <c r="X487" s="18"/>
      <c r="Y487" s="18" t="str">
        <f t="shared" si="91"/>
        <v xml:space="preserve"> przyłącze napow. nN</v>
      </c>
      <c r="Z487" s="16"/>
      <c r="AA487" s="18" t="s">
        <v>12</v>
      </c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54"/>
      <c r="D488" s="53"/>
      <c r="E488" s="53"/>
      <c r="F488" s="54"/>
      <c r="G488" s="88"/>
      <c r="H488" s="54"/>
      <c r="I488" s="54"/>
      <c r="J488" s="54"/>
      <c r="K488" s="27" t="str">
        <f t="shared" si="92"/>
        <v>()</v>
      </c>
      <c r="L488" s="31"/>
      <c r="M488" s="87">
        <f t="shared" si="94"/>
        <v>0</v>
      </c>
      <c r="N488" s="30"/>
      <c r="O488" s="30"/>
      <c r="P488" s="33"/>
      <c r="Q488" s="43"/>
      <c r="R488" s="30"/>
      <c r="S488" s="30"/>
      <c r="T488" s="30">
        <f t="shared" si="93"/>
        <v>0</v>
      </c>
      <c r="U488" s="34"/>
      <c r="V488" s="35"/>
      <c r="W488" s="18"/>
      <c r="X488" s="18"/>
      <c r="Y488" s="18" t="str">
        <f t="shared" si="91"/>
        <v xml:space="preserve"> przyłącze napow. nN</v>
      </c>
      <c r="Z488" s="16"/>
      <c r="AA488" s="18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10"/>
      <c r="D489" s="56"/>
      <c r="E489" s="56"/>
      <c r="F489" s="10"/>
      <c r="G489" s="65"/>
      <c r="H489" s="10"/>
      <c r="I489" s="10"/>
      <c r="J489" s="10"/>
      <c r="K489" s="27" t="str">
        <f t="shared" si="92"/>
        <v>()</v>
      </c>
      <c r="L489" s="104"/>
      <c r="M489" s="87">
        <f t="shared" si="94"/>
        <v>0</v>
      </c>
      <c r="N489" s="30"/>
      <c r="O489" s="30"/>
      <c r="P489" s="33"/>
      <c r="Q489" s="43"/>
      <c r="R489" s="30"/>
      <c r="S489" s="30"/>
      <c r="T489" s="30">
        <f t="shared" si="93"/>
        <v>0</v>
      </c>
      <c r="U489" s="34"/>
      <c r="V489" s="35"/>
      <c r="W489" s="18"/>
      <c r="X489" s="18"/>
      <c r="Y489" s="18" t="str">
        <f t="shared" si="91"/>
        <v xml:space="preserve"> przyłącze napow. nN</v>
      </c>
      <c r="Z489" s="16"/>
      <c r="AA489" s="18"/>
      <c r="AB489" s="35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27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19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10"/>
      <c r="D491" s="53"/>
      <c r="E491" s="53"/>
      <c r="F491" s="27"/>
      <c r="G491" s="29"/>
      <c r="H491" s="12"/>
      <c r="I491" s="27"/>
      <c r="J491" s="27"/>
      <c r="K491" s="27" t="str">
        <f t="shared" si="92"/>
        <v>()</v>
      </c>
      <c r="L491" s="83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35"/>
      <c r="X491" s="18"/>
      <c r="Y491" s="18" t="str">
        <f t="shared" si="91"/>
        <v xml:space="preserve"> przyłącze napow. nN</v>
      </c>
      <c r="Z491" s="16"/>
      <c r="AA491" s="16"/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27"/>
      <c r="D492" s="28"/>
      <c r="E492" s="53"/>
      <c r="F492" s="27"/>
      <c r="G492" s="29"/>
      <c r="H492" s="12"/>
      <c r="I492" s="27"/>
      <c r="J492" s="27"/>
      <c r="K492" s="27" t="str">
        <f t="shared" si="92"/>
        <v>()</v>
      </c>
      <c r="L492" s="83"/>
      <c r="M492" s="87">
        <f t="shared" si="94"/>
        <v>0</v>
      </c>
      <c r="N492" s="30"/>
      <c r="O492" s="30"/>
      <c r="P492" s="89"/>
      <c r="Q492" s="43"/>
      <c r="R492" s="30"/>
      <c r="S492" s="30"/>
      <c r="T492" s="30">
        <f t="shared" si="93"/>
        <v>0</v>
      </c>
      <c r="U492" s="34"/>
      <c r="V492" s="35"/>
      <c r="W492" s="35"/>
      <c r="X492" s="18"/>
      <c r="Y492" s="18" t="str">
        <f t="shared" si="91"/>
        <v xml:space="preserve"> przyłącze napow. nN</v>
      </c>
      <c r="Z492" s="16"/>
      <c r="AA492" s="16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3"/>
      <c r="E493" s="56"/>
      <c r="F493" s="10"/>
      <c r="G493" s="65"/>
      <c r="H493" s="12"/>
      <c r="I493" s="27"/>
      <c r="J493" s="27"/>
      <c r="K493" s="27" t="str">
        <f t="shared" si="92"/>
        <v>()</v>
      </c>
      <c r="L493" s="73"/>
      <c r="M493" s="87">
        <f t="shared" si="94"/>
        <v>0</v>
      </c>
      <c r="N493" s="30"/>
      <c r="O493" s="30"/>
      <c r="P493" s="89"/>
      <c r="Q493" s="19"/>
      <c r="R493" s="30"/>
      <c r="S493" s="30"/>
      <c r="T493" s="30">
        <f t="shared" si="93"/>
        <v>0</v>
      </c>
      <c r="U493" s="34"/>
      <c r="V493" s="35"/>
      <c r="W493" s="35"/>
      <c r="X493" s="18"/>
      <c r="Y493" s="18" t="str">
        <f t="shared" si="91"/>
        <v xml:space="preserve"> przyłącze napow. nN</v>
      </c>
      <c r="Z493" s="16"/>
      <c r="AA493" s="16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27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97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28"/>
      <c r="F495" s="10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19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16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5"/>
      <c r="B496" s="103"/>
      <c r="C496" s="27"/>
      <c r="D496" s="28"/>
      <c r="E496" s="28"/>
      <c r="F496" s="10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97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18"/>
      <c r="AC496" s="35"/>
      <c r="AD496" s="35"/>
      <c r="AE496" s="35"/>
      <c r="AF496" s="35"/>
      <c r="AG496" s="35"/>
      <c r="AH496" s="35"/>
      <c r="AI496" s="35"/>
    </row>
    <row r="497" spans="1:26" ht="30" customHeight="1" thickTop="1" thickBot="1" x14ac:dyDescent="0.25">
      <c r="D497" s="53"/>
      <c r="E497" s="28"/>
      <c r="F497" s="27"/>
      <c r="G497" s="29"/>
      <c r="I497" s="27"/>
      <c r="J497" s="27"/>
      <c r="K497" s="27" t="str">
        <f t="shared" si="92"/>
        <v>()</v>
      </c>
      <c r="L497" s="83"/>
      <c r="M497" s="87">
        <f t="shared" si="94"/>
        <v>0</v>
      </c>
      <c r="N497" s="30"/>
      <c r="O497" s="30"/>
      <c r="P497" s="89"/>
      <c r="Q497" s="97"/>
      <c r="R497" s="30"/>
      <c r="S497" s="30"/>
      <c r="T497" s="30">
        <f t="shared" si="93"/>
        <v>0</v>
      </c>
      <c r="U497" s="34"/>
      <c r="Y497" s="18" t="str">
        <f t="shared" ref="Y497:Y517" si="95">IF(S497="T",(", lampa OU, przyłącze napow. nN"), (" przyłącze napow. nN"))</f>
        <v xml:space="preserve"> przyłącze napow. nN</v>
      </c>
      <c r="Z497" s="16"/>
    </row>
    <row r="498" spans="1:26" ht="30" customHeight="1" thickBot="1" x14ac:dyDescent="0.25">
      <c r="C498" s="27"/>
      <c r="D498" s="28"/>
      <c r="E498" s="28"/>
      <c r="F498" s="27"/>
      <c r="G498" s="29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R498" s="30"/>
      <c r="S498" s="30"/>
      <c r="T498" s="30">
        <f t="shared" si="93"/>
        <v>0</v>
      </c>
      <c r="U498" s="34"/>
      <c r="Y498" s="18" t="str">
        <f t="shared" si="95"/>
        <v xml:space="preserve"> przyłącze napow. nN</v>
      </c>
      <c r="Z498" s="16"/>
    </row>
    <row r="499" spans="1:26" ht="30" customHeight="1" thickBot="1" x14ac:dyDescent="0.25">
      <c r="D499" s="53"/>
      <c r="E499" s="28"/>
      <c r="F499" s="27"/>
      <c r="G499" s="29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97"/>
      <c r="R499" s="30"/>
      <c r="S499" s="30"/>
      <c r="T499" s="30">
        <f t="shared" si="93"/>
        <v>0</v>
      </c>
      <c r="U499" s="34"/>
      <c r="Y499" s="18" t="str">
        <f t="shared" si="95"/>
        <v xml:space="preserve"> przyłącze napow. nN</v>
      </c>
      <c r="Z499" s="16"/>
    </row>
    <row r="500" spans="1:26" ht="30" customHeight="1" thickBot="1" x14ac:dyDescent="0.25">
      <c r="C500" s="27"/>
      <c r="D500" s="28"/>
      <c r="E500" s="53"/>
      <c r="F500" s="27"/>
      <c r="G500" s="29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R500" s="30"/>
      <c r="S500" s="30"/>
      <c r="T500" s="30">
        <f t="shared" si="93"/>
        <v>0</v>
      </c>
      <c r="U500" s="34"/>
      <c r="Y500" s="18" t="str">
        <f t="shared" si="95"/>
        <v xml:space="preserve"> przyłącze napow. nN</v>
      </c>
      <c r="Z500" s="16"/>
    </row>
    <row r="501" spans="1:26" ht="30" customHeight="1" thickBot="1" x14ac:dyDescent="0.25">
      <c r="D501" s="53"/>
      <c r="E501" s="53"/>
      <c r="F501" s="27"/>
      <c r="G501" s="29"/>
      <c r="I501" s="27"/>
      <c r="J501" s="27"/>
      <c r="K501" s="27" t="str">
        <f t="shared" si="92"/>
        <v>()</v>
      </c>
      <c r="L501" s="77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si="95"/>
        <v xml:space="preserve"> przyłącze napow. nN</v>
      </c>
      <c r="Z501" s="16"/>
    </row>
    <row r="502" spans="1:26" ht="30" customHeight="1" thickBot="1" x14ac:dyDescent="0.25">
      <c r="C502" s="27"/>
      <c r="D502" s="28"/>
      <c r="E502" s="28"/>
      <c r="F502" s="10"/>
      <c r="G502" s="29"/>
      <c r="I502" s="27"/>
      <c r="J502" s="27"/>
      <c r="K502" s="27" t="str">
        <f t="shared" si="92"/>
        <v>()</v>
      </c>
      <c r="L502" s="31"/>
      <c r="M502" s="87">
        <f t="shared" si="94"/>
        <v>0</v>
      </c>
      <c r="N502" s="30"/>
      <c r="O502" s="30"/>
      <c r="P502" s="89"/>
      <c r="Q502" s="97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26" ht="30" customHeight="1" thickBot="1" x14ac:dyDescent="0.25">
      <c r="C503" s="54"/>
      <c r="D503" s="53"/>
      <c r="E503" s="53"/>
      <c r="F503" s="54"/>
      <c r="G503" s="88"/>
      <c r="H503" s="54"/>
      <c r="I503" s="54"/>
      <c r="J503" s="54"/>
      <c r="K503" s="27" t="str">
        <f t="shared" si="92"/>
        <v>()</v>
      </c>
      <c r="L503" s="31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26" ht="30" customHeight="1" thickBot="1" x14ac:dyDescent="0.25">
      <c r="C504" s="54"/>
      <c r="D504" s="53"/>
      <c r="E504" s="53"/>
      <c r="F504" s="54"/>
      <c r="G504" s="88"/>
      <c r="H504" s="54"/>
      <c r="I504" s="54"/>
      <c r="J504" s="54"/>
      <c r="K504" s="27" t="str">
        <f t="shared" si="92"/>
        <v>()</v>
      </c>
      <c r="L504" s="31"/>
      <c r="M504" s="87">
        <f t="shared" si="94"/>
        <v>0</v>
      </c>
      <c r="N504" s="30"/>
      <c r="O504" s="30"/>
      <c r="P504" s="106"/>
      <c r="Q504" s="97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26" ht="30" customHeight="1" thickBot="1" x14ac:dyDescent="0.25">
      <c r="D505" s="56"/>
      <c r="E505" s="56"/>
      <c r="F505" s="10"/>
      <c r="G505" s="65"/>
      <c r="H505" s="10"/>
      <c r="I505" s="10"/>
      <c r="J505" s="10"/>
      <c r="K505" s="27" t="str">
        <f t="shared" si="92"/>
        <v>()</v>
      </c>
      <c r="L505" s="104"/>
      <c r="M505" s="87">
        <f t="shared" si="94"/>
        <v>0</v>
      </c>
      <c r="N505" s="30"/>
      <c r="O505" s="30"/>
      <c r="P505" s="106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26" ht="30" customHeight="1" thickBot="1" x14ac:dyDescent="0.25"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10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26" s="16" customFormat="1" ht="30" customHeight="1" thickTop="1" x14ac:dyDescent="0.2">
      <c r="A507" s="20"/>
      <c r="B507" s="20"/>
      <c r="C507" s="27"/>
      <c r="D507" s="28"/>
      <c r="E507" s="28"/>
      <c r="F507" s="27"/>
      <c r="G507" s="65"/>
      <c r="H507" s="12"/>
      <c r="I507" s="27"/>
      <c r="J507" s="27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108"/>
      <c r="Q507" s="19"/>
      <c r="R507" s="30"/>
      <c r="S507" s="30"/>
      <c r="T507" s="30">
        <f t="shared" si="93"/>
        <v>0</v>
      </c>
      <c r="U507" s="34"/>
      <c r="X507" s="18" t="str">
        <f t="shared" ref="X507:X517" si="96">IF(R507="4xAL50 + 1xAL25", ("AL.  4x50 mm2+AL. 1x25 mm2"), ("AL. 4x50 mm2+AL. 3x50 mm2"))</f>
        <v>AL. 4x50 mm2+AL. 3x50 mm2</v>
      </c>
      <c r="Y507" s="18" t="str">
        <f t="shared" si="95"/>
        <v xml:space="preserve"> przyłącze napow. nN</v>
      </c>
    </row>
    <row r="508" spans="1:26" s="16" customFormat="1" ht="30" customHeight="1" x14ac:dyDescent="0.2">
      <c r="A508" s="20"/>
      <c r="B508" s="20"/>
      <c r="C508" s="10"/>
      <c r="D508" s="28"/>
      <c r="E508" s="28"/>
      <c r="F508" s="10"/>
      <c r="G508" s="29"/>
      <c r="H508" s="12"/>
      <c r="I508" s="27"/>
      <c r="J508" s="27"/>
      <c r="K508" s="27"/>
      <c r="L508" s="31"/>
      <c r="M508" s="87">
        <f t="shared" si="94"/>
        <v>0</v>
      </c>
      <c r="N508" s="30"/>
      <c r="O508" s="30"/>
      <c r="P508" s="108"/>
      <c r="Q508" s="97"/>
      <c r="R508" s="30"/>
      <c r="S508" s="30"/>
      <c r="T508" s="30">
        <f t="shared" si="93"/>
        <v>0</v>
      </c>
      <c r="U508" s="34"/>
      <c r="X508" s="18" t="str">
        <f t="shared" si="96"/>
        <v>AL. 4x50 mm2+AL. 3x50 mm2</v>
      </c>
      <c r="Y508" s="18" t="str">
        <f t="shared" si="95"/>
        <v xml:space="preserve"> przyłącze napow. nN</v>
      </c>
    </row>
    <row r="509" spans="1:26" s="16" customFormat="1" ht="30" customHeight="1" thickBot="1" x14ac:dyDescent="0.25">
      <c r="A509" s="20"/>
      <c r="B509" s="20"/>
      <c r="C509" s="27"/>
      <c r="D509" s="28"/>
      <c r="E509" s="28"/>
      <c r="F509" s="27"/>
      <c r="G509" s="29"/>
      <c r="H509" s="12"/>
      <c r="I509" s="27"/>
      <c r="J509" s="27"/>
      <c r="K509" s="27"/>
      <c r="L509" s="31"/>
      <c r="M509" s="87">
        <f t="shared" si="94"/>
        <v>0</v>
      </c>
      <c r="N509" s="30"/>
      <c r="O509" s="30"/>
      <c r="P509" s="33"/>
      <c r="Q509" s="19"/>
      <c r="R509" s="30"/>
      <c r="S509" s="30"/>
      <c r="T509" s="30">
        <f t="shared" si="93"/>
        <v>0</v>
      </c>
      <c r="U509" s="34"/>
      <c r="X509" s="18" t="str">
        <f t="shared" si="96"/>
        <v>AL. 4x50 mm2+AL. 3x50 mm2</v>
      </c>
      <c r="Y509" s="18" t="str">
        <f t="shared" si="95"/>
        <v xml:space="preserve"> przyłącze napow. nN</v>
      </c>
    </row>
    <row r="510" spans="1:26" s="16" customFormat="1" ht="30" customHeight="1" thickBot="1" x14ac:dyDescent="0.25">
      <c r="A510" s="20"/>
      <c r="B510" s="20"/>
      <c r="C510" s="10"/>
      <c r="D510" s="28"/>
      <c r="E510" s="53"/>
      <c r="F510" s="27"/>
      <c r="G510" s="29"/>
      <c r="H510" s="12"/>
      <c r="I510" s="27"/>
      <c r="J510" s="27"/>
      <c r="K510" s="27"/>
      <c r="L510" s="31"/>
      <c r="M510" s="87">
        <f t="shared" si="94"/>
        <v>0</v>
      </c>
      <c r="N510" s="30"/>
      <c r="O510" s="30"/>
      <c r="P510" s="89"/>
      <c r="Q510" s="19"/>
      <c r="R510" s="30"/>
      <c r="S510" s="30"/>
      <c r="T510" s="30">
        <f t="shared" si="93"/>
        <v>0</v>
      </c>
      <c r="U510" s="34"/>
      <c r="X510" s="18" t="str">
        <f t="shared" si="96"/>
        <v>AL. 4x50 mm2+AL. 3x50 mm2</v>
      </c>
      <c r="Y510" s="18" t="str">
        <f t="shared" si="95"/>
        <v xml:space="preserve"> przyłącze napow. nN</v>
      </c>
    </row>
    <row r="511" spans="1:26" s="16" customFormat="1" ht="30" customHeight="1" thickBot="1" x14ac:dyDescent="0.25">
      <c r="A511" s="20"/>
      <c r="B511" s="20"/>
      <c r="C511" s="27"/>
      <c r="D511" s="28"/>
      <c r="E511" s="53"/>
      <c r="F511" s="27"/>
      <c r="G511" s="29"/>
      <c r="H511" s="12"/>
      <c r="I511" s="27"/>
      <c r="J511" s="27"/>
      <c r="K511" s="27"/>
      <c r="L511" s="31"/>
      <c r="M511" s="87">
        <f t="shared" si="94"/>
        <v>0</v>
      </c>
      <c r="N511" s="30"/>
      <c r="O511" s="30"/>
      <c r="P511" s="89"/>
      <c r="Q511" s="97"/>
      <c r="R511" s="30"/>
      <c r="S511" s="30"/>
      <c r="T511" s="30">
        <f t="shared" si="93"/>
        <v>0</v>
      </c>
      <c r="U511" s="34"/>
      <c r="X511" s="18" t="str">
        <f t="shared" si="96"/>
        <v>AL. 4x50 mm2+AL. 3x50 mm2</v>
      </c>
      <c r="Y511" s="18" t="str">
        <f t="shared" si="95"/>
        <v xml:space="preserve"> przyłącze napow. nN</v>
      </c>
    </row>
    <row r="512" spans="1:26" s="16" customFormat="1" ht="30" customHeight="1" thickBot="1" x14ac:dyDescent="0.25">
      <c r="A512" s="20"/>
      <c r="B512" s="20"/>
      <c r="C512" s="10"/>
      <c r="D512" s="28"/>
      <c r="E512" s="11"/>
      <c r="F512" s="27"/>
      <c r="G512" s="29"/>
      <c r="H512" s="12"/>
      <c r="I512" s="27"/>
      <c r="J512" s="27"/>
      <c r="K512" s="27"/>
      <c r="L512" s="15"/>
      <c r="M512" s="87">
        <f t="shared" si="94"/>
        <v>0</v>
      </c>
      <c r="N512" s="30"/>
      <c r="O512" s="30"/>
      <c r="P512" s="89"/>
      <c r="Q512" s="19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x14ac:dyDescent="0.2">
      <c r="A513" s="20"/>
      <c r="B513" s="20"/>
      <c r="C513" s="27"/>
      <c r="D513" s="28"/>
      <c r="E513" s="28"/>
      <c r="F513" s="10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x14ac:dyDescent="0.2">
      <c r="A514" s="20"/>
      <c r="B514" s="20"/>
      <c r="C514" s="10"/>
      <c r="D514" s="28"/>
      <c r="E514" s="28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33"/>
      <c r="Q514" s="19"/>
      <c r="R514" s="30"/>
      <c r="S514" s="30"/>
      <c r="T514" s="30">
        <f t="shared" ref="T514:T521" si="97">IF(S514="T",20,0)</f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x14ac:dyDescent="0.2">
      <c r="A515" s="20"/>
      <c r="B515" s="20"/>
      <c r="C515" s="27"/>
      <c r="D515" s="28"/>
      <c r="E515" s="28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33"/>
      <c r="Q515" s="19"/>
      <c r="R515" s="30"/>
      <c r="S515" s="30"/>
      <c r="T515" s="30">
        <f t="shared" si="97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x14ac:dyDescent="0.2">
      <c r="A516" s="20"/>
      <c r="B516" s="20"/>
      <c r="C516" s="10"/>
      <c r="D516" s="28"/>
      <c r="E516" s="28"/>
      <c r="F516" s="10"/>
      <c r="G516" s="29"/>
      <c r="H516" s="12"/>
      <c r="I516" s="27"/>
      <c r="J516" s="27"/>
      <c r="K516" s="27"/>
      <c r="L516" s="31"/>
      <c r="M516" s="87">
        <f t="shared" si="94"/>
        <v>0</v>
      </c>
      <c r="N516" s="30"/>
      <c r="O516" s="30"/>
      <c r="P516" s="33"/>
      <c r="Q516" s="19"/>
      <c r="R516" s="30"/>
      <c r="S516" s="30"/>
      <c r="T516" s="30">
        <f t="shared" si="97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7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thickBot="1" x14ac:dyDescent="0.25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si="97"/>
        <v>0</v>
      </c>
      <c r="U518" s="34"/>
      <c r="X518" s="18" t="str">
        <f>IF(R518="4xAL50 + 1xAL25", ("AL.  4x50 mm2+AL. 1x25 mm2"), ("AL. 4x50 mm2+AL. 2x50 mm2"))</f>
        <v>AL. 4x50 mm2+AL. 2x50 mm2</v>
      </c>
      <c r="Y518" s="18" t="str">
        <f>IF(S518="T",(" lampa OU, przyłącze napow. nN"), (" przyłącze napow. nN"))</f>
        <v xml:space="preserve"> przyłącze napow. nN</v>
      </c>
    </row>
    <row r="519" spans="1:35" s="16" customFormat="1" ht="30" customHeight="1" thickBot="1" x14ac:dyDescent="0.25">
      <c r="A519" s="20"/>
      <c r="B519" s="20"/>
      <c r="C519" s="27"/>
      <c r="D519" s="28"/>
      <c r="E519" s="53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89"/>
      <c r="Q519" s="19"/>
      <c r="R519" s="30"/>
      <c r="S519" s="30"/>
      <c r="T519" s="30">
        <f t="shared" si="97"/>
        <v>0</v>
      </c>
      <c r="U519" s="34"/>
      <c r="X519" s="18" t="str">
        <f>IF(R519="4xAL50 + 1xAL25", ("AL.  4x50 mm2+AL. 1x25 mm2"), ("AL. 4x50 mm2+AL. 2x50 mm2"))</f>
        <v>AL. 4x50 mm2+AL. 2x50 mm2</v>
      </c>
      <c r="Y519" s="18" t="str">
        <f>IF(S519="T",(" lampa OU, przyłącze napow. nN"), (" przyłącze napow. nN"))</f>
        <v xml:space="preserve"> przyłącze napow. nN</v>
      </c>
    </row>
    <row r="520" spans="1:35" s="16" customFormat="1" ht="15" thickBot="1" x14ac:dyDescent="0.25">
      <c r="A520" s="20"/>
      <c r="B520" s="20"/>
      <c r="C520" s="54"/>
      <c r="D520" s="54"/>
      <c r="E520" s="53"/>
      <c r="F520" s="46"/>
      <c r="G520" s="46"/>
      <c r="H520" s="46"/>
      <c r="I520" s="46"/>
      <c r="J520" s="46"/>
      <c r="K520" s="27"/>
      <c r="L520" s="31" t="str">
        <f>CONCATENATE(M520,"(",P520,")m")</f>
        <v>0()m</v>
      </c>
      <c r="M520" s="87">
        <f t="shared" si="94"/>
        <v>0</v>
      </c>
      <c r="N520" s="39"/>
      <c r="O520" s="39"/>
      <c r="P520" s="89"/>
      <c r="Q520" s="19"/>
      <c r="R520" s="39"/>
      <c r="S520" s="39"/>
      <c r="T520" s="30">
        <f t="shared" si="97"/>
        <v>0</v>
      </c>
      <c r="U520" s="34"/>
      <c r="X520" s="18"/>
      <c r="Y520" s="18"/>
      <c r="Z520" s="18"/>
    </row>
    <row r="521" spans="1:35" s="16" customFormat="1" x14ac:dyDescent="0.2">
      <c r="A521" s="20"/>
      <c r="B521" s="20"/>
      <c r="C521" s="54"/>
      <c r="D521" s="54"/>
      <c r="E521" s="53"/>
      <c r="F521" s="46"/>
      <c r="G521" s="46"/>
      <c r="H521" s="46"/>
      <c r="I521" s="46"/>
      <c r="J521" s="46"/>
      <c r="K521" s="27"/>
      <c r="L521" s="31">
        <v>6</v>
      </c>
      <c r="M521" s="87">
        <f t="shared" si="94"/>
        <v>0</v>
      </c>
      <c r="N521" s="39"/>
      <c r="O521" s="39"/>
      <c r="P521" s="17"/>
      <c r="Q521" s="19"/>
      <c r="R521" s="39"/>
      <c r="S521" s="39"/>
      <c r="T521" s="30">
        <f t="shared" si="97"/>
        <v>0</v>
      </c>
      <c r="U521" s="34"/>
      <c r="X521" s="18"/>
      <c r="Y521" s="18"/>
      <c r="Z521" s="18"/>
    </row>
    <row r="522" spans="1:35" s="16" customFormat="1" x14ac:dyDescent="0.2">
      <c r="A522" s="20"/>
      <c r="B522" s="20"/>
      <c r="C522" s="111"/>
      <c r="D522" s="111"/>
      <c r="E522" s="56"/>
      <c r="F522" s="109"/>
      <c r="G522" s="109"/>
      <c r="H522" s="109"/>
      <c r="I522" s="109"/>
      <c r="J522" s="109"/>
      <c r="K522" s="111"/>
      <c r="L522" s="104"/>
      <c r="M522" s="87">
        <f t="shared" si="94"/>
        <v>0</v>
      </c>
      <c r="N522" s="110"/>
      <c r="O522" s="110"/>
      <c r="P522" s="17"/>
      <c r="Q522" s="19"/>
      <c r="R522" s="110"/>
      <c r="S522" s="110"/>
      <c r="T522" s="110"/>
      <c r="U522" s="34"/>
      <c r="X522" s="18"/>
      <c r="Y522" s="18"/>
      <c r="Z522" s="18"/>
    </row>
    <row r="523" spans="1:35" x14ac:dyDescent="0.2">
      <c r="C523" s="27">
        <v>51</v>
      </c>
      <c r="M523" s="87">
        <f t="shared" si="94"/>
        <v>0</v>
      </c>
      <c r="U523" s="34"/>
    </row>
    <row r="524" spans="1:35" s="9" customFormat="1" x14ac:dyDescent="0.2">
      <c r="A524" s="20"/>
      <c r="B524" s="20"/>
      <c r="C524" s="10">
        <v>52</v>
      </c>
      <c r="D524" s="11"/>
      <c r="E524" s="11"/>
      <c r="F524" s="12"/>
      <c r="G524" s="13"/>
      <c r="H524" s="12"/>
      <c r="I524" s="12"/>
      <c r="J524" s="12"/>
      <c r="K524" s="12"/>
      <c r="L524" s="15"/>
      <c r="M524" s="16"/>
      <c r="N524" s="14"/>
      <c r="O524" s="14"/>
      <c r="P524" s="17"/>
      <c r="Q524" s="19"/>
      <c r="R524" s="14"/>
      <c r="S524" s="14"/>
      <c r="T524" s="14"/>
      <c r="U524" s="34"/>
      <c r="V524" s="16"/>
      <c r="W524" s="16"/>
      <c r="X524" s="18"/>
      <c r="Y524" s="18"/>
      <c r="Z524" s="18"/>
      <c r="AA524" s="16"/>
      <c r="AB524" s="16"/>
      <c r="AC524" s="35"/>
      <c r="AD524" s="35"/>
      <c r="AE524" s="35"/>
      <c r="AF524" s="35"/>
      <c r="AG524" s="35"/>
      <c r="AH524" s="35"/>
      <c r="AI524" s="35"/>
    </row>
    <row r="525" spans="1:35" s="9" customFormat="1" x14ac:dyDescent="0.2">
      <c r="A525" s="20"/>
      <c r="B525" s="20"/>
      <c r="C525" s="10">
        <v>53</v>
      </c>
      <c r="D525" s="11"/>
      <c r="E525" s="11"/>
      <c r="F525" s="12"/>
      <c r="G525" s="13"/>
      <c r="H525" s="12"/>
      <c r="I525" s="12"/>
      <c r="J525" s="12"/>
      <c r="K525" s="12"/>
      <c r="L525" s="15"/>
      <c r="M525" s="16"/>
      <c r="N525" s="14"/>
      <c r="O525" s="14"/>
      <c r="P525" s="17"/>
      <c r="Q525" s="19"/>
      <c r="R525" s="14"/>
      <c r="S525" s="14"/>
      <c r="T525" s="14"/>
      <c r="U525" s="34"/>
      <c r="V525" s="16"/>
      <c r="W525" s="16"/>
      <c r="X525" s="18"/>
      <c r="Y525" s="18"/>
      <c r="Z525" s="18"/>
      <c r="AA525" s="16"/>
      <c r="AB525" s="16"/>
      <c r="AC525" s="35"/>
      <c r="AD525" s="35"/>
      <c r="AE525" s="35"/>
      <c r="AF525" s="35"/>
      <c r="AG525" s="35"/>
      <c r="AH525" s="35"/>
      <c r="AI525" s="35"/>
    </row>
    <row r="526" spans="1:35" s="9" customFormat="1" x14ac:dyDescent="0.2">
      <c r="A526" s="20"/>
      <c r="B526" s="20"/>
      <c r="C526" s="27">
        <v>49</v>
      </c>
      <c r="D526" s="11"/>
      <c r="E526" s="11"/>
      <c r="F526" s="12"/>
      <c r="G526" s="13"/>
      <c r="H526" s="12"/>
      <c r="I526" s="12"/>
      <c r="J526" s="12"/>
      <c r="K526" s="12"/>
      <c r="L526" s="15"/>
      <c r="M526" s="16"/>
      <c r="N526" s="14"/>
      <c r="O526" s="14"/>
      <c r="P526" s="17"/>
      <c r="Q526" s="19"/>
      <c r="R526" s="14"/>
      <c r="S526" s="14"/>
      <c r="T526" s="14"/>
      <c r="U526" s="34"/>
      <c r="V526" s="16"/>
      <c r="W526" s="16"/>
      <c r="X526" s="18"/>
      <c r="Y526" s="18"/>
      <c r="Z526" s="18"/>
      <c r="AA526" s="16"/>
      <c r="AB526" s="16"/>
      <c r="AC526" s="35"/>
      <c r="AD526" s="35"/>
      <c r="AE526" s="35"/>
      <c r="AF526" s="35"/>
      <c r="AG526" s="35"/>
      <c r="AH526" s="35"/>
      <c r="AI526" s="35"/>
    </row>
    <row r="527" spans="1:35" s="9" customFormat="1" x14ac:dyDescent="0.2">
      <c r="A527" s="20"/>
      <c r="B527" s="20"/>
      <c r="C527" s="10">
        <v>50</v>
      </c>
      <c r="D527" s="11"/>
      <c r="E527" s="11"/>
      <c r="F527" s="12"/>
      <c r="G527" s="13"/>
      <c r="H527" s="12"/>
      <c r="I527" s="12"/>
      <c r="J527" s="12"/>
      <c r="K527" s="12"/>
      <c r="L527" s="15"/>
      <c r="M527" s="16"/>
      <c r="N527" s="14"/>
      <c r="O527" s="14"/>
      <c r="P527" s="17"/>
      <c r="Q527" s="19"/>
      <c r="R527" s="14"/>
      <c r="S527" s="14"/>
      <c r="T527" s="14"/>
      <c r="U527" s="34"/>
      <c r="V527" s="16"/>
      <c r="W527" s="16"/>
      <c r="X527" s="18"/>
      <c r="Y527" s="18" t="str">
        <f>IF(S527="T",(", lampa OU, przyłącze napow. nN"), (" przyłącze napow. nN"))</f>
        <v xml:space="preserve"> przyłącze napow. nN</v>
      </c>
      <c r="Z527" s="18"/>
      <c r="AA527" s="16"/>
      <c r="AB527" s="16"/>
      <c r="AC527" s="35"/>
      <c r="AD527" s="35"/>
      <c r="AE527" s="35"/>
      <c r="AF527" s="35"/>
      <c r="AG527" s="35"/>
      <c r="AH527" s="35"/>
      <c r="AI527" s="35"/>
    </row>
    <row r="528" spans="1:35" s="9" customFormat="1" x14ac:dyDescent="0.2">
      <c r="A528" s="20"/>
      <c r="B528" s="20"/>
      <c r="C528" s="27">
        <v>51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52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53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54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/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55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16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56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16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</sheetData>
  <autoFilter ref="A3:AA526" xr:uid="{00000000-0009-0000-0000-00003D000000}"/>
  <mergeCells count="14">
    <mergeCell ref="C17:F17"/>
    <mergeCell ref="G17:H17"/>
    <mergeCell ref="J17:K17"/>
    <mergeCell ref="C4:F4"/>
    <mergeCell ref="C5:D5"/>
    <mergeCell ref="C10:J10"/>
    <mergeCell ref="C11:J11"/>
    <mergeCell ref="C12:K12"/>
    <mergeCell ref="C13:K13"/>
    <mergeCell ref="C14:K14"/>
    <mergeCell ref="A15:K15"/>
    <mergeCell ref="C16:F16"/>
    <mergeCell ref="G16:H16"/>
    <mergeCell ref="J16:K16"/>
  </mergeCells>
  <conditionalFormatting sqref="F5:F14">
    <cfRule type="containsText" dxfId="70" priority="4" operator="containsText" text="spr">
      <formula>NOT(ISERROR(SEARCH("spr",F5)))</formula>
    </cfRule>
  </conditionalFormatting>
  <conditionalFormatting sqref="F18:F201">
    <cfRule type="containsText" dxfId="69" priority="13" operator="containsText" text="spr">
      <formula>NOT(ISERROR(SEARCH("spr",F18)))</formula>
    </cfRule>
  </conditionalFormatting>
  <conditionalFormatting sqref="G5:G14">
    <cfRule type="containsText" dxfId="68" priority="3" operator="containsText" text="check">
      <formula>NOT(ISERROR(SEARCH("check",G5)))</formula>
    </cfRule>
  </conditionalFormatting>
  <conditionalFormatting sqref="G18:G154">
    <cfRule type="containsText" dxfId="67" priority="12" operator="containsText" text="check">
      <formula>NOT(ISERROR(SEARCH("check",G18)))</formula>
    </cfRule>
  </conditionalFormatting>
  <conditionalFormatting sqref="I3 I18:I116">
    <cfRule type="containsText" dxfId="66" priority="10" operator="containsText" text="Fałsz">
      <formula>NOT(ISERROR(SEARCH("Fałsz",I3)))</formula>
    </cfRule>
  </conditionalFormatting>
  <conditionalFormatting sqref="I5:I14">
    <cfRule type="containsText" dxfId="65" priority="2" operator="containsText" text="Fałsz">
      <formula>NOT(ISERROR(SEARCH("Fałsz",I5)))</formula>
    </cfRule>
  </conditionalFormatting>
  <conditionalFormatting sqref="I6">
    <cfRule type="cellIs" dxfId="64" priority="11" operator="equal">
      <formula>FALSE</formula>
    </cfRule>
  </conditionalFormatting>
  <conditionalFormatting sqref="J3 J18:J287">
    <cfRule type="containsText" dxfId="63" priority="9" operator="containsText" text="0">
      <formula>NOT(ISERROR(SEARCH("0",J3)))</formula>
    </cfRule>
  </conditionalFormatting>
  <conditionalFormatting sqref="J5:J14">
    <cfRule type="containsText" dxfId="62" priority="1" operator="containsText" text="0">
      <formula>NOT(ISERROR(SEARCH("0",J5)))</formula>
    </cfRule>
  </conditionalFormatting>
  <pageMargins left="0.7" right="0.7" top="0.75" bottom="0.75" header="0.3" footer="0.3"/>
  <pageSetup paperSize="9" orientation="landscape" r:id="rId1"/>
  <rowBreaks count="6" manualBreakCount="6">
    <brk id="265" min="2" max="15" man="1"/>
    <brk id="291" min="2" max="15" man="1"/>
    <brk id="361" min="2" max="15" man="1"/>
    <brk id="372" min="2" max="15" man="1"/>
    <brk id="478" min="2" max="15" man="1"/>
    <brk id="496" min="2" max="15" man="1"/>
  </rowBreaks>
  <colBreaks count="2" manualBreakCount="2">
    <brk id="11" min="2" max="120" man="1"/>
    <brk id="15" max="2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48E1-9642-49C4-AD9A-4BB4E2475F38}">
  <dimension ref="A1:AI533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J23" sqref="A4:K23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76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156</v>
      </c>
      <c r="W3" s="35">
        <f ca="1">RADIANS(V3)</f>
        <v>2.7227136331111539</v>
      </c>
      <c r="X3" s="18" t="b">
        <f t="shared" ref="X3:X76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76" si="2">IF(S3="T",(", lampa OU, przyłącze napow. nN"), (" przyłącze napow. nN"))</f>
        <v xml:space="preserve"> przyłącze napow. nN</v>
      </c>
      <c r="Z3" s="18">
        <f t="shared" ref="Z3:Z76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113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227</v>
      </c>
      <c r="G6" s="118">
        <f>IF(N6="P",1.4308*P6+64.2+37.8+T6,IF(OR(N6="Kr",N6="RPKr",N6="RPK",N6="K"),501+321.33+1.43*P6+79,IF(OR(N6="Nr",N6="N",N6="Nrp"),2*501*COS(W6/2)+20+79+125,IF(N6="Or",657,IF(OR(N6="Pb",N6="BN",N6="Pp"),1.43*P6+64.2+77.6+T7," CHECK")))))</f>
        <v>130.61599999999999</v>
      </c>
      <c r="H6" s="116" t="str">
        <f t="shared" si="0"/>
        <v>żel. P-10/ZN</v>
      </c>
      <c r="I6" s="117" t="str">
        <f t="shared" ref="I6:I77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przelotowy </v>
      </c>
      <c r="K6" s="117">
        <f t="shared" ref="K6:K77" si="5">P6</f>
        <v>20</v>
      </c>
      <c r="L6" s="40" t="s">
        <v>77</v>
      </c>
      <c r="M6" s="152" t="s">
        <v>48</v>
      </c>
      <c r="N6" s="152" t="s">
        <v>4</v>
      </c>
      <c r="O6" s="152" t="s">
        <v>25</v>
      </c>
      <c r="P6" s="153">
        <v>20</v>
      </c>
      <c r="Q6" s="19"/>
      <c r="R6" s="39">
        <v>3</v>
      </c>
      <c r="S6" s="39"/>
      <c r="T6" s="30">
        <f t="shared" ref="T6:T77" si="6">IF(S6="T",20,0)</f>
        <v>0</v>
      </c>
      <c r="U6" s="34"/>
      <c r="V6" s="35">
        <f t="shared" ref="V6:V77" ca="1" si="7">RANDBETWEEN(90,180)</f>
        <v>166</v>
      </c>
      <c r="W6" s="35">
        <f t="shared" ref="W6:W77" ca="1" si="8">RADIANS(V6)</f>
        <v>2.8972465583105871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przelotowy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78" si="9">M7</f>
        <v>2</v>
      </c>
      <c r="F7" s="117">
        <f t="shared" ref="F7:F78" si="10">IF(O7="-10.5/10/E",1000,IF(OR(N7="Nr",N7="Kr",N7="Or",N7="RPKr",N7="RNKr"),1472,IF(N7="P",227,IF(N7="BN",454,IF(N7="Np.",1250,"sprawdz")))))</f>
        <v>227</v>
      </c>
      <c r="G7" s="118">
        <f t="shared" ref="G7:G78" si="11">IF(N7="P",1.4308*P7+64.2+37.8+T7,IF(OR(N7="Kr",N7="RPKr",N7="RPK",N7="K"),501+321.33+1.43*P7+79,IF(OR(N7="Nr",N7="N",N7="Nrp"),2*501*COS(W7/2)+20+79+125,IF(N7="Or",657,IF(OR(N7="Pb",N7="BN",N7="Pp"),1.43*P7+64.2+77.6+T8," CHECK")))))</f>
        <v>129.18520000000001</v>
      </c>
      <c r="H7" s="116" t="str">
        <f t="shared" si="0"/>
        <v>żel. P-10/ZN</v>
      </c>
      <c r="I7" s="117" t="str">
        <f t="shared" si="4"/>
        <v>AsXSn 4x50 mm2+AsXSn 1x25 mm2 przyłącze napow. nN</v>
      </c>
      <c r="J7" s="117" t="str">
        <f t="shared" ref="J7:J78" si="12">CONCATENATE("uchwyty, światłowód, ",Z7,IF(Q7=1, ", mufa i zapas", " "))</f>
        <v xml:space="preserve">uchwyty, światłowód, wspornik przelotowy </v>
      </c>
      <c r="K7" s="117">
        <f t="shared" si="5"/>
        <v>19</v>
      </c>
      <c r="L7" s="40" t="s">
        <v>77</v>
      </c>
      <c r="M7" s="152" t="s">
        <v>82</v>
      </c>
      <c r="N7" s="152" t="s">
        <v>4</v>
      </c>
      <c r="O7" s="152" t="s">
        <v>25</v>
      </c>
      <c r="P7" s="153">
        <v>19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148</v>
      </c>
      <c r="W7" s="35">
        <f t="shared" ca="1" si="8"/>
        <v>2.5830872929516078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79" si="13">IF(E8=1,1,D7+1)</f>
        <v>3</v>
      </c>
      <c r="E8" s="116" t="str">
        <f t="shared" si="9"/>
        <v>1</v>
      </c>
      <c r="F8" s="117">
        <f t="shared" si="10"/>
        <v>227</v>
      </c>
      <c r="G8" s="118">
        <f t="shared" si="11"/>
        <v>139.20080000000002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26</v>
      </c>
      <c r="L8" s="40" t="s">
        <v>77</v>
      </c>
      <c r="M8" s="152" t="s">
        <v>48</v>
      </c>
      <c r="N8" s="152" t="s">
        <v>4</v>
      </c>
      <c r="O8" s="152" t="s">
        <v>25</v>
      </c>
      <c r="P8" s="153">
        <v>26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137</v>
      </c>
      <c r="W8" s="35">
        <f t="shared" ca="1" si="8"/>
        <v>2.3911010752322315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2</v>
      </c>
      <c r="F9" s="117">
        <f t="shared" si="10"/>
        <v>227</v>
      </c>
      <c r="G9" s="118">
        <f t="shared" si="11"/>
        <v>137.76999999999998</v>
      </c>
      <c r="H9" s="116" t="str">
        <f t="shared" si="0"/>
        <v>żel. P-10/ZN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przelotowy </v>
      </c>
      <c r="K9" s="117">
        <f t="shared" si="5"/>
        <v>25</v>
      </c>
      <c r="L9" s="40" t="s">
        <v>77</v>
      </c>
      <c r="M9" s="152" t="s">
        <v>82</v>
      </c>
      <c r="N9" s="152" t="s">
        <v>4</v>
      </c>
      <c r="O9" s="152" t="s">
        <v>25</v>
      </c>
      <c r="P9" s="153">
        <v>25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110</v>
      </c>
      <c r="W9" s="35">
        <f t="shared" ca="1" si="8"/>
        <v>1.9198621771937625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przelotowy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3</v>
      </c>
      <c r="F10" s="117">
        <f t="shared" si="10"/>
        <v>227</v>
      </c>
      <c r="G10" s="118">
        <f t="shared" si="11"/>
        <v>139.20080000000002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26</v>
      </c>
      <c r="L10" s="40" t="s">
        <v>77</v>
      </c>
      <c r="M10" s="152" t="s">
        <v>83</v>
      </c>
      <c r="N10" s="152" t="s">
        <v>4</v>
      </c>
      <c r="O10" s="152" t="s">
        <v>25</v>
      </c>
      <c r="P10" s="153">
        <v>26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145</v>
      </c>
      <c r="W10" s="35">
        <f t="shared" ca="1" si="8"/>
        <v>2.530727415391778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4</v>
      </c>
      <c r="F11" s="117">
        <f t="shared" si="10"/>
        <v>227</v>
      </c>
      <c r="G11" s="118">
        <f t="shared" si="11"/>
        <v>173.54000000000002</v>
      </c>
      <c r="H11" s="116" t="str">
        <f t="shared" si="0"/>
        <v>żel. P-10/ZN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50</v>
      </c>
      <c r="L11" s="40" t="s">
        <v>77</v>
      </c>
      <c r="M11" s="152" t="s">
        <v>84</v>
      </c>
      <c r="N11" s="152" t="s">
        <v>4</v>
      </c>
      <c r="O11" s="152" t="s">
        <v>25</v>
      </c>
      <c r="P11" s="153">
        <v>50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154</v>
      </c>
      <c r="W11" s="35">
        <f t="shared" ca="1" si="8"/>
        <v>2.6878070480712677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5</v>
      </c>
      <c r="F12" s="117">
        <f t="shared" si="10"/>
        <v>227</v>
      </c>
      <c r="G12" s="118">
        <f t="shared" si="11"/>
        <v>174.9708</v>
      </c>
      <c r="H12" s="116" t="str">
        <f t="shared" si="0"/>
        <v>żel. P-10/ZN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przelotowy </v>
      </c>
      <c r="K12" s="117">
        <f t="shared" si="5"/>
        <v>51</v>
      </c>
      <c r="L12" s="40" t="s">
        <v>77</v>
      </c>
      <c r="M12" s="152" t="s">
        <v>85</v>
      </c>
      <c r="N12" s="152" t="s">
        <v>4</v>
      </c>
      <c r="O12" s="152" t="s">
        <v>25</v>
      </c>
      <c r="P12" s="153">
        <v>51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142</v>
      </c>
      <c r="W12" s="35">
        <f t="shared" ca="1" si="8"/>
        <v>2.4783675378319479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przelotowy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6</v>
      </c>
      <c r="F13" s="117">
        <f t="shared" si="10"/>
        <v>227</v>
      </c>
      <c r="G13" s="118">
        <f>IF(N13="P",1.4308*P13+64.2+37.8+T13,IF(OR(N13="Kr",N13="RPKr",N13="RPK",N13="K"),501+321.33+1.43*P13+79,IF(OR(N13="Nr",N13="N",N13="Nrp"),2*501*COS(W13/2)+20+79+125,IF(N13="Or",657,IF(OR(N13="Pb",N13="BN",N13="Pp"),1.43*P13+64.2+77.6+T14," CHECK")))))</f>
        <v>176.40160000000003</v>
      </c>
      <c r="H13" s="116" t="str">
        <f t="shared" si="0"/>
        <v>żel. P-10/ZN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przelotowy </v>
      </c>
      <c r="K13" s="117">
        <f t="shared" si="5"/>
        <v>52</v>
      </c>
      <c r="L13" s="40" t="s">
        <v>77</v>
      </c>
      <c r="M13" s="152" t="s">
        <v>86</v>
      </c>
      <c r="N13" s="152" t="s">
        <v>4</v>
      </c>
      <c r="O13" s="152" t="s">
        <v>25</v>
      </c>
      <c r="P13" s="153">
        <v>52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130</v>
      </c>
      <c r="W13" s="35">
        <f t="shared" ca="1" si="8"/>
        <v>2.2689280275926285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przelotowy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9</v>
      </c>
      <c r="D14" s="116">
        <f>IF(E14=1,1,D13+1)</f>
        <v>9</v>
      </c>
      <c r="E14" s="116" t="str">
        <f t="shared" si="9"/>
        <v>7</v>
      </c>
      <c r="F14" s="117">
        <f t="shared" si="10"/>
        <v>227</v>
      </c>
      <c r="G14" s="118">
        <f t="shared" si="11"/>
        <v>169.24760000000003</v>
      </c>
      <c r="H14" s="116" t="str">
        <f t="shared" si="0"/>
        <v>żel. P-10/ZN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wspornik przelotowy </v>
      </c>
      <c r="K14" s="117">
        <f t="shared" si="5"/>
        <v>47</v>
      </c>
      <c r="L14" s="40" t="s">
        <v>77</v>
      </c>
      <c r="M14" s="152" t="s">
        <v>87</v>
      </c>
      <c r="N14" s="152" t="s">
        <v>4</v>
      </c>
      <c r="O14" s="152" t="s">
        <v>25</v>
      </c>
      <c r="P14" s="153">
        <v>47</v>
      </c>
      <c r="Q14" s="19"/>
      <c r="R14" s="39">
        <v>3</v>
      </c>
      <c r="S14" s="30"/>
      <c r="T14" s="30">
        <f t="shared" si="6"/>
        <v>0</v>
      </c>
      <c r="U14" s="34"/>
      <c r="V14" s="35">
        <f t="shared" ca="1" si="7"/>
        <v>92</v>
      </c>
      <c r="W14" s="35">
        <f t="shared" ca="1" si="8"/>
        <v>1.6057029118347832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 t="str">
        <f t="shared" si="3"/>
        <v>wspornik przelotowy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10</v>
      </c>
      <c r="D15" s="116">
        <f t="shared" si="13"/>
        <v>10</v>
      </c>
      <c r="E15" s="116" t="str">
        <f t="shared" si="9"/>
        <v>8</v>
      </c>
      <c r="F15" s="117">
        <f t="shared" si="10"/>
        <v>1472</v>
      </c>
      <c r="G15" s="118">
        <f>IF(N15="P",1.4308*P15+64.2+37.8+T15,IF(OR(N15="Kr",N15="RPKr",N15="RPK",N15="K"),501+321.33+1.43*P15+79,IF(OR(N15="Nr",N15="N",N15="Nrp"),2*501*COS(W15/2)+20+79+125,IF(N15="Or",657,IF(OR(N15="Pb",N15="BN",N15="Pp"),1.43*P15+64.2+77.6+T24," CHECK")))))</f>
        <v>968.54</v>
      </c>
      <c r="H15" s="116" t="str">
        <f t="shared" si="0"/>
        <v>żel. Kr-10/ZN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wspornik krańcowy </v>
      </c>
      <c r="K15" s="117">
        <f t="shared" si="5"/>
        <v>47</v>
      </c>
      <c r="L15" s="40" t="s">
        <v>77</v>
      </c>
      <c r="M15" s="152" t="s">
        <v>88</v>
      </c>
      <c r="N15" s="152" t="s">
        <v>18</v>
      </c>
      <c r="O15" s="152" t="s">
        <v>25</v>
      </c>
      <c r="P15" s="153">
        <v>47</v>
      </c>
      <c r="Q15" s="19"/>
      <c r="R15" s="39">
        <v>3</v>
      </c>
      <c r="S15" s="39"/>
      <c r="T15" s="30">
        <f t="shared" si="6"/>
        <v>0</v>
      </c>
      <c r="U15" s="34"/>
      <c r="V15" s="35">
        <f t="shared" ca="1" si="7"/>
        <v>129</v>
      </c>
      <c r="W15" s="35">
        <f t="shared" ca="1" si="8"/>
        <v>2.2514747350726849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 t="str">
        <f t="shared" si="3"/>
        <v>wspornik krańcowy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139" customFormat="1" x14ac:dyDescent="0.2">
      <c r="A16" s="127"/>
      <c r="B16" s="128"/>
      <c r="C16" s="165" t="s">
        <v>23</v>
      </c>
      <c r="D16" s="166"/>
      <c r="E16" s="166"/>
      <c r="F16" s="166"/>
      <c r="G16" s="166"/>
      <c r="H16" s="166"/>
      <c r="I16" s="166"/>
      <c r="J16" s="167"/>
      <c r="K16" s="119" t="str">
        <f>CONCATENATE(P16," m")</f>
        <v>363 m</v>
      </c>
      <c r="L16" s="129"/>
      <c r="M16" s="130"/>
      <c r="N16" s="131"/>
      <c r="O16" s="146"/>
      <c r="P16" s="145">
        <f>SUM(P6:P15)</f>
        <v>363</v>
      </c>
      <c r="Q16" s="132"/>
      <c r="R16" s="39">
        <v>1</v>
      </c>
      <c r="S16" s="144" t="e">
        <f>SUM(#REF!)</f>
        <v>#REF!</v>
      </c>
      <c r="T16" s="134"/>
      <c r="U16" s="135"/>
      <c r="V16" s="135"/>
      <c r="W16" s="136"/>
      <c r="X16" s="136"/>
      <c r="Y16" s="136"/>
      <c r="Z16" s="137"/>
      <c r="AA16" s="138"/>
      <c r="AB16" s="135"/>
      <c r="AC16" s="135"/>
      <c r="AD16" s="135"/>
      <c r="AE16" s="135"/>
      <c r="AF16" s="135"/>
      <c r="AG16" s="135"/>
      <c r="AH16" s="135"/>
      <c r="AI16" s="135"/>
    </row>
    <row r="17" spans="1:35" s="139" customFormat="1" ht="24" x14ac:dyDescent="0.2">
      <c r="A17" s="127"/>
      <c r="B17" s="128"/>
      <c r="C17" s="165" t="s">
        <v>1</v>
      </c>
      <c r="D17" s="166"/>
      <c r="E17" s="166"/>
      <c r="F17" s="166"/>
      <c r="G17" s="166"/>
      <c r="H17" s="166"/>
      <c r="I17" s="166"/>
      <c r="J17" s="167"/>
      <c r="K17" s="117">
        <f>D15</f>
        <v>10</v>
      </c>
      <c r="L17" s="129"/>
      <c r="M17" s="130"/>
      <c r="N17" s="131">
        <f>MAX(P:P)</f>
        <v>363</v>
      </c>
      <c r="O17" s="146" t="s">
        <v>78</v>
      </c>
      <c r="P17" s="145"/>
      <c r="Q17" s="132"/>
      <c r="R17" s="39">
        <v>1</v>
      </c>
      <c r="S17" s="133" t="e">
        <f>S16</f>
        <v>#REF!</v>
      </c>
      <c r="T17" s="134"/>
      <c r="U17" s="135"/>
      <c r="V17" s="135"/>
      <c r="W17" s="136"/>
      <c r="X17" s="136"/>
      <c r="Y17" s="136"/>
      <c r="Z17" s="137"/>
      <c r="AA17" s="138"/>
      <c r="AB17" s="135"/>
      <c r="AC17" s="135"/>
      <c r="AD17" s="135"/>
      <c r="AE17" s="135"/>
      <c r="AF17" s="135"/>
      <c r="AG17" s="135"/>
      <c r="AH17" s="135"/>
      <c r="AI17" s="135"/>
    </row>
    <row r="18" spans="1:35" s="139" customFormat="1" x14ac:dyDescent="0.2">
      <c r="A18" s="127"/>
      <c r="B18" s="128"/>
      <c r="C18" s="170" t="s">
        <v>67</v>
      </c>
      <c r="D18" s="171"/>
      <c r="E18" s="171"/>
      <c r="F18" s="171"/>
      <c r="G18" s="171"/>
      <c r="H18" s="171"/>
      <c r="I18" s="171"/>
      <c r="J18" s="171"/>
      <c r="K18" s="172"/>
      <c r="L18" s="129"/>
      <c r="M18" s="130"/>
      <c r="N18" s="131">
        <f>IF(M19&gt;1,LARGE(P:P,2),0)</f>
        <v>0</v>
      </c>
      <c r="O18" s="129"/>
      <c r="P18" s="132"/>
      <c r="Q18" s="132"/>
      <c r="R18" s="39">
        <v>1</v>
      </c>
      <c r="S18" s="133"/>
      <c r="T18" s="134"/>
      <c r="U18" s="135"/>
      <c r="V18" s="135"/>
      <c r="W18" s="136"/>
      <c r="X18" s="136"/>
      <c r="Y18" s="136"/>
      <c r="Z18" s="137"/>
      <c r="AA18" s="138"/>
      <c r="AB18" s="135"/>
      <c r="AC18" s="135"/>
      <c r="AD18" s="135"/>
      <c r="AE18" s="135"/>
      <c r="AF18" s="135"/>
      <c r="AG18" s="135"/>
      <c r="AH18" s="135"/>
      <c r="AI18" s="135"/>
    </row>
    <row r="19" spans="1:35" s="139" customFormat="1" x14ac:dyDescent="0.2">
      <c r="A19" s="127"/>
      <c r="B19" s="128"/>
      <c r="C19" s="173" t="str">
        <f>CONCATENATE("CAŁKOWITA DŁUGOŚĆ WYKORZYSTANEJ LINII NAPOWIETRZNEJ nN ",O19," m")</f>
        <v>CAŁKOWITA DŁUGOŚĆ WYKORZYSTANEJ LINII NAPOWIETRZNEJ nN 363 m</v>
      </c>
      <c r="D19" s="174"/>
      <c r="E19" s="174"/>
      <c r="F19" s="174"/>
      <c r="G19" s="174"/>
      <c r="H19" s="174"/>
      <c r="I19" s="174"/>
      <c r="J19" s="174"/>
      <c r="K19" s="175"/>
      <c r="L19" s="129"/>
      <c r="M19" s="147">
        <v>1</v>
      </c>
      <c r="N19" s="131">
        <f>IF(M19&gt;2,LARGE(P:P,3),0)</f>
        <v>0</v>
      </c>
      <c r="O19" s="146">
        <f>SUM(N17:N20)</f>
        <v>363</v>
      </c>
      <c r="P19" s="132"/>
      <c r="Q19" s="132"/>
      <c r="R19" s="39">
        <v>1</v>
      </c>
      <c r="S19" s="133"/>
      <c r="T19" s="134"/>
      <c r="U19" s="135">
        <f t="shared" ref="U19:U20" ca="1" si="14">RANDBETWEEN(90,180)</f>
        <v>123</v>
      </c>
      <c r="V19" s="135">
        <f t="shared" ref="V19:V20" ca="1" si="15">RADIANS(U19)</f>
        <v>2.1467549799530254</v>
      </c>
      <c r="W19" s="136" t="b">
        <f t="shared" ref="W19:W20" si="16">IF(P19=1,("AL.  4x50 mm2+AL. 1x25 mm2"),IF(P19=2,("AL.  4x50 mm2+AL. 2x25 mm2"),IF(P19=3,("AsXSn 4x50 mm2+AsXSn 1x25 mm2"),IF(P19=4,("AsXSn 4x50 mm2+AsXSn 2x25 mm2"),IF(P19=5,("AL.  4x50 mm2"),IF(P19=6,("AsXSn 4x50 mm2"),IF(P19=9,("2xAL. 2x25 mm2"),IF(P19=8,("3xAsXSn 4x50 mm2+AsXSn 2x25 mm2"),IF(P19=10,("AsXSn 4x70 mm2+AL.  4x50 mm2+AL. 2x25 mm2"),IF(P19=11,("AL.  7x50 mm2+AL. 2x25 mm2")))))))))))</f>
        <v>0</v>
      </c>
      <c r="X19" s="136" t="str">
        <f t="shared" ref="X19:X20" si="17">IF(Q19="T",(", lampa OU, przyłącze napow. nN"), (" przyłącze napow. nN"))</f>
        <v xml:space="preserve"> przyłącze napow. nN</v>
      </c>
      <c r="Y19" s="136">
        <f t="shared" ref="Y19:Y20" si="18">IF(OR(N19="Kr",N19="K"),"wspornik krańcowy",IF(N19="P","wspornik przelotowy",IF(OR(N19="Nr",N19="RNKr",N19="Np."),"wspornik narożny",IF(N19="N","wspornik narożny",IF(N19="Or","wspornik odporowy",IF(OR(N19="RPP",N19="RPPb",N19="RPPR"),"wspornik przelotowy",IF(N19="RPK","wspornik przelotowy",IF(OR(N19="RPKr",N19="RPKb"),"wspornik przelotowy",IF(N19="BN","wspornik przelotowy",IF(N19="Npr","wspornik narożny",0))))))))))</f>
        <v>0</v>
      </c>
      <c r="Z19" s="137"/>
      <c r="AA19" s="138"/>
      <c r="AB19" s="135"/>
      <c r="AC19" s="135"/>
      <c r="AD19" s="135"/>
      <c r="AE19" s="135"/>
      <c r="AF19" s="135"/>
      <c r="AG19" s="135"/>
      <c r="AH19" s="135"/>
      <c r="AI19" s="135"/>
    </row>
    <row r="20" spans="1:35" s="139" customFormat="1" x14ac:dyDescent="0.2">
      <c r="A20" s="127"/>
      <c r="B20" s="128"/>
      <c r="C20" s="176" t="str">
        <f>CONCATENATE("CAŁKOWITA ILOŚĆ WYKORZYSTANYCH SŁUPÓW LINII NAPOWIETRZNEJ nN: ",C15," szt.")</f>
        <v>CAŁKOWITA ILOŚĆ WYKORZYSTANYCH SŁUPÓW LINII NAPOWIETRZNEJ nN: 10 szt.</v>
      </c>
      <c r="D20" s="176"/>
      <c r="E20" s="176"/>
      <c r="F20" s="176"/>
      <c r="G20" s="176"/>
      <c r="H20" s="176"/>
      <c r="I20" s="176"/>
      <c r="J20" s="176"/>
      <c r="K20" s="176"/>
      <c r="L20" s="129"/>
      <c r="M20" s="130"/>
      <c r="N20" s="131"/>
      <c r="O20" s="131"/>
      <c r="P20" s="132"/>
      <c r="Q20" s="131"/>
      <c r="R20" s="39">
        <v>1</v>
      </c>
      <c r="S20" s="133"/>
      <c r="T20" s="134"/>
      <c r="U20" s="135">
        <f t="shared" ca="1" si="14"/>
        <v>125</v>
      </c>
      <c r="V20" s="135">
        <f t="shared" ca="1" si="15"/>
        <v>2.1816615649929121</v>
      </c>
      <c r="W20" s="136" t="b">
        <f t="shared" si="16"/>
        <v>0</v>
      </c>
      <c r="X20" s="136" t="str">
        <f t="shared" si="17"/>
        <v xml:space="preserve"> przyłącze napow. nN</v>
      </c>
      <c r="Y20" s="136">
        <f t="shared" si="18"/>
        <v>0</v>
      </c>
      <c r="Z20" s="137"/>
      <c r="AA20" s="138"/>
      <c r="AB20" s="135"/>
      <c r="AC20" s="135"/>
      <c r="AD20" s="135"/>
      <c r="AE20" s="135"/>
      <c r="AF20" s="135"/>
      <c r="AG20" s="135"/>
      <c r="AH20" s="135"/>
      <c r="AI20" s="135"/>
    </row>
    <row r="21" spans="1:35" s="139" customFormat="1" ht="9.75" customHeight="1" x14ac:dyDescent="0.2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4"/>
      <c r="L21" s="129"/>
      <c r="M21" s="130"/>
      <c r="N21" s="131"/>
      <c r="O21" s="131"/>
      <c r="P21" s="132"/>
      <c r="Q21" s="142"/>
      <c r="R21" s="39"/>
      <c r="S21" s="133"/>
      <c r="T21" s="134"/>
      <c r="U21" s="135"/>
      <c r="V21" s="135"/>
      <c r="W21" s="136"/>
      <c r="X21" s="136"/>
      <c r="Y21" s="136"/>
      <c r="Z21" s="137"/>
      <c r="AA21" s="138"/>
      <c r="AB21" s="135"/>
      <c r="AC21" s="135"/>
      <c r="AD21" s="135"/>
      <c r="AE21" s="135"/>
      <c r="AF21" s="135"/>
      <c r="AG21" s="135"/>
      <c r="AH21" s="135"/>
      <c r="AI21" s="135"/>
    </row>
    <row r="22" spans="1:35" s="9" customFormat="1" ht="30" customHeight="1" x14ac:dyDescent="0.2">
      <c r="A22" s="36"/>
      <c r="B22" s="37"/>
      <c r="C22" s="158" t="s">
        <v>99</v>
      </c>
      <c r="D22" s="158"/>
      <c r="E22" s="158"/>
      <c r="F22" s="158"/>
      <c r="G22" s="159" t="s">
        <v>100</v>
      </c>
      <c r="H22" s="159"/>
      <c r="I22" s="157" t="s">
        <v>101</v>
      </c>
      <c r="J22" s="159"/>
      <c r="K22" s="159"/>
      <c r="L22" s="40" t="s">
        <v>77</v>
      </c>
      <c r="M22" s="112"/>
      <c r="N22" s="39"/>
      <c r="O22" s="40"/>
      <c r="P22" s="113"/>
      <c r="Q22" s="19"/>
      <c r="R22" s="39">
        <v>1</v>
      </c>
      <c r="S22" s="39"/>
      <c r="T22" s="30">
        <f t="shared" ref="T22:T23" si="19">IF(S22="T",20,0)</f>
        <v>0</v>
      </c>
      <c r="U22" s="34"/>
      <c r="V22" s="35">
        <f t="shared" ref="V22:V23" ca="1" si="20">RANDBETWEEN(90,180)</f>
        <v>128</v>
      </c>
      <c r="W22" s="35">
        <f t="shared" ref="W22:W23" ca="1" si="21">RADIANS(V22)</f>
        <v>2.2340214425527418</v>
      </c>
      <c r="X22" s="18" t="str">
        <f t="shared" ref="X22:X23" si="22">IF(R22=1,("AL.  4x50 mm2+AL. 1x25 mm2"),IF(R22=2,("AL.  4x50 mm2+AL. 2x25 mm2"),IF(R22=3,("AsXSn 4x50 mm2+AsXSn 1x25 mm2"),IF(R22=4,("AsXSn 4x50 mm2+AsXSn 2x25 mm2"),IF(R22=5,("AL.  4x50 mm2"),IF(R22=6,("AsXSn 4x50 mm2"),IF(R22=9,("2xAL. 2x25 mm2"),IF(R22=8,("3xAsXSn 4x50 mm2+AsXSn 2x25 mm2"),IF(R22=10,("AsXSn 4x70 mm2+AL.  4x50 mm2+AL. 2x25 mm2"),IF(R22=11,("AL.  7x50 mm2+AL. 2x25 mm2")))))))))))</f>
        <v>AL.  4x50 mm2+AL. 1x25 mm2</v>
      </c>
      <c r="Y22" s="18" t="str">
        <f t="shared" ref="Y22:Y23" si="23">IF(S22="T",(", lampa OU, przyłącze napow. nN"), (" przyłącze napow. nN"))</f>
        <v xml:space="preserve"> przyłącze napow. nN</v>
      </c>
      <c r="Z22" s="18">
        <f t="shared" ref="Z22:Z23" si="24">IF(OR(N22="Kr",N22="K"),"wspornik krańcowy",IF(N22="P","wspornik przelotowy",IF(OR(N22="Nr",N22="RNKr",N22="Np."),"wspornik narożny",IF(N22="N","wspornik narożny",IF(N22="Or","wspornik odporowy",IF(OR(N22="RPP",N22="RPPb",N22="RPPR"),"wspornik przelotowy",IF(N22="RPK","wspornik przelotowy",IF(OR(N22="RPKr",N22="RPKb"),"wspornik przelotowy",IF(N22="BN","wspornik przelotowy",IF(N22="Npr","wspornik narożny",0))))))))))</f>
        <v>0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58" t="s">
        <v>99</v>
      </c>
      <c r="D23" s="158"/>
      <c r="E23" s="158"/>
      <c r="F23" s="158"/>
      <c r="G23" s="159" t="s">
        <v>102</v>
      </c>
      <c r="H23" s="159"/>
      <c r="I23" s="157" t="s">
        <v>103</v>
      </c>
      <c r="J23" s="159"/>
      <c r="K23" s="159"/>
      <c r="L23" s="40" t="s">
        <v>77</v>
      </c>
      <c r="M23" s="112"/>
      <c r="N23" s="30"/>
      <c r="O23" s="30"/>
      <c r="P23" s="113"/>
      <c r="Q23" s="19"/>
      <c r="R23" s="39">
        <v>1</v>
      </c>
      <c r="S23" s="30"/>
      <c r="T23" s="30">
        <f t="shared" si="19"/>
        <v>0</v>
      </c>
      <c r="U23" s="34"/>
      <c r="V23" s="35">
        <f t="shared" ca="1" si="20"/>
        <v>157</v>
      </c>
      <c r="W23" s="35">
        <f t="shared" ca="1" si="21"/>
        <v>2.7401669256310974</v>
      </c>
      <c r="X23" s="18" t="str">
        <f t="shared" si="22"/>
        <v>AL.  4x50 mm2+AL. 1x25 mm2</v>
      </c>
      <c r="Y23" s="18" t="str">
        <f t="shared" si="23"/>
        <v xml:space="preserve"> przyłącze napow. nN</v>
      </c>
      <c r="Z23" s="18">
        <f t="shared" si="24"/>
        <v>0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11</v>
      </c>
      <c r="D24" s="116">
        <f>IF(E24=1,1,D15+1)</f>
        <v>11</v>
      </c>
      <c r="E24" s="116">
        <f t="shared" si="9"/>
        <v>0</v>
      </c>
      <c r="F24" s="117" t="str">
        <f t="shared" si="10"/>
        <v>sprawdz</v>
      </c>
      <c r="G24" s="118" t="str">
        <f t="shared" si="11"/>
        <v xml:space="preserve"> CHECK</v>
      </c>
      <c r="H24" s="116" t="str">
        <f t="shared" si="0"/>
        <v xml:space="preserve">wir. 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0 </v>
      </c>
      <c r="K24" s="117">
        <f t="shared" si="5"/>
        <v>0</v>
      </c>
      <c r="L24" s="40" t="s">
        <v>77</v>
      </c>
      <c r="M24" s="112"/>
      <c r="N24" s="30"/>
      <c r="O24" s="30"/>
      <c r="P24" s="113"/>
      <c r="Q24" s="19"/>
      <c r="R24" s="39">
        <v>3</v>
      </c>
      <c r="S24" s="39"/>
      <c r="T24" s="30">
        <f t="shared" si="6"/>
        <v>0</v>
      </c>
      <c r="U24" s="34"/>
      <c r="V24" s="35">
        <f t="shared" ca="1" si="7"/>
        <v>107</v>
      </c>
      <c r="W24" s="35">
        <f t="shared" ca="1" si="8"/>
        <v>1.8675022996339325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>
        <f t="shared" si="3"/>
        <v>0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12</v>
      </c>
      <c r="D25" s="116">
        <f t="shared" si="13"/>
        <v>12</v>
      </c>
      <c r="E25" s="116">
        <f t="shared" si="9"/>
        <v>0</v>
      </c>
      <c r="F25" s="117" t="str">
        <f t="shared" si="10"/>
        <v>sprawdz</v>
      </c>
      <c r="G25" s="118" t="str">
        <f t="shared" si="11"/>
        <v xml:space="preserve"> CHECK</v>
      </c>
      <c r="H25" s="116" t="str">
        <f t="shared" si="0"/>
        <v xml:space="preserve">wir. 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0 </v>
      </c>
      <c r="K25" s="117">
        <f t="shared" si="5"/>
        <v>0</v>
      </c>
      <c r="L25" s="40" t="s">
        <v>77</v>
      </c>
      <c r="M25" s="112"/>
      <c r="N25" s="30"/>
      <c r="O25" s="30"/>
      <c r="P25" s="113"/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165</v>
      </c>
      <c r="W25" s="35">
        <f t="shared" ca="1" si="8"/>
        <v>2.8797932657906435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>
        <f t="shared" si="3"/>
        <v>0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13</v>
      </c>
      <c r="D26" s="116">
        <f t="shared" si="13"/>
        <v>13</v>
      </c>
      <c r="E26" s="116">
        <f t="shared" si="9"/>
        <v>0</v>
      </c>
      <c r="F26" s="117" t="str">
        <f t="shared" si="10"/>
        <v>sprawdz</v>
      </c>
      <c r="G26" s="118" t="str">
        <f t="shared" si="11"/>
        <v xml:space="preserve"> CHECK</v>
      </c>
      <c r="H26" s="116" t="str">
        <f t="shared" si="0"/>
        <v xml:space="preserve">wir. 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0 </v>
      </c>
      <c r="K26" s="117">
        <f t="shared" si="5"/>
        <v>0</v>
      </c>
      <c r="L26" s="40" t="s">
        <v>77</v>
      </c>
      <c r="M26" s="112"/>
      <c r="N26" s="30"/>
      <c r="O26" s="30"/>
      <c r="P26" s="113"/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166</v>
      </c>
      <c r="W26" s="35">
        <f t="shared" ca="1" si="8"/>
        <v>2.8972465583105871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>
        <f t="shared" si="3"/>
        <v>0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14</v>
      </c>
      <c r="D27" s="116">
        <f t="shared" si="13"/>
        <v>14</v>
      </c>
      <c r="E27" s="116">
        <f t="shared" si="9"/>
        <v>0</v>
      </c>
      <c r="F27" s="117" t="str">
        <f t="shared" si="10"/>
        <v>sprawdz</v>
      </c>
      <c r="G27" s="118" t="str">
        <f t="shared" si="11"/>
        <v xml:space="preserve"> CHECK</v>
      </c>
      <c r="H27" s="116" t="str">
        <f t="shared" si="0"/>
        <v xml:space="preserve">wir. 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0 </v>
      </c>
      <c r="K27" s="117">
        <f t="shared" si="5"/>
        <v>0</v>
      </c>
      <c r="L27" s="40" t="s">
        <v>77</v>
      </c>
      <c r="M27" s="112"/>
      <c r="N27" s="30"/>
      <c r="O27" s="30"/>
      <c r="P27" s="113"/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173</v>
      </c>
      <c r="W27" s="35">
        <f t="shared" ca="1" si="8"/>
        <v>3.0194196059501901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>
        <f t="shared" si="3"/>
        <v>0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15</v>
      </c>
      <c r="D28" s="116">
        <f t="shared" si="13"/>
        <v>15</v>
      </c>
      <c r="E28" s="116">
        <f t="shared" si="9"/>
        <v>0</v>
      </c>
      <c r="F28" s="117" t="str">
        <f t="shared" si="10"/>
        <v>sprawdz</v>
      </c>
      <c r="G28" s="118" t="str">
        <f t="shared" si="11"/>
        <v xml:space="preserve"> CHECK</v>
      </c>
      <c r="H28" s="116" t="str">
        <f t="shared" si="0"/>
        <v xml:space="preserve">wir. 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0 </v>
      </c>
      <c r="K28" s="117">
        <f t="shared" si="5"/>
        <v>0</v>
      </c>
      <c r="L28" s="40" t="s">
        <v>77</v>
      </c>
      <c r="M28" s="112"/>
      <c r="N28" s="30"/>
      <c r="O28" s="30"/>
      <c r="P28" s="113"/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112</v>
      </c>
      <c r="W28" s="35">
        <f t="shared" ca="1" si="8"/>
        <v>1.9547687622336491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>
        <f t="shared" si="3"/>
        <v>0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16</v>
      </c>
      <c r="D29" s="116">
        <f t="shared" si="13"/>
        <v>16</v>
      </c>
      <c r="E29" s="116">
        <f t="shared" si="9"/>
        <v>0</v>
      </c>
      <c r="F29" s="117" t="str">
        <f t="shared" si="10"/>
        <v>sprawdz</v>
      </c>
      <c r="G29" s="118" t="str">
        <f t="shared" si="11"/>
        <v xml:space="preserve"> CHECK</v>
      </c>
      <c r="H29" s="116" t="str">
        <f t="shared" si="0"/>
        <v xml:space="preserve">wir. 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0 </v>
      </c>
      <c r="K29" s="117">
        <f t="shared" si="5"/>
        <v>0</v>
      </c>
      <c r="L29" s="40" t="s">
        <v>77</v>
      </c>
      <c r="M29" s="112"/>
      <c r="N29" s="30"/>
      <c r="O29" s="30"/>
      <c r="P29" s="113"/>
      <c r="Q29" s="19"/>
      <c r="R29" s="39">
        <v>3</v>
      </c>
      <c r="S29" s="30"/>
      <c r="T29" s="30">
        <f t="shared" si="6"/>
        <v>0</v>
      </c>
      <c r="U29" s="34"/>
      <c r="V29" s="35">
        <f t="shared" ca="1" si="7"/>
        <v>128</v>
      </c>
      <c r="W29" s="35">
        <f t="shared" ca="1" si="8"/>
        <v>2.2340214425527418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>
        <f t="shared" si="3"/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17</v>
      </c>
      <c r="D30" s="116">
        <f t="shared" si="13"/>
        <v>17</v>
      </c>
      <c r="E30" s="116">
        <f t="shared" si="9"/>
        <v>0</v>
      </c>
      <c r="F30" s="117" t="str">
        <f t="shared" si="10"/>
        <v>sprawdz</v>
      </c>
      <c r="G30" s="118" t="str">
        <f t="shared" si="11"/>
        <v xml:space="preserve"> CHECK</v>
      </c>
      <c r="H30" s="116" t="str">
        <f t="shared" si="0"/>
        <v xml:space="preserve">wir. 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0 </v>
      </c>
      <c r="K30" s="117">
        <f t="shared" si="5"/>
        <v>0</v>
      </c>
      <c r="L30" s="40" t="s">
        <v>77</v>
      </c>
      <c r="M30" s="112"/>
      <c r="N30" s="30"/>
      <c r="O30" s="30"/>
      <c r="P30" s="113"/>
      <c r="Q30" s="19"/>
      <c r="R30" s="39">
        <v>3</v>
      </c>
      <c r="S30" s="30"/>
      <c r="T30" s="30">
        <f t="shared" si="6"/>
        <v>0</v>
      </c>
      <c r="U30" s="34"/>
      <c r="V30" s="35">
        <f t="shared" ca="1" si="7"/>
        <v>110</v>
      </c>
      <c r="W30" s="35">
        <f t="shared" ca="1" si="8"/>
        <v>1.9198621771937625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>
        <f t="shared" si="3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18</v>
      </c>
      <c r="D31" s="116">
        <f t="shared" si="13"/>
        <v>18</v>
      </c>
      <c r="E31" s="116">
        <f t="shared" si="9"/>
        <v>0</v>
      </c>
      <c r="F31" s="117" t="str">
        <f t="shared" si="10"/>
        <v>sprawdz</v>
      </c>
      <c r="G31" s="118" t="str">
        <f t="shared" si="11"/>
        <v xml:space="preserve"> CHECK</v>
      </c>
      <c r="H31" s="116" t="str">
        <f t="shared" si="0"/>
        <v xml:space="preserve">wir. 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0 </v>
      </c>
      <c r="K31" s="117">
        <f t="shared" si="5"/>
        <v>0</v>
      </c>
      <c r="L31" s="40" t="s">
        <v>77</v>
      </c>
      <c r="M31" s="112"/>
      <c r="N31" s="30"/>
      <c r="O31" s="30"/>
      <c r="P31" s="113"/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107</v>
      </c>
      <c r="W31" s="35">
        <f t="shared" ca="1" si="8"/>
        <v>1.8675022996339325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>
        <f t="shared" si="3"/>
        <v>0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19</v>
      </c>
      <c r="D32" s="116">
        <f t="shared" si="13"/>
        <v>19</v>
      </c>
      <c r="E32" s="116">
        <f t="shared" si="9"/>
        <v>0</v>
      </c>
      <c r="F32" s="117" t="str">
        <f t="shared" si="10"/>
        <v>sprawdz</v>
      </c>
      <c r="G32" s="118" t="str">
        <f t="shared" si="11"/>
        <v xml:space="preserve"> CHECK</v>
      </c>
      <c r="H32" s="116" t="str">
        <f t="shared" si="0"/>
        <v xml:space="preserve">wir. 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0 </v>
      </c>
      <c r="K32" s="117">
        <f t="shared" si="5"/>
        <v>0</v>
      </c>
      <c r="L32" s="40" t="s">
        <v>77</v>
      </c>
      <c r="M32" s="112"/>
      <c r="N32" s="30"/>
      <c r="O32" s="30"/>
      <c r="P32" s="113"/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138</v>
      </c>
      <c r="W32" s="35">
        <f t="shared" ca="1" si="8"/>
        <v>2.4085543677521746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>
        <f t="shared" si="3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20</v>
      </c>
      <c r="D33" s="116">
        <f t="shared" si="13"/>
        <v>20</v>
      </c>
      <c r="E33" s="116">
        <f t="shared" si="9"/>
        <v>0</v>
      </c>
      <c r="F33" s="117" t="str">
        <f t="shared" si="10"/>
        <v>sprawdz</v>
      </c>
      <c r="G33" s="118" t="str">
        <f t="shared" si="11"/>
        <v xml:space="preserve"> CHECK</v>
      </c>
      <c r="H33" s="116" t="str">
        <f t="shared" si="0"/>
        <v xml:space="preserve">wir. 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0 </v>
      </c>
      <c r="K33" s="117">
        <f t="shared" si="5"/>
        <v>0</v>
      </c>
      <c r="L33" s="40" t="s">
        <v>77</v>
      </c>
      <c r="M33" s="112"/>
      <c r="N33" s="30"/>
      <c r="O33" s="30"/>
      <c r="P33" s="113"/>
      <c r="Q33" s="19"/>
      <c r="R33" s="39">
        <v>3</v>
      </c>
      <c r="S33" s="30"/>
      <c r="T33" s="30">
        <f t="shared" si="6"/>
        <v>0</v>
      </c>
      <c r="U33" s="34"/>
      <c r="V33" s="35">
        <f t="shared" ca="1" si="7"/>
        <v>134</v>
      </c>
      <c r="W33" s="35">
        <f t="shared" ca="1" si="8"/>
        <v>2.3387411976724017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>
        <f t="shared" si="3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21</v>
      </c>
      <c r="D34" s="116">
        <f t="shared" si="13"/>
        <v>21</v>
      </c>
      <c r="E34" s="116">
        <f t="shared" si="9"/>
        <v>0</v>
      </c>
      <c r="F34" s="117" t="str">
        <f t="shared" si="10"/>
        <v>sprawdz</v>
      </c>
      <c r="G34" s="118" t="str">
        <f t="shared" si="11"/>
        <v xml:space="preserve"> CHECK</v>
      </c>
      <c r="H34" s="116" t="str">
        <f t="shared" si="0"/>
        <v xml:space="preserve">wir. 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0 </v>
      </c>
      <c r="K34" s="117">
        <f t="shared" si="5"/>
        <v>0</v>
      </c>
      <c r="L34" s="40" t="s">
        <v>77</v>
      </c>
      <c r="M34" s="112"/>
      <c r="N34" s="30"/>
      <c r="O34" s="30"/>
      <c r="P34" s="113"/>
      <c r="Q34" s="19"/>
      <c r="R34" s="39">
        <v>3</v>
      </c>
      <c r="S34" s="30"/>
      <c r="T34" s="30">
        <f t="shared" si="6"/>
        <v>0</v>
      </c>
      <c r="U34" s="34"/>
      <c r="V34" s="35">
        <f t="shared" ca="1" si="7"/>
        <v>141</v>
      </c>
      <c r="W34" s="35">
        <f t="shared" ca="1" si="8"/>
        <v>2.4609142453120048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>
        <f t="shared" si="3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22</v>
      </c>
      <c r="D35" s="116">
        <f t="shared" si="13"/>
        <v>22</v>
      </c>
      <c r="E35" s="116">
        <f t="shared" si="9"/>
        <v>0</v>
      </c>
      <c r="F35" s="117" t="str">
        <f t="shared" si="10"/>
        <v>sprawdz</v>
      </c>
      <c r="G35" s="118" t="str">
        <f t="shared" si="11"/>
        <v xml:space="preserve"> CHECK</v>
      </c>
      <c r="H35" s="116" t="str">
        <f t="shared" si="0"/>
        <v xml:space="preserve">wir. 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0 </v>
      </c>
      <c r="K35" s="117">
        <f t="shared" si="5"/>
        <v>0</v>
      </c>
      <c r="L35" s="40" t="s">
        <v>77</v>
      </c>
      <c r="M35" s="112"/>
      <c r="N35" s="30"/>
      <c r="O35" s="30"/>
      <c r="P35" s="113"/>
      <c r="Q35" s="19"/>
      <c r="R35" s="39">
        <v>3</v>
      </c>
      <c r="S35" s="30"/>
      <c r="T35" s="30">
        <f t="shared" si="6"/>
        <v>0</v>
      </c>
      <c r="U35" s="34"/>
      <c r="V35" s="35">
        <f t="shared" ca="1" si="7"/>
        <v>122</v>
      </c>
      <c r="W35" s="35">
        <f t="shared" ca="1" si="8"/>
        <v>2.1293016874330819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>
        <f t="shared" si="3"/>
        <v>0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23</v>
      </c>
      <c r="D36" s="116">
        <f t="shared" si="13"/>
        <v>23</v>
      </c>
      <c r="E36" s="116">
        <f t="shared" si="9"/>
        <v>0</v>
      </c>
      <c r="F36" s="117" t="str">
        <f t="shared" si="10"/>
        <v>sprawdz</v>
      </c>
      <c r="G36" s="118" t="str">
        <f t="shared" si="11"/>
        <v xml:space="preserve"> CHECK</v>
      </c>
      <c r="H36" s="116" t="str">
        <f t="shared" si="0"/>
        <v xml:space="preserve">wir. 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0 </v>
      </c>
      <c r="K36" s="117">
        <f t="shared" si="5"/>
        <v>0</v>
      </c>
      <c r="L36" s="40" t="s">
        <v>77</v>
      </c>
      <c r="M36" s="112"/>
      <c r="N36" s="30"/>
      <c r="O36" s="30"/>
      <c r="P36" s="113"/>
      <c r="Q36" s="19"/>
      <c r="R36" s="39">
        <v>3</v>
      </c>
      <c r="S36" s="30"/>
      <c r="T36" s="30">
        <f t="shared" si="6"/>
        <v>0</v>
      </c>
      <c r="U36" s="34"/>
      <c r="V36" s="35">
        <f t="shared" ca="1" si="7"/>
        <v>136</v>
      </c>
      <c r="W36" s="35">
        <f t="shared" ca="1" si="8"/>
        <v>2.3736477827122884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>
        <f t="shared" si="3"/>
        <v>0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24</v>
      </c>
      <c r="D37" s="116">
        <f t="shared" si="13"/>
        <v>24</v>
      </c>
      <c r="E37" s="116">
        <f t="shared" si="9"/>
        <v>0</v>
      </c>
      <c r="F37" s="117" t="str">
        <f t="shared" si="10"/>
        <v>sprawdz</v>
      </c>
      <c r="G37" s="118" t="str">
        <f t="shared" si="11"/>
        <v xml:space="preserve"> CHECK</v>
      </c>
      <c r="H37" s="116" t="str">
        <f t="shared" si="0"/>
        <v xml:space="preserve">wir. 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0 </v>
      </c>
      <c r="K37" s="117">
        <f t="shared" si="5"/>
        <v>0</v>
      </c>
      <c r="L37" s="40" t="s">
        <v>77</v>
      </c>
      <c r="M37" s="112"/>
      <c r="N37" s="30"/>
      <c r="O37" s="30"/>
      <c r="P37" s="113"/>
      <c r="Q37" s="19"/>
      <c r="R37" s="39">
        <v>3</v>
      </c>
      <c r="S37" s="39"/>
      <c r="T37" s="30">
        <f t="shared" si="6"/>
        <v>0</v>
      </c>
      <c r="U37" s="34"/>
      <c r="V37" s="35">
        <f t="shared" ca="1" si="7"/>
        <v>127</v>
      </c>
      <c r="W37" s="35">
        <f t="shared" ca="1" si="8"/>
        <v>2.2165681500327987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>
        <f t="shared" si="3"/>
        <v>0</v>
      </c>
      <c r="AA37" s="16"/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25</v>
      </c>
      <c r="D38" s="116">
        <f t="shared" si="13"/>
        <v>25</v>
      </c>
      <c r="E38" s="116">
        <f t="shared" si="9"/>
        <v>0</v>
      </c>
      <c r="F38" s="117" t="str">
        <f t="shared" si="10"/>
        <v>sprawdz</v>
      </c>
      <c r="G38" s="118" t="str">
        <f t="shared" si="11"/>
        <v xml:space="preserve"> CHECK</v>
      </c>
      <c r="H38" s="116" t="str">
        <f t="shared" si="0"/>
        <v xml:space="preserve">wir. 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0 </v>
      </c>
      <c r="K38" s="117">
        <f t="shared" si="5"/>
        <v>0</v>
      </c>
      <c r="L38" s="40" t="s">
        <v>77</v>
      </c>
      <c r="M38" s="112"/>
      <c r="N38" s="30"/>
      <c r="O38" s="30"/>
      <c r="P38" s="113"/>
      <c r="Q38" s="19"/>
      <c r="R38" s="39">
        <v>3</v>
      </c>
      <c r="S38" s="48"/>
      <c r="T38" s="30">
        <f t="shared" si="6"/>
        <v>0</v>
      </c>
      <c r="U38" s="34"/>
      <c r="V38" s="35">
        <f t="shared" ca="1" si="7"/>
        <v>180</v>
      </c>
      <c r="W38" s="35">
        <f t="shared" ca="1" si="8"/>
        <v>3.1415926535897931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>
        <f t="shared" si="3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26</v>
      </c>
      <c r="D39" s="116">
        <f t="shared" si="13"/>
        <v>26</v>
      </c>
      <c r="E39" s="116">
        <f t="shared" si="9"/>
        <v>0</v>
      </c>
      <c r="F39" s="117" t="str">
        <f t="shared" si="10"/>
        <v>sprawdz</v>
      </c>
      <c r="G39" s="118" t="str">
        <f t="shared" si="11"/>
        <v xml:space="preserve"> CHECK</v>
      </c>
      <c r="H39" s="116" t="str">
        <f t="shared" si="0"/>
        <v xml:space="preserve">wir. </v>
      </c>
      <c r="I39" s="117" t="str">
        <f t="shared" si="4"/>
        <v>AsXSn 4x50 mm2+AsXSn 1x25 mm2 przyłącze napow. nN</v>
      </c>
      <c r="J39" s="117" t="str">
        <f t="shared" si="12"/>
        <v xml:space="preserve">uchwyty, światłowód, 0 </v>
      </c>
      <c r="K39" s="117">
        <f t="shared" si="5"/>
        <v>0</v>
      </c>
      <c r="L39" s="40" t="s">
        <v>77</v>
      </c>
      <c r="M39" s="112"/>
      <c r="N39" s="30"/>
      <c r="O39" s="30"/>
      <c r="P39" s="113"/>
      <c r="Q39" s="19"/>
      <c r="R39" s="39">
        <v>3</v>
      </c>
      <c r="S39" s="50"/>
      <c r="T39" s="30">
        <f t="shared" si="6"/>
        <v>0</v>
      </c>
      <c r="U39" s="34"/>
      <c r="V39" s="35">
        <f t="shared" ca="1" si="7"/>
        <v>131</v>
      </c>
      <c r="W39" s="35">
        <f t="shared" ca="1" si="8"/>
        <v>2.2863813201125716</v>
      </c>
      <c r="X39" s="18" t="str">
        <f t="shared" si="1"/>
        <v>AsXSn 4x50 mm2+AsXSn 1x25 mm2</v>
      </c>
      <c r="Y39" s="18" t="str">
        <f t="shared" si="2"/>
        <v xml:space="preserve"> przyłącze napow. nN</v>
      </c>
      <c r="Z39" s="18">
        <f t="shared" si="3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27</v>
      </c>
      <c r="D40" s="116">
        <f t="shared" si="13"/>
        <v>27</v>
      </c>
      <c r="E40" s="116">
        <f t="shared" si="9"/>
        <v>0</v>
      </c>
      <c r="F40" s="117" t="str">
        <f t="shared" si="10"/>
        <v>sprawdz</v>
      </c>
      <c r="G40" s="118" t="str">
        <f t="shared" si="11"/>
        <v xml:space="preserve"> CHECK</v>
      </c>
      <c r="H40" s="116" t="str">
        <f t="shared" si="0"/>
        <v xml:space="preserve">wir. </v>
      </c>
      <c r="I40" s="117" t="str">
        <f t="shared" si="4"/>
        <v>AsXSn 4x50 mm2+AsXSn 1x25 mm2 przyłącze napow. nN</v>
      </c>
      <c r="J40" s="117" t="str">
        <f t="shared" si="12"/>
        <v xml:space="preserve">uchwyty, światłowód, 0 </v>
      </c>
      <c r="K40" s="117">
        <f t="shared" si="5"/>
        <v>0</v>
      </c>
      <c r="L40" s="40" t="s">
        <v>77</v>
      </c>
      <c r="M40" s="112"/>
      <c r="N40" s="30"/>
      <c r="O40" s="30"/>
      <c r="P40" s="113"/>
      <c r="Q40" s="19"/>
      <c r="R40" s="39">
        <v>3</v>
      </c>
      <c r="S40" s="52"/>
      <c r="T40" s="30">
        <f t="shared" si="6"/>
        <v>0</v>
      </c>
      <c r="U40" s="34">
        <f t="shared" ref="U40:U41" si="25">P40+2</f>
        <v>2</v>
      </c>
      <c r="V40" s="35">
        <f t="shared" ca="1" si="7"/>
        <v>124</v>
      </c>
      <c r="W40" s="35">
        <f t="shared" ca="1" si="8"/>
        <v>2.1642082724729685</v>
      </c>
      <c r="X40" s="18" t="str">
        <f t="shared" si="1"/>
        <v>AsXSn 4x50 mm2+AsXSn 1x25 mm2</v>
      </c>
      <c r="Y40" s="18" t="str">
        <f t="shared" si="2"/>
        <v xml:space="preserve"> przyłącze napow. nN</v>
      </c>
      <c r="Z40" s="18">
        <f t="shared" si="3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28</v>
      </c>
      <c r="D41" s="116">
        <f t="shared" si="13"/>
        <v>28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0"/>
        <v xml:space="preserve">wir. 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0 </v>
      </c>
      <c r="K41" s="117">
        <f t="shared" si="5"/>
        <v>0</v>
      </c>
      <c r="L41" s="40" t="s">
        <v>77</v>
      </c>
      <c r="M41" s="112"/>
      <c r="N41" s="30"/>
      <c r="O41" s="30"/>
      <c r="P41" s="113"/>
      <c r="Q41" s="19"/>
      <c r="R41" s="39">
        <v>3</v>
      </c>
      <c r="S41" s="30"/>
      <c r="T41" s="30">
        <f t="shared" si="6"/>
        <v>0</v>
      </c>
      <c r="U41" s="34">
        <f t="shared" si="25"/>
        <v>2</v>
      </c>
      <c r="V41" s="35">
        <f t="shared" ca="1" si="7"/>
        <v>175</v>
      </c>
      <c r="W41" s="35">
        <f t="shared" ca="1" si="8"/>
        <v>3.0543261909900767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>
        <f t="shared" si="3"/>
        <v>0</v>
      </c>
      <c r="AA41" s="16" t="s">
        <v>12</v>
      </c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29</v>
      </c>
      <c r="D42" s="116">
        <f t="shared" si="13"/>
        <v>29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30"/>
      <c r="O42" s="30"/>
      <c r="P42" s="113"/>
      <c r="Q42" s="19"/>
      <c r="R42" s="39">
        <v>3</v>
      </c>
      <c r="S42" s="30"/>
      <c r="T42" s="30">
        <f t="shared" si="6"/>
        <v>0</v>
      </c>
      <c r="U42" s="34"/>
      <c r="V42" s="35">
        <f t="shared" ca="1" si="7"/>
        <v>162</v>
      </c>
      <c r="W42" s="35">
        <f t="shared" ca="1" si="8"/>
        <v>2.8274333882308138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30</v>
      </c>
      <c r="D43" s="116">
        <f t="shared" si="13"/>
        <v>30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30"/>
      <c r="O43" s="30"/>
      <c r="P43" s="113"/>
      <c r="Q43" s="19"/>
      <c r="R43" s="39">
        <v>3</v>
      </c>
      <c r="S43" s="30"/>
      <c r="T43" s="30">
        <f t="shared" si="6"/>
        <v>0</v>
      </c>
      <c r="U43" s="34"/>
      <c r="V43" s="35">
        <f t="shared" ca="1" si="7"/>
        <v>94</v>
      </c>
      <c r="W43" s="35">
        <f t="shared" ca="1" si="8"/>
        <v>1.6406094968746698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31</v>
      </c>
      <c r="D44" s="116">
        <f t="shared" si="13"/>
        <v>31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30"/>
      <c r="O44" s="30"/>
      <c r="P44" s="113"/>
      <c r="Q44" s="19"/>
      <c r="R44" s="39">
        <v>3</v>
      </c>
      <c r="S44" s="30"/>
      <c r="T44" s="30">
        <f t="shared" si="6"/>
        <v>0</v>
      </c>
      <c r="U44" s="34"/>
      <c r="V44" s="35">
        <f t="shared" ca="1" si="7"/>
        <v>113</v>
      </c>
      <c r="W44" s="35">
        <f t="shared" ca="1" si="8"/>
        <v>1.9722220547535925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32</v>
      </c>
      <c r="D45" s="116">
        <f t="shared" si="13"/>
        <v>32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/>
      <c r="V45" s="35">
        <f t="shared" ca="1" si="7"/>
        <v>134</v>
      </c>
      <c r="W45" s="35">
        <f t="shared" ca="1" si="8"/>
        <v>2.3387411976724017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33</v>
      </c>
      <c r="D46" s="116">
        <f t="shared" si="13"/>
        <v>33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>
        <f t="shared" ref="U46:U65" si="26">P46+2</f>
        <v>2</v>
      </c>
      <c r="V46" s="35">
        <f t="shared" ca="1" si="7"/>
        <v>121</v>
      </c>
      <c r="W46" s="35">
        <f t="shared" ca="1" si="8"/>
        <v>2.1118483949131388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 t="s">
        <v>12</v>
      </c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34</v>
      </c>
      <c r="D47" s="116">
        <f t="shared" si="13"/>
        <v>34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44"/>
      <c r="P47" s="113"/>
      <c r="Q47" s="19"/>
      <c r="R47" s="39">
        <v>3</v>
      </c>
      <c r="S47" s="30"/>
      <c r="T47" s="30">
        <f t="shared" si="6"/>
        <v>0</v>
      </c>
      <c r="U47" s="34">
        <f t="shared" si="26"/>
        <v>2</v>
      </c>
      <c r="V47" s="35">
        <f t="shared" ca="1" si="7"/>
        <v>178</v>
      </c>
      <c r="W47" s="35">
        <f t="shared" ca="1" si="8"/>
        <v>3.1066860685499065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35</v>
      </c>
      <c r="D48" s="116">
        <f t="shared" si="13"/>
        <v>35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>
        <f t="shared" si="26"/>
        <v>2</v>
      </c>
      <c r="V48" s="35">
        <f t="shared" ca="1" si="7"/>
        <v>133</v>
      </c>
      <c r="W48" s="35">
        <f t="shared" ca="1" si="8"/>
        <v>2.3212879051524582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36</v>
      </c>
      <c r="D49" s="116">
        <f t="shared" si="13"/>
        <v>36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>
        <f t="shared" si="26"/>
        <v>2</v>
      </c>
      <c r="V49" s="35">
        <f t="shared" ca="1" si="7"/>
        <v>111</v>
      </c>
      <c r="W49" s="35">
        <f t="shared" ca="1" si="8"/>
        <v>1.9373154697137058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37</v>
      </c>
      <c r="D50" s="116">
        <f t="shared" si="13"/>
        <v>37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9"/>
      <c r="O50" s="39"/>
      <c r="P50" s="113"/>
      <c r="Q50" s="19"/>
      <c r="R50" s="39">
        <v>3</v>
      </c>
      <c r="S50" s="30"/>
      <c r="T50" s="30">
        <f t="shared" si="6"/>
        <v>0</v>
      </c>
      <c r="U50" s="34">
        <f t="shared" si="26"/>
        <v>2</v>
      </c>
      <c r="V50" s="35">
        <f t="shared" ca="1" si="7"/>
        <v>110</v>
      </c>
      <c r="W50" s="35">
        <f t="shared" ca="1" si="8"/>
        <v>1.9198621771937625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38</v>
      </c>
      <c r="D51" s="116">
        <f t="shared" si="13"/>
        <v>38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9"/>
      <c r="O51" s="39"/>
      <c r="P51" s="113"/>
      <c r="Q51" s="19"/>
      <c r="R51" s="39">
        <v>3</v>
      </c>
      <c r="S51" s="39"/>
      <c r="T51" s="30">
        <f t="shared" si="6"/>
        <v>0</v>
      </c>
      <c r="U51" s="34">
        <f t="shared" si="26"/>
        <v>2</v>
      </c>
      <c r="V51" s="35">
        <f t="shared" ca="1" si="7"/>
        <v>176</v>
      </c>
      <c r="W51" s="35">
        <f t="shared" ca="1" si="8"/>
        <v>3.0717794835100198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39</v>
      </c>
      <c r="D52" s="116">
        <f t="shared" si="13"/>
        <v>39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48"/>
      <c r="O52" s="48"/>
      <c r="P52" s="113"/>
      <c r="Q52" s="19"/>
      <c r="R52" s="39">
        <v>3</v>
      </c>
      <c r="S52" s="48"/>
      <c r="T52" s="30">
        <f t="shared" si="6"/>
        <v>0</v>
      </c>
      <c r="U52" s="34">
        <f t="shared" si="26"/>
        <v>2</v>
      </c>
      <c r="V52" s="35">
        <f t="shared" ca="1" si="7"/>
        <v>100</v>
      </c>
      <c r="W52" s="35">
        <f t="shared" ca="1" si="8"/>
        <v>1.7453292519943295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40</v>
      </c>
      <c r="D53" s="116">
        <f t="shared" si="13"/>
        <v>40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50"/>
      <c r="O53" s="50"/>
      <c r="P53" s="113"/>
      <c r="Q53" s="19"/>
      <c r="R53" s="39">
        <v>3</v>
      </c>
      <c r="S53" s="50"/>
      <c r="T53" s="30">
        <f t="shared" si="6"/>
        <v>0</v>
      </c>
      <c r="U53" s="34">
        <f t="shared" si="26"/>
        <v>2</v>
      </c>
      <c r="V53" s="35">
        <f t="shared" ca="1" si="7"/>
        <v>130</v>
      </c>
      <c r="W53" s="35">
        <f t="shared" ca="1" si="8"/>
        <v>2.2689280275926285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41</v>
      </c>
      <c r="D54" s="116">
        <f t="shared" si="13"/>
        <v>41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52"/>
      <c r="O54" s="52"/>
      <c r="P54" s="113"/>
      <c r="Q54" s="19"/>
      <c r="R54" s="39">
        <v>3</v>
      </c>
      <c r="S54" s="52"/>
      <c r="T54" s="30">
        <f t="shared" si="6"/>
        <v>0</v>
      </c>
      <c r="U54" s="34">
        <f t="shared" si="26"/>
        <v>2</v>
      </c>
      <c r="V54" s="35">
        <f t="shared" ca="1" si="7"/>
        <v>107</v>
      </c>
      <c r="W54" s="35">
        <f t="shared" ca="1" si="8"/>
        <v>1.8675022996339325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42</v>
      </c>
      <c r="D55" s="116">
        <f t="shared" si="13"/>
        <v>42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0"/>
      <c r="O55" s="30"/>
      <c r="P55" s="113"/>
      <c r="Q55" s="19"/>
      <c r="R55" s="39">
        <v>3</v>
      </c>
      <c r="S55" s="30"/>
      <c r="T55" s="30">
        <f t="shared" si="6"/>
        <v>0</v>
      </c>
      <c r="U55" s="34">
        <f t="shared" si="26"/>
        <v>2</v>
      </c>
      <c r="V55" s="35">
        <f t="shared" ca="1" si="7"/>
        <v>154</v>
      </c>
      <c r="W55" s="35">
        <f t="shared" ca="1" si="8"/>
        <v>2.6878070480712677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43</v>
      </c>
      <c r="D56" s="116">
        <f t="shared" si="13"/>
        <v>43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30"/>
      <c r="O56" s="30"/>
      <c r="P56" s="113"/>
      <c r="Q56" s="19"/>
      <c r="R56" s="39">
        <v>3</v>
      </c>
      <c r="S56" s="30"/>
      <c r="T56" s="30">
        <f t="shared" si="6"/>
        <v>0</v>
      </c>
      <c r="U56" s="34">
        <f t="shared" si="26"/>
        <v>2</v>
      </c>
      <c r="V56" s="35">
        <f t="shared" ca="1" si="7"/>
        <v>94</v>
      </c>
      <c r="W56" s="35">
        <f t="shared" ca="1" si="8"/>
        <v>1.6406094968746698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44</v>
      </c>
      <c r="D57" s="116">
        <f t="shared" si="13"/>
        <v>44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30"/>
      <c r="O57" s="30"/>
      <c r="P57" s="113"/>
      <c r="Q57" s="19"/>
      <c r="R57" s="39">
        <v>3</v>
      </c>
      <c r="S57" s="30"/>
      <c r="T57" s="30">
        <f t="shared" si="6"/>
        <v>0</v>
      </c>
      <c r="U57" s="34">
        <f t="shared" si="26"/>
        <v>2</v>
      </c>
      <c r="V57" s="35">
        <f t="shared" ca="1" si="7"/>
        <v>135</v>
      </c>
      <c r="W57" s="35">
        <f t="shared" ca="1" si="8"/>
        <v>2.3561944901923448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45</v>
      </c>
      <c r="D58" s="116">
        <f t="shared" si="13"/>
        <v>45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30"/>
      <c r="O58" s="30"/>
      <c r="P58" s="113"/>
      <c r="Q58" s="19"/>
      <c r="R58" s="39">
        <v>3</v>
      </c>
      <c r="S58" s="30"/>
      <c r="T58" s="30">
        <f t="shared" si="6"/>
        <v>0</v>
      </c>
      <c r="U58" s="34">
        <f t="shared" si="26"/>
        <v>2</v>
      </c>
      <c r="V58" s="35">
        <f t="shared" ca="1" si="7"/>
        <v>172</v>
      </c>
      <c r="W58" s="35">
        <f t="shared" ca="1" si="8"/>
        <v>3.001966313430247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46</v>
      </c>
      <c r="D59" s="116">
        <f t="shared" si="13"/>
        <v>46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160</v>
      </c>
      <c r="W59" s="35">
        <f t="shared" ca="1" si="8"/>
        <v>2.7925268031909272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47</v>
      </c>
      <c r="D60" s="116">
        <f t="shared" si="13"/>
        <v>47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9"/>
      <c r="O60" s="39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154</v>
      </c>
      <c r="W60" s="35">
        <f t="shared" ca="1" si="8"/>
        <v>2.6878070480712677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48</v>
      </c>
      <c r="D61" s="116">
        <f t="shared" si="13"/>
        <v>48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9"/>
      <c r="O61" s="39"/>
      <c r="P61" s="113"/>
      <c r="Q61" s="19"/>
      <c r="R61" s="39">
        <v>3</v>
      </c>
      <c r="S61" s="39"/>
      <c r="T61" s="30">
        <f t="shared" si="6"/>
        <v>0</v>
      </c>
      <c r="U61" s="34">
        <f t="shared" si="26"/>
        <v>2</v>
      </c>
      <c r="V61" s="35">
        <f t="shared" ca="1" si="7"/>
        <v>140</v>
      </c>
      <c r="W61" s="35">
        <f t="shared" ca="1" si="8"/>
        <v>2.4434609527920612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49</v>
      </c>
      <c r="D62" s="116">
        <f t="shared" si="13"/>
        <v>49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48"/>
      <c r="O62" s="48"/>
      <c r="P62" s="113"/>
      <c r="Q62" s="19"/>
      <c r="R62" s="39">
        <v>3</v>
      </c>
      <c r="S62" s="48"/>
      <c r="T62" s="30">
        <f t="shared" si="6"/>
        <v>0</v>
      </c>
      <c r="U62" s="34">
        <f t="shared" si="26"/>
        <v>2</v>
      </c>
      <c r="V62" s="35">
        <f t="shared" ca="1" si="7"/>
        <v>135</v>
      </c>
      <c r="W62" s="35">
        <f t="shared" ca="1" si="8"/>
        <v>2.3561944901923448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50</v>
      </c>
      <c r="D63" s="116">
        <f t="shared" si="13"/>
        <v>50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50"/>
      <c r="O63" s="50"/>
      <c r="P63" s="113"/>
      <c r="Q63" s="19"/>
      <c r="R63" s="39">
        <v>3</v>
      </c>
      <c r="S63" s="50"/>
      <c r="T63" s="30">
        <f t="shared" si="6"/>
        <v>0</v>
      </c>
      <c r="U63" s="34">
        <f t="shared" si="26"/>
        <v>2</v>
      </c>
      <c r="V63" s="35">
        <f t="shared" ca="1" si="7"/>
        <v>114</v>
      </c>
      <c r="W63" s="35">
        <f t="shared" ca="1" si="8"/>
        <v>1.9896753472735358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51</v>
      </c>
      <c r="D64" s="116">
        <f t="shared" si="13"/>
        <v>51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52"/>
      <c r="O64" s="52"/>
      <c r="P64" s="113"/>
      <c r="Q64" s="19"/>
      <c r="R64" s="39">
        <v>3</v>
      </c>
      <c r="S64" s="52"/>
      <c r="T64" s="30">
        <f t="shared" si="6"/>
        <v>0</v>
      </c>
      <c r="U64" s="34">
        <f t="shared" si="26"/>
        <v>2</v>
      </c>
      <c r="V64" s="35">
        <f t="shared" ca="1" si="7"/>
        <v>151</v>
      </c>
      <c r="W64" s="35">
        <f t="shared" ca="1" si="8"/>
        <v>2.6354471705114375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52</v>
      </c>
      <c r="D65" s="116">
        <f t="shared" si="13"/>
        <v>52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0"/>
      <c r="O65" s="30"/>
      <c r="P65" s="113"/>
      <c r="Q65" s="19"/>
      <c r="R65" s="39">
        <v>3</v>
      </c>
      <c r="S65" s="30"/>
      <c r="T65" s="30">
        <f t="shared" si="6"/>
        <v>0</v>
      </c>
      <c r="U65" s="34">
        <f t="shared" si="26"/>
        <v>2</v>
      </c>
      <c r="V65" s="35">
        <f t="shared" ca="1" si="7"/>
        <v>155</v>
      </c>
      <c r="W65" s="35">
        <f t="shared" ca="1" si="8"/>
        <v>2.7052603405912108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53</v>
      </c>
      <c r="D66" s="116">
        <f t="shared" si="13"/>
        <v>53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30"/>
      <c r="O66" s="30"/>
      <c r="P66" s="113"/>
      <c r="Q66" s="19"/>
      <c r="R66" s="39">
        <v>3</v>
      </c>
      <c r="S66" s="30"/>
      <c r="T66" s="30">
        <f t="shared" si="6"/>
        <v>0</v>
      </c>
      <c r="U66" s="34">
        <f>SUM(U40:U65)</f>
        <v>44</v>
      </c>
      <c r="V66" s="35">
        <f t="shared" ca="1" si="7"/>
        <v>113</v>
      </c>
      <c r="W66" s="35">
        <f t="shared" ca="1" si="8"/>
        <v>1.9722220547535925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54</v>
      </c>
      <c r="D67" s="116">
        <f t="shared" si="13"/>
        <v>54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30"/>
      <c r="O67" s="30"/>
      <c r="P67" s="113"/>
      <c r="Q67" s="19"/>
      <c r="R67" s="39">
        <v>3</v>
      </c>
      <c r="S67" s="30"/>
      <c r="T67" s="30">
        <f t="shared" si="6"/>
        <v>0</v>
      </c>
      <c r="U67" s="34"/>
      <c r="V67" s="35">
        <f t="shared" ca="1" si="7"/>
        <v>118</v>
      </c>
      <c r="W67" s="35">
        <f t="shared" ca="1" si="8"/>
        <v>2.0594885173533091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55</v>
      </c>
      <c r="D68" s="116">
        <f t="shared" si="13"/>
        <v>55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30"/>
      <c r="O68" s="30"/>
      <c r="P68" s="113"/>
      <c r="Q68" s="19"/>
      <c r="R68" s="39">
        <v>3</v>
      </c>
      <c r="S68" s="30"/>
      <c r="T68" s="30">
        <f t="shared" si="6"/>
        <v>0</v>
      </c>
      <c r="U68" s="34"/>
      <c r="V68" s="35">
        <f t="shared" ca="1" si="7"/>
        <v>100</v>
      </c>
      <c r="W68" s="35">
        <f t="shared" ca="1" si="8"/>
        <v>1.7453292519943295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56</v>
      </c>
      <c r="D69" s="116">
        <f t="shared" si="13"/>
        <v>56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/>
      <c r="V69" s="35">
        <f t="shared" ca="1" si="7"/>
        <v>96</v>
      </c>
      <c r="W69" s="35">
        <f t="shared" ca="1" si="8"/>
        <v>1.6755160819145565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57</v>
      </c>
      <c r="D70" s="116">
        <f t="shared" si="13"/>
        <v>57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55"/>
      <c r="O70" s="55"/>
      <c r="P70" s="113"/>
      <c r="Q70" s="19"/>
      <c r="R70" s="39">
        <v>3</v>
      </c>
      <c r="S70" s="55"/>
      <c r="T70" s="30">
        <f t="shared" si="6"/>
        <v>0</v>
      </c>
      <c r="U70" s="34">
        <f t="shared" ref="U70:U71" si="27">P70+2</f>
        <v>2</v>
      </c>
      <c r="V70" s="35">
        <f t="shared" ca="1" si="7"/>
        <v>138</v>
      </c>
      <c r="W70" s="35">
        <f t="shared" ca="1" si="8"/>
        <v>2.4085543677521746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58</v>
      </c>
      <c r="D71" s="116">
        <f t="shared" si="13"/>
        <v>58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14"/>
      <c r="O71" s="14"/>
      <c r="P71" s="113"/>
      <c r="Q71" s="19"/>
      <c r="R71" s="39">
        <v>3</v>
      </c>
      <c r="S71" s="14"/>
      <c r="T71" s="30">
        <f t="shared" si="6"/>
        <v>0</v>
      </c>
      <c r="U71" s="34">
        <f t="shared" si="27"/>
        <v>2</v>
      </c>
      <c r="V71" s="35">
        <f t="shared" ca="1" si="7"/>
        <v>141</v>
      </c>
      <c r="W71" s="35">
        <f t="shared" ca="1" si="8"/>
        <v>2.4609142453120048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59</v>
      </c>
      <c r="D72" s="116">
        <f t="shared" si="13"/>
        <v>59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109</v>
      </c>
      <c r="W72" s="35">
        <f t="shared" ca="1" si="8"/>
        <v>1.9024088846738192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60</v>
      </c>
      <c r="D73" s="116">
        <f t="shared" si="13"/>
        <v>60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14"/>
      <c r="O73" s="14"/>
      <c r="P73" s="113"/>
      <c r="Q73" s="19"/>
      <c r="R73" s="39">
        <v>3</v>
      </c>
      <c r="S73" s="14"/>
      <c r="T73" s="30">
        <f t="shared" si="6"/>
        <v>0</v>
      </c>
      <c r="U73" s="34">
        <v>36</v>
      </c>
      <c r="V73" s="35">
        <f t="shared" ca="1" si="7"/>
        <v>178</v>
      </c>
      <c r="W73" s="35">
        <f t="shared" ca="1" si="8"/>
        <v>3.1066860685499065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61</v>
      </c>
      <c r="D74" s="116">
        <f t="shared" si="13"/>
        <v>61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30"/>
      <c r="O74" s="30"/>
      <c r="P74" s="113"/>
      <c r="Q74" s="19"/>
      <c r="R74" s="39">
        <v>3</v>
      </c>
      <c r="S74" s="30"/>
      <c r="T74" s="30">
        <f t="shared" si="6"/>
        <v>0</v>
      </c>
      <c r="U74" s="34"/>
      <c r="V74" s="35">
        <f t="shared" ca="1" si="7"/>
        <v>131</v>
      </c>
      <c r="W74" s="35">
        <f t="shared" ca="1" si="8"/>
        <v>2.2863813201125716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62</v>
      </c>
      <c r="D75" s="116">
        <f t="shared" si="13"/>
        <v>62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30"/>
      <c r="O75" s="30"/>
      <c r="P75" s="113"/>
      <c r="Q75" s="19"/>
      <c r="R75" s="39">
        <v>3</v>
      </c>
      <c r="S75" s="30"/>
      <c r="T75" s="30">
        <f t="shared" si="6"/>
        <v>0</v>
      </c>
      <c r="U75" s="34"/>
      <c r="V75" s="35">
        <f t="shared" ca="1" si="7"/>
        <v>114</v>
      </c>
      <c r="W75" s="35">
        <f t="shared" ca="1" si="8"/>
        <v>1.9896753472735358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63</v>
      </c>
      <c r="D76" s="116">
        <f t="shared" si="13"/>
        <v>63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93</v>
      </c>
      <c r="W76" s="35">
        <f t="shared" ca="1" si="8"/>
        <v>1.6231562043547265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64</v>
      </c>
      <c r="D77" s="116">
        <f t="shared" si="13"/>
        <v>64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ref="H77:H139" si="28">IF(O77="-10/ZN",CONCATENATE("żel. ",N77,O77),CONCATENATE("wir. ",N77,O77))</f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30"/>
      <c r="O77" s="30"/>
      <c r="P77" s="113"/>
      <c r="Q77" s="19"/>
      <c r="R77" s="39">
        <v>3</v>
      </c>
      <c r="S77" s="30"/>
      <c r="T77" s="30">
        <f t="shared" si="6"/>
        <v>0</v>
      </c>
      <c r="U77" s="34">
        <f t="shared" ref="U77:U79" si="29">P77+2</f>
        <v>2</v>
      </c>
      <c r="V77" s="35">
        <f t="shared" ca="1" si="7"/>
        <v>146</v>
      </c>
      <c r="W77" s="35">
        <f t="shared" ca="1" si="8"/>
        <v>2.5481807079117211</v>
      </c>
      <c r="X77" s="18" t="str">
        <f t="shared" ref="X77:X140" si="30">IF(R77=1,("AL.  4x50 mm2+AL. 1x25 mm2"),IF(R77=2,("AL.  4x50 mm2+AL. 2x25 mm2"),IF(R77=3,("AsXSn 4x50 mm2+AsXSn 1x25 mm2"),IF(R77=4,("AsXSn 4x50 mm2+AsXSn 2x25 mm2"),IF(R77=5,("AL.  4x50 mm2"),IF(R77=6,("AsXSn 4x50 mm2"),IF(R77=9,("2xAL. 2x25 mm2"),IF(R77=8,("3xAsXSn 4x50 mm2+AsXSn 2x25 mm2"),IF(R77=10,("AsXSn 4x70 mm2+AL.  4x50 mm2+AL. 2x25 mm2"),IF(R77=11,("AL.  7x50 mm2+AL. 2x25 mm2")))))))))))</f>
        <v>AsXSn 4x50 mm2+AsXSn 1x25 mm2</v>
      </c>
      <c r="Y77" s="18" t="str">
        <f t="shared" ref="Y77:Y140" si="31">IF(S77="T",(", lampa OU, przyłącze napow. nN"), (" przyłącze napow. nN"))</f>
        <v xml:space="preserve"> przyłącze napow. nN</v>
      </c>
      <c r="Z77" s="18">
        <f t="shared" ref="Z77:Z118" si="32">IF(OR(N77="Kr",N77="K"),"wspornik krańcowy",IF(N77="P","wspornik przelotowy",IF(OR(N77="Nr",N77="RNKr",N77="Np."),"wspornik narożny",IF(N77="N","wspornik narożny",IF(N77="Or","wspornik odporowy",IF(OR(N77="RPP",N77="RPPb",N77="RPPR"),"wspornik przelotowy",IF(N77="RPK","wspornik przelotowy",IF(OR(N77="RPKr",N77="RPKb"),"wspornik przelotowy",IF(N77="BN","wspornik przelotowy",IF(N77="Npr","wspornik narożny",0))))))))))</f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65</v>
      </c>
      <c r="D78" s="116">
        <f t="shared" si="13"/>
        <v>65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28"/>
        <v xml:space="preserve">wir. </v>
      </c>
      <c r="I78" s="117" t="str">
        <f t="shared" ref="I78:I116" si="33">CONCATENATE(X78,Y78)</f>
        <v>AsXSn 4x50 mm2+AsXSn 1x25 mm2 przyłącze napow. nN</v>
      </c>
      <c r="J78" s="117" t="str">
        <f t="shared" si="12"/>
        <v xml:space="preserve">uchwyty, światłowód, 0 </v>
      </c>
      <c r="K78" s="117">
        <f t="shared" ref="K78:K85" si="34">P78</f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ref="T78:T103" si="35">IF(S78="T",20,0)</f>
        <v>0</v>
      </c>
      <c r="U78" s="34">
        <f t="shared" si="29"/>
        <v>2</v>
      </c>
      <c r="V78" s="35">
        <f t="shared" ref="V78:V116" ca="1" si="36">RANDBETWEEN(90,180)</f>
        <v>123</v>
      </c>
      <c r="W78" s="35">
        <f t="shared" ref="W78:W94" ca="1" si="37">RADIANS(V78)</f>
        <v>2.1467549799530254</v>
      </c>
      <c r="X78" s="18" t="str">
        <f t="shared" si="30"/>
        <v>AsXSn 4x50 mm2+AsXSn 1x25 mm2</v>
      </c>
      <c r="Y78" s="18" t="str">
        <f t="shared" si="31"/>
        <v xml:space="preserve"> przyłącze napow. nN</v>
      </c>
      <c r="Z78" s="18">
        <f t="shared" si="32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66</v>
      </c>
      <c r="D79" s="116">
        <f t="shared" si="13"/>
        <v>66</v>
      </c>
      <c r="E79" s="116">
        <f t="shared" ref="E79:E142" si="38">M79</f>
        <v>0</v>
      </c>
      <c r="F79" s="117" t="str">
        <f t="shared" ref="F79:F142" si="39">IF(O79="-10.5/10/E",1000,IF(OR(N79="Nr",N79="Kr",N79="Or",N79="RPKr",N79="RNKr"),1472,IF(N79="P",227,IF(N79="BN",454,IF(N79="Np.",1250,"sprawdz")))))</f>
        <v>sprawdz</v>
      </c>
      <c r="G79" s="118" t="str">
        <f t="shared" ref="G79:G142" si="40">IF(N79="P",1.4308*P79+64.2+37.8+T79,IF(OR(N79="Kr",N79="RPKr",N79="RPK",N79="K"),501+321.33+1.43*P79+79,IF(OR(N79="Nr",N79="N",N79="Nrp"),2*501*COS(W79/2)+20+79+125,IF(N79="Or",657,IF(OR(N79="Pb",N79="BN",N79="Pp"),1.43*P79+64.2+77.6+T80," CHECK")))))</f>
        <v xml:space="preserve"> CHECK</v>
      </c>
      <c r="H79" s="116" t="str">
        <f t="shared" si="28"/>
        <v xml:space="preserve">wir. </v>
      </c>
      <c r="I79" s="117" t="str">
        <f t="shared" si="33"/>
        <v>AsXSn 4x50 mm2+AsXSn 1x25 mm2 przyłącze napow. nN</v>
      </c>
      <c r="J79" s="117" t="str">
        <f t="shared" ref="J79:J142" si="41">CONCATENATE("uchwyty, światłowód, ",Z79,IF(Q79=1, ", mufa i zapas", " "))</f>
        <v xml:space="preserve">uchwyty, światłowód, 0 </v>
      </c>
      <c r="K79" s="117">
        <f t="shared" si="34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35"/>
        <v>0</v>
      </c>
      <c r="U79" s="34">
        <f t="shared" si="29"/>
        <v>2</v>
      </c>
      <c r="V79" s="35">
        <f t="shared" ca="1" si="36"/>
        <v>150</v>
      </c>
      <c r="W79" s="35">
        <f t="shared" ca="1" si="37"/>
        <v>2.6179938779914944</v>
      </c>
      <c r="X79" s="18" t="str">
        <f t="shared" si="30"/>
        <v>AsXSn 4x50 mm2+AsXSn 1x25 mm2</v>
      </c>
      <c r="Y79" s="18" t="str">
        <f t="shared" si="31"/>
        <v xml:space="preserve"> przyłącze napow. nN</v>
      </c>
      <c r="Z79" s="18">
        <f t="shared" si="32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67</v>
      </c>
      <c r="D80" s="116">
        <f t="shared" ref="D80:D143" si="42">IF(E80=1,1,D79+1)</f>
        <v>67</v>
      </c>
      <c r="E80" s="116">
        <f t="shared" si="38"/>
        <v>0</v>
      </c>
      <c r="F80" s="117" t="str">
        <f t="shared" si="39"/>
        <v>sprawdz</v>
      </c>
      <c r="G80" s="118" t="str">
        <f t="shared" si="40"/>
        <v xml:space="preserve"> CHECK</v>
      </c>
      <c r="H80" s="116" t="str">
        <f t="shared" si="28"/>
        <v xml:space="preserve">wir. </v>
      </c>
      <c r="I80" s="117" t="str">
        <f t="shared" si="33"/>
        <v>AsXSn 4x50 mm2+AsXSn 1x25 mm2 przyłącze napow. nN</v>
      </c>
      <c r="J80" s="117" t="str">
        <f t="shared" si="41"/>
        <v xml:space="preserve">uchwyty, światłowód, 0 </v>
      </c>
      <c r="K80" s="117">
        <f t="shared" si="34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35"/>
        <v>0</v>
      </c>
      <c r="U80" s="34">
        <v>883</v>
      </c>
      <c r="V80" s="35">
        <f t="shared" ca="1" si="36"/>
        <v>173</v>
      </c>
      <c r="W80" s="35">
        <f t="shared" ca="1" si="37"/>
        <v>3.0194196059501901</v>
      </c>
      <c r="X80" s="18" t="str">
        <f t="shared" si="30"/>
        <v>AsXSn 4x50 mm2+AsXSn 1x25 mm2</v>
      </c>
      <c r="Y80" s="18" t="str">
        <f t="shared" si="31"/>
        <v xml:space="preserve"> przyłącze napow. nN</v>
      </c>
      <c r="Z80" s="18">
        <f t="shared" si="32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68</v>
      </c>
      <c r="D81" s="116">
        <f t="shared" si="42"/>
        <v>68</v>
      </c>
      <c r="E81" s="116">
        <f t="shared" si="38"/>
        <v>0</v>
      </c>
      <c r="F81" s="117" t="str">
        <f t="shared" si="39"/>
        <v>sprawdz</v>
      </c>
      <c r="G81" s="118" t="str">
        <f t="shared" si="40"/>
        <v xml:space="preserve"> CHECK</v>
      </c>
      <c r="H81" s="116" t="str">
        <f t="shared" si="28"/>
        <v xml:space="preserve">wir. </v>
      </c>
      <c r="I81" s="117" t="str">
        <f t="shared" si="33"/>
        <v>AsXSn 4x50 mm2+AsXSn 1x25 mm2 przyłącze napow. nN</v>
      </c>
      <c r="J81" s="117" t="str">
        <f t="shared" si="41"/>
        <v xml:space="preserve">uchwyty, światłowód, 0 </v>
      </c>
      <c r="K81" s="117">
        <f t="shared" si="34"/>
        <v>0</v>
      </c>
      <c r="L81" s="40" t="s">
        <v>77</v>
      </c>
      <c r="M81" s="112"/>
      <c r="N81" s="55"/>
      <c r="O81" s="55"/>
      <c r="P81" s="113"/>
      <c r="Q81" s="19"/>
      <c r="R81" s="39">
        <v>3</v>
      </c>
      <c r="S81" s="55"/>
      <c r="T81" s="30">
        <f t="shared" si="35"/>
        <v>0</v>
      </c>
      <c r="U81" s="34">
        <f t="shared" ref="U81:U90" si="43">P81+2</f>
        <v>2</v>
      </c>
      <c r="V81" s="35">
        <f t="shared" ca="1" si="36"/>
        <v>124</v>
      </c>
      <c r="W81" s="35">
        <f t="shared" ca="1" si="37"/>
        <v>2.1642082724729685</v>
      </c>
      <c r="X81" s="18" t="str">
        <f t="shared" si="30"/>
        <v>AsXSn 4x50 mm2+AsXSn 1x25 mm2</v>
      </c>
      <c r="Y81" s="18" t="str">
        <f t="shared" si="31"/>
        <v xml:space="preserve"> przyłącze napow. nN</v>
      </c>
      <c r="Z81" s="18">
        <f t="shared" si="32"/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69</v>
      </c>
      <c r="D82" s="116">
        <f t="shared" si="42"/>
        <v>69</v>
      </c>
      <c r="E82" s="116">
        <f t="shared" si="38"/>
        <v>0</v>
      </c>
      <c r="F82" s="117" t="str">
        <f t="shared" si="39"/>
        <v>sprawdz</v>
      </c>
      <c r="G82" s="118" t="str">
        <f t="shared" si="40"/>
        <v xml:space="preserve"> CHECK</v>
      </c>
      <c r="H82" s="116" t="str">
        <f t="shared" si="28"/>
        <v xml:space="preserve">wir. </v>
      </c>
      <c r="I82" s="117" t="str">
        <f t="shared" si="33"/>
        <v>AsXSn 4x50 mm2+AsXSn 1x25 mm2 przyłącze napow. nN</v>
      </c>
      <c r="J82" s="117" t="str">
        <f t="shared" si="41"/>
        <v xml:space="preserve">uchwyty, światłowód, 0 </v>
      </c>
      <c r="K82" s="117">
        <f t="shared" si="34"/>
        <v>0</v>
      </c>
      <c r="L82" s="40" t="s">
        <v>77</v>
      </c>
      <c r="M82" s="112"/>
      <c r="N82" s="14"/>
      <c r="O82" s="14"/>
      <c r="P82" s="113"/>
      <c r="Q82" s="19"/>
      <c r="R82" s="39">
        <v>3</v>
      </c>
      <c r="S82" s="14"/>
      <c r="T82" s="30">
        <f t="shared" si="35"/>
        <v>0</v>
      </c>
      <c r="U82" s="34">
        <f t="shared" si="43"/>
        <v>2</v>
      </c>
      <c r="V82" s="35">
        <f t="shared" ca="1" si="36"/>
        <v>155</v>
      </c>
      <c r="W82" s="35">
        <f t="shared" ca="1" si="37"/>
        <v>2.7052603405912108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70</v>
      </c>
      <c r="D83" s="116">
        <f t="shared" si="42"/>
        <v>70</v>
      </c>
      <c r="E83" s="116">
        <f t="shared" si="38"/>
        <v>0</v>
      </c>
      <c r="F83" s="117" t="str">
        <f t="shared" si="39"/>
        <v>sprawdz</v>
      </c>
      <c r="G83" s="118" t="str">
        <f t="shared" si="40"/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si="41"/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43"/>
        <v>2</v>
      </c>
      <c r="V83" s="35">
        <f t="shared" ca="1" si="36"/>
        <v>109</v>
      </c>
      <c r="W83" s="35">
        <f t="shared" ca="1" si="37"/>
        <v>1.9024088846738192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71</v>
      </c>
      <c r="D84" s="116">
        <f t="shared" si="42"/>
        <v>71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f t="shared" si="43"/>
        <v>2</v>
      </c>
      <c r="V84" s="35">
        <f t="shared" ca="1" si="36"/>
        <v>165</v>
      </c>
      <c r="W84" s="35">
        <f t="shared" ca="1" si="37"/>
        <v>2.8797932657906435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72</v>
      </c>
      <c r="D85" s="116">
        <f t="shared" si="42"/>
        <v>72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30"/>
      <c r="O85" s="30"/>
      <c r="P85" s="113"/>
      <c r="Q85" s="19"/>
      <c r="R85" s="39">
        <v>3</v>
      </c>
      <c r="S85" s="30"/>
      <c r="T85" s="30">
        <f t="shared" si="35"/>
        <v>0</v>
      </c>
      <c r="U85" s="34">
        <f t="shared" si="43"/>
        <v>2</v>
      </c>
      <c r="V85" s="35">
        <f t="shared" ca="1" si="36"/>
        <v>140</v>
      </c>
      <c r="W85" s="35">
        <f t="shared" ca="1" si="37"/>
        <v>2.4434609527920612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 t="s">
        <v>12</v>
      </c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73</v>
      </c>
      <c r="D86" s="116">
        <f t="shared" si="42"/>
        <v>73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/>
      <c r="L86" s="40" t="s">
        <v>77</v>
      </c>
      <c r="M86" s="112"/>
      <c r="N86" s="30"/>
      <c r="O86" s="30"/>
      <c r="P86" s="113"/>
      <c r="Q86" s="19"/>
      <c r="R86" s="39">
        <v>3</v>
      </c>
      <c r="S86" s="30"/>
      <c r="T86" s="30">
        <f t="shared" si="35"/>
        <v>0</v>
      </c>
      <c r="U86" s="34">
        <f t="shared" si="43"/>
        <v>2</v>
      </c>
      <c r="V86" s="35">
        <f t="shared" ca="1" si="36"/>
        <v>135</v>
      </c>
      <c r="W86" s="35">
        <f t="shared" ca="1" si="37"/>
        <v>2.3561944901923448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74</v>
      </c>
      <c r="D87" s="116">
        <f t="shared" si="42"/>
        <v>74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/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90</v>
      </c>
      <c r="W87" s="35">
        <f t="shared" ca="1" si="37"/>
        <v>1.5707963267948966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75</v>
      </c>
      <c r="D88" s="116">
        <f t="shared" si="42"/>
        <v>75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/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171</v>
      </c>
      <c r="W88" s="35">
        <f t="shared" ca="1" si="37"/>
        <v>2.9845130209103035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76</v>
      </c>
      <c r="D89" s="116">
        <f t="shared" si="42"/>
        <v>76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/>
      <c r="L89" s="40" t="s">
        <v>77</v>
      </c>
      <c r="M89" s="112"/>
      <c r="N89" s="14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106</v>
      </c>
      <c r="W89" s="35">
        <f t="shared" ca="1" si="37"/>
        <v>1.8500490071139892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/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77</v>
      </c>
      <c r="D90" s="116">
        <f t="shared" si="42"/>
        <v>77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57"/>
      <c r="O90" s="44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156</v>
      </c>
      <c r="W90" s="35">
        <f t="shared" ca="1" si="37"/>
        <v>2.7227136331111539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78</v>
      </c>
      <c r="D91" s="116">
        <f t="shared" si="42"/>
        <v>78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9"/>
      <c r="O91" s="39"/>
      <c r="P91" s="33"/>
      <c r="Q91" s="19"/>
      <c r="R91" s="39">
        <v>3</v>
      </c>
      <c r="S91" s="30"/>
      <c r="T91" s="30">
        <f t="shared" si="35"/>
        <v>0</v>
      </c>
      <c r="U91" s="34">
        <f>SUM(U77:U90)</f>
        <v>909</v>
      </c>
      <c r="V91" s="35">
        <f t="shared" ca="1" si="36"/>
        <v>122</v>
      </c>
      <c r="W91" s="35">
        <f t="shared" ca="1" si="37"/>
        <v>2.1293016874330819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79</v>
      </c>
      <c r="D92" s="116">
        <f t="shared" si="42"/>
        <v>79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9"/>
      <c r="O92" s="39"/>
      <c r="P92" s="33"/>
      <c r="Q92" s="19"/>
      <c r="R92" s="39">
        <v>3</v>
      </c>
      <c r="S92" s="39"/>
      <c r="T92" s="30">
        <f t="shared" si="35"/>
        <v>0</v>
      </c>
      <c r="U92" s="34"/>
      <c r="V92" s="35">
        <f t="shared" ca="1" si="36"/>
        <v>93</v>
      </c>
      <c r="W92" s="35">
        <f t="shared" ca="1" si="37"/>
        <v>1.6231562043547265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80</v>
      </c>
      <c r="D93" s="116">
        <f t="shared" si="42"/>
        <v>80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6"/>
      <c r="L93" s="40" t="s">
        <v>77</v>
      </c>
      <c r="M93" s="112"/>
      <c r="N93" s="39"/>
      <c r="O93" s="39"/>
      <c r="P93" s="33"/>
      <c r="Q93" s="19"/>
      <c r="R93" s="39">
        <v>3</v>
      </c>
      <c r="S93" s="39"/>
      <c r="T93" s="30">
        <f t="shared" si="35"/>
        <v>0</v>
      </c>
      <c r="U93" s="34"/>
      <c r="V93" s="35">
        <f t="shared" ca="1" si="36"/>
        <v>90</v>
      </c>
      <c r="W93" s="35">
        <f t="shared" ca="1" si="37"/>
        <v>1.5707963267948966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81</v>
      </c>
      <c r="D94" s="116">
        <f t="shared" si="42"/>
        <v>81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6"/>
      <c r="L94" s="40" t="s">
        <v>77</v>
      </c>
      <c r="M94" s="112"/>
      <c r="N94" s="30"/>
      <c r="O94" s="30"/>
      <c r="P94" s="33"/>
      <c r="Q94" s="19"/>
      <c r="R94" s="39">
        <v>3</v>
      </c>
      <c r="S94" s="30"/>
      <c r="T94" s="30">
        <f t="shared" si="35"/>
        <v>0</v>
      </c>
      <c r="U94" s="34"/>
      <c r="V94" s="35">
        <f t="shared" ca="1" si="36"/>
        <v>173</v>
      </c>
      <c r="W94" s="35">
        <f t="shared" ca="1" si="37"/>
        <v>3.0194196059501901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82</v>
      </c>
      <c r="D95" s="116">
        <f t="shared" si="42"/>
        <v>82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0"/>
      <c r="O95" s="30"/>
      <c r="P95" s="33"/>
      <c r="Q95" s="19"/>
      <c r="R95" s="39">
        <v>3</v>
      </c>
      <c r="S95" s="30"/>
      <c r="T95" s="30">
        <f t="shared" si="35"/>
        <v>0</v>
      </c>
      <c r="U95" s="34">
        <f t="shared" ref="U95:U103" si="44">P95+2</f>
        <v>2</v>
      </c>
      <c r="V95" s="35">
        <f t="shared" ca="1" si="36"/>
        <v>178</v>
      </c>
      <c r="W95" s="35">
        <f ca="1">RADIANS(V95)</f>
        <v>3.1066860685499065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83</v>
      </c>
      <c r="D96" s="116">
        <f t="shared" si="42"/>
        <v>83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0"/>
      <c r="O96" s="30"/>
      <c r="P96" s="33"/>
      <c r="Q96" s="19"/>
      <c r="R96" s="39">
        <v>3</v>
      </c>
      <c r="S96" s="30"/>
      <c r="T96" s="30">
        <f t="shared" si="35"/>
        <v>0</v>
      </c>
      <c r="U96" s="34">
        <f t="shared" si="44"/>
        <v>2</v>
      </c>
      <c r="V96" s="35">
        <f t="shared" ca="1" si="36"/>
        <v>117</v>
      </c>
      <c r="W96" s="35"/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84</v>
      </c>
      <c r="D97" s="116">
        <f t="shared" si="42"/>
        <v>84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7"/>
      <c r="L97" s="40" t="s">
        <v>77</v>
      </c>
      <c r="M97" s="112"/>
      <c r="N97" s="30"/>
      <c r="O97" s="30"/>
      <c r="P97" s="33"/>
      <c r="Q97" s="19"/>
      <c r="R97" s="39">
        <v>3</v>
      </c>
      <c r="S97" s="30"/>
      <c r="T97" s="30">
        <f t="shared" si="35"/>
        <v>0</v>
      </c>
      <c r="U97" s="34">
        <f t="shared" si="44"/>
        <v>2</v>
      </c>
      <c r="V97" s="35">
        <f t="shared" ca="1" si="36"/>
        <v>98</v>
      </c>
      <c r="W97" s="35"/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85</v>
      </c>
      <c r="D98" s="116">
        <f t="shared" si="42"/>
        <v>85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7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>
        <f t="shared" si="44"/>
        <v>2</v>
      </c>
      <c r="V98" s="35">
        <f t="shared" ca="1" si="36"/>
        <v>100</v>
      </c>
      <c r="W98" s="35">
        <f ca="1">RADIANS(V98)</f>
        <v>1.7453292519943295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86</v>
      </c>
      <c r="D99" s="116">
        <f t="shared" si="42"/>
        <v>86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si="44"/>
        <v>2</v>
      </c>
      <c r="V99" s="35">
        <f t="shared" ca="1" si="36"/>
        <v>172</v>
      </c>
      <c r="W99" s="35">
        <f ca="1">RADIANS(V99)</f>
        <v>3.001966313430247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87</v>
      </c>
      <c r="D100" s="116">
        <f t="shared" si="42"/>
        <v>87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115</v>
      </c>
      <c r="W100" s="35">
        <f ca="1">RADIANS(V100)</f>
        <v>2.0071286397934789</v>
      </c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88</v>
      </c>
      <c r="D101" s="116">
        <f t="shared" si="42"/>
        <v>88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110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89</v>
      </c>
      <c r="D102" s="116">
        <f t="shared" si="42"/>
        <v>89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58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108</v>
      </c>
      <c r="W102" s="35"/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90</v>
      </c>
      <c r="D103" s="116">
        <f t="shared" si="42"/>
        <v>90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57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150</v>
      </c>
      <c r="W103" s="35"/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91</v>
      </c>
      <c r="D104" s="116">
        <f t="shared" si="42"/>
        <v>91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9"/>
      <c r="O104" s="39"/>
      <c r="P104" s="33"/>
      <c r="Q104" s="19"/>
      <c r="R104" s="39">
        <v>3</v>
      </c>
      <c r="S104" s="30"/>
      <c r="T104" s="30"/>
      <c r="U104" s="34">
        <f>SUM(U95:U103)</f>
        <v>18</v>
      </c>
      <c r="V104" s="35">
        <f t="shared" ca="1" si="36"/>
        <v>158</v>
      </c>
      <c r="W104" s="35">
        <f ca="1">RADIANS(V104)</f>
        <v>2.7576202181510405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92</v>
      </c>
      <c r="D105" s="116">
        <f t="shared" si="42"/>
        <v>92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9"/>
      <c r="O105" s="39"/>
      <c r="P105" s="33"/>
      <c r="Q105" s="19"/>
      <c r="R105" s="39">
        <v>3</v>
      </c>
      <c r="S105" s="39"/>
      <c r="T105" s="30"/>
      <c r="U105" s="34">
        <v>1258</v>
      </c>
      <c r="V105" s="35">
        <f t="shared" ca="1" si="36"/>
        <v>167</v>
      </c>
      <c r="W105" s="35">
        <f ca="1">RADIANS(V105)</f>
        <v>2.9146998508305302</v>
      </c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93</v>
      </c>
      <c r="D106" s="116">
        <f t="shared" si="42"/>
        <v>93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21"/>
      <c r="L106" s="40" t="s">
        <v>77</v>
      </c>
      <c r="M106" s="112"/>
      <c r="N106" s="48"/>
      <c r="O106" s="48"/>
      <c r="P106" s="33"/>
      <c r="Q106" s="19"/>
      <c r="R106" s="39">
        <v>3</v>
      </c>
      <c r="S106" s="48"/>
      <c r="T106" s="48"/>
      <c r="U106" s="34">
        <f t="shared" ref="U106:U117" si="45">P106+2</f>
        <v>2</v>
      </c>
      <c r="V106" s="35">
        <f t="shared" ca="1" si="36"/>
        <v>135</v>
      </c>
      <c r="W106" s="35">
        <f ca="1">RADIANS(V106)</f>
        <v>2.3561944901923448</v>
      </c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94</v>
      </c>
      <c r="D107" s="116">
        <f t="shared" si="42"/>
        <v>94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22"/>
      <c r="L107" s="40" t="s">
        <v>77</v>
      </c>
      <c r="M107" s="112"/>
      <c r="N107" s="50"/>
      <c r="O107" s="50"/>
      <c r="P107" s="33"/>
      <c r="Q107" s="19"/>
      <c r="R107" s="39">
        <v>3</v>
      </c>
      <c r="S107" s="50"/>
      <c r="T107" s="50"/>
      <c r="U107" s="34">
        <f t="shared" si="45"/>
        <v>2</v>
      </c>
      <c r="V107" s="35">
        <f t="shared" ca="1" si="36"/>
        <v>134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95</v>
      </c>
      <c r="D108" s="116">
        <f t="shared" si="42"/>
        <v>95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6"/>
      <c r="L108" s="40" t="s">
        <v>77</v>
      </c>
      <c r="M108" s="112"/>
      <c r="N108" s="52"/>
      <c r="O108" s="52"/>
      <c r="P108" s="33"/>
      <c r="Q108" s="19"/>
      <c r="R108" s="39">
        <v>3</v>
      </c>
      <c r="S108" s="52"/>
      <c r="T108" s="52"/>
      <c r="U108" s="34">
        <f t="shared" si="45"/>
        <v>2</v>
      </c>
      <c r="V108" s="35">
        <f t="shared" ca="1" si="36"/>
        <v>129</v>
      </c>
      <c r="W108" s="35">
        <f ca="1">RADIANS(V108)</f>
        <v>2.2514747350726849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96</v>
      </c>
      <c r="D109" s="116">
        <f t="shared" si="42"/>
        <v>96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0"/>
      <c r="O109" s="30"/>
      <c r="P109" s="33"/>
      <c r="Q109" s="19"/>
      <c r="R109" s="39">
        <v>3</v>
      </c>
      <c r="S109" s="30"/>
      <c r="T109" s="30"/>
      <c r="U109" s="34">
        <f t="shared" si="45"/>
        <v>2</v>
      </c>
      <c r="V109" s="35">
        <f t="shared" ca="1" si="36"/>
        <v>135</v>
      </c>
      <c r="W109" s="35"/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97</v>
      </c>
      <c r="D110" s="116">
        <f t="shared" si="42"/>
        <v>97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17"/>
      <c r="L110" s="40" t="s">
        <v>77</v>
      </c>
      <c r="M110" s="112"/>
      <c r="N110" s="52"/>
      <c r="O110" s="30"/>
      <c r="P110" s="33"/>
      <c r="Q110" s="19"/>
      <c r="R110" s="39">
        <v>3</v>
      </c>
      <c r="S110" s="30"/>
      <c r="T110" s="30"/>
      <c r="U110" s="34">
        <f t="shared" si="45"/>
        <v>2</v>
      </c>
      <c r="V110" s="35">
        <f t="shared" ca="1" si="36"/>
        <v>156</v>
      </c>
      <c r="W110" s="35"/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98</v>
      </c>
      <c r="D111" s="116">
        <f t="shared" si="42"/>
        <v>98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17"/>
      <c r="L111" s="40" t="s">
        <v>77</v>
      </c>
      <c r="M111" s="112"/>
      <c r="N111" s="50"/>
      <c r="O111" s="30"/>
      <c r="P111" s="33"/>
      <c r="Q111" s="19"/>
      <c r="R111" s="39">
        <v>3</v>
      </c>
      <c r="S111" s="30"/>
      <c r="T111" s="30"/>
      <c r="U111" s="34">
        <f t="shared" si="45"/>
        <v>2</v>
      </c>
      <c r="V111" s="35">
        <f t="shared" ca="1" si="36"/>
        <v>123</v>
      </c>
      <c r="W111" s="35">
        <f ca="1">RADIANS(V111)</f>
        <v>2.1467549799530254</v>
      </c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99</v>
      </c>
      <c r="D112" s="116">
        <f t="shared" si="42"/>
        <v>99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7"/>
      <c r="L112" s="40" t="s">
        <v>77</v>
      </c>
      <c r="M112" s="112"/>
      <c r="N112" s="30"/>
      <c r="O112" s="30"/>
      <c r="P112" s="33"/>
      <c r="Q112" s="19"/>
      <c r="R112" s="39">
        <v>3</v>
      </c>
      <c r="S112" s="30"/>
      <c r="T112" s="30"/>
      <c r="U112" s="34">
        <f t="shared" si="45"/>
        <v>2</v>
      </c>
      <c r="V112" s="35">
        <f t="shared" ca="1" si="36"/>
        <v>179</v>
      </c>
      <c r="W112" s="35"/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100</v>
      </c>
      <c r="D113" s="116">
        <f t="shared" si="42"/>
        <v>100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98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 t="s">
        <v>12</v>
      </c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101</v>
      </c>
      <c r="D114" s="116">
        <f t="shared" si="42"/>
        <v>101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30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132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102</v>
      </c>
      <c r="D115" s="116">
        <f t="shared" si="42"/>
        <v>102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3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132</v>
      </c>
      <c r="W115" s="35"/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103</v>
      </c>
      <c r="D116" s="116">
        <f t="shared" si="42"/>
        <v>103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115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104</v>
      </c>
      <c r="D117" s="116">
        <f t="shared" si="42"/>
        <v>104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/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64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/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/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105</v>
      </c>
      <c r="D118" s="116">
        <f t="shared" si="42"/>
        <v>105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23"/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9"/>
      <c r="O118" s="39"/>
      <c r="P118" s="33"/>
      <c r="Q118" s="19"/>
      <c r="R118" s="39">
        <v>3</v>
      </c>
      <c r="S118" s="30"/>
      <c r="T118" s="30"/>
      <c r="U118" s="34">
        <f>SUM(U97:U117)</f>
        <v>1314</v>
      </c>
      <c r="V118" s="35"/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106</v>
      </c>
      <c r="D119" s="116">
        <f t="shared" si="42"/>
        <v>106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23"/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9"/>
      <c r="O119" s="39"/>
      <c r="P119" s="33"/>
      <c r="Q119" s="19"/>
      <c r="R119" s="39">
        <v>3</v>
      </c>
      <c r="S119" s="39"/>
      <c r="T119" s="30"/>
      <c r="U119" s="34">
        <v>1177</v>
      </c>
      <c r="V119" s="35"/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ref="Z119:Z161" si="46">IF(OR(N119="Kr",N119="K"),"wspornik krańcowy",IF(N119="P","wspornik przelotowy",IF(OR(N119="Nr",N119="RNKr",N119="Np."),"wspornik narożny",IF(N119="N","wspornik narożny",IF(N119="Or","wspornik odporowy",IF(OR(N119="RPP",N119="RPPb",N119="RPPR"),"wspornik przelotowy",IF(N119="RPK","wspornik przelotowy",IF(OR(N119="RPKr",N119="RPKb"),"wspornik przelotowy",IF(N119="BN","wspornik przelotowy",0)))))))))</f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107</v>
      </c>
      <c r="D120" s="116">
        <f t="shared" si="42"/>
        <v>107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24"/>
      <c r="J120" s="117" t="str">
        <f t="shared" si="41"/>
        <v xml:space="preserve">uchwyty, światłowód, 0 </v>
      </c>
      <c r="K120" s="121"/>
      <c r="L120" s="40" t="s">
        <v>77</v>
      </c>
      <c r="M120" s="112"/>
      <c r="N120" s="48"/>
      <c r="O120" s="48"/>
      <c r="P120" s="33"/>
      <c r="Q120" s="19"/>
      <c r="R120" s="39">
        <v>3</v>
      </c>
      <c r="S120" s="48"/>
      <c r="T120" s="48"/>
      <c r="U120" s="34">
        <f t="shared" ref="U120:U148" si="47">P120+2</f>
        <v>2</v>
      </c>
      <c r="V120" s="35"/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46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108</v>
      </c>
      <c r="D121" s="116">
        <f t="shared" si="42"/>
        <v>108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25"/>
      <c r="J121" s="117" t="str">
        <f t="shared" si="41"/>
        <v xml:space="preserve">uchwyty, światłowód, 0 </v>
      </c>
      <c r="K121" s="122"/>
      <c r="L121" s="40" t="s">
        <v>77</v>
      </c>
      <c r="M121" s="112"/>
      <c r="N121" s="50"/>
      <c r="O121" s="50"/>
      <c r="P121" s="33"/>
      <c r="Q121" s="19"/>
      <c r="R121" s="39">
        <v>3</v>
      </c>
      <c r="S121" s="50"/>
      <c r="T121" s="50"/>
      <c r="U121" s="34">
        <f t="shared" si="47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46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109</v>
      </c>
      <c r="D122" s="116">
        <f t="shared" si="42"/>
        <v>109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6"/>
      <c r="J122" s="117" t="str">
        <f t="shared" si="41"/>
        <v xml:space="preserve">uchwyty, światłowód, 0 </v>
      </c>
      <c r="K122" s="116"/>
      <c r="L122" s="40" t="s">
        <v>77</v>
      </c>
      <c r="M122" s="112"/>
      <c r="N122" s="52"/>
      <c r="O122" s="52"/>
      <c r="P122" s="33"/>
      <c r="Q122" s="19"/>
      <c r="R122" s="39">
        <v>3</v>
      </c>
      <c r="S122" s="52"/>
      <c r="T122" s="52"/>
      <c r="U122" s="34">
        <f t="shared" si="47"/>
        <v>2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46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110</v>
      </c>
      <c r="D123" s="116">
        <f t="shared" si="42"/>
        <v>110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17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0"/>
      <c r="O123" s="30"/>
      <c r="P123" s="33"/>
      <c r="Q123" s="19"/>
      <c r="R123" s="39">
        <v>3</v>
      </c>
      <c r="S123" s="30"/>
      <c r="T123" s="30"/>
      <c r="U123" s="34">
        <f t="shared" si="47"/>
        <v>2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si="46"/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111</v>
      </c>
      <c r="D124" s="116">
        <f t="shared" si="42"/>
        <v>111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17"/>
      <c r="J124" s="117" t="str">
        <f t="shared" si="41"/>
        <v xml:space="preserve">uchwyty, światłowód, 0 </v>
      </c>
      <c r="K124" s="117"/>
      <c r="L124" s="40" t="s">
        <v>77</v>
      </c>
      <c r="M124" s="112"/>
      <c r="N124" s="30"/>
      <c r="O124" s="44"/>
      <c r="P124" s="33"/>
      <c r="Q124" s="19"/>
      <c r="R124" s="39">
        <v>3</v>
      </c>
      <c r="S124" s="30"/>
      <c r="T124" s="30"/>
      <c r="U124" s="34">
        <f t="shared" si="47"/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112</v>
      </c>
      <c r="D125" s="116">
        <f t="shared" si="42"/>
        <v>112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17"/>
      <c r="J125" s="117" t="str">
        <f t="shared" si="41"/>
        <v xml:space="preserve">uchwyty, światłowód, 0 </v>
      </c>
      <c r="K125" s="117"/>
      <c r="L125" s="40" t="s">
        <v>77</v>
      </c>
      <c r="M125" s="112"/>
      <c r="N125" s="30"/>
      <c r="O125" s="30"/>
      <c r="P125" s="33"/>
      <c r="Q125" s="19"/>
      <c r="R125" s="39">
        <v>3</v>
      </c>
      <c r="S125" s="30"/>
      <c r="T125" s="3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113</v>
      </c>
      <c r="D126" s="116">
        <f t="shared" si="42"/>
        <v>113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17"/>
      <c r="J126" s="117" t="str">
        <f t="shared" si="41"/>
        <v xml:space="preserve">uchwyty, światłowód, 0 </v>
      </c>
      <c r="K126" s="117"/>
      <c r="L126" s="40" t="s">
        <v>77</v>
      </c>
      <c r="M126" s="112"/>
      <c r="N126" s="30"/>
      <c r="O126" s="44"/>
      <c r="P126" s="33"/>
      <c r="Q126" s="19"/>
      <c r="R126" s="39">
        <v>3</v>
      </c>
      <c r="S126" s="30"/>
      <c r="T126" s="30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114</v>
      </c>
      <c r="D127" s="116">
        <f t="shared" si="42"/>
        <v>114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14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115</v>
      </c>
      <c r="D128" s="116">
        <f t="shared" si="42"/>
        <v>115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30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116</v>
      </c>
      <c r="D129" s="116">
        <f t="shared" si="42"/>
        <v>116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14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2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117</v>
      </c>
      <c r="D130" s="116">
        <f t="shared" si="42"/>
        <v>117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30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118</v>
      </c>
      <c r="D131" s="116">
        <f t="shared" si="42"/>
        <v>118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30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119</v>
      </c>
      <c r="D132" s="116">
        <f t="shared" si="42"/>
        <v>119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14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120</v>
      </c>
      <c r="D133" s="116">
        <f t="shared" si="42"/>
        <v>120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30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5"/>
      <c r="W133" s="35">
        <f>RADIANS(V133)</f>
        <v>0</v>
      </c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121</v>
      </c>
      <c r="D134" s="116">
        <f t="shared" si="42"/>
        <v>121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20">
        <v>101</v>
      </c>
      <c r="D135" s="116">
        <f t="shared" si="42"/>
        <v>122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20">
        <v>102</v>
      </c>
      <c r="D136" s="116">
        <f t="shared" si="42"/>
        <v>123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30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103</v>
      </c>
      <c r="D137" s="116">
        <f t="shared" si="42"/>
        <v>124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/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20">
        <v>104</v>
      </c>
      <c r="D138" s="116">
        <f t="shared" si="42"/>
        <v>125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105</v>
      </c>
      <c r="D139" s="116">
        <f t="shared" si="42"/>
        <v>126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16">
        <v>106</v>
      </c>
      <c r="D140" s="116">
        <f t="shared" si="42"/>
        <v>127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/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20">
        <v>107</v>
      </c>
      <c r="D141" s="116">
        <f t="shared" si="42"/>
        <v>128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/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44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>
        <f>RADIANS(V141)</f>
        <v>0</v>
      </c>
      <c r="X141" s="18" t="str">
        <f t="shared" ref="X141:X204" si="48">IF(R141=1,("AL.  4x50 mm2+AL. 1x25 mm2"),IF(R141=2,("AL.  4x50 mm2+AL. 2x25 mm2"),IF(R141=3,("AsXSn 4x50 mm2+AsXSn 1x25 mm2"),IF(R141=4,("AsXSn 4x50 mm2+AsXSn 2x25 mm2"),IF(R141=5,("AL.  4x50 mm2"),IF(R141=6,("AsXSn 4x50 mm2"),IF(R141=9,("2xAL. 2x25 mm2"),IF(R141=8,("3xAsXSn 4x50 mm2+AsXSn 2x25 mm2"),IF(R141=10,("AsXSn 4x70 mm2+AL.  4x50 mm2+AL. 2x25 mm2"),IF(R141=11,("AL.  7x50 mm2+AL. 2x25 mm2")))))))))))</f>
        <v>AsXSn 4x50 mm2+AsXSn 1x25 mm2</v>
      </c>
      <c r="Y141" s="18" t="str">
        <f t="shared" ref="Y141:Y204" si="49">IF(S141="T",(", lampa OU, przyłącze napow. nN"), (" przyłącze napow. nN"))</f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108</v>
      </c>
      <c r="D142" s="116">
        <f t="shared" si="42"/>
        <v>129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/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48"/>
        <v>AsXSn 4x50 mm2+AsXSn 1x25 mm2</v>
      </c>
      <c r="Y142" s="18" t="str">
        <f t="shared" si="49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16">
        <v>109</v>
      </c>
      <c r="D143" s="116">
        <f t="shared" si="42"/>
        <v>130</v>
      </c>
      <c r="E143" s="116">
        <f t="shared" ref="E143:E167" si="50">M143</f>
        <v>0</v>
      </c>
      <c r="F143" s="117" t="str">
        <f t="shared" ref="F143:F201" si="51">IF(O143="-10.5/10/E",1000,IF(OR(N143="Nr",N143="Kr",N143="Or",N143="RPKr",N143="RNKr"),1472,IF(N143="P",227,IF(N143="BN",454,IF(N143="Np.",1250,"sprawdz")))))</f>
        <v>sprawdz</v>
      </c>
      <c r="G143" s="118" t="str">
        <f t="shared" ref="G143:G154" si="52">IF(N143="P",1.4308*P143+64.2+37.8+T143,IF(OR(N143="Kr",N143="RPKr",N143="RPK",N143="K"),501+321.33+1.43*P143+79,IF(OR(N143="Nr",N143="N",N143="Nrp"),2*501*COS(W143/2)+20+79+125,IF(N143="Or",657,IF(OR(N143="Pb",N143="BN",N143="Pp"),1.43*P143+64.2+77.6+T144," CHECK")))))</f>
        <v xml:space="preserve"> CHECK</v>
      </c>
      <c r="H143" s="116"/>
      <c r="I143" s="117"/>
      <c r="J143" s="117" t="str">
        <f t="shared" ref="J143:J206" si="53">CONCATENATE("uchwyty, światłowód, ",Z143,IF(Q143=1, ", mufa i zapas", " "))</f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48"/>
        <v>AsXSn 4x50 mm2+AsXSn 1x25 mm2</v>
      </c>
      <c r="Y143" s="18" t="str">
        <f t="shared" si="49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20">
        <v>110</v>
      </c>
      <c r="D144" s="116">
        <f t="shared" ref="D144:D155" si="54">IF(E144=1,1,D143+1)</f>
        <v>131</v>
      </c>
      <c r="E144" s="116">
        <f t="shared" si="50"/>
        <v>0</v>
      </c>
      <c r="F144" s="117" t="str">
        <f t="shared" si="51"/>
        <v>sprawdz</v>
      </c>
      <c r="G144" s="118" t="str">
        <f t="shared" si="52"/>
        <v xml:space="preserve"> CHECK</v>
      </c>
      <c r="H144" s="116"/>
      <c r="I144" s="117"/>
      <c r="J144" s="117" t="str">
        <f t="shared" si="53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48"/>
        <v>AsXSn 4x50 mm2+AsXSn 1x25 mm2</v>
      </c>
      <c r="Y144" s="18" t="str">
        <f t="shared" si="49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111</v>
      </c>
      <c r="D145" s="116">
        <f t="shared" si="54"/>
        <v>132</v>
      </c>
      <c r="E145" s="116">
        <f t="shared" si="50"/>
        <v>0</v>
      </c>
      <c r="F145" s="117" t="str">
        <f t="shared" si="51"/>
        <v>sprawdz</v>
      </c>
      <c r="G145" s="118" t="str">
        <f t="shared" si="52"/>
        <v xml:space="preserve"> CHECK</v>
      </c>
      <c r="H145" s="116"/>
      <c r="I145" s="117"/>
      <c r="J145" s="117" t="str">
        <f t="shared" si="53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/>
      <c r="X145" s="18" t="str">
        <f t="shared" si="48"/>
        <v>AsXSn 4x50 mm2+AsXSn 1x25 mm2</v>
      </c>
      <c r="Y145" s="18" t="str">
        <f t="shared" si="49"/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16">
        <v>112</v>
      </c>
      <c r="D146" s="116">
        <f t="shared" si="54"/>
        <v>133</v>
      </c>
      <c r="E146" s="116">
        <f t="shared" si="50"/>
        <v>0</v>
      </c>
      <c r="F146" s="117" t="str">
        <f t="shared" si="51"/>
        <v>sprawdz</v>
      </c>
      <c r="G146" s="118" t="str">
        <f t="shared" si="52"/>
        <v xml:space="preserve"> CHECK</v>
      </c>
      <c r="H146" s="116"/>
      <c r="I146" s="117"/>
      <c r="J146" s="117" t="str">
        <f t="shared" si="53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20">
        <v>113</v>
      </c>
      <c r="D147" s="116">
        <f t="shared" si="54"/>
        <v>134</v>
      </c>
      <c r="E147" s="116">
        <f t="shared" si="50"/>
        <v>0</v>
      </c>
      <c r="F147" s="117" t="str">
        <f t="shared" si="51"/>
        <v>sprawdz</v>
      </c>
      <c r="G147" s="118" t="str">
        <f t="shared" si="52"/>
        <v xml:space="preserve"> CHECK</v>
      </c>
      <c r="H147" s="116"/>
      <c r="I147" s="117"/>
      <c r="J147" s="117" t="str">
        <f t="shared" si="53"/>
        <v xml:space="preserve">uchwyty, światłowód, 0 </v>
      </c>
      <c r="K147" s="117"/>
      <c r="L147" s="40" t="s">
        <v>77</v>
      </c>
      <c r="M147" s="112"/>
      <c r="N147" s="14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114</v>
      </c>
      <c r="D148" s="116">
        <f t="shared" si="54"/>
        <v>135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16">
        <v>115</v>
      </c>
      <c r="D149" s="116">
        <f t="shared" si="54"/>
        <v>136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20"/>
      <c r="I149" s="120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30"/>
      <c r="P149" s="33"/>
      <c r="Q149" s="19"/>
      <c r="R149" s="39">
        <v>3</v>
      </c>
      <c r="S149" s="30"/>
      <c r="T149" s="30"/>
      <c r="U149" s="34">
        <f>SUM(U122:U148)</f>
        <v>54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20">
        <v>116</v>
      </c>
      <c r="D150" s="116">
        <f t="shared" si="54"/>
        <v>137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20"/>
      <c r="I150" s="120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/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117</v>
      </c>
      <c r="D151" s="116">
        <f t="shared" si="54"/>
        <v>138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26"/>
      <c r="I151" s="126"/>
      <c r="J151" s="117" t="str">
        <f t="shared" si="53"/>
        <v xml:space="preserve">uchwyty, światłowód, 0 </v>
      </c>
      <c r="K151" s="116"/>
      <c r="L151" s="40" t="s">
        <v>77</v>
      </c>
      <c r="M151" s="112"/>
      <c r="N151" s="39"/>
      <c r="O151" s="39"/>
      <c r="P151" s="33"/>
      <c r="Q151" s="19"/>
      <c r="R151" s="39">
        <v>3</v>
      </c>
      <c r="S151" s="39"/>
      <c r="T151" s="39"/>
      <c r="U151" s="34"/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16">
        <v>118</v>
      </c>
      <c r="D152" s="116">
        <f t="shared" si="54"/>
        <v>139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6"/>
      <c r="J152" s="117" t="str">
        <f t="shared" si="53"/>
        <v xml:space="preserve">uchwyty, światłowód, 0 </v>
      </c>
      <c r="K152" s="116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/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20">
        <v>119</v>
      </c>
      <c r="D153" s="116">
        <f t="shared" si="54"/>
        <v>140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16"/>
      <c r="I153" s="117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44"/>
      <c r="P153" s="33"/>
      <c r="Q153" s="19"/>
      <c r="R153" s="39">
        <v>3</v>
      </c>
      <c r="S153" s="30"/>
      <c r="T153" s="30"/>
      <c r="U153" s="34">
        <f t="shared" ref="U153:U161" si="55">P153+2</f>
        <v>2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120</v>
      </c>
      <c r="D154" s="116">
        <f t="shared" si="54"/>
        <v>141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16"/>
      <c r="I154" s="117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>
        <f t="shared" si="55"/>
        <v>2</v>
      </c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16">
        <v>121</v>
      </c>
      <c r="D155" s="116">
        <f t="shared" si="54"/>
        <v>142</v>
      </c>
      <c r="E155" s="116">
        <f t="shared" si="50"/>
        <v>0</v>
      </c>
      <c r="F155" s="117" t="str">
        <f t="shared" si="51"/>
        <v>sprawdz</v>
      </c>
      <c r="G155" s="118" t="e" cm="1">
        <f t="array" ref="G155">IF(N155="P",1.4308*P155+64.2+37.8+T155,IF(OR(N155="Kr",N155="RPKr",N155="RPK",N155="K"),501+321.33+1.43*P155+79,IF(OR(N155="Nr",N155="N",N155="Nrp"),2*501*COS(W155/2)+20+79+125,IF(N155="Or",657,IF(OR(N155="Pb",N155="BN",N155="Pp"),1.43*P155+64.2+77.6+T156, CHECK)))))</f>
        <v>#NAME?</v>
      </c>
      <c r="H155" s="116"/>
      <c r="I155" s="117"/>
      <c r="J155" s="117" t="str">
        <f t="shared" si="53"/>
        <v xml:space="preserve">uchwyty, światłowód, 0 </v>
      </c>
      <c r="K155" s="117"/>
      <c r="L155" s="31">
        <v>107</v>
      </c>
      <c r="M155" s="112"/>
      <c r="N155" s="30"/>
      <c r="O155" s="30"/>
      <c r="P155" s="33"/>
      <c r="Q155" s="19"/>
      <c r="R155" s="39">
        <v>3</v>
      </c>
      <c r="S155" s="30"/>
      <c r="T155" s="30"/>
      <c r="U155" s="34">
        <f t="shared" si="55"/>
        <v>2</v>
      </c>
      <c r="V155" s="32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54">
        <v>122</v>
      </c>
      <c r="D156" s="116">
        <f t="shared" ref="D156:D219" si="56">MAX(D155:E155)+1</f>
        <v>143</v>
      </c>
      <c r="E156" s="10">
        <f t="shared" si="50"/>
        <v>0</v>
      </c>
      <c r="F156" s="117" t="str">
        <f t="shared" si="51"/>
        <v>sprawdz</v>
      </c>
      <c r="G156" s="65"/>
      <c r="H156" s="10"/>
      <c r="I156" s="27"/>
      <c r="J156" s="117" t="str">
        <f t="shared" si="53"/>
        <v xml:space="preserve">uchwyty, światłowód, 0 </v>
      </c>
      <c r="K156" s="27"/>
      <c r="L156" s="31"/>
      <c r="M156" s="112"/>
      <c r="N156" s="30"/>
      <c r="O156" s="30"/>
      <c r="P156" s="33"/>
      <c r="Q156" s="19"/>
      <c r="R156" s="39">
        <v>3</v>
      </c>
      <c r="S156" s="30"/>
      <c r="T156" s="30"/>
      <c r="U156" s="34">
        <f t="shared" si="55"/>
        <v>2</v>
      </c>
      <c r="V156" s="32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54">
        <v>123</v>
      </c>
      <c r="D157" s="116">
        <f t="shared" si="56"/>
        <v>144</v>
      </c>
      <c r="E157" s="10">
        <f t="shared" si="50"/>
        <v>0</v>
      </c>
      <c r="F157" s="117" t="str">
        <f t="shared" si="51"/>
        <v>sprawdz</v>
      </c>
      <c r="G157" s="65"/>
      <c r="H157" s="10"/>
      <c r="I157" s="27"/>
      <c r="J157" s="117" t="str">
        <f t="shared" si="53"/>
        <v xml:space="preserve">uchwyty, światłowód, 0 </v>
      </c>
      <c r="K157" s="27"/>
      <c r="L157" s="31"/>
      <c r="M157" s="112"/>
      <c r="N157" s="30"/>
      <c r="O157" s="30"/>
      <c r="P157" s="33"/>
      <c r="Q157" s="19"/>
      <c r="R157" s="39">
        <v>3</v>
      </c>
      <c r="S157" s="30"/>
      <c r="T157" s="30"/>
      <c r="U157" s="34">
        <f t="shared" si="55"/>
        <v>2</v>
      </c>
      <c r="V157" s="32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0">
        <v>124</v>
      </c>
      <c r="D158" s="116">
        <f t="shared" si="56"/>
        <v>145</v>
      </c>
      <c r="E158" s="10">
        <f t="shared" si="50"/>
        <v>0</v>
      </c>
      <c r="F158" s="117" t="str">
        <f t="shared" si="51"/>
        <v>sprawdz</v>
      </c>
      <c r="G158" s="65"/>
      <c r="H158" s="10"/>
      <c r="I158" s="27"/>
      <c r="J158" s="117" t="str">
        <f t="shared" si="53"/>
        <v xml:space="preserve">uchwyty, światłowód, 0 </v>
      </c>
      <c r="K158" s="27"/>
      <c r="L158" s="31"/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54">
        <v>125</v>
      </c>
      <c r="D159" s="116">
        <f t="shared" si="56"/>
        <v>146</v>
      </c>
      <c r="E159" s="10">
        <f t="shared" si="50"/>
        <v>0</v>
      </c>
      <c r="F159" s="117" t="str">
        <f t="shared" si="51"/>
        <v>sprawdz</v>
      </c>
      <c r="G159" s="65"/>
      <c r="H159" s="10"/>
      <c r="I159" s="27"/>
      <c r="J159" s="117" t="str">
        <f t="shared" si="53"/>
        <v xml:space="preserve">uchwyty, światłowód, 0 </v>
      </c>
      <c r="K159" s="27"/>
      <c r="L159" s="31"/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5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66" t="s">
        <v>70</v>
      </c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126</v>
      </c>
      <c r="D160" s="116">
        <f t="shared" si="56"/>
        <v>147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 t="s">
        <v>12</v>
      </c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10">
        <v>127</v>
      </c>
      <c r="D161" s="116">
        <f t="shared" si="56"/>
        <v>148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54">
        <v>128</v>
      </c>
      <c r="D162" s="116">
        <f t="shared" si="56"/>
        <v>149</v>
      </c>
      <c r="E162" s="10">
        <f t="shared" si="50"/>
        <v>0</v>
      </c>
      <c r="F162" s="117" t="str">
        <f t="shared" si="51"/>
        <v>sprawdz</v>
      </c>
      <c r="G162" s="54"/>
      <c r="H162" s="46"/>
      <c r="I162" s="46"/>
      <c r="J162" s="117" t="str">
        <f t="shared" si="53"/>
        <v xml:space="preserve">uchwyty, światłowód,  </v>
      </c>
      <c r="K162" s="27"/>
      <c r="L162" s="31"/>
      <c r="M162" s="112"/>
      <c r="N162" s="39"/>
      <c r="O162" s="39"/>
      <c r="P162" s="33"/>
      <c r="Q162" s="19"/>
      <c r="R162" s="39">
        <v>3</v>
      </c>
      <c r="S162" s="30"/>
      <c r="T162" s="30"/>
      <c r="U162" s="34">
        <f>SUM(U135:U161)</f>
        <v>100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/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129</v>
      </c>
      <c r="D163" s="116">
        <f t="shared" si="56"/>
        <v>150</v>
      </c>
      <c r="E163" s="10">
        <f t="shared" si="50"/>
        <v>0</v>
      </c>
      <c r="F163" s="117" t="str">
        <f t="shared" si="51"/>
        <v>sprawdz</v>
      </c>
      <c r="G163" s="54"/>
      <c r="H163" s="46"/>
      <c r="I163" s="46"/>
      <c r="J163" s="117" t="str">
        <f t="shared" si="53"/>
        <v xml:space="preserve">uchwyty, światłowód,  </v>
      </c>
      <c r="K163" s="27"/>
      <c r="L163" s="31"/>
      <c r="M163" s="112"/>
      <c r="N163" s="39"/>
      <c r="O163" s="39"/>
      <c r="P163" s="33"/>
      <c r="Q163" s="19"/>
      <c r="R163" s="39">
        <v>3</v>
      </c>
      <c r="S163" s="39"/>
      <c r="T163" s="30"/>
      <c r="U163" s="34"/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/>
      <c r="AA163" s="16"/>
      <c r="AB163" s="35"/>
      <c r="AC163" s="35"/>
      <c r="AD163" s="35"/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10">
        <v>130</v>
      </c>
      <c r="D164" s="116">
        <f t="shared" si="56"/>
        <v>151</v>
      </c>
      <c r="E164" s="10">
        <f t="shared" si="50"/>
        <v>0</v>
      </c>
      <c r="F164" s="117" t="str">
        <f t="shared" si="51"/>
        <v>sprawdz</v>
      </c>
      <c r="G164" s="10"/>
      <c r="H164" s="38"/>
      <c r="I164" s="38"/>
      <c r="J164" s="117" t="str">
        <f t="shared" si="53"/>
        <v xml:space="preserve">uchwyty, światłowód,  </v>
      </c>
      <c r="K164" s="10"/>
      <c r="L164" s="31"/>
      <c r="M164" s="112"/>
      <c r="N164" s="39"/>
      <c r="O164" s="39"/>
      <c r="P164" s="33"/>
      <c r="Q164" s="19"/>
      <c r="R164" s="39">
        <v>3</v>
      </c>
      <c r="S164" s="39"/>
      <c r="T164" s="39"/>
      <c r="U164" s="34"/>
      <c r="V164" s="35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/>
      <c r="AA164" s="16"/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54">
        <v>131</v>
      </c>
      <c r="D165" s="116">
        <f t="shared" si="56"/>
        <v>152</v>
      </c>
      <c r="E165" s="10">
        <f t="shared" si="50"/>
        <v>0</v>
      </c>
      <c r="F165" s="117" t="str">
        <f t="shared" si="51"/>
        <v>sprawdz</v>
      </c>
      <c r="G165" s="10"/>
      <c r="H165" s="10"/>
      <c r="I165" s="10"/>
      <c r="J165" s="117" t="str">
        <f t="shared" si="53"/>
        <v xml:space="preserve">uchwyty, światłowód,  </v>
      </c>
      <c r="K165" s="10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/>
      <c r="V165" s="35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/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132</v>
      </c>
      <c r="D166" s="116">
        <f t="shared" si="56"/>
        <v>153</v>
      </c>
      <c r="E166" s="10">
        <f t="shared" si="50"/>
        <v>0</v>
      </c>
      <c r="F166" s="117" t="str">
        <f t="shared" si="51"/>
        <v>sprawdz</v>
      </c>
      <c r="G166" s="65"/>
      <c r="H166" s="10"/>
      <c r="I166" s="27"/>
      <c r="J166" s="117" t="str">
        <f t="shared" si="53"/>
        <v xml:space="preserve">uchwyty, światłowód, 0 </v>
      </c>
      <c r="K166" s="27"/>
      <c r="L166" s="31"/>
      <c r="M166" s="112"/>
      <c r="N166" s="30"/>
      <c r="O166" s="44"/>
      <c r="P166" s="33"/>
      <c r="Q166" s="19"/>
      <c r="R166" s="39">
        <v>1</v>
      </c>
      <c r="S166" s="30"/>
      <c r="T166" s="30"/>
      <c r="U166" s="34">
        <f t="shared" ref="U166:U168" si="57">P166+2</f>
        <v>2</v>
      </c>
      <c r="V166" s="32"/>
      <c r="W166" s="35"/>
      <c r="X166" s="18" t="str">
        <f t="shared" si="48"/>
        <v>AL.  4x50 mm2+AL. 1x25 mm2</v>
      </c>
      <c r="Y166" s="18" t="str">
        <f t="shared" si="49"/>
        <v xml:space="preserve"> przyłącze napow. nN</v>
      </c>
      <c r="Z166" s="18">
        <f t="shared" ref="Z166:Z229" si="58">IF(OR(N166="Kr",N166="K"),"wspornik krańcowy",IF(N166="P","wspornik przelotowy",IF(OR(N166="Nr",N166="RNKr",N166="Np."),"wspornik narożny",IF(N166="N","wspornik narożny",IF(N166="Or","wspornik odporowy",IF(OR(N166="RPP",N166="RPPb",N166="RPPR"),"wspornik przelotowy",IF(N166="RPK","wspornik przelotowy",IF(OR(N166="RPKr",N166="RPKb"),"wspornik przelotowy",IF(N166="BN","wspornik przelotowy",0)))))))))</f>
        <v>0</v>
      </c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10">
        <v>133</v>
      </c>
      <c r="D167" s="116">
        <f t="shared" si="56"/>
        <v>154</v>
      </c>
      <c r="E167" s="10">
        <f t="shared" si="50"/>
        <v>0</v>
      </c>
      <c r="F167" s="117" t="str">
        <f t="shared" si="51"/>
        <v>sprawdz</v>
      </c>
      <c r="G167" s="65"/>
      <c r="H167" s="10"/>
      <c r="I167" s="27"/>
      <c r="J167" s="117" t="str">
        <f t="shared" si="53"/>
        <v xml:space="preserve">uchwyty, światłowód, 0 </v>
      </c>
      <c r="K167" s="27"/>
      <c r="L167" s="31"/>
      <c r="M167" s="112"/>
      <c r="N167" s="30"/>
      <c r="O167" s="30"/>
      <c r="P167" s="33"/>
      <c r="Q167" s="19"/>
      <c r="R167" s="39">
        <v>1</v>
      </c>
      <c r="S167" s="30"/>
      <c r="T167" s="30"/>
      <c r="U167" s="34">
        <f t="shared" si="57"/>
        <v>2</v>
      </c>
      <c r="V167" s="32"/>
      <c r="W167" s="35"/>
      <c r="X167" s="18" t="str">
        <f t="shared" si="48"/>
        <v>AL.  4x50 mm2+AL. 1x25 mm2</v>
      </c>
      <c r="Y167" s="18" t="str">
        <f t="shared" si="49"/>
        <v xml:space="preserve"> przyłącze napow. nN</v>
      </c>
      <c r="Z167" s="18">
        <f t="shared" si="58"/>
        <v>0</v>
      </c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54">
        <v>134</v>
      </c>
      <c r="D168" s="116">
        <f t="shared" si="56"/>
        <v>155</v>
      </c>
      <c r="E168" s="53"/>
      <c r="F168" s="117" t="str">
        <f t="shared" si="51"/>
        <v>sprawdz</v>
      </c>
      <c r="G168" s="65"/>
      <c r="H168" s="10"/>
      <c r="I168" s="27"/>
      <c r="J168" s="117" t="str">
        <f t="shared" si="53"/>
        <v xml:space="preserve">uchwyty, światłowód, 0 </v>
      </c>
      <c r="K168" s="27"/>
      <c r="L168" s="31"/>
      <c r="M168" s="112"/>
      <c r="N168" s="39"/>
      <c r="O168" s="30"/>
      <c r="P168" s="33"/>
      <c r="Q168" s="19"/>
      <c r="R168" s="39">
        <v>1</v>
      </c>
      <c r="S168" s="30"/>
      <c r="T168" s="30"/>
      <c r="U168" s="34">
        <f t="shared" si="57"/>
        <v>2</v>
      </c>
      <c r="V168" s="32"/>
      <c r="W168" s="35"/>
      <c r="X168" s="18" t="str">
        <f t="shared" si="48"/>
        <v>AL.  4x50 mm2+AL. 1x25 mm2</v>
      </c>
      <c r="Y168" s="18" t="str">
        <f t="shared" si="49"/>
        <v xml:space="preserve"> przyłącze napow. nN</v>
      </c>
      <c r="Z168" s="18">
        <f t="shared" si="58"/>
        <v>0</v>
      </c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135</v>
      </c>
      <c r="D169" s="116">
        <f t="shared" si="56"/>
        <v>156</v>
      </c>
      <c r="E169" s="53"/>
      <c r="F169" s="117" t="str">
        <f t="shared" si="51"/>
        <v>sprawdz</v>
      </c>
      <c r="G169" s="54"/>
      <c r="H169" s="46"/>
      <c r="I169" s="46"/>
      <c r="J169" s="117" t="str">
        <f t="shared" si="53"/>
        <v xml:space="preserve">uchwyty, światłowód, 0 </v>
      </c>
      <c r="K169" s="27"/>
      <c r="L169" s="31">
        <v>159</v>
      </c>
      <c r="M169" s="112"/>
      <c r="N169" s="39"/>
      <c r="O169" s="39"/>
      <c r="P169" s="33"/>
      <c r="Q169" s="19"/>
      <c r="R169" s="39">
        <v>1</v>
      </c>
      <c r="S169" s="30"/>
      <c r="T169" s="30"/>
      <c r="U169" s="34">
        <f>SUM(U166:U168)</f>
        <v>6</v>
      </c>
      <c r="V169" s="32"/>
      <c r="W169" s="35"/>
      <c r="X169" s="18" t="str">
        <f t="shared" si="48"/>
        <v>AL.  4x50 mm2+AL. 1x25 mm2</v>
      </c>
      <c r="Y169" s="18" t="str">
        <f t="shared" si="49"/>
        <v xml:space="preserve"> przyłącze napow. nN</v>
      </c>
      <c r="Z169" s="18">
        <f t="shared" si="58"/>
        <v>0</v>
      </c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10">
        <v>136</v>
      </c>
      <c r="D170" s="116">
        <f t="shared" si="56"/>
        <v>157</v>
      </c>
      <c r="E170" s="53"/>
      <c r="F170" s="117" t="str">
        <f t="shared" si="51"/>
        <v>sprawdz</v>
      </c>
      <c r="G170" s="54"/>
      <c r="H170" s="46"/>
      <c r="I170" s="46"/>
      <c r="J170" s="117" t="str">
        <f t="shared" si="53"/>
        <v xml:space="preserve">uchwyty, światłowód, 0 </v>
      </c>
      <c r="K170" s="27"/>
      <c r="L170" s="31"/>
      <c r="M170" s="112"/>
      <c r="N170" s="39"/>
      <c r="O170" s="39"/>
      <c r="P170" s="33"/>
      <c r="Q170" s="19"/>
      <c r="R170" s="39">
        <v>1</v>
      </c>
      <c r="S170" s="39"/>
      <c r="T170" s="30"/>
      <c r="U170" s="34">
        <v>2092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si="58"/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54">
        <v>137</v>
      </c>
      <c r="D171" s="116">
        <f t="shared" si="56"/>
        <v>158</v>
      </c>
      <c r="E171" s="62"/>
      <c r="F171" s="117" t="str">
        <f t="shared" si="51"/>
        <v>sprawdz</v>
      </c>
      <c r="G171" s="59"/>
      <c r="H171" s="47"/>
      <c r="I171" s="47"/>
      <c r="J171" s="117" t="str">
        <f t="shared" si="53"/>
        <v xml:space="preserve">uchwyty, światłowód, 0 </v>
      </c>
      <c r="K171" s="59"/>
      <c r="L171" s="31"/>
      <c r="M171" s="112"/>
      <c r="N171" s="48"/>
      <c r="O171" s="48"/>
      <c r="P171" s="33"/>
      <c r="Q171" s="19"/>
      <c r="R171" s="39">
        <v>1</v>
      </c>
      <c r="S171" s="48"/>
      <c r="T171" s="48"/>
      <c r="U171" s="34">
        <f t="shared" ref="U171:U234" si="59">P171+2</f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138</v>
      </c>
      <c r="D172" s="116">
        <f t="shared" si="56"/>
        <v>159</v>
      </c>
      <c r="E172" s="60"/>
      <c r="F172" s="117" t="str">
        <f t="shared" si="51"/>
        <v>sprawdz</v>
      </c>
      <c r="G172" s="61"/>
      <c r="H172" s="49"/>
      <c r="I172" s="49"/>
      <c r="J172" s="117" t="str">
        <f t="shared" si="53"/>
        <v xml:space="preserve">uchwyty, światłowód, 0 </v>
      </c>
      <c r="K172" s="61"/>
      <c r="L172" s="31"/>
      <c r="M172" s="112"/>
      <c r="N172" s="50"/>
      <c r="O172" s="50"/>
      <c r="P172" s="33"/>
      <c r="Q172" s="19"/>
      <c r="R172" s="39">
        <v>1</v>
      </c>
      <c r="S172" s="50"/>
      <c r="T172" s="50"/>
      <c r="U172" s="34">
        <f t="shared" si="59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10">
        <v>139</v>
      </c>
      <c r="D173" s="116">
        <f t="shared" si="56"/>
        <v>160</v>
      </c>
      <c r="E173" s="62"/>
      <c r="F173" s="117" t="str">
        <f t="shared" si="51"/>
        <v>sprawdz</v>
      </c>
      <c r="G173" s="63"/>
      <c r="H173" s="51"/>
      <c r="I173" s="51"/>
      <c r="J173" s="117" t="str">
        <f t="shared" si="53"/>
        <v xml:space="preserve">uchwyty, światłowód, 0 </v>
      </c>
      <c r="K173" s="63"/>
      <c r="L173" s="31"/>
      <c r="M173" s="112"/>
      <c r="N173" s="52"/>
      <c r="O173" s="52"/>
      <c r="P173" s="33"/>
      <c r="Q173" s="19"/>
      <c r="R173" s="39">
        <v>1</v>
      </c>
      <c r="S173" s="52"/>
      <c r="T173" s="52"/>
      <c r="U173" s="34">
        <f t="shared" si="59"/>
        <v>2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54">
        <v>140</v>
      </c>
      <c r="D174" s="116">
        <f t="shared" si="56"/>
        <v>161</v>
      </c>
      <c r="E174" s="62"/>
      <c r="F174" s="117" t="str">
        <f t="shared" si="51"/>
        <v>sprawdz</v>
      </c>
      <c r="G174" s="63"/>
      <c r="H174" s="51"/>
      <c r="I174" s="51"/>
      <c r="J174" s="117" t="str">
        <f t="shared" si="53"/>
        <v xml:space="preserve">uchwyty, światłowód, 0 </v>
      </c>
      <c r="K174" s="63"/>
      <c r="L174" s="31"/>
      <c r="M174" s="112"/>
      <c r="N174" s="52"/>
      <c r="O174" s="67"/>
      <c r="P174" s="33"/>
      <c r="Q174" s="19"/>
      <c r="R174" s="39">
        <v>1</v>
      </c>
      <c r="S174" s="52"/>
      <c r="T174" s="52"/>
      <c r="U174" s="34">
        <f t="shared" si="59"/>
        <v>2</v>
      </c>
      <c r="V174" s="35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141</v>
      </c>
      <c r="D175" s="116">
        <f t="shared" si="56"/>
        <v>162</v>
      </c>
      <c r="E175" s="53"/>
      <c r="F175" s="117" t="str">
        <f t="shared" si="51"/>
        <v>sprawdz</v>
      </c>
      <c r="G175" s="65"/>
      <c r="H175" s="10"/>
      <c r="I175" s="27"/>
      <c r="J175" s="117" t="str">
        <f t="shared" si="53"/>
        <v xml:space="preserve">uchwyty, światłowód, 0 </v>
      </c>
      <c r="K175" s="27"/>
      <c r="L175" s="31"/>
      <c r="M175" s="112"/>
      <c r="N175" s="30"/>
      <c r="O175" s="44"/>
      <c r="P175" s="33"/>
      <c r="Q175" s="19"/>
      <c r="R175" s="39">
        <v>1</v>
      </c>
      <c r="S175" s="30"/>
      <c r="T175" s="30"/>
      <c r="U175" s="34">
        <f t="shared" si="59"/>
        <v>2</v>
      </c>
      <c r="V175" s="35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10">
        <v>142</v>
      </c>
      <c r="D176" s="116">
        <f t="shared" si="56"/>
        <v>163</v>
      </c>
      <c r="E176" s="53"/>
      <c r="F176" s="117" t="str">
        <f t="shared" si="51"/>
        <v>sprawdz</v>
      </c>
      <c r="G176" s="65"/>
      <c r="H176" s="10"/>
      <c r="I176" s="27"/>
      <c r="J176" s="117" t="str">
        <f t="shared" si="53"/>
        <v xml:space="preserve">uchwyty, światłowód, 0 </v>
      </c>
      <c r="K176" s="27"/>
      <c r="L176" s="31"/>
      <c r="M176" s="112"/>
      <c r="N176" s="30"/>
      <c r="O176" s="44"/>
      <c r="P176" s="33"/>
      <c r="Q176" s="19"/>
      <c r="R176" s="39">
        <v>1</v>
      </c>
      <c r="S176" s="30"/>
      <c r="T176" s="30"/>
      <c r="U176" s="34">
        <f t="shared" si="59"/>
        <v>2</v>
      </c>
      <c r="V176" s="35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54">
        <v>143</v>
      </c>
      <c r="D177" s="116">
        <f t="shared" si="56"/>
        <v>164</v>
      </c>
      <c r="E177" s="56"/>
      <c r="F177" s="117" t="str">
        <f t="shared" si="51"/>
        <v>sprawdz</v>
      </c>
      <c r="G177" s="65"/>
      <c r="H177" s="10"/>
      <c r="I177" s="27"/>
      <c r="J177" s="117" t="str">
        <f t="shared" si="53"/>
        <v xml:space="preserve">uchwyty, światłowód, 0 </v>
      </c>
      <c r="K177" s="27"/>
      <c r="L177" s="31"/>
      <c r="M177" s="112"/>
      <c r="N177" s="30"/>
      <c r="O177" s="44"/>
      <c r="P177" s="33"/>
      <c r="Q177" s="19"/>
      <c r="R177" s="39">
        <v>1</v>
      </c>
      <c r="S177" s="30"/>
      <c r="T177" s="30"/>
      <c r="U177" s="34">
        <f t="shared" si="59"/>
        <v>2</v>
      </c>
      <c r="V177" s="35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144</v>
      </c>
      <c r="D178" s="116">
        <f t="shared" si="56"/>
        <v>165</v>
      </c>
      <c r="E178" s="53"/>
      <c r="F178" s="117" t="str">
        <f t="shared" si="51"/>
        <v>sprawdz</v>
      </c>
      <c r="G178" s="54"/>
      <c r="H178" s="54"/>
      <c r="I178" s="54"/>
      <c r="J178" s="117" t="str">
        <f t="shared" si="53"/>
        <v xml:space="preserve">uchwyty, światłowód, 0 </v>
      </c>
      <c r="K178" s="27"/>
      <c r="L178" s="31"/>
      <c r="M178" s="112"/>
      <c r="N178" s="30"/>
      <c r="O178" s="44"/>
      <c r="P178" s="33"/>
      <c r="Q178" s="19"/>
      <c r="R178" s="39">
        <v>1</v>
      </c>
      <c r="S178" s="30"/>
      <c r="T178" s="30"/>
      <c r="U178" s="34">
        <f t="shared" si="59"/>
        <v>2</v>
      </c>
      <c r="V178" s="32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10">
        <v>145</v>
      </c>
      <c r="D179" s="116">
        <f t="shared" si="56"/>
        <v>166</v>
      </c>
      <c r="E179" s="53"/>
      <c r="F179" s="117" t="str">
        <f t="shared" si="51"/>
        <v>sprawdz</v>
      </c>
      <c r="G179" s="54"/>
      <c r="H179" s="54"/>
      <c r="I179" s="54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2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54">
        <v>146</v>
      </c>
      <c r="D180" s="116">
        <f t="shared" si="56"/>
        <v>167</v>
      </c>
      <c r="E180" s="62"/>
      <c r="F180" s="117" t="str">
        <f t="shared" si="51"/>
        <v>sprawdz</v>
      </c>
      <c r="G180" s="63"/>
      <c r="H180" s="63"/>
      <c r="I180" s="63"/>
      <c r="J180" s="117" t="str">
        <f t="shared" si="53"/>
        <v xml:space="preserve">uchwyty, światłowód, 0 </v>
      </c>
      <c r="K180" s="59"/>
      <c r="L180" s="31">
        <v>123</v>
      </c>
      <c r="M180" s="112"/>
      <c r="N180" s="57"/>
      <c r="O180" s="68"/>
      <c r="P180" s="33"/>
      <c r="Q180" s="19"/>
      <c r="R180" s="39">
        <v>1</v>
      </c>
      <c r="S180" s="69"/>
      <c r="T180" s="69"/>
      <c r="U180" s="34">
        <f t="shared" si="59"/>
        <v>2</v>
      </c>
      <c r="V180" s="32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147</v>
      </c>
      <c r="D181" s="116">
        <f t="shared" si="56"/>
        <v>168</v>
      </c>
      <c r="E181" s="60"/>
      <c r="F181" s="117" t="str">
        <f t="shared" si="51"/>
        <v>sprawdz</v>
      </c>
      <c r="G181" s="61"/>
      <c r="H181" s="61"/>
      <c r="I181" s="61"/>
      <c r="J181" s="117" t="str">
        <f t="shared" si="53"/>
        <v xml:space="preserve">uchwyty, światłowód, 0 </v>
      </c>
      <c r="K181" s="61"/>
      <c r="L181" s="31"/>
      <c r="M181" s="112"/>
      <c r="N181" s="58"/>
      <c r="O181" s="70"/>
      <c r="P181" s="33"/>
      <c r="Q181" s="19"/>
      <c r="R181" s="39">
        <v>1</v>
      </c>
      <c r="S181" s="58"/>
      <c r="T181" s="58"/>
      <c r="U181" s="34">
        <f t="shared" si="59"/>
        <v>2</v>
      </c>
      <c r="V181" s="32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10">
        <v>148</v>
      </c>
      <c r="D182" s="116">
        <f t="shared" si="56"/>
        <v>169</v>
      </c>
      <c r="E182" s="62"/>
      <c r="F182" s="117" t="str">
        <f t="shared" si="51"/>
        <v>sprawdz</v>
      </c>
      <c r="G182" s="63"/>
      <c r="H182" s="63"/>
      <c r="I182" s="63"/>
      <c r="J182" s="117" t="str">
        <f t="shared" si="53"/>
        <v xml:space="preserve">uchwyty, światłowód, 0 </v>
      </c>
      <c r="K182" s="63"/>
      <c r="L182" s="31"/>
      <c r="M182" s="112"/>
      <c r="N182" s="57"/>
      <c r="O182" s="68"/>
      <c r="P182" s="33"/>
      <c r="Q182" s="19"/>
      <c r="R182" s="39">
        <v>1</v>
      </c>
      <c r="S182" s="57"/>
      <c r="T182" s="57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54">
        <v>149</v>
      </c>
      <c r="D183" s="116">
        <f t="shared" si="56"/>
        <v>170</v>
      </c>
      <c r="E183" s="56"/>
      <c r="F183" s="117" t="str">
        <f t="shared" si="51"/>
        <v>sprawdz</v>
      </c>
      <c r="G183" s="65"/>
      <c r="H183" s="10"/>
      <c r="I183" s="27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150</v>
      </c>
      <c r="D184" s="116">
        <f t="shared" si="56"/>
        <v>171</v>
      </c>
      <c r="E184" s="53"/>
      <c r="F184" s="117" t="str">
        <f t="shared" si="51"/>
        <v>sprawdz</v>
      </c>
      <c r="G184" s="54"/>
      <c r="H184" s="54"/>
      <c r="I184" s="54"/>
      <c r="J184" s="117" t="str">
        <f t="shared" si="53"/>
        <v xml:space="preserve">uchwyty, światłowód, 0 </v>
      </c>
      <c r="K184" s="27"/>
      <c r="L184" s="31"/>
      <c r="M184" s="112"/>
      <c r="N184" s="30"/>
      <c r="O184" s="44"/>
      <c r="P184" s="33"/>
      <c r="Q184" s="19"/>
      <c r="R184" s="39">
        <v>1</v>
      </c>
      <c r="S184" s="30"/>
      <c r="T184" s="30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10">
        <v>151</v>
      </c>
      <c r="D185" s="116">
        <f t="shared" si="56"/>
        <v>172</v>
      </c>
      <c r="E185" s="53"/>
      <c r="F185" s="117" t="str">
        <f t="shared" si="51"/>
        <v>sprawdz</v>
      </c>
      <c r="G185" s="54"/>
      <c r="H185" s="54"/>
      <c r="I185" s="54"/>
      <c r="J185" s="117" t="str">
        <f t="shared" si="53"/>
        <v xml:space="preserve">uchwyty, światłowód, 0 </v>
      </c>
      <c r="K185" s="27"/>
      <c r="L185" s="31"/>
      <c r="M185" s="112"/>
      <c r="N185" s="30"/>
      <c r="O185" s="44"/>
      <c r="P185" s="33"/>
      <c r="Q185" s="19"/>
      <c r="R185" s="39">
        <v>1</v>
      </c>
      <c r="S185" s="30"/>
      <c r="T185" s="30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54">
        <v>152</v>
      </c>
      <c r="D186" s="116">
        <f t="shared" si="56"/>
        <v>173</v>
      </c>
      <c r="E186" s="56"/>
      <c r="F186" s="117" t="str">
        <f t="shared" si="51"/>
        <v>sprawdz</v>
      </c>
      <c r="G186" s="10"/>
      <c r="H186" s="10"/>
      <c r="I186" s="10"/>
      <c r="J186" s="117" t="str">
        <f t="shared" si="53"/>
        <v xml:space="preserve">uchwyty, światłowód, 0 </v>
      </c>
      <c r="K186" s="10"/>
      <c r="L186" s="31"/>
      <c r="M186" s="112"/>
      <c r="N186" s="30"/>
      <c r="O186" s="44"/>
      <c r="P186" s="33"/>
      <c r="Q186" s="19"/>
      <c r="R186" s="39">
        <v>1</v>
      </c>
      <c r="S186" s="30"/>
      <c r="T186" s="30"/>
      <c r="U186" s="34">
        <f t="shared" si="59"/>
        <v>2</v>
      </c>
      <c r="V186" s="35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153</v>
      </c>
      <c r="D187" s="116">
        <f t="shared" si="56"/>
        <v>174</v>
      </c>
      <c r="E187" s="56"/>
      <c r="F187" s="117" t="str">
        <f t="shared" si="51"/>
        <v>sprawdz</v>
      </c>
      <c r="G187" s="10"/>
      <c r="H187" s="10"/>
      <c r="I187" s="10"/>
      <c r="J187" s="117" t="str">
        <f t="shared" si="53"/>
        <v xml:space="preserve">uchwyty, światłowód, 0 </v>
      </c>
      <c r="K187" s="10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5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10">
        <v>154</v>
      </c>
      <c r="D188" s="116">
        <f t="shared" si="56"/>
        <v>175</v>
      </c>
      <c r="E188" s="11"/>
      <c r="F188" s="117" t="str">
        <f t="shared" si="51"/>
        <v>sprawdz</v>
      </c>
      <c r="G188" s="29"/>
      <c r="H188" s="10"/>
      <c r="I188" s="27"/>
      <c r="J188" s="117" t="str">
        <f t="shared" si="53"/>
        <v xml:space="preserve">uchwyty, światłowód, 0 </v>
      </c>
      <c r="K188" s="27"/>
      <c r="L188" s="31"/>
      <c r="M188" s="112"/>
      <c r="N188" s="30"/>
      <c r="O188" s="30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54">
        <v>155</v>
      </c>
      <c r="D189" s="116">
        <f t="shared" si="56"/>
        <v>176</v>
      </c>
      <c r="E189" s="56"/>
      <c r="F189" s="117" t="str">
        <f t="shared" si="51"/>
        <v>sprawdz</v>
      </c>
      <c r="G189" s="65"/>
      <c r="H189" s="10"/>
      <c r="I189" s="27"/>
      <c r="J189" s="117" t="str">
        <f t="shared" si="53"/>
        <v xml:space="preserve">uchwyty, światłowód, 0 </v>
      </c>
      <c r="K189" s="27"/>
      <c r="L189" s="31"/>
      <c r="M189" s="112"/>
      <c r="N189" s="30"/>
      <c r="O189" s="30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156</v>
      </c>
      <c r="D190" s="116">
        <f t="shared" si="56"/>
        <v>177</v>
      </c>
      <c r="E190" s="56"/>
      <c r="F190" s="117" t="str">
        <f t="shared" si="51"/>
        <v>sprawdz</v>
      </c>
      <c r="G190" s="65"/>
      <c r="H190" s="10"/>
      <c r="I190" s="27"/>
      <c r="J190" s="117" t="str">
        <f t="shared" si="53"/>
        <v xml:space="preserve">uchwyty, światłowód, 0 </v>
      </c>
      <c r="K190" s="27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2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10">
        <v>157</v>
      </c>
      <c r="D191" s="116">
        <f t="shared" si="56"/>
        <v>178</v>
      </c>
      <c r="E191" s="56"/>
      <c r="F191" s="117" t="str">
        <f t="shared" si="51"/>
        <v>sprawdz</v>
      </c>
      <c r="G191" s="29"/>
      <c r="H191" s="10"/>
      <c r="I191" s="27"/>
      <c r="J191" s="117" t="str">
        <f t="shared" si="53"/>
        <v xml:space="preserve">uchwyty, światłowód, 0 </v>
      </c>
      <c r="K191" s="27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2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54">
        <v>158</v>
      </c>
      <c r="D192" s="116">
        <f t="shared" si="56"/>
        <v>179</v>
      </c>
      <c r="E192" s="53"/>
      <c r="F192" s="117" t="str">
        <f t="shared" si="51"/>
        <v>sprawdz</v>
      </c>
      <c r="G192" s="65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44"/>
      <c r="P192" s="33"/>
      <c r="Q192" s="19"/>
      <c r="R192" s="39">
        <v>1</v>
      </c>
      <c r="S192" s="30"/>
      <c r="T192" s="30"/>
      <c r="U192" s="34">
        <f t="shared" si="59"/>
        <v>2</v>
      </c>
      <c r="V192" s="35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159</v>
      </c>
      <c r="D193" s="116">
        <f t="shared" si="56"/>
        <v>180</v>
      </c>
      <c r="E193" s="53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44"/>
      <c r="P193" s="33"/>
      <c r="Q193" s="19"/>
      <c r="R193" s="39">
        <v>1</v>
      </c>
      <c r="S193" s="30"/>
      <c r="T193" s="30"/>
      <c r="U193" s="34">
        <f t="shared" si="59"/>
        <v>2</v>
      </c>
      <c r="V193" s="35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10">
        <v>160</v>
      </c>
      <c r="D194" s="116">
        <f t="shared" si="56"/>
        <v>181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30"/>
      <c r="P194" s="33"/>
      <c r="Q194" s="19"/>
      <c r="R194" s="39">
        <v>1</v>
      </c>
      <c r="S194" s="30"/>
      <c r="T194" s="30"/>
      <c r="U194" s="34">
        <f t="shared" si="59"/>
        <v>2</v>
      </c>
      <c r="V194" s="35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54">
        <v>161</v>
      </c>
      <c r="D195" s="116">
        <f t="shared" si="56"/>
        <v>182</v>
      </c>
      <c r="E195" s="56"/>
      <c r="F195" s="117" t="str">
        <f t="shared" si="51"/>
        <v>sprawdz</v>
      </c>
      <c r="G195" s="65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162</v>
      </c>
      <c r="D196" s="116">
        <f t="shared" si="56"/>
        <v>183</v>
      </c>
      <c r="E196" s="56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32"/>
      <c r="N196" s="30"/>
      <c r="O196" s="30"/>
      <c r="P196" s="33"/>
      <c r="Q196" s="19"/>
      <c r="R196" s="39">
        <v>1</v>
      </c>
      <c r="S196" s="30"/>
      <c r="T196" s="30"/>
      <c r="U196" s="34">
        <f t="shared" si="59"/>
        <v>2</v>
      </c>
      <c r="V196" s="32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10">
        <v>163</v>
      </c>
      <c r="D197" s="116">
        <f t="shared" si="56"/>
        <v>184</v>
      </c>
      <c r="E197" s="56"/>
      <c r="F197" s="117" t="str">
        <f t="shared" si="51"/>
        <v>sprawdz</v>
      </c>
      <c r="G197" s="29"/>
      <c r="H197" s="10"/>
      <c r="I197" s="27"/>
      <c r="J197" s="117" t="str">
        <f t="shared" si="53"/>
        <v xml:space="preserve">uchwyty, światłowód, 0 </v>
      </c>
      <c r="K197" s="27"/>
      <c r="L197" s="31"/>
      <c r="M197" s="3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2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 t="s">
        <v>12</v>
      </c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54">
        <v>164</v>
      </c>
      <c r="D198" s="116">
        <f t="shared" si="56"/>
        <v>185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3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2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165</v>
      </c>
      <c r="D199" s="116">
        <f t="shared" si="56"/>
        <v>186</v>
      </c>
      <c r="E199" s="56"/>
      <c r="F199" s="117" t="str">
        <f t="shared" si="51"/>
        <v>sprawdz</v>
      </c>
      <c r="G199" s="29"/>
      <c r="H199" s="10"/>
      <c r="I199" s="27"/>
      <c r="J199" s="117" t="str">
        <f t="shared" si="53"/>
        <v xml:space="preserve">uchwyty, światłowód, 0 </v>
      </c>
      <c r="K199" s="27"/>
      <c r="L199" s="31"/>
      <c r="M199" s="3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5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10">
        <v>166</v>
      </c>
      <c r="D200" s="116">
        <f t="shared" si="56"/>
        <v>187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44"/>
      <c r="P200" s="33"/>
      <c r="Q200" s="19"/>
      <c r="R200" s="39">
        <v>1</v>
      </c>
      <c r="S200" s="30"/>
      <c r="T200" s="30"/>
      <c r="U200" s="34">
        <f t="shared" si="59"/>
        <v>2</v>
      </c>
      <c r="V200" s="35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54">
        <v>167</v>
      </c>
      <c r="D201" s="116">
        <f t="shared" si="56"/>
        <v>188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5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/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168</v>
      </c>
      <c r="D202" s="116">
        <f t="shared" si="56"/>
        <v>189</v>
      </c>
      <c r="E202" s="56"/>
      <c r="F202" s="27"/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5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10">
        <v>169</v>
      </c>
      <c r="D203" s="116">
        <f t="shared" si="56"/>
        <v>190</v>
      </c>
      <c r="E203" s="56"/>
      <c r="F203" s="27"/>
      <c r="G203" s="65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54">
        <v>170</v>
      </c>
      <c r="D204" s="116">
        <f t="shared" si="56"/>
        <v>191</v>
      </c>
      <c r="E204" s="56"/>
      <c r="F204" s="27"/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171</v>
      </c>
      <c r="D205" s="116">
        <f t="shared" si="56"/>
        <v>192</v>
      </c>
      <c r="E205" s="53"/>
      <c r="F205" s="54"/>
      <c r="G205" s="54"/>
      <c r="H205" s="54"/>
      <c r="I205" s="54"/>
      <c r="J205" s="117" t="str">
        <f t="shared" si="53"/>
        <v xml:space="preserve">uchwyty, światłowód, 0 </v>
      </c>
      <c r="K205" s="27"/>
      <c r="L205" s="31"/>
      <c r="M205" s="32"/>
      <c r="N205" s="30"/>
      <c r="O205" s="30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ref="X205:X212" si="60">IF(R205=1,("AL.  4x50 mm2+AL. 1x25 mm2"),IF(R205=2,("AL.  4x50 mm2+AL. 2x25 mm2"),IF(R205=3,("AsXSn 4x50 mm2+AsXSn 1x25 mm2"),IF(R205=4,("AsXSn 4x50 mm2+AsXSn 2x25 mm2"),IF(R205=5,("AL.  4x50 mm2"),IF(R205=6,("AsXSn 4x50 mm2"),IF(R205=9,("2xAL. 2x25 mm2"),IF(R205=8,("3xAsXSn 4x50 mm2+AsXSn 2x25 mm2"),IF(R205=10,("AsXSn 4x70 mm2+AL.  4x50 mm2+AL. 2x25 mm2"),IF(R205=11,("AL.  7x50 mm2+AL. 2x25 mm2")))))))))))</f>
        <v>AL.  4x50 mm2+AL. 1x25 mm2</v>
      </c>
      <c r="Y205" s="18" t="str">
        <f t="shared" ref="Y205:Y268" si="61">IF(S205="T",(", lampa OU, przyłącze napow. nN"), (" przyłącze napow. nN"))</f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10">
        <v>172</v>
      </c>
      <c r="D206" s="116">
        <f t="shared" si="56"/>
        <v>193</v>
      </c>
      <c r="E206" s="53"/>
      <c r="F206" s="54"/>
      <c r="G206" s="54"/>
      <c r="H206" s="54"/>
      <c r="I206" s="54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60"/>
        <v>AL.  4x50 mm2+AL. 1x25 mm2</v>
      </c>
      <c r="Y206" s="18" t="str">
        <f t="shared" si="61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54">
        <v>173</v>
      </c>
      <c r="D207" s="116">
        <f t="shared" si="56"/>
        <v>194</v>
      </c>
      <c r="E207" s="56"/>
      <c r="F207" s="10"/>
      <c r="G207" s="10"/>
      <c r="H207" s="10"/>
      <c r="I207" s="10"/>
      <c r="J207" s="117" t="str">
        <f t="shared" ref="J207:J270" si="62">CONCATENATE("uchwyty, światłowód, ",Z207,IF(Q207=1, ", mufa i zapas", " "))</f>
        <v xml:space="preserve">uchwyty, światłowód, 0 </v>
      </c>
      <c r="K207" s="10"/>
      <c r="L207" s="31"/>
      <c r="M207" s="32"/>
      <c r="N207" s="30"/>
      <c r="O207" s="30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60"/>
        <v>AL.  4x50 mm2+AL. 1x25 mm2</v>
      </c>
      <c r="Y207" s="18" t="str">
        <f t="shared" si="61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174</v>
      </c>
      <c r="D208" s="116">
        <f t="shared" si="56"/>
        <v>195</v>
      </c>
      <c r="E208" s="56"/>
      <c r="F208" s="10"/>
      <c r="G208" s="10"/>
      <c r="H208" s="10"/>
      <c r="I208" s="10"/>
      <c r="J208" s="117" t="str">
        <f t="shared" si="62"/>
        <v xml:space="preserve">uchwyty, światłowód, 0 </v>
      </c>
      <c r="K208" s="10"/>
      <c r="L208" s="31"/>
      <c r="M208" s="32"/>
      <c r="N208" s="30"/>
      <c r="O208" s="30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60"/>
        <v>AL.  4x50 mm2+AL. 1x25 mm2</v>
      </c>
      <c r="Y208" s="18" t="str">
        <f t="shared" si="61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10">
        <v>175</v>
      </c>
      <c r="D209" s="116">
        <f t="shared" si="56"/>
        <v>196</v>
      </c>
      <c r="E209" s="56"/>
      <c r="F209" s="27"/>
      <c r="G209" s="29"/>
      <c r="H209" s="10"/>
      <c r="I209" s="27"/>
      <c r="J209" s="117" t="str">
        <f t="shared" si="62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si="60"/>
        <v>AL.  4x50 mm2+AL. 1x25 mm2</v>
      </c>
      <c r="Y209" s="18" t="str">
        <f t="shared" si="61"/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/>
      <c r="D210" s="116">
        <f t="shared" si="56"/>
        <v>197</v>
      </c>
      <c r="E210" s="56"/>
      <c r="F210" s="27"/>
      <c r="G210" s="65"/>
      <c r="H210" s="10"/>
      <c r="I210" s="27"/>
      <c r="J210" s="117" t="str">
        <f t="shared" si="62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10"/>
      <c r="D211" s="116">
        <f t="shared" si="56"/>
        <v>198</v>
      </c>
      <c r="E211" s="56"/>
      <c r="F211" s="27"/>
      <c r="G211" s="65"/>
      <c r="H211" s="10"/>
      <c r="I211" s="27"/>
      <c r="J211" s="117" t="str">
        <f t="shared" si="62"/>
        <v xml:space="preserve">uchwyty, światłowód, 0 </v>
      </c>
      <c r="K211" s="27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10"/>
      <c r="D212" s="116">
        <f t="shared" si="56"/>
        <v>199</v>
      </c>
      <c r="E212" s="56"/>
      <c r="F212" s="27"/>
      <c r="G212" s="65"/>
      <c r="H212" s="10"/>
      <c r="I212" s="27"/>
      <c r="J212" s="117" t="str">
        <f t="shared" si="62"/>
        <v xml:space="preserve">uchwyty, światłowód, 0 </v>
      </c>
      <c r="K212" s="27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/>
      <c r="D213" s="116">
        <f t="shared" si="56"/>
        <v>200</v>
      </c>
      <c r="E213" s="56"/>
      <c r="F213" s="27"/>
      <c r="G213" s="65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ref="X213:X276" si="63">IF(R213=1,("AL.  4x50 mm2+AL. 1x25 mm2"),IF(R213=2,("AL.  4x50 mm2+AL. 2x25 mm2"),IF(R213=3,("AsXSn 4x50 mm2+AsXSn 1x25 mm2"),IF(R213=4,("AsXSn 4x50 mm2+AsXSn 2x25 mm2"),IF(R213=5,("AL.  4x50 mm2"),IF(R213=6,("AsXSn 4x50 mm2"),IF(R213=9,("2xAL. 2x25 mm2"),IF(R213=8,("3xAsXSn 4x50 mm2+AsXSn 2x25 mm2")))))))))</f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201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3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202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3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203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3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204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si="63"/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205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206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ref="D220:D268" si="64">MAX(D219:E219)+1</f>
        <v>207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64"/>
        <v>208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64"/>
        <v>209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64"/>
        <v>210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si="64"/>
        <v>211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212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213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54"/>
      <c r="D227" s="116">
        <f t="shared" si="64"/>
        <v>214</v>
      </c>
      <c r="E227" s="53"/>
      <c r="F227" s="54"/>
      <c r="G227" s="54"/>
      <c r="H227" s="54"/>
      <c r="I227" s="54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>SUM(U124:U226)</f>
        <v>2438</v>
      </c>
      <c r="V227" s="32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54"/>
      <c r="D228" s="116">
        <f t="shared" si="64"/>
        <v>215</v>
      </c>
      <c r="E228" s="53"/>
      <c r="F228" s="54"/>
      <c r="G228" s="54"/>
      <c r="H228" s="54"/>
      <c r="I228" s="54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v>2738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59"/>
      <c r="D229" s="116">
        <f t="shared" si="64"/>
        <v>216</v>
      </c>
      <c r="E229" s="62"/>
      <c r="F229" s="59"/>
      <c r="G229" s="59"/>
      <c r="H229" s="59"/>
      <c r="I229" s="59"/>
      <c r="J229" s="117" t="str">
        <f t="shared" si="62"/>
        <v xml:space="preserve">uchwyty, światłowód, 0 </v>
      </c>
      <c r="K229" s="59"/>
      <c r="L229" s="31"/>
      <c r="M229" s="32"/>
      <c r="N229" s="69"/>
      <c r="O229" s="69"/>
      <c r="P229" s="33"/>
      <c r="Q229" s="19"/>
      <c r="R229" s="39">
        <v>1</v>
      </c>
      <c r="S229" s="69"/>
      <c r="T229" s="69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61"/>
      <c r="D230" s="116">
        <f t="shared" si="64"/>
        <v>217</v>
      </c>
      <c r="E230" s="60"/>
      <c r="F230" s="61"/>
      <c r="G230" s="61"/>
      <c r="H230" s="61"/>
      <c r="I230" s="61"/>
      <c r="J230" s="117" t="str">
        <f t="shared" si="62"/>
        <v xml:space="preserve">uchwyty, światłowód, 0 </v>
      </c>
      <c r="K230" s="61"/>
      <c r="L230" s="31"/>
      <c r="M230" s="32"/>
      <c r="N230" s="58"/>
      <c r="O230" s="58"/>
      <c r="P230" s="33"/>
      <c r="Q230" s="19"/>
      <c r="R230" s="39">
        <v>1</v>
      </c>
      <c r="S230" s="58"/>
      <c r="T230" s="58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ref="Z230:Z287" si="65">IF(OR(N230="Kr",N230="K"),"wspornik krańcowy",IF(N230="P","wspornik przelotowy",IF(OR(N230="Nr",N230="RNKr",N230="Np."),"wspornik narożny",IF(N230="N","wspornik narożny",IF(N230="Or","wspornik odporowy",IF(OR(N230="RPP",N230="RPPb",N230="RPPR"),"wspornik przelotowy",IF(N230="RPK","wspornik przelotowy",IF(OR(N230="RPKr",N230="RPKb"),"wspornik przelotowy",IF(N230="BN","wspornik przelotowy",0)))))))))</f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63"/>
      <c r="D231" s="116">
        <f t="shared" si="64"/>
        <v>218</v>
      </c>
      <c r="E231" s="62"/>
      <c r="F231" s="63"/>
      <c r="G231" s="63"/>
      <c r="H231" s="63"/>
      <c r="I231" s="63"/>
      <c r="J231" s="117" t="str">
        <f t="shared" si="62"/>
        <v xml:space="preserve">uchwyty, światłowód, 0 </v>
      </c>
      <c r="K231" s="63"/>
      <c r="L231" s="31"/>
      <c r="M231" s="32"/>
      <c r="N231" s="57"/>
      <c r="O231" s="57"/>
      <c r="P231" s="33"/>
      <c r="Q231" s="19"/>
      <c r="R231" s="39">
        <v>1</v>
      </c>
      <c r="S231" s="57"/>
      <c r="T231" s="57"/>
      <c r="U231" s="34">
        <f t="shared" si="59"/>
        <v>2</v>
      </c>
      <c r="V231" s="35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65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10"/>
      <c r="D232" s="116">
        <f t="shared" si="64"/>
        <v>219</v>
      </c>
      <c r="E232" s="56"/>
      <c r="F232" s="27" t="str">
        <f t="shared" ref="F232:F253" si="66">IF(OR(N232="Nr",N232="Kr",N232="Or",N232="RPKr",N232="RNKr"),1472,IF(N232="P",227,IF(N232="BN",454,IF(N232="Np.",1250,"sprawdz"))))</f>
        <v>sprawdz</v>
      </c>
      <c r="G232" s="65"/>
      <c r="H232" s="10" t="str">
        <f t="shared" ref="H232:H247" si="67">IF(O232="-10/ZN",CONCATENATE("żel. ",N232,O232),CONCATENATE("wir. ",N232,O232))</f>
        <v xml:space="preserve">wir. </v>
      </c>
      <c r="I232" s="27" t="str">
        <f t="shared" ref="I232:I236" si="68">CONCATENATE(X232,Y232)</f>
        <v>AL.  4x50 mm2+AL. 1x25 mm2, lampa OU, przyłącze napow. nN</v>
      </c>
      <c r="J232" s="117" t="str">
        <f t="shared" si="62"/>
        <v xml:space="preserve">uchwyty, światłowód, 0 </v>
      </c>
      <c r="K232" s="27" t="str">
        <f t="shared" ref="K232:K241" si="69">CONCATENATE(P232,"(",U232,")")</f>
        <v>(2)</v>
      </c>
      <c r="L232" s="31"/>
      <c r="M232" s="32"/>
      <c r="N232" s="30"/>
      <c r="O232" s="44"/>
      <c r="P232" s="33"/>
      <c r="Q232" s="19"/>
      <c r="R232" s="39">
        <v>1</v>
      </c>
      <c r="S232" s="30" t="s">
        <v>3</v>
      </c>
      <c r="T232" s="30"/>
      <c r="U232" s="34">
        <f t="shared" si="59"/>
        <v>2</v>
      </c>
      <c r="V232" s="35"/>
      <c r="W232" s="35"/>
      <c r="X232" s="18" t="str">
        <f t="shared" si="63"/>
        <v>AL.  4x50 mm2+AL. 1x25 mm2</v>
      </c>
      <c r="Y232" s="18" t="str">
        <f t="shared" si="61"/>
        <v>, lampa OU, przyłącze napow. nN</v>
      </c>
      <c r="Z232" s="18">
        <f t="shared" si="65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10"/>
      <c r="D233" s="116">
        <f t="shared" si="64"/>
        <v>220</v>
      </c>
      <c r="E233" s="56"/>
      <c r="F233" s="27" t="str">
        <f t="shared" si="66"/>
        <v>sprawdz</v>
      </c>
      <c r="G233" s="65"/>
      <c r="H233" s="10" t="str">
        <f t="shared" si="67"/>
        <v xml:space="preserve">wir. </v>
      </c>
      <c r="I233" s="27" t="str">
        <f t="shared" si="68"/>
        <v>AL.  4x50 mm2+AL. 1x25 mm2, lampa OU, przyłącze napow. nN</v>
      </c>
      <c r="J233" s="117" t="str">
        <f t="shared" si="62"/>
        <v xml:space="preserve">uchwyty, światłowód, 0 </v>
      </c>
      <c r="K233" s="27" t="str">
        <f t="shared" si="69"/>
        <v>(2)</v>
      </c>
      <c r="L233" s="31"/>
      <c r="M233" s="32"/>
      <c r="N233" s="30"/>
      <c r="O233" s="30"/>
      <c r="P233" s="33"/>
      <c r="Q233" s="19"/>
      <c r="R233" s="39">
        <v>1</v>
      </c>
      <c r="S233" s="30" t="s">
        <v>3</v>
      </c>
      <c r="T233" s="30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>, lampa OU, przyłącze napow. nN</v>
      </c>
      <c r="Z233" s="18">
        <f t="shared" si="65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10"/>
      <c r="D234" s="116">
        <f t="shared" si="64"/>
        <v>221</v>
      </c>
      <c r="E234" s="56"/>
      <c r="F234" s="27" t="str">
        <f t="shared" si="66"/>
        <v>sprawdz</v>
      </c>
      <c r="G234" s="29"/>
      <c r="H234" s="10" t="str">
        <f t="shared" si="67"/>
        <v xml:space="preserve">wir. </v>
      </c>
      <c r="I234" s="27" t="str">
        <f t="shared" si="68"/>
        <v>AL.  4x50 mm2+AL. 1x25 mm2, lampa OU, przyłącze napow. nN</v>
      </c>
      <c r="J234" s="117" t="str">
        <f t="shared" si="62"/>
        <v xml:space="preserve">uchwyty, światłowód, 0 </v>
      </c>
      <c r="K234" s="27" t="str">
        <f t="shared" si="69"/>
        <v>(2)</v>
      </c>
      <c r="L234" s="31"/>
      <c r="M234" s="32"/>
      <c r="N234" s="30"/>
      <c r="O234" s="30"/>
      <c r="P234" s="33"/>
      <c r="Q234" s="19"/>
      <c r="R234" s="39">
        <v>1</v>
      </c>
      <c r="S234" s="30" t="s">
        <v>3</v>
      </c>
      <c r="T234" s="30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>, lampa OU, przyłącze napow. nN</v>
      </c>
      <c r="Z234" s="18">
        <f t="shared" si="65"/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10"/>
      <c r="D235" s="116">
        <f t="shared" si="64"/>
        <v>222</v>
      </c>
      <c r="E235" s="56"/>
      <c r="F235" s="27" t="str">
        <f t="shared" si="66"/>
        <v>sprawdz</v>
      </c>
      <c r="G235" s="29"/>
      <c r="H235" s="10" t="str">
        <f t="shared" si="67"/>
        <v xml:space="preserve">wir. </v>
      </c>
      <c r="I235" s="27" t="str">
        <f t="shared" si="68"/>
        <v>AL.  4x50 mm2+AL. 1x25 mm2, lampa OU, przyłącze napow. nN</v>
      </c>
      <c r="J235" s="117" t="str">
        <f t="shared" si="62"/>
        <v xml:space="preserve">uchwyty, światłowód, 0 </v>
      </c>
      <c r="K235" s="27" t="str">
        <f t="shared" si="69"/>
        <v>(2)</v>
      </c>
      <c r="L235" s="31"/>
      <c r="M235" s="32"/>
      <c r="N235" s="30"/>
      <c r="O235" s="30"/>
      <c r="P235" s="33"/>
      <c r="Q235" s="19"/>
      <c r="R235" s="39">
        <v>1</v>
      </c>
      <c r="S235" s="30" t="s">
        <v>3</v>
      </c>
      <c r="T235" s="30"/>
      <c r="U235" s="34">
        <f t="shared" ref="U235:U298" si="70">P235+2</f>
        <v>2</v>
      </c>
      <c r="V235" s="35"/>
      <c r="W235" s="35"/>
      <c r="X235" s="18" t="str">
        <f t="shared" si="63"/>
        <v>AL.  4x50 mm2+AL. 1x25 mm2</v>
      </c>
      <c r="Y235" s="18" t="str">
        <f t="shared" si="61"/>
        <v>, lampa OU,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223</v>
      </c>
      <c r="E236" s="56"/>
      <c r="F236" s="27" t="str">
        <f t="shared" si="66"/>
        <v>sprawdz</v>
      </c>
      <c r="G236" s="65"/>
      <c r="H236" s="10" t="str">
        <f t="shared" si="67"/>
        <v xml:space="preserve">wir. </v>
      </c>
      <c r="I236" s="27" t="str">
        <f t="shared" si="68"/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si="69"/>
        <v>(2)</v>
      </c>
      <c r="L236" s="31"/>
      <c r="M236" s="32"/>
      <c r="N236" s="30"/>
      <c r="O236" s="30"/>
      <c r="P236" s="33"/>
      <c r="Q236" s="19"/>
      <c r="R236" s="39">
        <v>1</v>
      </c>
      <c r="S236" s="30" t="s">
        <v>3</v>
      </c>
      <c r="T236" s="30"/>
      <c r="U236" s="34">
        <f t="shared" si="70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224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/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70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225</v>
      </c>
      <c r="E238" s="56"/>
      <c r="F238" s="27" t="str">
        <f t="shared" si="66"/>
        <v>sprawdz</v>
      </c>
      <c r="G238" s="65"/>
      <c r="H238" s="10" t="str">
        <f t="shared" si="67"/>
        <v xml:space="preserve">wir. </v>
      </c>
      <c r="I238" s="27"/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70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226</v>
      </c>
      <c r="E239" s="56"/>
      <c r="F239" s="27" t="str">
        <f t="shared" si="66"/>
        <v>sprawdz</v>
      </c>
      <c r="G239" s="65"/>
      <c r="H239" s="10" t="str">
        <f t="shared" si="67"/>
        <v xml:space="preserve">wir. </v>
      </c>
      <c r="I239" s="27"/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si="70"/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227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/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228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43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229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/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230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/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231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/>
      <c r="L244" s="31"/>
      <c r="M244" s="32"/>
      <c r="N244" s="30"/>
      <c r="O244" s="44"/>
      <c r="P244" s="33"/>
      <c r="Q244" s="43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232</v>
      </c>
      <c r="E245" s="56"/>
      <c r="F245" s="27" t="str">
        <f t="shared" si="66"/>
        <v>sprawdz</v>
      </c>
      <c r="G245" s="29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/>
      <c r="L245" s="31"/>
      <c r="M245" s="32"/>
      <c r="N245" s="30"/>
      <c r="O245" s="44"/>
      <c r="P245" s="33"/>
      <c r="Q245" s="19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233</v>
      </c>
      <c r="E246" s="56"/>
      <c r="F246" s="27" t="str">
        <f t="shared" si="66"/>
        <v>sprawdz</v>
      </c>
      <c r="G246" s="29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44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234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44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235</v>
      </c>
      <c r="E248" s="56"/>
      <c r="F248" s="27" t="str">
        <f t="shared" si="66"/>
        <v>sprawdz</v>
      </c>
      <c r="G248" s="65"/>
      <c r="H248" s="10"/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19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236</v>
      </c>
      <c r="E249" s="56"/>
      <c r="F249" s="27" t="str">
        <f t="shared" si="66"/>
        <v>sprawdz</v>
      </c>
      <c r="G249" s="65"/>
      <c r="H249" s="10"/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237</v>
      </c>
      <c r="E250" s="56"/>
      <c r="F250" s="27" t="str">
        <f t="shared" si="66"/>
        <v>sprawdz</v>
      </c>
      <c r="G250" s="65"/>
      <c r="H250" s="10"/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238</v>
      </c>
      <c r="E251" s="56"/>
      <c r="F251" s="27" t="str">
        <f t="shared" si="66"/>
        <v>sprawdz</v>
      </c>
      <c r="G251" s="65"/>
      <c r="H251" s="10"/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239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14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54"/>
      <c r="D253" s="116">
        <f t="shared" si="64"/>
        <v>240</v>
      </c>
      <c r="E253" s="53"/>
      <c r="F253" s="27" t="str">
        <f t="shared" si="66"/>
        <v>sprawdz</v>
      </c>
      <c r="G253" s="54"/>
      <c r="H253" s="54"/>
      <c r="I253" s="54"/>
      <c r="J253" s="117" t="str">
        <f t="shared" si="62"/>
        <v xml:space="preserve">uchwyty, światłowód, 0 </v>
      </c>
      <c r="K253" s="27"/>
      <c r="L253" s="31"/>
      <c r="M253" s="32"/>
      <c r="N253" s="30"/>
      <c r="O253" s="30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54"/>
      <c r="D254" s="116">
        <f t="shared" si="64"/>
        <v>241</v>
      </c>
      <c r="E254" s="53"/>
      <c r="F254" s="54"/>
      <c r="G254" s="54"/>
      <c r="H254" s="54"/>
      <c r="I254" s="54"/>
      <c r="J254" s="117" t="str">
        <f t="shared" si="62"/>
        <v xml:space="preserve">uchwyty, światłowód, 0 </v>
      </c>
      <c r="K254" s="27"/>
      <c r="L254" s="31"/>
      <c r="M254" s="32"/>
      <c r="N254" s="30"/>
      <c r="O254" s="30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242</v>
      </c>
      <c r="E255" s="56"/>
      <c r="F255" s="10"/>
      <c r="G255" s="10"/>
      <c r="H255" s="10"/>
      <c r="I255" s="10"/>
      <c r="J255" s="117" t="str">
        <f t="shared" si="62"/>
        <v xml:space="preserve">uchwyty, światłowód, 0 </v>
      </c>
      <c r="K255" s="10"/>
      <c r="L255" s="31"/>
      <c r="M255" s="32"/>
      <c r="N255" s="30"/>
      <c r="O255" s="30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2"/>
      <c r="D256" s="116">
        <f t="shared" si="64"/>
        <v>243</v>
      </c>
      <c r="E256" s="11"/>
      <c r="F256" s="12"/>
      <c r="G256" s="12"/>
      <c r="H256" s="12"/>
      <c r="I256" s="12"/>
      <c r="J256" s="117" t="str">
        <f t="shared" si="62"/>
        <v xml:space="preserve">uchwyty, światłowód, 0 </v>
      </c>
      <c r="K256" s="12"/>
      <c r="L256" s="31"/>
      <c r="M256" s="32"/>
      <c r="N256" s="14"/>
      <c r="O256" s="14"/>
      <c r="P256" s="33"/>
      <c r="Q256" s="19"/>
      <c r="R256" s="39">
        <v>1</v>
      </c>
      <c r="S256" s="30" t="s">
        <v>3</v>
      </c>
      <c r="T256" s="14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10"/>
      <c r="D257" s="116">
        <f t="shared" si="64"/>
        <v>244</v>
      </c>
      <c r="E257" s="56"/>
      <c r="F257" s="10"/>
      <c r="G257" s="10"/>
      <c r="H257" s="10"/>
      <c r="I257" s="10"/>
      <c r="J257" s="117" t="str">
        <f t="shared" si="62"/>
        <v xml:space="preserve">uchwyty, światłowód, 0 </v>
      </c>
      <c r="K257" s="10"/>
      <c r="L257" s="31"/>
      <c r="M257" s="32"/>
      <c r="N257" s="30"/>
      <c r="O257" s="30"/>
      <c r="P257" s="33"/>
      <c r="Q257" s="43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10"/>
      <c r="D258" s="116">
        <f t="shared" si="64"/>
        <v>245</v>
      </c>
      <c r="E258" s="56"/>
      <c r="F258" s="27"/>
      <c r="G258" s="65"/>
      <c r="H258" s="10"/>
      <c r="I258" s="27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246</v>
      </c>
      <c r="E259" s="56"/>
      <c r="F259" s="27"/>
      <c r="G259" s="65"/>
      <c r="H259" s="10"/>
      <c r="I259" s="27"/>
      <c r="J259" s="117" t="str">
        <f t="shared" si="62"/>
        <v xml:space="preserve">uchwyty, światłowód, 0 </v>
      </c>
      <c r="K259" s="27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0"/>
      <c r="D260" s="116">
        <f t="shared" si="64"/>
        <v>247</v>
      </c>
      <c r="E260" s="56"/>
      <c r="F260" s="27"/>
      <c r="G260" s="65"/>
      <c r="H260" s="10"/>
      <c r="I260" s="27"/>
      <c r="J260" s="117" t="str">
        <f t="shared" si="62"/>
        <v xml:space="preserve">uchwyty, światłowód, 0 </v>
      </c>
      <c r="K260" s="27"/>
      <c r="L260" s="31"/>
      <c r="M260" s="32"/>
      <c r="N260" s="30"/>
      <c r="O260" s="44"/>
      <c r="P260" s="33"/>
      <c r="Q260" s="19"/>
      <c r="R260" s="39">
        <v>1</v>
      </c>
      <c r="S260" s="30" t="s">
        <v>3</v>
      </c>
      <c r="T260" s="30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248</v>
      </c>
      <c r="E261" s="56"/>
      <c r="F261" s="27"/>
      <c r="G261" s="65"/>
      <c r="H261" s="10"/>
      <c r="I261" s="27"/>
      <c r="J261" s="117" t="str">
        <f t="shared" si="62"/>
        <v xml:space="preserve">uchwyty, światłowód, 0 </v>
      </c>
      <c r="K261" s="27"/>
      <c r="L261" s="31"/>
      <c r="M261" s="32"/>
      <c r="N261" s="30"/>
      <c r="O261" s="30"/>
      <c r="P261" s="33"/>
      <c r="Q261" s="19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249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250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251</v>
      </c>
      <c r="E264" s="56"/>
      <c r="F264" s="27"/>
      <c r="G264" s="29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30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252</v>
      </c>
      <c r="E265" s="53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253</v>
      </c>
      <c r="E266" s="53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254</v>
      </c>
      <c r="E267" s="53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255</v>
      </c>
      <c r="E268" s="56"/>
      <c r="F268" s="27"/>
      <c r="G268" s="65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54"/>
      <c r="E269" s="56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ref="Y269:Y332" si="71">IF(S269="T",(", lampa OU, przyłącze napow. nN"), (" przyłącze napow. nN"))</f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54"/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7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54"/>
      <c r="D271" s="54"/>
      <c r="E271" s="53"/>
      <c r="F271" s="54"/>
      <c r="G271" s="54"/>
      <c r="H271" s="54"/>
      <c r="I271" s="54"/>
      <c r="J271" s="117" t="str">
        <f t="shared" ref="J271:J287" si="72">CONCATENATE("uchwyty, światłowód, ",Z271,IF(Q271=1, ", mufa i zapas", " "))</f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7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54"/>
      <c r="D272" s="54"/>
      <c r="E272" s="53"/>
      <c r="F272" s="54"/>
      <c r="G272" s="54"/>
      <c r="H272" s="54"/>
      <c r="I272" s="54"/>
      <c r="J272" s="117" t="str">
        <f t="shared" si="7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7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59"/>
      <c r="D273" s="59"/>
      <c r="E273" s="62"/>
      <c r="F273" s="59"/>
      <c r="G273" s="59"/>
      <c r="H273" s="59"/>
      <c r="I273" s="59"/>
      <c r="J273" s="117" t="str">
        <f t="shared" si="72"/>
        <v xml:space="preserve">uchwyty, światłowód, 0 </v>
      </c>
      <c r="K273" s="59"/>
      <c r="L273" s="31"/>
      <c r="M273" s="32"/>
      <c r="N273" s="69"/>
      <c r="O273" s="69"/>
      <c r="P273" s="33"/>
      <c r="Q273" s="43"/>
      <c r="R273" s="39">
        <v>1</v>
      </c>
      <c r="S273" s="30" t="s">
        <v>3</v>
      </c>
      <c r="T273" s="69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si="71"/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61"/>
      <c r="D274" s="61"/>
      <c r="E274" s="60"/>
      <c r="F274" s="61"/>
      <c r="G274" s="61"/>
      <c r="H274" s="61"/>
      <c r="I274" s="61"/>
      <c r="J274" s="117" t="str">
        <f t="shared" si="72"/>
        <v xml:space="preserve">uchwyty, światłowód, 0 </v>
      </c>
      <c r="K274" s="61"/>
      <c r="L274" s="71"/>
      <c r="M274" s="32"/>
      <c r="N274" s="58"/>
      <c r="O274" s="58"/>
      <c r="P274" s="42"/>
      <c r="Q274" s="19"/>
      <c r="R274" s="39">
        <v>1</v>
      </c>
      <c r="S274" s="30" t="s">
        <v>3</v>
      </c>
      <c r="T274" s="58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63"/>
      <c r="D275" s="63"/>
      <c r="E275" s="62"/>
      <c r="F275" s="63"/>
      <c r="G275" s="63"/>
      <c r="H275" s="63"/>
      <c r="I275" s="63"/>
      <c r="J275" s="117" t="str">
        <f t="shared" si="72"/>
        <v xml:space="preserve">uchwyty, światłowód, 0 </v>
      </c>
      <c r="K275" s="63"/>
      <c r="L275" s="71"/>
      <c r="M275" s="32"/>
      <c r="N275" s="57"/>
      <c r="O275" s="57"/>
      <c r="P275" s="72"/>
      <c r="Q275" s="19"/>
      <c r="R275" s="39">
        <v>1</v>
      </c>
      <c r="S275" s="30" t="s">
        <v>3</v>
      </c>
      <c r="T275" s="57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10"/>
      <c r="D276" s="10"/>
      <c r="E276" s="53"/>
      <c r="F276" s="27"/>
      <c r="G276" s="65"/>
      <c r="H276" s="10"/>
      <c r="I276" s="27"/>
      <c r="J276" s="117" t="str">
        <f t="shared" si="72"/>
        <v xml:space="preserve">uchwyty, światłowód, 0 </v>
      </c>
      <c r="K276" s="27"/>
      <c r="L276" s="71"/>
      <c r="M276" s="32"/>
      <c r="N276" s="30"/>
      <c r="O276" s="30"/>
      <c r="P276" s="72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10"/>
      <c r="D277" s="10"/>
      <c r="E277" s="53"/>
      <c r="F277" s="27"/>
      <c r="G277" s="65"/>
      <c r="H277" s="10"/>
      <c r="I277" s="27"/>
      <c r="J277" s="117" t="str">
        <f t="shared" si="72"/>
        <v xml:space="preserve">uchwyty, światłowód, 0 </v>
      </c>
      <c r="K277" s="27"/>
      <c r="L277" s="71"/>
      <c r="M277" s="32"/>
      <c r="N277" s="44"/>
      <c r="O277" s="30"/>
      <c r="P277" s="72"/>
      <c r="Q277" s="19"/>
      <c r="R277" s="39">
        <v>1</v>
      </c>
      <c r="S277" s="30" t="s">
        <v>3</v>
      </c>
      <c r="T277" s="30"/>
      <c r="U277" s="34">
        <f t="shared" si="70"/>
        <v>2</v>
      </c>
      <c r="V277" s="35"/>
      <c r="W277" s="35"/>
      <c r="X277" s="18" t="str">
        <f t="shared" ref="X277:X281" si="73">IF(R277=1,("AL.  4x50 mm2+AL. 1x25 mm2"),IF(R277=2,("AL.  4x50 mm2+AL. 2x25 mm2"),IF(R277=3,("AsXSn 4x50 mm2+AsXSn 1x25 mm2"),IF(R277=4,("AsXSn 4x50 mm2+AsXSn 2x25 mm2"),IF(R277=5,("AL.  4x50 mm2"),IF(R277=6,("AsXSn 4x50 mm2"),IF(R277=9,("2xAL. 2x25 mm2"),IF(R277=8,("3xAsXSn 4x50 mm2+AsXSn 2x25 mm2")))))))))</f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10"/>
      <c r="D278" s="10"/>
      <c r="E278" s="53"/>
      <c r="F278" s="27"/>
      <c r="G278" s="29"/>
      <c r="H278" s="10"/>
      <c r="I278" s="27"/>
      <c r="J278" s="117" t="str">
        <f t="shared" si="72"/>
        <v xml:space="preserve">uchwyty, światłowód, 0 </v>
      </c>
      <c r="K278" s="27"/>
      <c r="L278" s="73"/>
      <c r="M278" s="32"/>
      <c r="N278" s="44"/>
      <c r="O278" s="30"/>
      <c r="P278" s="30"/>
      <c r="Q278" s="19"/>
      <c r="R278" s="39">
        <v>1</v>
      </c>
      <c r="S278" s="30" t="s">
        <v>3</v>
      </c>
      <c r="T278" s="30"/>
      <c r="U278" s="34">
        <f t="shared" si="70"/>
        <v>2</v>
      </c>
      <c r="V278" s="35"/>
      <c r="W278" s="35"/>
      <c r="X278" s="18" t="str">
        <f t="shared" si="7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 t="s">
        <v>12</v>
      </c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10"/>
      <c r="D279" s="10"/>
      <c r="E279" s="53"/>
      <c r="F279" s="27"/>
      <c r="G279" s="65"/>
      <c r="H279" s="10"/>
      <c r="I279" s="27"/>
      <c r="J279" s="117" t="str">
        <f t="shared" si="72"/>
        <v xml:space="preserve">uchwyty, światłowód, 0 </v>
      </c>
      <c r="K279" s="27"/>
      <c r="L279" s="73"/>
      <c r="M279" s="32"/>
      <c r="N279" s="30"/>
      <c r="O279" s="30"/>
      <c r="P279" s="30"/>
      <c r="Q279" s="19"/>
      <c r="R279" s="39">
        <v>1</v>
      </c>
      <c r="S279" s="30" t="s">
        <v>3</v>
      </c>
      <c r="T279" s="30"/>
      <c r="U279" s="34">
        <f t="shared" si="70"/>
        <v>2</v>
      </c>
      <c r="V279" s="35"/>
      <c r="W279" s="35"/>
      <c r="X279" s="18" t="str">
        <f t="shared" si="7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3"/>
      <c r="M280" s="32"/>
      <c r="N280" s="30"/>
      <c r="O280" s="30"/>
      <c r="P280" s="30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7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29"/>
      <c r="H281" s="10"/>
      <c r="I281" s="27"/>
      <c r="J281" s="117" t="str">
        <f t="shared" si="72"/>
        <v xml:space="preserve">uchwyty, światłowód, 0 </v>
      </c>
      <c r="K281" s="27"/>
      <c r="L281" s="73"/>
      <c r="M281" s="32"/>
      <c r="N281" s="30"/>
      <c r="O281" s="30"/>
      <c r="P281" s="74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si="73"/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12" customFormat="1" ht="30" customHeight="1" x14ac:dyDescent="0.2">
      <c r="A282" s="10"/>
      <c r="B282" s="75"/>
      <c r="C282" s="10"/>
      <c r="D282" s="10"/>
      <c r="E282" s="56"/>
      <c r="F282" s="27"/>
      <c r="G282" s="65"/>
      <c r="H282" s="10"/>
      <c r="I282" s="27"/>
      <c r="J282" s="117" t="str">
        <f t="shared" si="72"/>
        <v xml:space="preserve">uchwyty, światłowód, 0 </v>
      </c>
      <c r="K282" s="27"/>
      <c r="L282" s="73"/>
      <c r="M282" s="76"/>
      <c r="N282" s="30"/>
      <c r="O282" s="30"/>
      <c r="P282" s="14"/>
      <c r="Q282" s="19"/>
      <c r="R282" s="39">
        <v>1</v>
      </c>
      <c r="S282" s="30" t="s">
        <v>3</v>
      </c>
      <c r="T282" s="30"/>
      <c r="U282" s="34">
        <f t="shared" si="70"/>
        <v>2</v>
      </c>
      <c r="V282" s="77"/>
      <c r="W282" s="35"/>
      <c r="X282" s="18" t="str">
        <f t="shared" ref="X282:X319" si="74">IF(R282=1,("AL.  4x50 mm2+AL. 1x25 mm2"),IF(R282=2,("AL.  4x50 mm2+AL. 2x25 mm2"),IF(R282=3,("AsXSn 4x50 mm2+AsXSn 1x25 mm2"),IF(R282=4,("AsXSn 4x50 mm2+AsXSn 2x25 mm2"),IF(R282=5,("AL.  4x50 mm2"),IF(R282=6,("AsXSn 4x50 mm2"),IF(R282=9,("2xAL.  4x50 mm2+2xAL. 2x25 mm2"),IF(R282=8,("3xAsXSn 4x50 mm2+AsXSn 2x25 mm2")))))))))</f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5"/>
      <c r="AB282" s="77"/>
      <c r="AC282" s="77"/>
      <c r="AD282" s="77"/>
      <c r="AE282" s="77"/>
      <c r="AF282" s="77"/>
      <c r="AG282" s="77"/>
      <c r="AH282" s="77"/>
      <c r="AI282" s="77"/>
    </row>
    <row r="283" spans="1:35" s="12" customFormat="1" ht="30" customHeight="1" x14ac:dyDescent="0.2">
      <c r="A283" s="10"/>
      <c r="B283" s="75"/>
      <c r="C283" s="10"/>
      <c r="D283" s="10"/>
      <c r="E283" s="11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76"/>
      <c r="N283" s="30"/>
      <c r="O283" s="30"/>
      <c r="P283" s="30"/>
      <c r="Q283" s="78"/>
      <c r="R283" s="39">
        <v>1</v>
      </c>
      <c r="S283" s="30" t="s">
        <v>3</v>
      </c>
      <c r="T283" s="30"/>
      <c r="U283" s="34">
        <f t="shared" si="70"/>
        <v>2</v>
      </c>
      <c r="V283" s="77"/>
      <c r="W283" s="35"/>
      <c r="X283" s="18" t="str">
        <f t="shared" si="74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5"/>
      <c r="AB283" s="77"/>
      <c r="AC283" s="77"/>
      <c r="AD283" s="77"/>
      <c r="AE283" s="77"/>
      <c r="AF283" s="77"/>
      <c r="AG283" s="77"/>
      <c r="AH283" s="77"/>
      <c r="AI283" s="77"/>
    </row>
    <row r="284" spans="1:35" s="12" customFormat="1" ht="30" customHeight="1" x14ac:dyDescent="0.2">
      <c r="A284" s="10"/>
      <c r="B284" s="75"/>
      <c r="C284" s="10"/>
      <c r="D284" s="10"/>
      <c r="E284" s="56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76"/>
      <c r="N284" s="30"/>
      <c r="O284" s="30"/>
      <c r="P284" s="30"/>
      <c r="Q284" s="78"/>
      <c r="R284" s="39">
        <v>1</v>
      </c>
      <c r="S284" s="30" t="s">
        <v>3</v>
      </c>
      <c r="T284" s="30"/>
      <c r="U284" s="34">
        <f t="shared" si="70"/>
        <v>2</v>
      </c>
      <c r="V284" s="77"/>
      <c r="W284" s="35"/>
      <c r="X284" s="18" t="str">
        <f t="shared" si="74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5"/>
      <c r="AB284" s="77"/>
      <c r="AC284" s="77"/>
      <c r="AD284" s="77"/>
      <c r="AE284" s="77"/>
      <c r="AF284" s="77"/>
      <c r="AG284" s="77"/>
      <c r="AH284" s="77"/>
      <c r="AI284" s="77"/>
    </row>
    <row r="285" spans="1:35" s="9" customFormat="1" ht="30" customHeight="1" x14ac:dyDescent="0.2">
      <c r="A285" s="36"/>
      <c r="B285" s="37"/>
      <c r="C285" s="10"/>
      <c r="D285" s="54"/>
      <c r="E285" s="53"/>
      <c r="F285" s="54"/>
      <c r="G285" s="54"/>
      <c r="H285" s="54"/>
      <c r="I285" s="54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9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4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9" customFormat="1" ht="30" customHeight="1" x14ac:dyDescent="0.2">
      <c r="A286" s="36"/>
      <c r="B286" s="37"/>
      <c r="C286" s="10"/>
      <c r="D286" s="54"/>
      <c r="E286" s="53"/>
      <c r="F286" s="54"/>
      <c r="G286" s="54"/>
      <c r="H286" s="54"/>
      <c r="I286" s="54"/>
      <c r="J286" s="117" t="str">
        <f t="shared" si="72"/>
        <v xml:space="preserve">uchwyty, światłowód, 0 </v>
      </c>
      <c r="K286" s="27"/>
      <c r="L286" s="73"/>
      <c r="M286" s="32"/>
      <c r="N286" s="30"/>
      <c r="O286" s="30"/>
      <c r="P286" s="79"/>
      <c r="Q286" s="19"/>
      <c r="R286" s="39">
        <v>1</v>
      </c>
      <c r="S286" s="30" t="s">
        <v>3</v>
      </c>
      <c r="T286" s="30"/>
      <c r="U286" s="34">
        <f t="shared" si="70"/>
        <v>2</v>
      </c>
      <c r="V286" s="35"/>
      <c r="W286" s="35"/>
      <c r="X286" s="18" t="str">
        <f t="shared" si="74"/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6"/>
      <c r="AB286" s="35"/>
      <c r="AC286" s="35"/>
      <c r="AD286" s="35"/>
      <c r="AE286" s="35"/>
      <c r="AF286" s="35"/>
      <c r="AG286" s="35"/>
      <c r="AH286" s="35"/>
      <c r="AI286" s="35"/>
    </row>
    <row r="287" spans="1:35" s="9" customFormat="1" ht="30" customHeight="1" x14ac:dyDescent="0.2">
      <c r="A287" s="36"/>
      <c r="B287" s="37"/>
      <c r="C287" s="10">
        <v>67</v>
      </c>
      <c r="D287" s="10"/>
      <c r="E287" s="56"/>
      <c r="F287" s="10"/>
      <c r="G287" s="10"/>
      <c r="H287" s="10"/>
      <c r="I287" s="10"/>
      <c r="J287" s="117" t="str">
        <f t="shared" si="72"/>
        <v xml:space="preserve">uchwyty, światłowód, 0 </v>
      </c>
      <c r="K287" s="10"/>
      <c r="L287" s="73"/>
      <c r="M287" s="32"/>
      <c r="N287" s="30"/>
      <c r="O287" s="30"/>
      <c r="P287" s="79"/>
      <c r="Q287" s="19"/>
      <c r="R287" s="39">
        <v>1</v>
      </c>
      <c r="S287" s="30" t="s">
        <v>3</v>
      </c>
      <c r="T287" s="30"/>
      <c r="U287" s="34">
        <f t="shared" si="70"/>
        <v>2</v>
      </c>
      <c r="V287" s="35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6"/>
      <c r="AB287" s="35"/>
      <c r="AC287" s="35"/>
      <c r="AD287" s="35"/>
      <c r="AE287" s="35"/>
      <c r="AF287" s="35"/>
      <c r="AG287" s="35"/>
      <c r="AH287" s="35"/>
      <c r="AI287" s="35"/>
    </row>
    <row r="288" spans="1:35" s="9" customFormat="1" ht="30" customHeight="1" x14ac:dyDescent="0.2">
      <c r="A288" s="36"/>
      <c r="B288" s="37"/>
      <c r="C288" s="10">
        <v>68</v>
      </c>
      <c r="D288" s="10"/>
      <c r="E288" s="56"/>
      <c r="F288" s="10"/>
      <c r="G288" s="10"/>
      <c r="H288" s="10"/>
      <c r="I288" s="10"/>
      <c r="J288" s="27" t="str">
        <f t="shared" ref="J288" si="75">CONCATENATE("uchwyty, światłowód, ",Z288,Q288)</f>
        <v>uchwyty, światłowód, 0</v>
      </c>
      <c r="K288" s="10"/>
      <c r="L288" s="73"/>
      <c r="M288" s="32"/>
      <c r="N288" s="30"/>
      <c r="O288" s="30"/>
      <c r="P288" s="79"/>
      <c r="Q288" s="19"/>
      <c r="R288" s="39">
        <v>1</v>
      </c>
      <c r="S288" s="30" t="s">
        <v>3</v>
      </c>
      <c r="T288" s="30"/>
      <c r="U288" s="34">
        <f t="shared" si="70"/>
        <v>2</v>
      </c>
      <c r="V288" s="35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ref="Z288:Z333" si="76">IF(OR(N288="Kr",N288="K"),"wspornik krańcowy",IF(N288="P","wspornik przelotowy",IF(OR(N288="Nr",N288="RNKr",N288="Np."),"wspornik narożny",IF(N288="N","wspornik narożny",IF(N288="Or","wspornik odporowy",IF(OR(N288="RPP",N288="RPPb"),"wspornik przelotowy",IF(N288="RPK","wspornik przelotowy",IF(OR(N288="RPKr",N288="RPKb"),"wspornik przelotowy",IF(N288="BN","wspornik przelotowy",0)))))))))</f>
        <v>0</v>
      </c>
      <c r="AA288" s="16"/>
      <c r="AB288" s="35"/>
      <c r="AC288" s="35"/>
      <c r="AD288" s="35"/>
      <c r="AE288" s="35"/>
      <c r="AF288" s="35"/>
      <c r="AG288" s="35"/>
      <c r="AH288" s="35"/>
      <c r="AI288" s="35"/>
    </row>
    <row r="289" spans="1:35" s="9" customFormat="1" ht="30" customHeight="1" x14ac:dyDescent="0.2">
      <c r="A289" s="36"/>
      <c r="B289" s="37"/>
      <c r="C289" s="10">
        <v>69</v>
      </c>
      <c r="D289" s="10"/>
      <c r="E289" s="56"/>
      <c r="F289" s="27"/>
      <c r="G289" s="65"/>
      <c r="H289" s="10"/>
      <c r="I289" s="27"/>
      <c r="J289" s="27"/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76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>
        <v>70</v>
      </c>
      <c r="D290" s="12"/>
      <c r="E290" s="11"/>
      <c r="F290" s="27"/>
      <c r="G290" s="65"/>
      <c r="H290" s="10"/>
      <c r="I290" s="27"/>
      <c r="J290" s="27"/>
      <c r="K290" s="27"/>
      <c r="L290" s="73"/>
      <c r="M290" s="32"/>
      <c r="N290" s="30"/>
      <c r="O290" s="30"/>
      <c r="P290" s="30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76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71</v>
      </c>
      <c r="D291" s="10"/>
      <c r="E291" s="56"/>
      <c r="F291" s="27"/>
      <c r="G291" s="65"/>
      <c r="H291" s="10"/>
      <c r="I291" s="27"/>
      <c r="J291" s="27"/>
      <c r="K291" s="27"/>
      <c r="L291" s="73"/>
      <c r="M291" s="32"/>
      <c r="N291" s="30"/>
      <c r="O291" s="30"/>
      <c r="P291" s="30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76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72</v>
      </c>
      <c r="D292" s="12"/>
      <c r="E292" s="53"/>
      <c r="F292" s="27"/>
      <c r="G292" s="65"/>
      <c r="H292" s="10"/>
      <c r="I292" s="27"/>
      <c r="J292" s="27"/>
      <c r="K292" s="27"/>
      <c r="L292" s="73"/>
      <c r="M292" s="32"/>
      <c r="N292" s="30"/>
      <c r="O292" s="30"/>
      <c r="P292" s="30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si="76"/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73</v>
      </c>
      <c r="D293" s="10"/>
      <c r="E293" s="53"/>
      <c r="F293" s="27"/>
      <c r="G293" s="29"/>
      <c r="H293" s="10"/>
      <c r="I293" s="27"/>
      <c r="J293" s="27"/>
      <c r="K293" s="27"/>
      <c r="L293" s="73"/>
      <c r="M293" s="32"/>
      <c r="N293" s="30"/>
      <c r="O293" s="30"/>
      <c r="P293" s="30"/>
      <c r="Q293" s="19"/>
      <c r="R293" s="39">
        <v>1</v>
      </c>
      <c r="S293" s="30"/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 xml:space="preserve">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74</v>
      </c>
      <c r="D294" s="12"/>
      <c r="E294" s="53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/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 xml:space="preserve">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/>
      <c r="D295" s="10"/>
      <c r="E295" s="53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/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 xml:space="preserve">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/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/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 xml:space="preserve">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/>
      <c r="D297" s="10"/>
      <c r="E297" s="53"/>
      <c r="F297" s="27"/>
      <c r="G297" s="65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/>
      <c r="D298" s="12"/>
      <c r="E298" s="53"/>
      <c r="F298" s="27"/>
      <c r="G298" s="29"/>
      <c r="H298" s="10"/>
      <c r="I298" s="27"/>
      <c r="J298" s="27"/>
      <c r="K298" s="27"/>
      <c r="L298" s="73"/>
      <c r="M298" s="32"/>
      <c r="N298" s="44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ref="U299:U362" si="77">P299+2</f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7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7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65"/>
      <c r="H302" s="10"/>
      <c r="I302" s="27"/>
      <c r="J302" s="27"/>
      <c r="K302" s="27"/>
      <c r="L302" s="73"/>
      <c r="M302" s="32"/>
      <c r="N302" s="30"/>
      <c r="O302" s="30"/>
      <c r="P302" s="30"/>
      <c r="Q302" s="19"/>
      <c r="R302" s="39">
        <v>1</v>
      </c>
      <c r="S302" s="30"/>
      <c r="T302" s="30"/>
      <c r="U302" s="34">
        <f t="shared" si="77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54"/>
      <c r="D303" s="54"/>
      <c r="E303" s="53"/>
      <c r="F303" s="54"/>
      <c r="G303" s="54"/>
      <c r="H303" s="54"/>
      <c r="I303" s="54"/>
      <c r="J303" s="54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si="77"/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54"/>
      <c r="D304" s="54"/>
      <c r="E304" s="53"/>
      <c r="F304" s="54"/>
      <c r="G304" s="54"/>
      <c r="H304" s="54"/>
      <c r="I304" s="54"/>
      <c r="J304" s="54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59"/>
      <c r="D305" s="59"/>
      <c r="E305" s="62"/>
      <c r="F305" s="59"/>
      <c r="G305" s="59"/>
      <c r="H305" s="59"/>
      <c r="I305" s="59"/>
      <c r="J305" s="59"/>
      <c r="K305" s="59"/>
      <c r="L305" s="73"/>
      <c r="M305" s="32"/>
      <c r="N305" s="69"/>
      <c r="O305" s="69"/>
      <c r="P305" s="30"/>
      <c r="Q305" s="19"/>
      <c r="R305" s="39">
        <v>1</v>
      </c>
      <c r="S305" s="69"/>
      <c r="T305" s="69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61"/>
      <c r="D306" s="61"/>
      <c r="E306" s="60"/>
      <c r="F306" s="61"/>
      <c r="G306" s="61"/>
      <c r="H306" s="61"/>
      <c r="I306" s="61"/>
      <c r="J306" s="61"/>
      <c r="K306" s="61"/>
      <c r="L306" s="73"/>
      <c r="M306" s="32"/>
      <c r="N306" s="58"/>
      <c r="O306" s="58"/>
      <c r="P306" s="30"/>
      <c r="Q306" s="19"/>
      <c r="R306" s="39">
        <v>1</v>
      </c>
      <c r="S306" s="58"/>
      <c r="T306" s="58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63"/>
      <c r="D307" s="63"/>
      <c r="E307" s="62"/>
      <c r="F307" s="63"/>
      <c r="G307" s="63"/>
      <c r="H307" s="63"/>
      <c r="I307" s="63"/>
      <c r="J307" s="63"/>
      <c r="K307" s="63"/>
      <c r="L307" s="73"/>
      <c r="M307" s="32"/>
      <c r="N307" s="57"/>
      <c r="O307" s="57"/>
      <c r="P307" s="30"/>
      <c r="Q307" s="19"/>
      <c r="R307" s="39">
        <v>1</v>
      </c>
      <c r="S307" s="57"/>
      <c r="T307" s="57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10">
        <v>66</v>
      </c>
      <c r="D308" s="54"/>
      <c r="E308" s="53"/>
      <c r="F308" s="27"/>
      <c r="G308" s="65"/>
      <c r="H308" s="10"/>
      <c r="I308" s="27"/>
      <c r="J308" s="27"/>
      <c r="K308" s="27"/>
      <c r="L308" s="73"/>
      <c r="M308" s="32"/>
      <c r="N308" s="30"/>
      <c r="O308" s="30"/>
      <c r="P308" s="30"/>
      <c r="Q308" s="19"/>
      <c r="R308" s="39">
        <v>1</v>
      </c>
      <c r="S308" s="30" t="s">
        <v>3</v>
      </c>
      <c r="T308" s="30">
        <f>IF(S308="T",20,0)</f>
        <v>20</v>
      </c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>, lampa OU,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10">
        <v>67</v>
      </c>
      <c r="D309" s="54"/>
      <c r="E309" s="53"/>
      <c r="F309" s="27"/>
      <c r="G309" s="65"/>
      <c r="H309" s="10"/>
      <c r="I309" s="27"/>
      <c r="J309" s="27"/>
      <c r="K309" s="27"/>
      <c r="L309" s="73"/>
      <c r="M309" s="32"/>
      <c r="N309" s="30"/>
      <c r="O309" s="30"/>
      <c r="P309" s="30"/>
      <c r="Q309" s="19"/>
      <c r="R309" s="39">
        <v>1</v>
      </c>
      <c r="S309" s="30"/>
      <c r="T309" s="30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10">
        <v>68</v>
      </c>
      <c r="D310" s="54"/>
      <c r="E310" s="53"/>
      <c r="F310" s="27"/>
      <c r="G310" s="13"/>
      <c r="H310" s="10"/>
      <c r="I310" s="27"/>
      <c r="J310" s="27"/>
      <c r="K310" s="27"/>
      <c r="L310" s="73"/>
      <c r="M310" s="32"/>
      <c r="N310" s="44"/>
      <c r="O310" s="30"/>
      <c r="P310" s="30"/>
      <c r="Q310" s="19"/>
      <c r="R310" s="39">
        <v>1</v>
      </c>
      <c r="S310" s="30"/>
      <c r="T310" s="30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10">
        <v>69</v>
      </c>
      <c r="D311" s="54"/>
      <c r="E311" s="53"/>
      <c r="F311" s="27"/>
      <c r="G311" s="13"/>
      <c r="H311" s="10"/>
      <c r="I311" s="27"/>
      <c r="J311" s="27"/>
      <c r="K311" s="27"/>
      <c r="L311" s="73"/>
      <c r="M311" s="32"/>
      <c r="N311" s="44"/>
      <c r="O311" s="30"/>
      <c r="P311" s="30"/>
      <c r="Q311" s="19"/>
      <c r="R311" s="39">
        <v>1</v>
      </c>
      <c r="S311" s="30"/>
      <c r="T311" s="30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70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/>
      <c r="T312" s="30"/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 xml:space="preserve">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71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72</v>
      </c>
      <c r="D314" s="54"/>
      <c r="E314" s="53"/>
      <c r="F314" s="27"/>
      <c r="G314" s="65"/>
      <c r="H314" s="10"/>
      <c r="I314" s="27"/>
      <c r="J314" s="27"/>
      <c r="K314" s="27"/>
      <c r="L314" s="73"/>
      <c r="M314" s="32"/>
      <c r="N314" s="30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/>
      <c r="D315" s="54"/>
      <c r="E315" s="56"/>
      <c r="F315" s="27"/>
      <c r="G315" s="65"/>
      <c r="H315" s="10"/>
      <c r="I315" s="27"/>
      <c r="J315" s="27"/>
      <c r="K315" s="27"/>
      <c r="L315" s="73"/>
      <c r="M315" s="32"/>
      <c r="N315" s="30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/>
      <c r="D316" s="54"/>
      <c r="E316" s="56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/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/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ref="X320:X325" si="78">IF(R320=1,("AL.  4x50 mm2+AL. 1x25 mm2"),IF(R320=2,("AL.  4x50 mm2+AL. 2x25 mm2"),IF(R320=3,("AsXSn 4x50 mm2+AsXSn 1x25 mm2"),IF(R320=4,("AsXSn 4x50 mm2+AsXSn 2x25 mm2"),IF(R320=5,("AL.  4x50 mm2"),IF(R320=6,("AsXSn 4x50 mm2")))))))</f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4" t="s">
        <v>57</v>
      </c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80"/>
      <c r="N321" s="30"/>
      <c r="O321" s="30"/>
      <c r="P321" s="81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8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6"/>
      <c r="F322" s="27"/>
      <c r="G322" s="65"/>
      <c r="H322" s="10"/>
      <c r="I322" s="27"/>
      <c r="J322" s="27"/>
      <c r="K322" s="27"/>
      <c r="L322" s="73"/>
      <c r="M322" s="82"/>
      <c r="N322" s="30"/>
      <c r="O322" s="30"/>
      <c r="P322" s="81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8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3"/>
      <c r="F323" s="27"/>
      <c r="G323" s="65"/>
      <c r="H323" s="10"/>
      <c r="I323" s="27"/>
      <c r="J323" s="27"/>
      <c r="K323" s="27"/>
      <c r="L323" s="73"/>
      <c r="M323" s="82"/>
      <c r="N323" s="30"/>
      <c r="O323" s="30"/>
      <c r="P323" s="81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8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54"/>
      <c r="D324" s="54"/>
      <c r="E324" s="53"/>
      <c r="F324" s="54"/>
      <c r="G324" s="54"/>
      <c r="H324" s="54"/>
      <c r="I324" s="54"/>
      <c r="J324" s="54"/>
      <c r="K324" s="27"/>
      <c r="L324" s="73"/>
      <c r="M324" s="82"/>
      <c r="N324" s="30"/>
      <c r="O324" s="30"/>
      <c r="P324" s="81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si="78"/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5"/>
      <c r="AG324" s="35"/>
      <c r="AH324" s="35"/>
      <c r="AI324" s="35"/>
    </row>
    <row r="325" spans="1:35" s="9" customFormat="1" ht="30" customHeight="1" x14ac:dyDescent="0.2">
      <c r="A325" s="36"/>
      <c r="B325" s="37"/>
      <c r="C325" s="54"/>
      <c r="D325" s="54"/>
      <c r="E325" s="53"/>
      <c r="F325" s="54"/>
      <c r="G325" s="54"/>
      <c r="H325" s="54"/>
      <c r="I325" s="54"/>
      <c r="J325" s="54"/>
      <c r="K325" s="27"/>
      <c r="L325" s="73"/>
      <c r="M325" s="32"/>
      <c r="N325" s="30"/>
      <c r="O325" s="30"/>
      <c r="P325" s="30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10"/>
      <c r="E326" s="56"/>
      <c r="F326" s="10"/>
      <c r="G326" s="65"/>
      <c r="H326" s="10"/>
      <c r="I326" s="27"/>
      <c r="J326" s="27"/>
      <c r="K326" s="27"/>
      <c r="L326" s="83"/>
      <c r="M326" s="32"/>
      <c r="N326" s="30"/>
      <c r="O326" s="30"/>
      <c r="P326" s="30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ref="X326:X362" si="79">IF(R326=1,("AL.  4x50 mm2+AL. 1x25 mm2"),IF(R326=2,("AL.  4x50 mm2+AL. 2x25 mm2"),IF(R326=3,("AsXSn 4x50 mm2+AsXSn 1x25 mm2"),("AsXSn 4x50 mm2+AsXSn 2x25 mm2"))))</f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54"/>
      <c r="G327" s="54"/>
      <c r="H327" s="54"/>
      <c r="I327" s="54"/>
      <c r="J327" s="27"/>
      <c r="K327" s="27"/>
      <c r="L327" s="83"/>
      <c r="M327" s="32"/>
      <c r="N327" s="30"/>
      <c r="O327" s="30"/>
      <c r="P327" s="30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9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10"/>
      <c r="D328" s="54"/>
      <c r="E328" s="53"/>
      <c r="F328" s="54"/>
      <c r="G328" s="54"/>
      <c r="H328" s="54"/>
      <c r="I328" s="54"/>
      <c r="J328" s="27"/>
      <c r="K328" s="27"/>
      <c r="L328" s="83"/>
      <c r="M328" s="32"/>
      <c r="N328" s="30"/>
      <c r="O328" s="30"/>
      <c r="P328" s="30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9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10"/>
      <c r="D329" s="54"/>
      <c r="E329" s="53"/>
      <c r="F329" s="10"/>
      <c r="G329" s="65"/>
      <c r="H329" s="10"/>
      <c r="I329" s="27"/>
      <c r="J329" s="27"/>
      <c r="K329" s="27"/>
      <c r="L329" s="8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9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3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si="79"/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10"/>
      <c r="G331" s="65"/>
      <c r="H331" s="10"/>
      <c r="I331" s="27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10"/>
      <c r="E332" s="53"/>
      <c r="F332" s="10"/>
      <c r="G332" s="65"/>
      <c r="H332" s="10"/>
      <c r="I332" s="27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81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ref="Y333:Y396" si="80">IF(S333="T",(", lampa OU, przyłącze napow. nN"), (" przyłącze napow. nN"))</f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81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80"/>
        <v xml:space="preserve"> przyłącze napow. nN</v>
      </c>
      <c r="Z334" s="18">
        <f t="shared" ref="Z334:Z360" si="81">IF(OR(N334="Kr",N334="K"),"wspornik krańcowy",IF(N334="P","wspornik przelotowy",IF(OR(N334="Nr",N334="RNKr",N334="Np."),"wspornik narożny",IF(N334="N","wspornik narożny",IF(N334="Or","wspornik odporowy",IF(OR(N334="RPP",N334="RPPb"),"wspornik przelotowy",IF(N334="RPK","wspornik przelotowy",IF(N334="RPKr","wspornik przelotowy",IF(N334="BN","wspornik przelotowy",0)))))))))</f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>
        <v>56</v>
      </c>
      <c r="D335" s="54"/>
      <c r="E335" s="53"/>
      <c r="F335" s="10"/>
      <c r="G335" s="65"/>
      <c r="H335" s="10"/>
      <c r="I335" s="27"/>
      <c r="J335" s="27"/>
      <c r="K335" s="27"/>
      <c r="L335" s="83"/>
      <c r="M335" s="32">
        <f>1397+1046</f>
        <v>2443</v>
      </c>
      <c r="N335" s="30"/>
      <c r="O335" s="30"/>
      <c r="P335" s="81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80"/>
        <v xml:space="preserve"> przyłącze napow. nN</v>
      </c>
      <c r="Z335" s="18">
        <f t="shared" si="81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>
        <v>56</v>
      </c>
      <c r="D336" s="10"/>
      <c r="E336" s="53"/>
      <c r="F336" s="54"/>
      <c r="G336" s="65"/>
      <c r="H336" s="10"/>
      <c r="I336" s="27"/>
      <c r="J336" s="27"/>
      <c r="K336" s="27"/>
      <c r="L336" s="71"/>
      <c r="M336" s="32">
        <f>1467+1096</f>
        <v>2563</v>
      </c>
      <c r="N336" s="30"/>
      <c r="O336" s="30"/>
      <c r="P336" s="81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80"/>
        <v xml:space="preserve"> przyłącze napow. nN</v>
      </c>
      <c r="Z336" s="18">
        <f t="shared" si="81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>
        <v>57</v>
      </c>
      <c r="D337" s="54"/>
      <c r="E337" s="56"/>
      <c r="F337" s="54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si="80"/>
        <v xml:space="preserve"> przyłącze napow. nN</v>
      </c>
      <c r="Z337" s="18">
        <f t="shared" si="81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>
        <v>58</v>
      </c>
      <c r="D338" s="54"/>
      <c r="E338" s="53"/>
      <c r="F338" s="54"/>
      <c r="G338" s="54"/>
      <c r="H338" s="54"/>
      <c r="I338" s="54"/>
      <c r="J338" s="54"/>
      <c r="K338" s="27"/>
      <c r="L338" s="71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si="81"/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59</v>
      </c>
      <c r="D339" s="54"/>
      <c r="E339" s="53"/>
      <c r="F339" s="54"/>
      <c r="G339" s="54"/>
      <c r="H339" s="54"/>
      <c r="I339" s="54"/>
      <c r="J339" s="54"/>
      <c r="K339" s="27"/>
      <c r="L339" s="83"/>
      <c r="M339" s="32"/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60</v>
      </c>
      <c r="D340" s="54"/>
      <c r="E340" s="53"/>
      <c r="F340" s="54"/>
      <c r="G340" s="54"/>
      <c r="H340" s="54"/>
      <c r="I340" s="54"/>
      <c r="J340" s="54"/>
      <c r="K340" s="27"/>
      <c r="L340" s="73"/>
      <c r="M340" s="32"/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61</v>
      </c>
      <c r="D341" s="10"/>
      <c r="E341" s="56"/>
      <c r="F341" s="10"/>
      <c r="G341" s="65"/>
      <c r="H341" s="10"/>
      <c r="I341" s="27"/>
      <c r="J341" s="27"/>
      <c r="K341" s="27"/>
      <c r="L341" s="83"/>
      <c r="M341" s="32"/>
      <c r="N341" s="84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62</v>
      </c>
      <c r="D342" s="10"/>
      <c r="E342" s="56"/>
      <c r="F342" s="10"/>
      <c r="G342" s="65"/>
      <c r="H342" s="10"/>
      <c r="I342" s="27"/>
      <c r="J342" s="27"/>
      <c r="K342" s="27"/>
      <c r="L342" s="83"/>
      <c r="M342" s="32"/>
      <c r="N342" s="84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63</v>
      </c>
      <c r="D343" s="10"/>
      <c r="E343" s="56"/>
      <c r="F343" s="10"/>
      <c r="G343" s="65"/>
      <c r="H343" s="10"/>
      <c r="I343" s="27"/>
      <c r="J343" s="27" t="s">
        <v>58</v>
      </c>
      <c r="K343" s="27"/>
      <c r="L343" s="71"/>
      <c r="M343" s="32"/>
      <c r="N343" s="84"/>
      <c r="O343" s="30"/>
      <c r="P343" s="85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/>
      <c r="D344" s="10"/>
      <c r="E344" s="56"/>
      <c r="F344" s="10"/>
      <c r="G344" s="65"/>
      <c r="H344" s="10"/>
      <c r="I344" s="27"/>
      <c r="J344" s="27"/>
      <c r="K344" s="27"/>
      <c r="L344" s="73"/>
      <c r="M344" s="32"/>
      <c r="N344" s="84"/>
      <c r="O344" s="30"/>
      <c r="P344" s="72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/>
      <c r="D345" s="10"/>
      <c r="E345" s="56"/>
      <c r="F345" s="10"/>
      <c r="G345" s="65"/>
      <c r="H345" s="10"/>
      <c r="I345" s="27"/>
      <c r="J345" s="27"/>
      <c r="K345" s="27"/>
      <c r="L345" s="73"/>
      <c r="M345" s="32"/>
      <c r="N345" s="84"/>
      <c r="O345" s="30"/>
      <c r="P345" s="72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/>
      <c r="D346" s="10"/>
      <c r="E346" s="56"/>
      <c r="F346" s="10"/>
      <c r="G346" s="65"/>
      <c r="H346" s="10"/>
      <c r="I346" s="27"/>
      <c r="J346" s="27"/>
      <c r="K346" s="27"/>
      <c r="L346" s="73"/>
      <c r="M346" s="32"/>
      <c r="N346" s="84"/>
      <c r="O346" s="30"/>
      <c r="P346" s="72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/>
      <c r="D347" s="10"/>
      <c r="E347" s="56"/>
      <c r="F347" s="10"/>
      <c r="G347" s="65"/>
      <c r="H347" s="10"/>
      <c r="I347" s="27"/>
      <c r="J347" s="27"/>
      <c r="K347" s="27"/>
      <c r="L347" s="73"/>
      <c r="M347" s="32"/>
      <c r="N347" s="84"/>
      <c r="O347" s="30"/>
      <c r="P347" s="72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 t="s">
        <v>12</v>
      </c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16" t="s">
        <v>12</v>
      </c>
      <c r="AE349" s="35"/>
      <c r="AF349" s="35"/>
      <c r="AG349" s="35"/>
      <c r="AH349" s="35"/>
      <c r="AI349" s="35"/>
    </row>
    <row r="350" spans="1:35" s="9" customFormat="1" ht="30" customHeight="1" x14ac:dyDescent="0.2">
      <c r="A350" s="10"/>
      <c r="B350" s="75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10"/>
      <c r="B351" s="75"/>
      <c r="C351" s="10"/>
      <c r="D351" s="10"/>
      <c r="E351" s="56"/>
      <c r="F351" s="10"/>
      <c r="G351" s="65"/>
      <c r="H351" s="10"/>
      <c r="I351" s="27"/>
      <c r="J351" s="27"/>
      <c r="K351" s="27"/>
      <c r="L351" s="8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10"/>
      <c r="B352" s="75"/>
      <c r="C352" s="10"/>
      <c r="D352" s="10"/>
      <c r="E352" s="56"/>
      <c r="F352" s="10"/>
      <c r="G352" s="65"/>
      <c r="H352" s="10"/>
      <c r="I352" s="27"/>
      <c r="J352" s="27"/>
      <c r="K352" s="27"/>
      <c r="L352" s="8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/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10"/>
      <c r="B353" s="75"/>
      <c r="C353" s="54"/>
      <c r="D353" s="54"/>
      <c r="E353" s="53"/>
      <c r="F353" s="54"/>
      <c r="G353" s="54"/>
      <c r="H353" s="54"/>
      <c r="I353" s="54"/>
      <c r="J353" s="54"/>
      <c r="K353" s="27"/>
      <c r="L353" s="71"/>
      <c r="M353" s="32"/>
      <c r="N353" s="30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35"/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54"/>
      <c r="D354" s="54"/>
      <c r="E354" s="53"/>
      <c r="F354" s="54"/>
      <c r="G354" s="54"/>
      <c r="H354" s="54"/>
      <c r="I354" s="54"/>
      <c r="J354" s="54"/>
      <c r="K354" s="27"/>
      <c r="L354" s="83"/>
      <c r="M354" s="32"/>
      <c r="N354" s="30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3"/>
      <c r="F355" s="10"/>
      <c r="G355" s="65"/>
      <c r="H355" s="10"/>
      <c r="I355" s="27"/>
      <c r="J355" s="27"/>
      <c r="K355" s="27"/>
      <c r="L355" s="83"/>
      <c r="M355" s="32"/>
      <c r="N355" s="30"/>
      <c r="O355" s="84"/>
      <c r="P355" s="30"/>
      <c r="Q355" s="19"/>
      <c r="R355" s="39">
        <v>1</v>
      </c>
      <c r="S355" s="86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3"/>
      <c r="F356" s="10"/>
      <c r="G356" s="13"/>
      <c r="H356" s="10"/>
      <c r="I356" s="27"/>
      <c r="J356" s="27"/>
      <c r="K356" s="27"/>
      <c r="L356" s="71"/>
      <c r="M356" s="32"/>
      <c r="N356" s="30"/>
      <c r="O356" s="84"/>
      <c r="P356" s="30"/>
      <c r="Q356" s="19"/>
      <c r="R356" s="39">
        <v>1</v>
      </c>
      <c r="S356" s="86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10"/>
      <c r="D357" s="10"/>
      <c r="E357" s="56"/>
      <c r="F357" s="10"/>
      <c r="G357" s="65"/>
      <c r="H357" s="10"/>
      <c r="I357" s="27"/>
      <c r="J357" s="27"/>
      <c r="K357" s="27"/>
      <c r="L357" s="73"/>
      <c r="M357" s="32"/>
      <c r="N357" s="84"/>
      <c r="O357" s="84"/>
      <c r="P357" s="81"/>
      <c r="Q357" s="19"/>
      <c r="R357" s="39">
        <v>1</v>
      </c>
      <c r="S357" s="86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73"/>
      <c r="M358" s="32"/>
      <c r="N358" s="30"/>
      <c r="O358" s="30"/>
      <c r="P358" s="30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54"/>
      <c r="D359" s="54"/>
      <c r="E359" s="53"/>
      <c r="F359" s="54"/>
      <c r="G359" s="54"/>
      <c r="H359" s="54"/>
      <c r="I359" s="54"/>
      <c r="J359" s="54"/>
      <c r="K359" s="27"/>
      <c r="L359" s="73"/>
      <c r="M359" s="32"/>
      <c r="N359" s="30"/>
      <c r="O359" s="30"/>
      <c r="P359" s="30"/>
      <c r="Q359" s="19"/>
      <c r="R359" s="39">
        <v>1</v>
      </c>
      <c r="S359" s="30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6"/>
      <c r="F360" s="10"/>
      <c r="G360" s="65"/>
      <c r="H360" s="10"/>
      <c r="I360" s="27"/>
      <c r="J360" s="27" t="s">
        <v>56</v>
      </c>
      <c r="K360" s="27"/>
      <c r="L360" s="73"/>
      <c r="M360" s="32"/>
      <c r="N360" s="84"/>
      <c r="O360" s="84"/>
      <c r="P360" s="30"/>
      <c r="Q360" s="19"/>
      <c r="R360" s="39">
        <v>1</v>
      </c>
      <c r="S360" s="30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87"/>
      <c r="N361" s="84"/>
      <c r="O361" s="84"/>
      <c r="P361" s="30"/>
      <c r="Q361" s="19"/>
      <c r="R361" s="39">
        <v>1</v>
      </c>
      <c r="S361" s="30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ref="Z361:Z374" si="82">IF(OR(N361="Kr",N361="K"),"wspornik krańcowy",IF(N361="P","wspornik przelotowy",IF(OR(N361="Nr",N361="RNKr"),"wspornik narożny",IF(N361="N","wspornik narożny",IF(N361="Or","wspornik odporowy",IF(OR(N361="RPP",N361="RPPb"),"wspornik przelotowy",IF(N361="RPK","wspornik przelotowy",IF(N361="RPKr","wspornik przelotowy",IF(N361="BN","wspornik przelotowy",0)))))))))</f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10"/>
      <c r="D362" s="10"/>
      <c r="E362" s="56"/>
      <c r="F362" s="10"/>
      <c r="G362" s="65"/>
      <c r="H362" s="10"/>
      <c r="I362" s="27"/>
      <c r="J362" s="27"/>
      <c r="K362" s="27"/>
      <c r="L362" s="83"/>
      <c r="M362" s="87"/>
      <c r="N362" s="84"/>
      <c r="O362" s="84"/>
      <c r="P362" s="81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2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10"/>
      <c r="D363" s="10"/>
      <c r="E363" s="56"/>
      <c r="F363" s="10"/>
      <c r="G363" s="65"/>
      <c r="H363" s="10"/>
      <c r="I363" s="27"/>
      <c r="J363" s="27"/>
      <c r="K363" s="27"/>
      <c r="L363" s="83"/>
      <c r="M363" s="87"/>
      <c r="N363" s="84"/>
      <c r="O363" s="84"/>
      <c r="P363" s="81"/>
      <c r="Q363" s="19"/>
      <c r="R363" s="39">
        <v>1</v>
      </c>
      <c r="S363" s="30"/>
      <c r="T363" s="30"/>
      <c r="U363" s="34">
        <f t="shared" ref="U363:U397" si="83">P363+2</f>
        <v>2</v>
      </c>
      <c r="V363" s="35"/>
      <c r="W363" s="35"/>
      <c r="X363" s="18" t="str">
        <f t="shared" ref="X363:X371" si="84">IF(R363=1,("AL.  4x50 mm2+AL. 1x25 mm2"),("AsXSn 4x50 mm2+AsXSn 2x25 mm2"))</f>
        <v>AL.  4x50 mm2+AL. 1x25 mm2</v>
      </c>
      <c r="Y363" s="18" t="str">
        <f t="shared" si="80"/>
        <v xml:space="preserve"> przyłącze napow. nN</v>
      </c>
      <c r="Z363" s="18">
        <f t="shared" si="82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/>
      <c r="K364" s="27"/>
      <c r="L364" s="83"/>
      <c r="M364" s="87"/>
      <c r="N364" s="84"/>
      <c r="O364" s="84"/>
      <c r="P364" s="81"/>
      <c r="Q364" s="19"/>
      <c r="R364" s="39">
        <v>1</v>
      </c>
      <c r="S364" s="30"/>
      <c r="T364" s="30"/>
      <c r="U364" s="34">
        <f t="shared" si="83"/>
        <v>2</v>
      </c>
      <c r="V364" s="35"/>
      <c r="W364" s="35"/>
      <c r="X364" s="18" t="str">
        <f t="shared" si="84"/>
        <v>AL.  4x50 mm2+AL. 1x25 mm2</v>
      </c>
      <c r="Y364" s="18" t="str">
        <f t="shared" si="80"/>
        <v xml:space="preserve"> przyłącze napow. nN</v>
      </c>
      <c r="Z364" s="18">
        <f t="shared" si="82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83"/>
      <c r="M365" s="87"/>
      <c r="N365" s="84"/>
      <c r="O365" s="84"/>
      <c r="P365" s="81"/>
      <c r="Q365" s="19"/>
      <c r="R365" s="39">
        <v>1</v>
      </c>
      <c r="S365" s="30"/>
      <c r="T365" s="30"/>
      <c r="U365" s="34">
        <f t="shared" si="83"/>
        <v>2</v>
      </c>
      <c r="V365" s="35"/>
      <c r="W365" s="35"/>
      <c r="X365" s="18" t="str">
        <f t="shared" si="84"/>
        <v>AL.  4x50 mm2+AL. 1x25 mm2</v>
      </c>
      <c r="Y365" s="18" t="str">
        <f t="shared" si="80"/>
        <v xml:space="preserve"> przyłącze napow. nN</v>
      </c>
      <c r="Z365" s="18">
        <f t="shared" si="82"/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7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83"/>
        <v>2</v>
      </c>
      <c r="V366" s="35"/>
      <c r="W366" s="35"/>
      <c r="X366" s="18" t="str">
        <f t="shared" si="84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54"/>
      <c r="D367" s="54"/>
      <c r="E367" s="53"/>
      <c r="F367" s="54"/>
      <c r="G367" s="88"/>
      <c r="H367" s="54"/>
      <c r="I367" s="54"/>
      <c r="J367" s="54"/>
      <c r="K367" s="27"/>
      <c r="L367" s="73"/>
      <c r="M367" s="87"/>
      <c r="N367" s="30"/>
      <c r="O367" s="30"/>
      <c r="P367" s="30"/>
      <c r="Q367" s="19"/>
      <c r="R367" s="39">
        <v>1</v>
      </c>
      <c r="S367" s="30"/>
      <c r="T367" s="30"/>
      <c r="U367" s="34">
        <f t="shared" si="83"/>
        <v>2</v>
      </c>
      <c r="V367" s="35"/>
      <c r="W367" s="35"/>
      <c r="X367" s="18" t="str">
        <f t="shared" si="84"/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54"/>
      <c r="D368" s="54"/>
      <c r="E368" s="53"/>
      <c r="F368" s="54"/>
      <c r="G368" s="88"/>
      <c r="H368" s="54"/>
      <c r="I368" s="54"/>
      <c r="J368" s="54"/>
      <c r="K368" s="27"/>
      <c r="L368" s="83"/>
      <c r="M368" s="87"/>
      <c r="N368" s="30"/>
      <c r="O368" s="30"/>
      <c r="P368" s="33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54"/>
      <c r="D369" s="54"/>
      <c r="E369" s="53"/>
      <c r="F369" s="54"/>
      <c r="G369" s="88"/>
      <c r="H369" s="54"/>
      <c r="I369" s="54"/>
      <c r="J369" s="54"/>
      <c r="K369" s="27"/>
      <c r="L369" s="83"/>
      <c r="M369" s="87"/>
      <c r="N369" s="30"/>
      <c r="O369" s="30"/>
      <c r="P369" s="33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10"/>
      <c r="J370" s="10"/>
      <c r="K370" s="10"/>
      <c r="L370" s="73"/>
      <c r="M370" s="87"/>
      <c r="N370" s="30"/>
      <c r="O370" s="30"/>
      <c r="P370" s="33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10"/>
      <c r="D371" s="10"/>
      <c r="E371" s="56"/>
      <c r="F371" s="10"/>
      <c r="G371" s="65"/>
      <c r="H371" s="10"/>
      <c r="I371" s="27"/>
      <c r="J371" s="27"/>
      <c r="K371" s="27"/>
      <c r="L371" s="83"/>
      <c r="M371" s="87"/>
      <c r="N371" s="84"/>
      <c r="O371" s="84"/>
      <c r="P371" s="33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10"/>
      <c r="D372" s="10"/>
      <c r="E372" s="56"/>
      <c r="F372" s="10"/>
      <c r="G372" s="65"/>
      <c r="H372" s="10"/>
      <c r="I372" s="27"/>
      <c r="J372" s="27"/>
      <c r="K372" s="27"/>
      <c r="L372" s="83"/>
      <c r="M372" s="87"/>
      <c r="N372" s="84"/>
      <c r="O372" s="84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>IF(R372="4xAL50 + 2xAL25",("AL.  4x50 mm2+AL.2x25 mm2"),("AL. 2x25 mm2"))</f>
        <v>AL. 2x25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10"/>
      <c r="D373" s="10"/>
      <c r="E373" s="56"/>
      <c r="F373" s="10"/>
      <c r="G373" s="65"/>
      <c r="H373" s="10"/>
      <c r="I373" s="27"/>
      <c r="J373" s="27"/>
      <c r="K373" s="27"/>
      <c r="L373" s="73"/>
      <c r="M373" s="87"/>
      <c r="N373" s="84"/>
      <c r="O373" s="84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>IF(R373="4xAL50 + 2xAL25",("AL.  4x50 mm2+AL.2x25 mm2"),("AL. 2x25 mm2"))</f>
        <v>AL. 2x25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27"/>
      <c r="J374" s="27"/>
      <c r="K374" s="27"/>
      <c r="L374" s="83"/>
      <c r="M374" s="87"/>
      <c r="N374" s="84"/>
      <c r="O374" s="84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>IF(R374="4xAL50 + 2xAL25",("AL.  4x50 mm2+AL.2x25 mm2"),("AL. 2x25 mm2"))</f>
        <v>AL. 2x25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>IF(R375="4xAL50 + 2xAL25",("AL.  4x50 mm2+AL.2x25 mm2"),("AL. 2x25 mm2"))</f>
        <v>AL. 2x25 mm2</v>
      </c>
      <c r="Y375" s="18" t="str">
        <f t="shared" si="80"/>
        <v xml:space="preserve"> przyłącze napow. nN</v>
      </c>
      <c r="Z375" s="18"/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7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/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thickBot="1" x14ac:dyDescent="0.25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>
        <f>E375</f>
        <v>0</v>
      </c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 t="shared" ref="X377:X385" si="85">IF(R377="AsXSn 4x50+AsXSn 2x25",("AsXSn 4x50 mm2+AsXSn 2x25 mm2"),("AsXSn 4x50 mm2+AsXSn 2x25 mm2+AsXSn 4x50 mm2"))</f>
        <v>AsXSn 4x50 mm2+AsXSn 2x25 mm2+AsXSn 4x50 mm2</v>
      </c>
      <c r="Y377" s="18" t="str">
        <f t="shared" si="80"/>
        <v xml:space="preserve"> przyłącze napow. nN</v>
      </c>
      <c r="Z377" s="18"/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thickBot="1" x14ac:dyDescent="0.25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89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 t="shared" si="85"/>
        <v>AsXSn 4x50 mm2+AsXSn 2x25 mm2+AsXSn 4x50 mm2</v>
      </c>
      <c r="Y378" s="18" t="str">
        <f t="shared" si="80"/>
        <v xml:space="preserve"> przyłącze napow. nN</v>
      </c>
      <c r="Z378" s="18"/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 t="shared" si="85"/>
        <v>AsXSn 4x50 mm2+AsXSn 2x25 mm2+AsXSn 4x50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8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 t="shared" si="85"/>
        <v>AsXSn 4x50 mm2+AsXSn 2x25 mm2+AsXSn 4x50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x14ac:dyDescent="0.2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/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si="85"/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x14ac:dyDescent="0.2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33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90"/>
      <c r="B383" s="91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90"/>
      <c r="B384" s="91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90"/>
      <c r="B385" s="91"/>
      <c r="C385" s="10"/>
      <c r="D385" s="10"/>
      <c r="E385" s="56"/>
      <c r="F385" s="10"/>
      <c r="G385" s="65"/>
      <c r="H385" s="10"/>
      <c r="I385" s="27"/>
      <c r="J385" s="27"/>
      <c r="K385" s="27"/>
      <c r="L385" s="8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90"/>
      <c r="B386" s="91"/>
      <c r="C386" s="10"/>
      <c r="D386" s="10"/>
      <c r="E386" s="56"/>
      <c r="F386" s="10"/>
      <c r="G386" s="65"/>
      <c r="H386" s="10"/>
      <c r="I386" s="27"/>
      <c r="J386" s="27"/>
      <c r="K386" s="27"/>
      <c r="L386" s="7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>IF(R386="4xAL50+2xAL25 +AsXSn 4x50",("AL.  4x50 mm2+AL. 2x25 mm2+AsXSn 4x50 mm2"),("AsXSn 4x50 mm2"))</f>
        <v>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>IF(R387="4xAL50+2xAL25 +AsXSn 4x50",("AL.  4x50 mm2+AL. 2x25 mm2+AsXSn 4x50 mm2"),("AsXSn 4x50 mm2"))</f>
        <v>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7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>IF(R388="4xAL50+2xAL25 +AsXSn 4x50",("AL.  4x50 mm2+AL. 2x25 mm2+AsXSn 4x50 mm2"),("AsXSn 4x50 mm2"))</f>
        <v>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>IF(R389="4xAL50+2xAL25 +AsXSn 4x50",("AL.  4x50 mm2+AL. 2x25 mm2+AsXSn 4x50 mm2"),("AsXSn 4x50 mm2"))</f>
        <v>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8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/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54"/>
      <c r="D391" s="54"/>
      <c r="E391" s="53"/>
      <c r="F391" s="54"/>
      <c r="G391" s="88"/>
      <c r="H391" s="54"/>
      <c r="I391" s="54"/>
      <c r="J391" s="54"/>
      <c r="K391" s="27"/>
      <c r="L391" s="83"/>
      <c r="M391" s="87"/>
      <c r="N391" s="30"/>
      <c r="O391" s="30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/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54"/>
      <c r="D392" s="54"/>
      <c r="E392" s="53"/>
      <c r="F392" s="54"/>
      <c r="G392" s="88"/>
      <c r="H392" s="54"/>
      <c r="I392" s="54"/>
      <c r="J392" s="54"/>
      <c r="K392" s="27"/>
      <c r="L392" s="83"/>
      <c r="M392" s="87"/>
      <c r="N392" s="30"/>
      <c r="O392" s="30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 + 4xAL50 + 2xAL25", ("2xAL.  4x50 mm2+AL. 2x25 mm2"), ("AsXSn 4x50 mm2+AsXSn 2x25 mm2"))</f>
        <v>AsXSn 4x50 mm2+AsXSn 2x25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10"/>
      <c r="J393" s="10"/>
      <c r="K393" s="10"/>
      <c r="L393" s="73"/>
      <c r="M393" s="87"/>
      <c r="N393" s="30"/>
      <c r="O393" s="30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 + 4xAL50 + 2xAL25", ("2xAL.  4x50 mm2+AL. 2x25 mm2"), ("AsXSn 4x50 mm2+AsXSn 2x25 mm2"))</f>
        <v>AsXSn 4x50 mm2+AsXSn 2x25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thickBot="1" x14ac:dyDescent="0.25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7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 t="str">
        <f t="shared" ref="X394:X406" si="86">IF(R394="4xAL50 + 2xAL25", ("AL.  4x50 mm2+AL. 2x25 mm2"), ("AsXSn 4x50 mm2+AsXSn 2x25 mm2"))</f>
        <v>AsXSn 4x50 mm2+AsXSn 2x25 mm2</v>
      </c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thickBot="1" x14ac:dyDescent="0.25">
      <c r="A395" s="90"/>
      <c r="B395" s="91"/>
      <c r="C395" s="10"/>
      <c r="D395" s="10"/>
      <c r="E395" s="56"/>
      <c r="F395" s="10"/>
      <c r="G395" s="65"/>
      <c r="H395" s="10"/>
      <c r="I395" s="27"/>
      <c r="J395" s="27"/>
      <c r="K395" s="27"/>
      <c r="L395" s="83"/>
      <c r="M395" s="87"/>
      <c r="N395" s="84"/>
      <c r="O395" s="84"/>
      <c r="P395" s="89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 t="str">
        <f t="shared" si="86"/>
        <v>AsXSn 4x50 mm2+AsXSn 2x25 mm2</v>
      </c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10"/>
      <c r="B396" s="75"/>
      <c r="C396" s="10"/>
      <c r="D396" s="10"/>
      <c r="E396" s="56"/>
      <c r="F396" s="10"/>
      <c r="G396" s="65"/>
      <c r="H396" s="10"/>
      <c r="I396" s="27"/>
      <c r="J396" s="27"/>
      <c r="K396" s="27"/>
      <c r="L396" s="83"/>
      <c r="M396" s="87"/>
      <c r="N396" s="84"/>
      <c r="O396" s="84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 t="shared" si="86"/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10"/>
      <c r="B397" s="75"/>
      <c r="C397" s="10"/>
      <c r="D397" s="10"/>
      <c r="E397" s="56"/>
      <c r="F397" s="10"/>
      <c r="G397" s="65"/>
      <c r="H397" s="10"/>
      <c r="I397" s="27"/>
      <c r="J397" s="27"/>
      <c r="K397" s="27"/>
      <c r="L397" s="83"/>
      <c r="M397" s="87"/>
      <c r="N397" s="84"/>
      <c r="O397" s="84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 t="shared" si="86"/>
        <v>AsXSn 4x50 mm2+AsXSn 2x25 mm2</v>
      </c>
      <c r="Y397" s="18" t="str">
        <f t="shared" ref="Y397:Y407" si="87">IF(S397="T",(", lampa OU, przyłącze napow. nN"), (" przyłącze napow. nN"))</f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x14ac:dyDescent="0.2">
      <c r="A398" s="10"/>
      <c r="B398" s="75"/>
      <c r="C398" s="10"/>
      <c r="D398" s="10"/>
      <c r="E398" s="56"/>
      <c r="F398" s="10"/>
      <c r="G398" s="65"/>
      <c r="H398" s="10"/>
      <c r="I398" s="27"/>
      <c r="J398" s="27"/>
      <c r="K398" s="27"/>
      <c r="L398" s="83"/>
      <c r="M398" s="87"/>
      <c r="N398" s="84"/>
      <c r="O398" s="84"/>
      <c r="P398" s="33"/>
      <c r="Q398" s="19"/>
      <c r="R398" s="39">
        <v>1</v>
      </c>
      <c r="S398" s="30"/>
      <c r="T398" s="30"/>
      <c r="U398" s="34"/>
      <c r="V398" s="35"/>
      <c r="W398" s="35"/>
      <c r="X398" s="18" t="str">
        <f t="shared" si="86"/>
        <v>AsXSn 4x50 mm2+AsXSn 2x25 mm2</v>
      </c>
      <c r="Y398" s="18" t="str">
        <f t="shared" si="87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x14ac:dyDescent="0.2">
      <c r="A399" s="10"/>
      <c r="B399" s="75"/>
      <c r="C399" s="10"/>
      <c r="D399" s="10"/>
      <c r="E399" s="56"/>
      <c r="F399" s="10"/>
      <c r="G399" s="65"/>
      <c r="H399" s="10"/>
      <c r="I399" s="27"/>
      <c r="J399" s="27"/>
      <c r="K399" s="27"/>
      <c r="L399" s="73"/>
      <c r="M399" s="87"/>
      <c r="N399" s="84"/>
      <c r="O399" s="84"/>
      <c r="P399" s="33"/>
      <c r="Q399" s="19"/>
      <c r="R399" s="39">
        <v>1</v>
      </c>
      <c r="S399" s="30"/>
      <c r="T399" s="30"/>
      <c r="U399" s="34"/>
      <c r="V399" s="35"/>
      <c r="W399" s="35"/>
      <c r="X399" s="18" t="str">
        <f t="shared" si="86"/>
        <v>AsXSn 4x50 mm2+AsXSn 2x25 mm2</v>
      </c>
      <c r="Y399" s="18" t="str">
        <f t="shared" si="87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32" t="s">
        <v>54</v>
      </c>
      <c r="N400" s="84"/>
      <c r="O400" s="84"/>
      <c r="P400" s="33"/>
      <c r="Q400" s="19"/>
      <c r="R400" s="30"/>
      <c r="S400" s="30"/>
      <c r="T400" s="30"/>
      <c r="U400" s="34"/>
      <c r="V400" s="35"/>
      <c r="W400" s="35"/>
      <c r="X400" s="18" t="str">
        <f t="shared" si="86"/>
        <v>AsXSn 4x50 mm2+AsXSn 2x25 mm2</v>
      </c>
      <c r="Y400" s="18" t="str">
        <f t="shared" si="87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92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0"/>
      <c r="S401" s="30"/>
      <c r="T401" s="30"/>
      <c r="U401" s="34"/>
      <c r="V401" s="35"/>
      <c r="W401" s="35"/>
      <c r="X401" s="18" t="str">
        <f t="shared" si="86"/>
        <v>AsXSn 4x50 mm2+AsXSn 2x25 mm2</v>
      </c>
      <c r="Y401" s="18" t="str">
        <f t="shared" si="87"/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92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0"/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92"/>
      <c r="C403" s="10"/>
      <c r="D403" s="10"/>
      <c r="E403" s="56"/>
      <c r="F403" s="10"/>
      <c r="G403" s="65"/>
      <c r="H403" s="10"/>
      <c r="I403" s="27"/>
      <c r="J403" s="27"/>
      <c r="K403" s="27"/>
      <c r="L403" s="71"/>
      <c r="M403" s="87"/>
      <c r="N403" s="84"/>
      <c r="O403" s="84"/>
      <c r="P403" s="33"/>
      <c r="Q403" s="19"/>
      <c r="R403" s="30"/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thickBot="1" x14ac:dyDescent="0.25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71"/>
      <c r="M404" s="87"/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thickBot="1" x14ac:dyDescent="0.25">
      <c r="A405" s="10"/>
      <c r="B405" s="75"/>
      <c r="C405" s="54"/>
      <c r="D405" s="54"/>
      <c r="E405" s="53"/>
      <c r="F405" s="54"/>
      <c r="G405" s="88"/>
      <c r="H405" s="54"/>
      <c r="I405" s="54"/>
      <c r="J405" s="54"/>
      <c r="K405" s="27"/>
      <c r="L405" s="83"/>
      <c r="M405" s="87"/>
      <c r="N405" s="30"/>
      <c r="O405" s="30"/>
      <c r="P405" s="89"/>
      <c r="Q405" s="19"/>
      <c r="R405" s="30"/>
      <c r="S405" s="30"/>
      <c r="T405" s="30"/>
      <c r="U405" s="93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75"/>
      <c r="C406" s="54"/>
      <c r="D406" s="54"/>
      <c r="E406" s="53"/>
      <c r="F406" s="54"/>
      <c r="G406" s="88"/>
      <c r="H406" s="54"/>
      <c r="I406" s="54"/>
      <c r="J406" s="54"/>
      <c r="K406" s="27"/>
      <c r="L406" s="83"/>
      <c r="M406" s="87"/>
      <c r="N406" s="30"/>
      <c r="O406" s="30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75"/>
      <c r="C407" s="54"/>
      <c r="D407" s="54"/>
      <c r="E407" s="53"/>
      <c r="F407" s="54"/>
      <c r="G407" s="88"/>
      <c r="H407" s="54"/>
      <c r="I407" s="54"/>
      <c r="J407" s="54"/>
      <c r="K407" s="27"/>
      <c r="L407" s="83"/>
      <c r="M407" s="87"/>
      <c r="N407" s="30"/>
      <c r="O407" s="30"/>
      <c r="P407" s="33"/>
      <c r="Q407" s="19"/>
      <c r="R407" s="30"/>
      <c r="S407" s="30"/>
      <c r="T407" s="30"/>
      <c r="U407" s="34"/>
      <c r="V407" s="35"/>
      <c r="W407" s="35"/>
      <c r="X407" s="18"/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x14ac:dyDescent="0.2">
      <c r="A408" s="10"/>
      <c r="B408" s="75"/>
      <c r="C408" s="54"/>
      <c r="D408" s="54"/>
      <c r="E408" s="53"/>
      <c r="F408" s="54"/>
      <c r="G408" s="88"/>
      <c r="H408" s="54"/>
      <c r="I408" s="54"/>
      <c r="J408" s="54"/>
      <c r="K408" s="27"/>
      <c r="L408" s="83"/>
      <c r="M408" s="87"/>
      <c r="N408" s="30"/>
      <c r="O408" s="30"/>
      <c r="P408" s="33"/>
      <c r="Q408" s="19"/>
      <c r="R408" s="30"/>
      <c r="S408" s="30"/>
      <c r="T408" s="30"/>
      <c r="U408" s="34"/>
      <c r="V408" s="35"/>
      <c r="W408" s="35"/>
      <c r="X408" s="18"/>
      <c r="Y408" s="18"/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x14ac:dyDescent="0.2">
      <c r="A409" s="10"/>
      <c r="B409" s="75"/>
      <c r="C409" s="10"/>
      <c r="D409" s="10"/>
      <c r="E409" s="56"/>
      <c r="F409" s="10"/>
      <c r="G409" s="65"/>
      <c r="H409" s="10"/>
      <c r="I409" s="10"/>
      <c r="J409" s="10"/>
      <c r="K409" s="10"/>
      <c r="L409" s="71"/>
      <c r="M409" s="87"/>
      <c r="N409" s="30"/>
      <c r="O409" s="30"/>
      <c r="P409" s="33"/>
      <c r="Q409" s="19"/>
      <c r="R409" s="30"/>
      <c r="S409" s="30"/>
      <c r="T409" s="30"/>
      <c r="U409" s="34"/>
      <c r="V409" s="35"/>
      <c r="W409" s="35"/>
      <c r="X409" s="18"/>
      <c r="Y409" s="18"/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10"/>
      <c r="D410" s="10"/>
      <c r="E410" s="56"/>
      <c r="F410" s="10"/>
      <c r="G410" s="65"/>
      <c r="H410" s="10"/>
      <c r="I410" s="27"/>
      <c r="J410" s="27"/>
      <c r="K410" s="27"/>
      <c r="L410" s="71"/>
      <c r="M410" s="87"/>
      <c r="N410" s="84"/>
      <c r="O410" s="30"/>
      <c r="P410" s="33"/>
      <c r="Q410" s="19"/>
      <c r="R410" s="86"/>
      <c r="S410" s="84"/>
      <c r="T410" s="30"/>
      <c r="U410" s="34"/>
      <c r="V410" s="35"/>
      <c r="W410" s="35"/>
      <c r="X410" s="18" t="str">
        <f t="shared" ref="X410:X429" si="88">IF(R410="4xAL50 + 2xAL25", ("AL.  4x50 mm2+AL. 2x25 mm2"), ("AsXSn 4x50 mm2+AsXSn 2x25 mm2"))</f>
        <v>AsXSn 4x50 mm2+AsXSn 2x25 mm2</v>
      </c>
      <c r="Y410" s="18" t="str">
        <f t="shared" ref="Y410:Y429" si="89">IF(S410="T",(", lampa OU, przyłącze napow. nN"), (" przyłącze napow. nN"))</f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10"/>
      <c r="D411" s="10"/>
      <c r="E411" s="56"/>
      <c r="F411" s="10"/>
      <c r="G411" s="65"/>
      <c r="H411" s="10"/>
      <c r="I411" s="27"/>
      <c r="J411" s="27"/>
      <c r="K411" s="27"/>
      <c r="L411" s="73"/>
      <c r="M411" s="87">
        <f>E411</f>
        <v>0</v>
      </c>
      <c r="N411" s="84"/>
      <c r="O411" s="30"/>
      <c r="P411" s="33"/>
      <c r="Q411" s="19"/>
      <c r="R411" s="86"/>
      <c r="S411" s="84"/>
      <c r="T411" s="30"/>
      <c r="U411" s="34"/>
      <c r="V411" s="35"/>
      <c r="W411" s="35"/>
      <c r="X411" s="18" t="str">
        <f t="shared" si="88"/>
        <v>AsXSn 4x50 mm2+AsXSn 2x25 mm2</v>
      </c>
      <c r="Y411" s="18" t="str">
        <f t="shared" si="89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10"/>
      <c r="D412" s="10"/>
      <c r="E412" s="56"/>
      <c r="F412" s="10"/>
      <c r="G412" s="65"/>
      <c r="H412" s="10"/>
      <c r="I412" s="27"/>
      <c r="J412" s="27"/>
      <c r="K412" s="27"/>
      <c r="L412" s="73"/>
      <c r="M412" s="87">
        <f>E412</f>
        <v>0</v>
      </c>
      <c r="N412" s="84"/>
      <c r="O412" s="30"/>
      <c r="P412" s="33"/>
      <c r="Q412" s="43"/>
      <c r="R412" s="86"/>
      <c r="S412" s="84"/>
      <c r="T412" s="30"/>
      <c r="U412" s="34"/>
      <c r="V412" s="35"/>
      <c r="W412" s="35"/>
      <c r="X412" s="18" t="str">
        <f t="shared" si="88"/>
        <v>AsXSn 4x50 mm2+AsXSn 2x25 mm2</v>
      </c>
      <c r="Y412" s="18" t="str">
        <f t="shared" si="89"/>
        <v xml:space="preserve"> przyłącze napow. nN</v>
      </c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thickBot="1" x14ac:dyDescent="0.25">
      <c r="A413" s="10"/>
      <c r="B413" s="75"/>
      <c r="C413" s="10"/>
      <c r="D413" s="10"/>
      <c r="E413" s="56"/>
      <c r="F413" s="10"/>
      <c r="G413" s="65"/>
      <c r="H413" s="10"/>
      <c r="I413" s="27"/>
      <c r="J413" s="27"/>
      <c r="K413" s="27"/>
      <c r="L413" s="83"/>
      <c r="M413" s="87">
        <f>E413</f>
        <v>0</v>
      </c>
      <c r="N413" s="84"/>
      <c r="O413" s="30"/>
      <c r="P413" s="33"/>
      <c r="Q413" s="19"/>
      <c r="R413" s="86"/>
      <c r="S413" s="84"/>
      <c r="T413" s="30"/>
      <c r="U413" s="34"/>
      <c r="V413" s="35"/>
      <c r="W413" s="35"/>
      <c r="X413" s="18" t="str">
        <f t="shared" si="88"/>
        <v>AsXSn 4x50 mm2+AsXSn 2x25 mm2</v>
      </c>
      <c r="Y413" s="18" t="str">
        <f t="shared" si="89"/>
        <v xml:space="preserve"> przyłącze napow. nN</v>
      </c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thickBot="1" x14ac:dyDescent="0.25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83"/>
      <c r="M414" s="87">
        <f>E414</f>
        <v>0</v>
      </c>
      <c r="N414" s="84"/>
      <c r="O414" s="30"/>
      <c r="P414" s="89"/>
      <c r="Q414" s="19"/>
      <c r="R414" s="86"/>
      <c r="S414" s="84"/>
      <c r="T414" s="30"/>
      <c r="U414" s="34"/>
      <c r="V414" s="35"/>
      <c r="W414" s="35"/>
      <c r="X414" s="18" t="str">
        <f t="shared" si="88"/>
        <v>AsXSn 4x50 mm2+AsXSn 2x25 mm2</v>
      </c>
      <c r="Y414" s="18" t="str">
        <f t="shared" si="89"/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thickBot="1" x14ac:dyDescent="0.25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83"/>
      <c r="M415" s="87"/>
      <c r="N415" s="84"/>
      <c r="O415" s="30"/>
      <c r="P415" s="89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thickBot="1" x14ac:dyDescent="0.25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83"/>
      <c r="M416" s="87"/>
      <c r="N416" s="84"/>
      <c r="O416" s="30"/>
      <c r="P416" s="33"/>
      <c r="Q416" s="19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/>
      <c r="N417" s="84"/>
      <c r="O417" s="30"/>
      <c r="P417" s="89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/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71"/>
      <c r="M420" s="87"/>
      <c r="N420" s="84"/>
      <c r="O420" s="30"/>
      <c r="P420" s="89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92"/>
      <c r="C421" s="10"/>
      <c r="D421" s="10"/>
      <c r="E421" s="56"/>
      <c r="F421" s="10"/>
      <c r="G421" s="13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x14ac:dyDescent="0.2">
      <c r="A422" s="10"/>
      <c r="B422" s="92"/>
      <c r="C422" s="54"/>
      <c r="D422" s="54"/>
      <c r="E422" s="53"/>
      <c r="F422" s="54"/>
      <c r="G422" s="88"/>
      <c r="H422" s="54"/>
      <c r="I422" s="54"/>
      <c r="J422" s="54"/>
      <c r="K422" s="27"/>
      <c r="L422" s="83"/>
      <c r="M422" s="87"/>
      <c r="N422" s="30"/>
      <c r="O422" s="30"/>
      <c r="P422" s="33"/>
      <c r="Q422" s="19"/>
      <c r="R422" s="30"/>
      <c r="S422" s="30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x14ac:dyDescent="0.2">
      <c r="A423" s="10"/>
      <c r="B423" s="92"/>
      <c r="C423" s="54"/>
      <c r="D423" s="54"/>
      <c r="E423" s="53"/>
      <c r="F423" s="54"/>
      <c r="G423" s="88"/>
      <c r="H423" s="54"/>
      <c r="I423" s="54"/>
      <c r="J423" s="54"/>
      <c r="K423" s="27"/>
      <c r="L423" s="71"/>
      <c r="M423" s="87"/>
      <c r="N423" s="30"/>
      <c r="O423" s="30"/>
      <c r="P423" s="33"/>
      <c r="Q423" s="19"/>
      <c r="R423" s="30"/>
      <c r="S423" s="30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x14ac:dyDescent="0.2">
      <c r="A424" s="10"/>
      <c r="B424" s="75"/>
      <c r="C424" s="10"/>
      <c r="D424" s="56"/>
      <c r="E424" s="56"/>
      <c r="F424" s="10"/>
      <c r="G424" s="65"/>
      <c r="H424" s="10"/>
      <c r="I424" s="27"/>
      <c r="J424" s="27"/>
      <c r="K424" s="27"/>
      <c r="L424" s="83"/>
      <c r="M424" s="87"/>
      <c r="N424" s="84"/>
      <c r="O424" s="30"/>
      <c r="P424" s="33"/>
      <c r="Q424" s="19"/>
      <c r="R424" s="84"/>
      <c r="S424" s="30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75"/>
      <c r="C425" s="10"/>
      <c r="D425" s="56"/>
      <c r="E425" s="56"/>
      <c r="F425" s="10"/>
      <c r="G425" s="65"/>
      <c r="H425" s="10"/>
      <c r="I425" s="27"/>
      <c r="J425" s="27"/>
      <c r="K425" s="27"/>
      <c r="L425" s="73"/>
      <c r="M425" s="87"/>
      <c r="N425" s="84"/>
      <c r="O425" s="30"/>
      <c r="P425" s="33"/>
      <c r="Q425" s="19"/>
      <c r="R425" s="84"/>
      <c r="S425" s="30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thickBot="1" x14ac:dyDescent="0.25">
      <c r="A426" s="10"/>
      <c r="B426" s="75"/>
      <c r="C426" s="10"/>
      <c r="D426" s="56"/>
      <c r="E426" s="56"/>
      <c r="F426" s="10"/>
      <c r="G426" s="65"/>
      <c r="H426" s="10"/>
      <c r="I426" s="27"/>
      <c r="J426" s="27"/>
      <c r="K426" s="27"/>
      <c r="L426" s="83"/>
      <c r="M426" s="87"/>
      <c r="N426" s="84"/>
      <c r="O426" s="30"/>
      <c r="P426" s="89"/>
      <c r="Q426" s="19"/>
      <c r="R426" s="84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thickBot="1" x14ac:dyDescent="0.25">
      <c r="A427" s="10"/>
      <c r="B427" s="75"/>
      <c r="C427" s="10"/>
      <c r="D427" s="56"/>
      <c r="E427" s="56"/>
      <c r="F427" s="10"/>
      <c r="G427" s="65"/>
      <c r="H427" s="10"/>
      <c r="I427" s="27"/>
      <c r="J427" s="27"/>
      <c r="K427" s="27"/>
      <c r="L427" s="83"/>
      <c r="M427" s="87"/>
      <c r="N427" s="84"/>
      <c r="O427" s="30"/>
      <c r="P427" s="89"/>
      <c r="Q427" s="19"/>
      <c r="R427" s="84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x14ac:dyDescent="0.2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1"/>
      <c r="M429" s="87"/>
      <c r="N429" s="84"/>
      <c r="O429" s="84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x14ac:dyDescent="0.2">
      <c r="A430" s="10"/>
      <c r="B430" s="75"/>
      <c r="C430" s="54"/>
      <c r="D430" s="54"/>
      <c r="E430" s="53"/>
      <c r="F430" s="54"/>
      <c r="G430" s="88"/>
      <c r="H430" s="54"/>
      <c r="I430" s="54"/>
      <c r="J430" s="54"/>
      <c r="K430" s="27"/>
      <c r="L430" s="71"/>
      <c r="M430" s="87"/>
      <c r="N430" s="30"/>
      <c r="O430" s="30"/>
      <c r="P430" s="33"/>
      <c r="Q430" s="19"/>
      <c r="R430" s="30"/>
      <c r="S430" s="30"/>
      <c r="T430" s="30"/>
      <c r="U430" s="34"/>
      <c r="V430" s="35"/>
      <c r="W430" s="35"/>
      <c r="X430" s="18"/>
      <c r="Y430" s="18"/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x14ac:dyDescent="0.2">
      <c r="A431" s="10"/>
      <c r="B431" s="75"/>
      <c r="C431" s="54"/>
      <c r="D431" s="54"/>
      <c r="E431" s="53"/>
      <c r="F431" s="54"/>
      <c r="G431" s="88"/>
      <c r="H431" s="54"/>
      <c r="I431" s="54"/>
      <c r="J431" s="54"/>
      <c r="K431" s="27"/>
      <c r="L431" s="71"/>
      <c r="M431" s="87"/>
      <c r="N431" s="30"/>
      <c r="O431" s="30"/>
      <c r="P431" s="33"/>
      <c r="Q431" s="19"/>
      <c r="R431" s="30"/>
      <c r="S431" s="30"/>
      <c r="T431" s="30"/>
      <c r="U431" s="34"/>
      <c r="V431" s="35"/>
      <c r="W431" s="35"/>
      <c r="X431" s="18"/>
      <c r="Y431" s="18"/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10"/>
      <c r="E432" s="56"/>
      <c r="F432" s="10"/>
      <c r="G432" s="65"/>
      <c r="H432" s="10"/>
      <c r="I432" s="10"/>
      <c r="J432" s="10"/>
      <c r="K432" s="10"/>
      <c r="L432" s="71"/>
      <c r="M432" s="87"/>
      <c r="N432" s="30"/>
      <c r="O432" s="30"/>
      <c r="P432" s="33"/>
      <c r="Q432" s="19"/>
      <c r="R432" s="30"/>
      <c r="S432" s="30"/>
      <c r="T432" s="30"/>
      <c r="U432" s="34"/>
      <c r="V432" s="35"/>
      <c r="W432" s="35"/>
      <c r="X432" s="18"/>
      <c r="Y432" s="18"/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3"/>
      <c r="E433" s="53"/>
      <c r="F433" s="10"/>
      <c r="G433" s="65"/>
      <c r="H433" s="10"/>
      <c r="I433" s="27"/>
      <c r="J433" s="27"/>
      <c r="K433" s="27"/>
      <c r="L433" s="83"/>
      <c r="M433" s="87"/>
      <c r="N433" s="84"/>
      <c r="O433" s="30"/>
      <c r="P433" s="33"/>
      <c r="Q433" s="19"/>
      <c r="R433" s="84"/>
      <c r="S433" s="30"/>
      <c r="T433" s="30"/>
      <c r="U433" s="34"/>
      <c r="V433" s="35"/>
      <c r="W433" s="35"/>
      <c r="X433" s="18" t="str">
        <f t="shared" ref="X433:X446" si="90">IF(R433="4xAL50 + 2xAL25", ("AL.  4x50 mm2+AL. 2x25 mm2"), ("AsXSn 4x50 mm2+AsXSn 2x25 mm2"))</f>
        <v>AsXSn 4x50 mm2+AsXSn 2x25 mm2</v>
      </c>
      <c r="Y433" s="18" t="str">
        <f t="shared" ref="Y433:Y496" si="91">IF(S433="T",(", lampa OU, przyłącze napow. nN"), (" przyłącze napow. nN"))</f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10"/>
      <c r="D434" s="56"/>
      <c r="E434" s="56"/>
      <c r="F434" s="10"/>
      <c r="G434" s="65"/>
      <c r="H434" s="10"/>
      <c r="I434" s="27"/>
      <c r="J434" s="27"/>
      <c r="K434" s="27"/>
      <c r="L434" s="71"/>
      <c r="M434" s="87"/>
      <c r="N434" s="84"/>
      <c r="O434" s="30"/>
      <c r="P434" s="33"/>
      <c r="Q434" s="19"/>
      <c r="R434" s="84"/>
      <c r="S434" s="30"/>
      <c r="T434" s="30"/>
      <c r="U434" s="34"/>
      <c r="V434" s="35"/>
      <c r="W434" s="35"/>
      <c r="X434" s="18" t="str">
        <f t="shared" si="90"/>
        <v>AsXSn 4x50 mm2+AsXSn 2x25 mm2</v>
      </c>
      <c r="Y434" s="18" t="str">
        <f t="shared" si="91"/>
        <v xml:space="preserve"> przyłącze napow. nN</v>
      </c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thickBot="1" x14ac:dyDescent="0.25">
      <c r="A435" s="10"/>
      <c r="B435" s="92"/>
      <c r="C435" s="10"/>
      <c r="D435" s="53"/>
      <c r="E435" s="53"/>
      <c r="F435" s="10"/>
      <c r="G435" s="65"/>
      <c r="H435" s="10"/>
      <c r="I435" s="27"/>
      <c r="J435" s="27"/>
      <c r="K435" s="27"/>
      <c r="L435" s="83"/>
      <c r="M435" s="87">
        <f>E435</f>
        <v>0</v>
      </c>
      <c r="N435" s="84"/>
      <c r="O435" s="30"/>
      <c r="P435" s="33"/>
      <c r="Q435" s="19"/>
      <c r="R435" s="84"/>
      <c r="S435" s="30"/>
      <c r="T435" s="30"/>
      <c r="U435" s="34"/>
      <c r="V435" s="35"/>
      <c r="W435" s="35"/>
      <c r="X435" s="18" t="str">
        <f t="shared" si="90"/>
        <v>AsXSn 4x50 mm2+AsXSn 2x25 mm2</v>
      </c>
      <c r="Y435" s="18" t="str">
        <f t="shared" si="91"/>
        <v xml:space="preserve"> przyłącze napow. nN</v>
      </c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thickBot="1" x14ac:dyDescent="0.25">
      <c r="A436" s="10"/>
      <c r="B436" s="92"/>
      <c r="C436" s="10"/>
      <c r="D436" s="56"/>
      <c r="E436" s="56"/>
      <c r="F436" s="10"/>
      <c r="G436" s="65"/>
      <c r="H436" s="10"/>
      <c r="I436" s="27"/>
      <c r="J436" s="27"/>
      <c r="K436" s="27"/>
      <c r="L436" s="83"/>
      <c r="M436" s="87"/>
      <c r="N436" s="84"/>
      <c r="O436" s="30"/>
      <c r="P436" s="89"/>
      <c r="Q436" s="19"/>
      <c r="R436" s="84"/>
      <c r="S436" s="30"/>
      <c r="T436" s="30"/>
      <c r="U436" s="34"/>
      <c r="V436" s="35"/>
      <c r="W436" s="35"/>
      <c r="X436" s="18" t="str">
        <f t="shared" si="90"/>
        <v>AsXSn 4x50 mm2+AsXSn 2x25 mm2</v>
      </c>
      <c r="Y436" s="18" t="str">
        <f t="shared" si="91"/>
        <v xml:space="preserve"> przyłącze napow. nN</v>
      </c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92"/>
      <c r="C437" s="10"/>
      <c r="D437" s="53"/>
      <c r="E437" s="53"/>
      <c r="F437" s="54"/>
      <c r="G437" s="88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si="90"/>
        <v>AsXSn 4x50 mm2+AsXSn 2x25 mm2</v>
      </c>
      <c r="Y437" s="18" t="str">
        <f t="shared" si="91"/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thickBot="1" x14ac:dyDescent="0.25">
      <c r="A438" s="10"/>
      <c r="B438" s="92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89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x14ac:dyDescent="0.2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>
        <f>E440</f>
        <v>0</v>
      </c>
      <c r="N440" s="84"/>
      <c r="O440" s="30"/>
      <c r="P440" s="33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thickBot="1" x14ac:dyDescent="0.25">
      <c r="A441" s="10"/>
      <c r="B441" s="92"/>
      <c r="C441" s="10"/>
      <c r="D441" s="53"/>
      <c r="E441" s="53"/>
      <c r="F441" s="10"/>
      <c r="G441" s="65"/>
      <c r="H441" s="10"/>
      <c r="I441" s="27"/>
      <c r="J441" s="27"/>
      <c r="K441" s="27"/>
      <c r="L441" s="73"/>
      <c r="M441" s="87">
        <f>E441</f>
        <v>0</v>
      </c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83"/>
      <c r="M442" s="87"/>
      <c r="N442" s="84"/>
      <c r="O442" s="30"/>
      <c r="P442" s="89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x14ac:dyDescent="0.2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/>
      <c r="N443" s="84"/>
      <c r="O443" s="30"/>
      <c r="P443" s="33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thickBot="1" x14ac:dyDescent="0.25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71"/>
      <c r="M444" s="87"/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83"/>
      <c r="M445" s="87">
        <f>E445</f>
        <v>0</v>
      </c>
      <c r="N445" s="84"/>
      <c r="O445" s="30"/>
      <c r="P445" s="89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>
        <f>E446</f>
        <v>0</v>
      </c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16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thickBot="1" x14ac:dyDescent="0.25">
      <c r="A447" s="10"/>
      <c r="B447" s="92"/>
      <c r="C447" s="54"/>
      <c r="D447" s="54"/>
      <c r="E447" s="53"/>
      <c r="F447" s="54"/>
      <c r="G447" s="88"/>
      <c r="H447" s="54"/>
      <c r="I447" s="54"/>
      <c r="J447" s="54"/>
      <c r="K447" s="27"/>
      <c r="L447" s="71"/>
      <c r="M447" s="87"/>
      <c r="N447" s="30"/>
      <c r="O447" s="30"/>
      <c r="P447" s="89"/>
      <c r="Q447" s="19"/>
      <c r="R447" s="30"/>
      <c r="S447" s="30"/>
      <c r="T447" s="30"/>
      <c r="U447" s="93"/>
      <c r="V447" s="35"/>
      <c r="W447" s="35"/>
      <c r="X447" s="18" t="str">
        <f>IF(R447="ASxN 4x50 + ASxN 4x50 + ASxN 4x25", ("2xAsXSn 4x50 mm2+2xAsXSn 2x25 mm2"), ("AsXSn 4x50 mm2+AsXSn 2x25 mm2"))</f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54"/>
      <c r="D448" s="54"/>
      <c r="E448" s="53"/>
      <c r="F448" s="54"/>
      <c r="G448" s="88"/>
      <c r="H448" s="54"/>
      <c r="I448" s="54"/>
      <c r="J448" s="54"/>
      <c r="K448" s="27"/>
      <c r="L448" s="71"/>
      <c r="M448" s="87"/>
      <c r="N448" s="30"/>
      <c r="O448" s="30"/>
      <c r="P448" s="89"/>
      <c r="Q448" s="19"/>
      <c r="R448" s="30"/>
      <c r="S448" s="30"/>
      <c r="T448" s="30"/>
      <c r="U448" s="34"/>
      <c r="V448" s="35"/>
      <c r="W448" s="35"/>
      <c r="X448" s="18" t="str">
        <f>IF(R448="ASxN 4x50 + ASxN 4x50 + ASxN 4x25", ("2xAsXSn 4x50 mm2+2xAsXSn 2x25 mm2"), ("AsXSn 4x50 mm2+AsXSn 2x25 mm2"))</f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x14ac:dyDescent="0.2">
      <c r="A449" s="10"/>
      <c r="B449" s="92"/>
      <c r="C449" s="10"/>
      <c r="D449" s="10"/>
      <c r="E449" s="56"/>
      <c r="F449" s="10"/>
      <c r="G449" s="65"/>
      <c r="H449" s="10"/>
      <c r="I449" s="10"/>
      <c r="J449" s="10"/>
      <c r="K449" s="10"/>
      <c r="L449" s="71"/>
      <c r="M449" s="87"/>
      <c r="N449" s="30"/>
      <c r="O449" s="30"/>
      <c r="P449" s="33"/>
      <c r="Q449" s="19"/>
      <c r="R449" s="30"/>
      <c r="S449" s="30"/>
      <c r="T449" s="30"/>
      <c r="U449" s="34"/>
      <c r="V449" s="35"/>
      <c r="W449" s="35"/>
      <c r="X449" s="18" t="str">
        <f>IF(R449="ASxN 4x50 + ASxN 4x50 + ASxN 4x25", ("2xAsXSn 4x50 mm2+2xAsXSn 2x25 mm2"), ("AsXSn 4x50 mm2+AsXSn 2x25 mm2"))</f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x14ac:dyDescent="0.2">
      <c r="A450" s="10"/>
      <c r="B450" s="92"/>
      <c r="C450" s="10">
        <v>57</v>
      </c>
      <c r="D450" s="56"/>
      <c r="E450" s="56"/>
      <c r="F450" s="10"/>
      <c r="G450" s="65"/>
      <c r="H450" s="10"/>
      <c r="I450" s="27"/>
      <c r="J450" s="27"/>
      <c r="K450" s="27" t="str">
        <f t="shared" ref="K450:K507" si="92">CONCATENATE(P450,"(",U450,")")</f>
        <v>()</v>
      </c>
      <c r="L450" s="71"/>
      <c r="M450" s="87"/>
      <c r="N450" s="84"/>
      <c r="O450" s="84"/>
      <c r="P450" s="33"/>
      <c r="Q450" s="19"/>
      <c r="R450" s="84"/>
      <c r="S450" s="84"/>
      <c r="T450" s="30">
        <f t="shared" ref="T450:T513" si="93">IF(S450="T",20,0)</f>
        <v>0</v>
      </c>
      <c r="U450" s="34"/>
      <c r="V450" s="35"/>
      <c r="W450" s="35"/>
      <c r="X450" s="18" t="str">
        <f>IF(R450="ASxN 4x50 + ASxN 4x50 + ASxN 4x25", ("2xAsXSn 4x50 mm2+2xAsXSn 2x25 mm2"), ("AsXSn 4x50 mm2+AsXSn 2x25 mm2"))</f>
        <v>AsXSn 4x50 mm2+AsXSn 2x25 mm2</v>
      </c>
      <c r="Y450" s="18" t="str">
        <f t="shared" si="91"/>
        <v xml:space="preserve"> przyłącze napow. nN</v>
      </c>
      <c r="Z450" s="18"/>
      <c r="AA450" s="16"/>
      <c r="AB450" s="35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10">
        <v>58</v>
      </c>
      <c r="D451" s="53"/>
      <c r="E451" s="56"/>
      <c r="F451" s="27"/>
      <c r="G451" s="65"/>
      <c r="H451" s="10"/>
      <c r="I451" s="27"/>
      <c r="J451" s="27"/>
      <c r="K451" s="27" t="str">
        <f t="shared" si="92"/>
        <v>()</v>
      </c>
      <c r="L451" s="83"/>
      <c r="M451" s="87"/>
      <c r="N451" s="84"/>
      <c r="O451" s="84"/>
      <c r="P451" s="33"/>
      <c r="Q451" s="19"/>
      <c r="R451" s="84"/>
      <c r="S451" s="84"/>
      <c r="T451" s="30">
        <f t="shared" si="93"/>
        <v>0</v>
      </c>
      <c r="U451" s="34"/>
      <c r="V451" s="94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10">
        <v>59</v>
      </c>
      <c r="D452" s="53"/>
      <c r="E452" s="53"/>
      <c r="F452" s="54"/>
      <c r="G452" s="88"/>
      <c r="H452" s="54"/>
      <c r="I452" s="54"/>
      <c r="J452" s="54"/>
      <c r="K452" s="27" t="str">
        <f t="shared" si="92"/>
        <v>()</v>
      </c>
      <c r="L452" s="83"/>
      <c r="M452" s="87"/>
      <c r="N452" s="30"/>
      <c r="O452" s="30"/>
      <c r="P452" s="89"/>
      <c r="Q452" s="19"/>
      <c r="R452" s="30"/>
      <c r="S452" s="30"/>
      <c r="T452" s="30">
        <f t="shared" si="93"/>
        <v>0</v>
      </c>
      <c r="U452" s="34"/>
      <c r="V452" s="94"/>
      <c r="W452" s="35"/>
      <c r="X452" s="18"/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thickBot="1" x14ac:dyDescent="0.25">
      <c r="A453" s="10"/>
      <c r="B453" s="92"/>
      <c r="C453" s="10">
        <v>60</v>
      </c>
      <c r="D453" s="53"/>
      <c r="E453" s="53"/>
      <c r="F453" s="54"/>
      <c r="G453" s="88"/>
      <c r="H453" s="54"/>
      <c r="I453" s="54"/>
      <c r="J453" s="54"/>
      <c r="K453" s="27" t="str">
        <f t="shared" si="92"/>
        <v>()</v>
      </c>
      <c r="L453" s="83"/>
      <c r="M453" s="87"/>
      <c r="N453" s="30"/>
      <c r="O453" s="30"/>
      <c r="P453" s="33"/>
      <c r="Q453" s="19"/>
      <c r="R453" s="30"/>
      <c r="S453" s="30"/>
      <c r="T453" s="30">
        <f t="shared" si="93"/>
        <v>0</v>
      </c>
      <c r="U453" s="34"/>
      <c r="V453" s="94"/>
      <c r="W453" s="94"/>
      <c r="X453" s="18"/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thickBot="1" x14ac:dyDescent="0.25">
      <c r="A454" s="10"/>
      <c r="B454" s="92"/>
      <c r="C454" s="10">
        <v>61</v>
      </c>
      <c r="D454" s="56"/>
      <c r="E454" s="56"/>
      <c r="F454" s="10"/>
      <c r="G454" s="65"/>
      <c r="H454" s="12"/>
      <c r="I454" s="27"/>
      <c r="J454" s="27"/>
      <c r="K454" s="27" t="str">
        <f t="shared" si="92"/>
        <v>()</v>
      </c>
      <c r="L454" s="83"/>
      <c r="M454" s="87">
        <f>E454</f>
        <v>0</v>
      </c>
      <c r="N454" s="84"/>
      <c r="O454" s="30"/>
      <c r="P454" s="89"/>
      <c r="Q454" s="19"/>
      <c r="R454" s="84"/>
      <c r="S454" s="86"/>
      <c r="T454" s="30">
        <f t="shared" si="93"/>
        <v>0</v>
      </c>
      <c r="U454" s="34"/>
      <c r="V454" s="94"/>
      <c r="W454" s="94"/>
      <c r="X454" s="18"/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62</v>
      </c>
      <c r="D455" s="56"/>
      <c r="E455" s="56"/>
      <c r="F455" s="10"/>
      <c r="G455" s="65"/>
      <c r="H455" s="12"/>
      <c r="I455" s="27"/>
      <c r="J455" s="27"/>
      <c r="K455" s="27" t="str">
        <f t="shared" si="92"/>
        <v>()</v>
      </c>
      <c r="L455" s="83"/>
      <c r="M455" s="87">
        <f>E455</f>
        <v>0</v>
      </c>
      <c r="N455" s="84"/>
      <c r="O455" s="30"/>
      <c r="P455" s="33"/>
      <c r="Q455" s="19"/>
      <c r="R455" s="84"/>
      <c r="S455" s="86"/>
      <c r="T455" s="30">
        <f t="shared" si="93"/>
        <v>0</v>
      </c>
      <c r="U455" s="34"/>
      <c r="V455" s="94"/>
      <c r="W455" s="94"/>
      <c r="X455" s="18"/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63</v>
      </c>
      <c r="D456" s="56"/>
      <c r="E456" s="56"/>
      <c r="F456" s="10"/>
      <c r="G456" s="65"/>
      <c r="H456" s="12"/>
      <c r="I456" s="27"/>
      <c r="J456" s="27"/>
      <c r="K456" s="27" t="str">
        <f t="shared" si="92"/>
        <v>()</v>
      </c>
      <c r="L456" s="71"/>
      <c r="M456" s="87">
        <f>E456</f>
        <v>0</v>
      </c>
      <c r="N456" s="84"/>
      <c r="O456" s="30"/>
      <c r="P456" s="33"/>
      <c r="Q456" s="19"/>
      <c r="R456" s="84"/>
      <c r="S456" s="86"/>
      <c r="T456" s="30">
        <f t="shared" si="93"/>
        <v>0</v>
      </c>
      <c r="U456" s="34"/>
      <c r="V456" s="94"/>
      <c r="W456" s="94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/>
      <c r="D457" s="56"/>
      <c r="E457" s="56"/>
      <c r="F457" s="10"/>
      <c r="G457" s="65"/>
      <c r="H457" s="12"/>
      <c r="I457" s="27"/>
      <c r="J457" s="27"/>
      <c r="K457" s="27" t="str">
        <f t="shared" si="92"/>
        <v>()</v>
      </c>
      <c r="L457" s="83"/>
      <c r="M457" s="87">
        <f>E457</f>
        <v>0</v>
      </c>
      <c r="N457" s="84"/>
      <c r="O457" s="30"/>
      <c r="P457" s="33"/>
      <c r="Q457" s="19"/>
      <c r="R457" s="84"/>
      <c r="S457" s="86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/>
      <c r="D458" s="56"/>
      <c r="E458" s="53"/>
      <c r="F458" s="54"/>
      <c r="G458" s="65"/>
      <c r="H458" s="12"/>
      <c r="I458" s="27"/>
      <c r="J458" s="27"/>
      <c r="K458" s="27" t="str">
        <f t="shared" si="92"/>
        <v>()</v>
      </c>
      <c r="L458" s="83"/>
      <c r="M458" s="87"/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35"/>
      <c r="W458" s="35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x14ac:dyDescent="0.2">
      <c r="A459" s="10"/>
      <c r="B459" s="92"/>
      <c r="C459" s="10"/>
      <c r="D459" s="56"/>
      <c r="E459" s="53"/>
      <c r="F459" s="54"/>
      <c r="G459" s="65"/>
      <c r="H459" s="12"/>
      <c r="I459" s="27"/>
      <c r="J459" s="27"/>
      <c r="K459" s="27" t="str">
        <f t="shared" si="92"/>
        <v>()</v>
      </c>
      <c r="L459" s="83"/>
      <c r="M459" s="87"/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35"/>
      <c r="W459" s="35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/>
      <c r="D460" s="56"/>
      <c r="E460" s="11"/>
      <c r="F460" s="54"/>
      <c r="G460" s="88"/>
      <c r="H460" s="12"/>
      <c r="I460" s="27"/>
      <c r="J460" s="27"/>
      <c r="K460" s="27" t="str">
        <f t="shared" si="92"/>
        <v>()</v>
      </c>
      <c r="L460" s="83"/>
      <c r="M460" s="87"/>
      <c r="N460" s="30"/>
      <c r="O460" s="30"/>
      <c r="P460" s="33"/>
      <c r="Q460" s="19"/>
      <c r="R460" s="30"/>
      <c r="S460" s="30"/>
      <c r="T460" s="30">
        <f t="shared" si="93"/>
        <v>0</v>
      </c>
      <c r="U460" s="34"/>
      <c r="V460" s="35"/>
      <c r="W460" s="35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54"/>
      <c r="D461" s="53"/>
      <c r="E461" s="53"/>
      <c r="F461" s="54"/>
      <c r="G461" s="88"/>
      <c r="H461" s="54"/>
      <c r="I461" s="54"/>
      <c r="J461" s="54"/>
      <c r="K461" s="27" t="str">
        <f t="shared" si="92"/>
        <v>()</v>
      </c>
      <c r="L461" s="73"/>
      <c r="M461" s="87">
        <f>E461</f>
        <v>0</v>
      </c>
      <c r="N461" s="30"/>
      <c r="O461" s="30"/>
      <c r="P461" s="89"/>
      <c r="Q461" s="19"/>
      <c r="R461" s="30"/>
      <c r="S461" s="30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8" customFormat="1" ht="30" customHeight="1" thickBot="1" x14ac:dyDescent="0.25">
      <c r="A462" s="10"/>
      <c r="B462" s="92"/>
      <c r="C462" s="54"/>
      <c r="D462" s="53"/>
      <c r="E462" s="53"/>
      <c r="F462" s="54"/>
      <c r="G462" s="88"/>
      <c r="H462" s="54"/>
      <c r="I462" s="54"/>
      <c r="J462" s="54"/>
      <c r="K462" s="27" t="str">
        <f t="shared" si="92"/>
        <v>()</v>
      </c>
      <c r="L462" s="83"/>
      <c r="M462" s="87">
        <f>E462</f>
        <v>0</v>
      </c>
      <c r="N462" s="30"/>
      <c r="O462" s="30"/>
      <c r="P462" s="95"/>
      <c r="Q462" s="97"/>
      <c r="R462" s="30"/>
      <c r="S462" s="30"/>
      <c r="T462" s="30">
        <f t="shared" si="93"/>
        <v>0</v>
      </c>
      <c r="U462" s="34"/>
      <c r="V462" s="94"/>
      <c r="W462" s="94"/>
      <c r="X462" s="18"/>
      <c r="Y462" s="18" t="str">
        <f t="shared" si="91"/>
        <v xml:space="preserve"> przyłącze napow. nN</v>
      </c>
      <c r="Z462" s="18"/>
      <c r="AA462" s="96"/>
      <c r="AB462" s="94"/>
      <c r="AC462" s="94"/>
      <c r="AD462" s="94"/>
      <c r="AE462" s="94"/>
      <c r="AF462" s="94"/>
      <c r="AG462" s="94"/>
      <c r="AH462" s="94"/>
      <c r="AI462" s="94"/>
    </row>
    <row r="463" spans="1:35" s="9" customFormat="1" ht="30" customHeight="1" thickBot="1" x14ac:dyDescent="0.25">
      <c r="A463" s="99" t="s">
        <v>13</v>
      </c>
      <c r="B463" s="100">
        <v>1636</v>
      </c>
      <c r="C463" s="54"/>
      <c r="D463" s="53"/>
      <c r="E463" s="53"/>
      <c r="F463" s="54"/>
      <c r="G463" s="88"/>
      <c r="H463" s="54"/>
      <c r="I463" s="54"/>
      <c r="J463" s="54"/>
      <c r="K463" s="27" t="str">
        <f t="shared" si="92"/>
        <v>()</v>
      </c>
      <c r="L463" s="83">
        <f>U458+U448+U421+U401</f>
        <v>0</v>
      </c>
      <c r="M463" s="101"/>
      <c r="N463" s="30"/>
      <c r="O463" s="30"/>
      <c r="P463" s="89"/>
      <c r="Q463" s="19"/>
      <c r="R463" s="30"/>
      <c r="S463" s="30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99"/>
      <c r="B464" s="100"/>
      <c r="C464" s="54"/>
      <c r="D464" s="53"/>
      <c r="E464" s="53"/>
      <c r="F464" s="54"/>
      <c r="G464" s="88"/>
      <c r="H464" s="54"/>
      <c r="I464" s="54"/>
      <c r="J464" s="54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99"/>
      <c r="B465" s="100"/>
      <c r="C465" s="10">
        <v>37</v>
      </c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83"/>
      <c r="M465" s="87">
        <f t="shared" ref="M465:M523" si="94">E465</f>
        <v>0</v>
      </c>
      <c r="N465" s="30"/>
      <c r="O465" s="30"/>
      <c r="P465" s="33"/>
      <c r="Q465" s="19"/>
      <c r="R465" s="30"/>
      <c r="S465" s="30"/>
      <c r="T465" s="30">
        <f t="shared" si="93"/>
        <v>0</v>
      </c>
      <c r="U465" s="34"/>
      <c r="V465" s="35"/>
      <c r="W465" s="35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" customFormat="1" ht="30" customHeight="1" thickBot="1" x14ac:dyDescent="0.25">
      <c r="A466" s="99"/>
      <c r="B466" s="100"/>
      <c r="C466" s="10">
        <v>38</v>
      </c>
      <c r="D466" s="56"/>
      <c r="E466" s="56"/>
      <c r="F466" s="10"/>
      <c r="G466" s="65"/>
      <c r="H466" s="10"/>
      <c r="I466" s="10"/>
      <c r="J466" s="10"/>
      <c r="K466" s="27" t="str">
        <f t="shared" si="92"/>
        <v>()</v>
      </c>
      <c r="L466" s="71"/>
      <c r="M466" s="87">
        <f t="shared" si="94"/>
        <v>0</v>
      </c>
      <c r="N466" s="30"/>
      <c r="O466" s="30"/>
      <c r="P466" s="33"/>
      <c r="Q466" s="19"/>
      <c r="R466" s="30"/>
      <c r="S466" s="30"/>
      <c r="T466" s="30">
        <f t="shared" si="93"/>
        <v>0</v>
      </c>
      <c r="U466" s="34"/>
      <c r="V466" s="35"/>
      <c r="W466" s="35"/>
      <c r="X466" s="18"/>
      <c r="Y466" s="18" t="str">
        <f t="shared" si="91"/>
        <v xml:space="preserve"> przyłącze napow. nN</v>
      </c>
      <c r="Z466" s="18"/>
      <c r="AA466" s="16"/>
      <c r="AB466" s="35"/>
      <c r="AC466" s="35"/>
      <c r="AD466" s="35"/>
      <c r="AE466" s="35"/>
      <c r="AF466" s="35"/>
      <c r="AG466" s="35"/>
      <c r="AH466" s="35"/>
      <c r="AI466" s="35"/>
    </row>
    <row r="467" spans="1:35" s="9" customFormat="1" ht="30" customHeight="1" thickBot="1" x14ac:dyDescent="0.25">
      <c r="A467" s="102"/>
      <c r="B467" s="103"/>
      <c r="C467" s="10">
        <v>39</v>
      </c>
      <c r="D467" s="28"/>
      <c r="E467" s="28"/>
      <c r="F467" s="27"/>
      <c r="G467" s="88"/>
      <c r="H467" s="12"/>
      <c r="I467" s="27"/>
      <c r="J467" s="27"/>
      <c r="K467" s="27" t="str">
        <f t="shared" si="92"/>
        <v>()</v>
      </c>
      <c r="L467" s="83"/>
      <c r="M467" s="87">
        <f t="shared" si="94"/>
        <v>0</v>
      </c>
      <c r="N467" s="84"/>
      <c r="O467" s="30"/>
      <c r="P467" s="89"/>
      <c r="Q467" s="43"/>
      <c r="R467" s="86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102"/>
      <c r="B468" s="103"/>
      <c r="C468" s="10">
        <v>40</v>
      </c>
      <c r="D468" s="56"/>
      <c r="E468" s="28"/>
      <c r="F468" s="10"/>
      <c r="G468" s="65"/>
      <c r="H468" s="12"/>
      <c r="I468" s="27"/>
      <c r="J468" s="27"/>
      <c r="K468" s="27" t="str">
        <f t="shared" si="92"/>
        <v>()</v>
      </c>
      <c r="L468" s="83"/>
      <c r="M468" s="87">
        <f t="shared" si="94"/>
        <v>0</v>
      </c>
      <c r="N468" s="84"/>
      <c r="O468" s="30"/>
      <c r="P468" s="89"/>
      <c r="Q468" s="43"/>
      <c r="R468" s="86"/>
      <c r="S468" s="30"/>
      <c r="T468" s="30">
        <f t="shared" si="93"/>
        <v>0</v>
      </c>
      <c r="U468" s="34"/>
      <c r="V468" s="35"/>
      <c r="W468" s="18"/>
      <c r="X468" s="18"/>
      <c r="Y468" s="18" t="str">
        <f t="shared" si="91"/>
        <v xml:space="preserve"> przyłącze napow. nN</v>
      </c>
      <c r="Z468" s="16"/>
      <c r="AA468" s="18" t="s">
        <v>12</v>
      </c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102"/>
      <c r="B469" s="103"/>
      <c r="C469" s="10">
        <v>41</v>
      </c>
      <c r="D469" s="28"/>
      <c r="E469" s="28"/>
      <c r="F469" s="10"/>
      <c r="G469" s="65"/>
      <c r="H469" s="12"/>
      <c r="I469" s="27"/>
      <c r="J469" s="27"/>
      <c r="K469" s="27" t="str">
        <f t="shared" si="92"/>
        <v>()</v>
      </c>
      <c r="L469" s="83"/>
      <c r="M469" s="87">
        <f t="shared" si="94"/>
        <v>0</v>
      </c>
      <c r="N469" s="84"/>
      <c r="O469" s="30"/>
      <c r="P469" s="33"/>
      <c r="Q469" s="19"/>
      <c r="R469" s="86"/>
      <c r="S469" s="30"/>
      <c r="T469" s="30">
        <f t="shared" si="93"/>
        <v>0</v>
      </c>
      <c r="U469" s="34"/>
      <c r="V469" s="35"/>
      <c r="W469" s="18"/>
      <c r="X469" s="18"/>
      <c r="Y469" s="18" t="str">
        <f t="shared" si="91"/>
        <v xml:space="preserve"> przyłącze napow. nN</v>
      </c>
      <c r="Z469" s="16"/>
      <c r="AA469" s="18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102"/>
      <c r="B470" s="103"/>
      <c r="C470" s="10">
        <v>42</v>
      </c>
      <c r="D470" s="56"/>
      <c r="E470" s="28"/>
      <c r="F470" s="10"/>
      <c r="G470" s="65"/>
      <c r="H470" s="12"/>
      <c r="I470" s="27"/>
      <c r="J470" s="27"/>
      <c r="K470" s="27" t="str">
        <f t="shared" si="92"/>
        <v>()</v>
      </c>
      <c r="L470" s="83"/>
      <c r="M470" s="87">
        <f t="shared" si="94"/>
        <v>0</v>
      </c>
      <c r="N470" s="84"/>
      <c r="O470" s="30"/>
      <c r="P470" s="89"/>
      <c r="Q470" s="19"/>
      <c r="R470" s="86"/>
      <c r="S470" s="30"/>
      <c r="T470" s="30">
        <f t="shared" si="93"/>
        <v>0</v>
      </c>
      <c r="U470" s="34"/>
      <c r="V470" s="35"/>
      <c r="W470" s="18"/>
      <c r="X470" s="18"/>
      <c r="Y470" s="18" t="str">
        <f t="shared" si="91"/>
        <v xml:space="preserve"> przyłącze napow. nN</v>
      </c>
      <c r="Z470" s="16"/>
      <c r="AA470" s="18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43</v>
      </c>
      <c r="D471" s="28"/>
      <c r="E471" s="28"/>
      <c r="F471" s="54"/>
      <c r="G471" s="65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33"/>
      <c r="Q471" s="19"/>
      <c r="R471" s="86"/>
      <c r="S471" s="30"/>
      <c r="T471" s="30">
        <f t="shared" si="93"/>
        <v>0</v>
      </c>
      <c r="U471" s="34"/>
      <c r="V471" s="35"/>
      <c r="W471" s="18"/>
      <c r="X471" s="18"/>
      <c r="Y471" s="18" t="str">
        <f t="shared" si="91"/>
        <v xml:space="preserve"> przyłącze napow. nN</v>
      </c>
      <c r="Z471" s="16"/>
      <c r="AA471" s="18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/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71"/>
      <c r="M472" s="87">
        <f t="shared" si="94"/>
        <v>0</v>
      </c>
      <c r="N472" s="84"/>
      <c r="O472" s="30"/>
      <c r="P472" s="33"/>
      <c r="Q472" s="19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/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/>
      <c r="D473" s="28"/>
      <c r="E473" s="28"/>
      <c r="F473" s="27"/>
      <c r="G473" s="88"/>
      <c r="H473" s="12"/>
      <c r="I473" s="27"/>
      <c r="J473" s="27"/>
      <c r="K473" s="27" t="str">
        <f t="shared" si="92"/>
        <v>()</v>
      </c>
      <c r="L473" s="71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8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54"/>
      <c r="D474" s="53"/>
      <c r="E474" s="53"/>
      <c r="F474" s="54"/>
      <c r="G474" s="88"/>
      <c r="H474" s="54"/>
      <c r="I474" s="54"/>
      <c r="J474" s="54"/>
      <c r="K474" s="27" t="str">
        <f t="shared" si="92"/>
        <v>()</v>
      </c>
      <c r="L474" s="83"/>
      <c r="M474" s="87">
        <f t="shared" si="94"/>
        <v>0</v>
      </c>
      <c r="N474" s="30"/>
      <c r="O474" s="30"/>
      <c r="P474" s="89"/>
      <c r="Q474" s="43"/>
      <c r="R474" s="30"/>
      <c r="S474" s="30"/>
      <c r="T474" s="30">
        <f t="shared" si="93"/>
        <v>0</v>
      </c>
      <c r="U474" s="34"/>
      <c r="V474" s="35"/>
      <c r="W474" s="35"/>
      <c r="X474" s="18"/>
      <c r="Y474" s="18" t="str">
        <f t="shared" si="91"/>
        <v xml:space="preserve"> przyłącze napow. nN</v>
      </c>
      <c r="Z474" s="16"/>
      <c r="AA474" s="16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54"/>
      <c r="D475" s="53"/>
      <c r="E475" s="53"/>
      <c r="F475" s="54"/>
      <c r="G475" s="88"/>
      <c r="H475" s="54"/>
      <c r="I475" s="54"/>
      <c r="J475" s="54"/>
      <c r="K475" s="27" t="str">
        <f t="shared" si="92"/>
        <v>()</v>
      </c>
      <c r="L475" s="83"/>
      <c r="M475" s="87">
        <f t="shared" si="94"/>
        <v>0</v>
      </c>
      <c r="N475" s="30"/>
      <c r="O475" s="30"/>
      <c r="P475" s="33"/>
      <c r="Q475" s="19"/>
      <c r="R475" s="30"/>
      <c r="S475" s="30"/>
      <c r="T475" s="30">
        <f t="shared" si="93"/>
        <v>0</v>
      </c>
      <c r="U475" s="34"/>
      <c r="V475" s="35"/>
      <c r="W475" s="35"/>
      <c r="X475" s="18"/>
      <c r="Y475" s="18" t="str">
        <f t="shared" si="91"/>
        <v xml:space="preserve"> przyłącze napow. nN</v>
      </c>
      <c r="Z475" s="16"/>
      <c r="AA475" s="16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28"/>
      <c r="E476" s="28"/>
      <c r="F476" s="27"/>
      <c r="G476" s="65"/>
      <c r="H476" s="12"/>
      <c r="I476" s="27"/>
      <c r="J476" s="27"/>
      <c r="K476" s="27" t="str">
        <f t="shared" si="92"/>
        <v>()</v>
      </c>
      <c r="L476" s="83"/>
      <c r="M476" s="87">
        <f t="shared" si="94"/>
        <v>0</v>
      </c>
      <c r="N476" s="30"/>
      <c r="O476" s="30"/>
      <c r="P476" s="89"/>
      <c r="Q476" s="97"/>
      <c r="R476" s="30"/>
      <c r="S476" s="30"/>
      <c r="T476" s="30">
        <f t="shared" si="93"/>
        <v>0</v>
      </c>
      <c r="U476" s="34"/>
      <c r="V476" s="35"/>
      <c r="W476" s="35"/>
      <c r="X476" s="18"/>
      <c r="Y476" s="18" t="str">
        <f t="shared" si="91"/>
        <v xml:space="preserve"> przyłącze napow. nN</v>
      </c>
      <c r="Z476" s="16"/>
      <c r="AA476" s="16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65"/>
      <c r="H477" s="12"/>
      <c r="I477" s="27"/>
      <c r="J477" s="27"/>
      <c r="K477" s="27" t="str">
        <f t="shared" si="92"/>
        <v>()</v>
      </c>
      <c r="L477" s="83"/>
      <c r="M477" s="87">
        <f t="shared" si="94"/>
        <v>0</v>
      </c>
      <c r="N477" s="30"/>
      <c r="O477" s="30"/>
      <c r="P477" s="89"/>
      <c r="Q477" s="97"/>
      <c r="R477" s="30"/>
      <c r="S477" s="30"/>
      <c r="T477" s="30">
        <f t="shared" si="93"/>
        <v>0</v>
      </c>
      <c r="U477" s="34"/>
      <c r="V477" s="35"/>
      <c r="W477" s="35"/>
      <c r="X477" s="18"/>
      <c r="Y477" s="18" t="str">
        <f t="shared" si="91"/>
        <v xml:space="preserve"> przyłącze napow. nN</v>
      </c>
      <c r="Z477" s="16"/>
      <c r="AA477" s="16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10"/>
      <c r="D478" s="28"/>
      <c r="E478" s="28"/>
      <c r="F478" s="27"/>
      <c r="G478" s="65"/>
      <c r="H478" s="12"/>
      <c r="I478" s="27"/>
      <c r="J478" s="27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19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10"/>
      <c r="D479" s="28"/>
      <c r="E479" s="28"/>
      <c r="F479" s="10"/>
      <c r="G479" s="65"/>
      <c r="H479" s="12"/>
      <c r="I479" s="27"/>
      <c r="J479" s="27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89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8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54"/>
      <c r="D480" s="53"/>
      <c r="E480" s="53"/>
      <c r="F480" s="54"/>
      <c r="G480" s="88"/>
      <c r="H480" s="54"/>
      <c r="I480" s="54"/>
      <c r="J480" s="54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54"/>
      <c r="D481" s="53"/>
      <c r="E481" s="53"/>
      <c r="F481" s="54"/>
      <c r="G481" s="88"/>
      <c r="H481" s="54"/>
      <c r="I481" s="54"/>
      <c r="J481" s="54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35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29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43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27"/>
      <c r="D483" s="28"/>
      <c r="E483" s="28"/>
      <c r="F483" s="27"/>
      <c r="G483" s="29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6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10"/>
      <c r="D484" s="28"/>
      <c r="E484" s="28"/>
      <c r="F484" s="27"/>
      <c r="G484" s="29"/>
      <c r="H484" s="12"/>
      <c r="I484" s="27"/>
      <c r="J484" s="27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27"/>
      <c r="D485" s="28"/>
      <c r="E485" s="28"/>
      <c r="F485" s="27"/>
      <c r="G485" s="29"/>
      <c r="H485" s="12"/>
      <c r="I485" s="27"/>
      <c r="J485" s="27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19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16"/>
      <c r="AB485" s="16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10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97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54"/>
      <c r="D487" s="53"/>
      <c r="E487" s="53"/>
      <c r="F487" s="54"/>
      <c r="G487" s="88"/>
      <c r="H487" s="54"/>
      <c r="I487" s="54"/>
      <c r="J487" s="54"/>
      <c r="K487" s="27" t="str">
        <f t="shared" si="92"/>
        <v>()</v>
      </c>
      <c r="L487" s="31"/>
      <c r="M487" s="87">
        <f t="shared" si="94"/>
        <v>0</v>
      </c>
      <c r="N487" s="30"/>
      <c r="O487" s="30"/>
      <c r="P487" s="89"/>
      <c r="Q487" s="43"/>
      <c r="R487" s="30"/>
      <c r="S487" s="30"/>
      <c r="T487" s="30">
        <f t="shared" si="93"/>
        <v>0</v>
      </c>
      <c r="U487" s="34"/>
      <c r="V487" s="35"/>
      <c r="W487" s="18"/>
      <c r="X487" s="18"/>
      <c r="Y487" s="18" t="str">
        <f t="shared" si="91"/>
        <v xml:space="preserve"> przyłącze napow. nN</v>
      </c>
      <c r="Z487" s="16"/>
      <c r="AA487" s="18" t="s">
        <v>12</v>
      </c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54"/>
      <c r="D488" s="53"/>
      <c r="E488" s="53"/>
      <c r="F488" s="54"/>
      <c r="G488" s="88"/>
      <c r="H488" s="54"/>
      <c r="I488" s="54"/>
      <c r="J488" s="54"/>
      <c r="K488" s="27" t="str">
        <f t="shared" si="92"/>
        <v>()</v>
      </c>
      <c r="L488" s="31"/>
      <c r="M488" s="87">
        <f t="shared" si="94"/>
        <v>0</v>
      </c>
      <c r="N488" s="30"/>
      <c r="O488" s="30"/>
      <c r="P488" s="33"/>
      <c r="Q488" s="43"/>
      <c r="R488" s="30"/>
      <c r="S488" s="30"/>
      <c r="T488" s="30">
        <f t="shared" si="93"/>
        <v>0</v>
      </c>
      <c r="U488" s="34"/>
      <c r="V488" s="35"/>
      <c r="W488" s="18"/>
      <c r="X488" s="18"/>
      <c r="Y488" s="18" t="str">
        <f t="shared" si="91"/>
        <v xml:space="preserve"> przyłącze napow. nN</v>
      </c>
      <c r="Z488" s="16"/>
      <c r="AA488" s="18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10"/>
      <c r="D489" s="56"/>
      <c r="E489" s="56"/>
      <c r="F489" s="10"/>
      <c r="G489" s="65"/>
      <c r="H489" s="10"/>
      <c r="I489" s="10"/>
      <c r="J489" s="10"/>
      <c r="K489" s="27" t="str">
        <f t="shared" si="92"/>
        <v>()</v>
      </c>
      <c r="L489" s="104"/>
      <c r="M489" s="87">
        <f t="shared" si="94"/>
        <v>0</v>
      </c>
      <c r="N489" s="30"/>
      <c r="O489" s="30"/>
      <c r="P489" s="33"/>
      <c r="Q489" s="43"/>
      <c r="R489" s="30"/>
      <c r="S489" s="30"/>
      <c r="T489" s="30">
        <f t="shared" si="93"/>
        <v>0</v>
      </c>
      <c r="U489" s="34"/>
      <c r="V489" s="35"/>
      <c r="W489" s="18"/>
      <c r="X489" s="18"/>
      <c r="Y489" s="18" t="str">
        <f t="shared" si="91"/>
        <v xml:space="preserve"> przyłącze napow. nN</v>
      </c>
      <c r="Z489" s="16"/>
      <c r="AA489" s="18"/>
      <c r="AB489" s="35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27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19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10"/>
      <c r="D491" s="53"/>
      <c r="E491" s="53"/>
      <c r="F491" s="27"/>
      <c r="G491" s="29"/>
      <c r="H491" s="12"/>
      <c r="I491" s="27"/>
      <c r="J491" s="27"/>
      <c r="K491" s="27" t="str">
        <f t="shared" si="92"/>
        <v>()</v>
      </c>
      <c r="L491" s="83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35"/>
      <c r="X491" s="18"/>
      <c r="Y491" s="18" t="str">
        <f t="shared" si="91"/>
        <v xml:space="preserve"> przyłącze napow. nN</v>
      </c>
      <c r="Z491" s="16"/>
      <c r="AA491" s="16"/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27"/>
      <c r="D492" s="28"/>
      <c r="E492" s="53"/>
      <c r="F492" s="27"/>
      <c r="G492" s="29"/>
      <c r="H492" s="12"/>
      <c r="I492" s="27"/>
      <c r="J492" s="27"/>
      <c r="K492" s="27" t="str">
        <f t="shared" si="92"/>
        <v>()</v>
      </c>
      <c r="L492" s="83"/>
      <c r="M492" s="87">
        <f t="shared" si="94"/>
        <v>0</v>
      </c>
      <c r="N492" s="30"/>
      <c r="O492" s="30"/>
      <c r="P492" s="89"/>
      <c r="Q492" s="43"/>
      <c r="R492" s="30"/>
      <c r="S492" s="30"/>
      <c r="T492" s="30">
        <f t="shared" si="93"/>
        <v>0</v>
      </c>
      <c r="U492" s="34"/>
      <c r="V492" s="35"/>
      <c r="W492" s="35"/>
      <c r="X492" s="18"/>
      <c r="Y492" s="18" t="str">
        <f t="shared" si="91"/>
        <v xml:space="preserve"> przyłącze napow. nN</v>
      </c>
      <c r="Z492" s="16"/>
      <c r="AA492" s="16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3"/>
      <c r="E493" s="56"/>
      <c r="F493" s="10"/>
      <c r="G493" s="65"/>
      <c r="H493" s="12"/>
      <c r="I493" s="27"/>
      <c r="J493" s="27"/>
      <c r="K493" s="27" t="str">
        <f t="shared" si="92"/>
        <v>()</v>
      </c>
      <c r="L493" s="73"/>
      <c r="M493" s="87">
        <f t="shared" si="94"/>
        <v>0</v>
      </c>
      <c r="N493" s="30"/>
      <c r="O493" s="30"/>
      <c r="P493" s="89"/>
      <c r="Q493" s="19"/>
      <c r="R493" s="30"/>
      <c r="S493" s="30"/>
      <c r="T493" s="30">
        <f t="shared" si="93"/>
        <v>0</v>
      </c>
      <c r="U493" s="34"/>
      <c r="V493" s="35"/>
      <c r="W493" s="35"/>
      <c r="X493" s="18"/>
      <c r="Y493" s="18" t="str">
        <f t="shared" si="91"/>
        <v xml:space="preserve"> przyłącze napow. nN</v>
      </c>
      <c r="Z493" s="16"/>
      <c r="AA493" s="16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27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97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28"/>
      <c r="F495" s="10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19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16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5"/>
      <c r="B496" s="103"/>
      <c r="C496" s="27"/>
      <c r="D496" s="28"/>
      <c r="E496" s="28"/>
      <c r="F496" s="10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97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18"/>
      <c r="AC496" s="35"/>
      <c r="AD496" s="35"/>
      <c r="AE496" s="35"/>
      <c r="AF496" s="35"/>
      <c r="AG496" s="35"/>
      <c r="AH496" s="35"/>
      <c r="AI496" s="35"/>
    </row>
    <row r="497" spans="1:26" ht="30" customHeight="1" thickTop="1" thickBot="1" x14ac:dyDescent="0.25">
      <c r="D497" s="53"/>
      <c r="E497" s="28"/>
      <c r="F497" s="27"/>
      <c r="G497" s="29"/>
      <c r="I497" s="27"/>
      <c r="J497" s="27"/>
      <c r="K497" s="27" t="str">
        <f t="shared" si="92"/>
        <v>()</v>
      </c>
      <c r="L497" s="83"/>
      <c r="M497" s="87">
        <f t="shared" si="94"/>
        <v>0</v>
      </c>
      <c r="N497" s="30"/>
      <c r="O497" s="30"/>
      <c r="P497" s="89"/>
      <c r="Q497" s="97"/>
      <c r="R497" s="30"/>
      <c r="S497" s="30"/>
      <c r="T497" s="30">
        <f t="shared" si="93"/>
        <v>0</v>
      </c>
      <c r="U497" s="34"/>
      <c r="Y497" s="18" t="str">
        <f t="shared" ref="Y497:Y517" si="95">IF(S497="T",(", lampa OU, przyłącze napow. nN"), (" przyłącze napow. nN"))</f>
        <v xml:space="preserve"> przyłącze napow. nN</v>
      </c>
      <c r="Z497" s="16"/>
    </row>
    <row r="498" spans="1:26" ht="30" customHeight="1" thickBot="1" x14ac:dyDescent="0.25">
      <c r="C498" s="27"/>
      <c r="D498" s="28"/>
      <c r="E498" s="28"/>
      <c r="F498" s="27"/>
      <c r="G498" s="29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R498" s="30"/>
      <c r="S498" s="30"/>
      <c r="T498" s="30">
        <f t="shared" si="93"/>
        <v>0</v>
      </c>
      <c r="U498" s="34"/>
      <c r="Y498" s="18" t="str">
        <f t="shared" si="95"/>
        <v xml:space="preserve"> przyłącze napow. nN</v>
      </c>
      <c r="Z498" s="16"/>
    </row>
    <row r="499" spans="1:26" ht="30" customHeight="1" thickBot="1" x14ac:dyDescent="0.25">
      <c r="D499" s="53"/>
      <c r="E499" s="28"/>
      <c r="F499" s="27"/>
      <c r="G499" s="29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97"/>
      <c r="R499" s="30"/>
      <c r="S499" s="30"/>
      <c r="T499" s="30">
        <f t="shared" si="93"/>
        <v>0</v>
      </c>
      <c r="U499" s="34"/>
      <c r="Y499" s="18" t="str">
        <f t="shared" si="95"/>
        <v xml:space="preserve"> przyłącze napow. nN</v>
      </c>
      <c r="Z499" s="16"/>
    </row>
    <row r="500" spans="1:26" ht="30" customHeight="1" thickBot="1" x14ac:dyDescent="0.25">
      <c r="C500" s="27"/>
      <c r="D500" s="28"/>
      <c r="E500" s="53"/>
      <c r="F500" s="27"/>
      <c r="G500" s="29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R500" s="30"/>
      <c r="S500" s="30"/>
      <c r="T500" s="30">
        <f t="shared" si="93"/>
        <v>0</v>
      </c>
      <c r="U500" s="34"/>
      <c r="Y500" s="18" t="str">
        <f t="shared" si="95"/>
        <v xml:space="preserve"> przyłącze napow. nN</v>
      </c>
      <c r="Z500" s="16"/>
    </row>
    <row r="501" spans="1:26" ht="30" customHeight="1" thickBot="1" x14ac:dyDescent="0.25">
      <c r="D501" s="53"/>
      <c r="E501" s="53"/>
      <c r="F501" s="27"/>
      <c r="G501" s="29"/>
      <c r="I501" s="27"/>
      <c r="J501" s="27"/>
      <c r="K501" s="27" t="str">
        <f t="shared" si="92"/>
        <v>()</v>
      </c>
      <c r="L501" s="77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si="95"/>
        <v xml:space="preserve"> przyłącze napow. nN</v>
      </c>
      <c r="Z501" s="16"/>
    </row>
    <row r="502" spans="1:26" ht="30" customHeight="1" thickBot="1" x14ac:dyDescent="0.25">
      <c r="C502" s="27"/>
      <c r="D502" s="28"/>
      <c r="E502" s="28"/>
      <c r="F502" s="10"/>
      <c r="G502" s="29"/>
      <c r="I502" s="27"/>
      <c r="J502" s="27"/>
      <c r="K502" s="27" t="str">
        <f t="shared" si="92"/>
        <v>()</v>
      </c>
      <c r="L502" s="31"/>
      <c r="M502" s="87">
        <f t="shared" si="94"/>
        <v>0</v>
      </c>
      <c r="N502" s="30"/>
      <c r="O502" s="30"/>
      <c r="P502" s="89"/>
      <c r="Q502" s="97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26" ht="30" customHeight="1" thickBot="1" x14ac:dyDescent="0.25">
      <c r="C503" s="54"/>
      <c r="D503" s="53"/>
      <c r="E503" s="53"/>
      <c r="F503" s="54"/>
      <c r="G503" s="88"/>
      <c r="H503" s="54"/>
      <c r="I503" s="54"/>
      <c r="J503" s="54"/>
      <c r="K503" s="27" t="str">
        <f t="shared" si="92"/>
        <v>()</v>
      </c>
      <c r="L503" s="31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26" ht="30" customHeight="1" thickBot="1" x14ac:dyDescent="0.25">
      <c r="C504" s="54"/>
      <c r="D504" s="53"/>
      <c r="E504" s="53"/>
      <c r="F504" s="54"/>
      <c r="G504" s="88"/>
      <c r="H504" s="54"/>
      <c r="I504" s="54"/>
      <c r="J504" s="54"/>
      <c r="K504" s="27" t="str">
        <f t="shared" si="92"/>
        <v>()</v>
      </c>
      <c r="L504" s="31"/>
      <c r="M504" s="87">
        <f t="shared" si="94"/>
        <v>0</v>
      </c>
      <c r="N504" s="30"/>
      <c r="O504" s="30"/>
      <c r="P504" s="106"/>
      <c r="Q504" s="97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26" ht="30" customHeight="1" thickBot="1" x14ac:dyDescent="0.25">
      <c r="D505" s="56"/>
      <c r="E505" s="56"/>
      <c r="F505" s="10"/>
      <c r="G505" s="65"/>
      <c r="H505" s="10"/>
      <c r="I505" s="10"/>
      <c r="J505" s="10"/>
      <c r="K505" s="27" t="str">
        <f t="shared" si="92"/>
        <v>()</v>
      </c>
      <c r="L505" s="104"/>
      <c r="M505" s="87">
        <f t="shared" si="94"/>
        <v>0</v>
      </c>
      <c r="N505" s="30"/>
      <c r="O505" s="30"/>
      <c r="P505" s="106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26" ht="30" customHeight="1" thickBot="1" x14ac:dyDescent="0.25"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10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26" s="16" customFormat="1" ht="30" customHeight="1" thickTop="1" x14ac:dyDescent="0.2">
      <c r="A507" s="20"/>
      <c r="B507" s="20"/>
      <c r="C507" s="27"/>
      <c r="D507" s="28"/>
      <c r="E507" s="28"/>
      <c r="F507" s="27"/>
      <c r="G507" s="65"/>
      <c r="H507" s="12"/>
      <c r="I507" s="27"/>
      <c r="J507" s="27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108"/>
      <c r="Q507" s="19"/>
      <c r="R507" s="30"/>
      <c r="S507" s="30"/>
      <c r="T507" s="30">
        <f t="shared" si="93"/>
        <v>0</v>
      </c>
      <c r="U507" s="34"/>
      <c r="X507" s="18" t="str">
        <f t="shared" ref="X507:X517" si="96">IF(R507="4xAL50 + 1xAL25", ("AL.  4x50 mm2+AL. 1x25 mm2"), ("AL. 4x50 mm2+AL. 3x50 mm2"))</f>
        <v>AL. 4x50 mm2+AL. 3x50 mm2</v>
      </c>
      <c r="Y507" s="18" t="str">
        <f t="shared" si="95"/>
        <v xml:space="preserve"> przyłącze napow. nN</v>
      </c>
    </row>
    <row r="508" spans="1:26" s="16" customFormat="1" ht="30" customHeight="1" x14ac:dyDescent="0.2">
      <c r="A508" s="20"/>
      <c r="B508" s="20"/>
      <c r="C508" s="10"/>
      <c r="D508" s="28"/>
      <c r="E508" s="28"/>
      <c r="F508" s="10"/>
      <c r="G508" s="29"/>
      <c r="H508" s="12"/>
      <c r="I508" s="27"/>
      <c r="J508" s="27"/>
      <c r="K508" s="27"/>
      <c r="L508" s="31"/>
      <c r="M508" s="87">
        <f t="shared" si="94"/>
        <v>0</v>
      </c>
      <c r="N508" s="30"/>
      <c r="O508" s="30"/>
      <c r="P508" s="108"/>
      <c r="Q508" s="97"/>
      <c r="R508" s="30"/>
      <c r="S508" s="30"/>
      <c r="T508" s="30">
        <f t="shared" si="93"/>
        <v>0</v>
      </c>
      <c r="U508" s="34"/>
      <c r="X508" s="18" t="str">
        <f t="shared" si="96"/>
        <v>AL. 4x50 mm2+AL. 3x50 mm2</v>
      </c>
      <c r="Y508" s="18" t="str">
        <f t="shared" si="95"/>
        <v xml:space="preserve"> przyłącze napow. nN</v>
      </c>
    </row>
    <row r="509" spans="1:26" s="16" customFormat="1" ht="30" customHeight="1" thickBot="1" x14ac:dyDescent="0.25">
      <c r="A509" s="20"/>
      <c r="B509" s="20"/>
      <c r="C509" s="27"/>
      <c r="D509" s="28"/>
      <c r="E509" s="28"/>
      <c r="F509" s="27"/>
      <c r="G509" s="29"/>
      <c r="H509" s="12"/>
      <c r="I509" s="27"/>
      <c r="J509" s="27"/>
      <c r="K509" s="27"/>
      <c r="L509" s="31"/>
      <c r="M509" s="87">
        <f t="shared" si="94"/>
        <v>0</v>
      </c>
      <c r="N509" s="30"/>
      <c r="O509" s="30"/>
      <c r="P509" s="33"/>
      <c r="Q509" s="19"/>
      <c r="R509" s="30"/>
      <c r="S509" s="30"/>
      <c r="T509" s="30">
        <f t="shared" si="93"/>
        <v>0</v>
      </c>
      <c r="U509" s="34"/>
      <c r="X509" s="18" t="str">
        <f t="shared" si="96"/>
        <v>AL. 4x50 mm2+AL. 3x50 mm2</v>
      </c>
      <c r="Y509" s="18" t="str">
        <f t="shared" si="95"/>
        <v xml:space="preserve"> przyłącze napow. nN</v>
      </c>
    </row>
    <row r="510" spans="1:26" s="16" customFormat="1" ht="30" customHeight="1" thickBot="1" x14ac:dyDescent="0.25">
      <c r="A510" s="20"/>
      <c r="B510" s="20"/>
      <c r="C510" s="10"/>
      <c r="D510" s="28"/>
      <c r="E510" s="53"/>
      <c r="F510" s="27"/>
      <c r="G510" s="29"/>
      <c r="H510" s="12"/>
      <c r="I510" s="27"/>
      <c r="J510" s="27"/>
      <c r="K510" s="27"/>
      <c r="L510" s="31"/>
      <c r="M510" s="87">
        <f t="shared" si="94"/>
        <v>0</v>
      </c>
      <c r="N510" s="30"/>
      <c r="O510" s="30"/>
      <c r="P510" s="89"/>
      <c r="Q510" s="19"/>
      <c r="R510" s="30"/>
      <c r="S510" s="30"/>
      <c r="T510" s="30">
        <f t="shared" si="93"/>
        <v>0</v>
      </c>
      <c r="U510" s="34"/>
      <c r="X510" s="18" t="str">
        <f t="shared" si="96"/>
        <v>AL. 4x50 mm2+AL. 3x50 mm2</v>
      </c>
      <c r="Y510" s="18" t="str">
        <f t="shared" si="95"/>
        <v xml:space="preserve"> przyłącze napow. nN</v>
      </c>
    </row>
    <row r="511" spans="1:26" s="16" customFormat="1" ht="30" customHeight="1" thickBot="1" x14ac:dyDescent="0.25">
      <c r="A511" s="20"/>
      <c r="B511" s="20"/>
      <c r="C511" s="27"/>
      <c r="D511" s="28"/>
      <c r="E511" s="53"/>
      <c r="F511" s="27"/>
      <c r="G511" s="29"/>
      <c r="H511" s="12"/>
      <c r="I511" s="27"/>
      <c r="J511" s="27"/>
      <c r="K511" s="27"/>
      <c r="L511" s="31"/>
      <c r="M511" s="87">
        <f t="shared" si="94"/>
        <v>0</v>
      </c>
      <c r="N511" s="30"/>
      <c r="O511" s="30"/>
      <c r="P511" s="89"/>
      <c r="Q511" s="97"/>
      <c r="R511" s="30"/>
      <c r="S511" s="30"/>
      <c r="T511" s="30">
        <f t="shared" si="93"/>
        <v>0</v>
      </c>
      <c r="U511" s="34"/>
      <c r="X511" s="18" t="str">
        <f t="shared" si="96"/>
        <v>AL. 4x50 mm2+AL. 3x50 mm2</v>
      </c>
      <c r="Y511" s="18" t="str">
        <f t="shared" si="95"/>
        <v xml:space="preserve"> przyłącze napow. nN</v>
      </c>
    </row>
    <row r="512" spans="1:26" s="16" customFormat="1" ht="30" customHeight="1" thickBot="1" x14ac:dyDescent="0.25">
      <c r="A512" s="20"/>
      <c r="B512" s="20"/>
      <c r="C512" s="10"/>
      <c r="D512" s="28"/>
      <c r="E512" s="11"/>
      <c r="F512" s="27"/>
      <c r="G512" s="29"/>
      <c r="H512" s="12"/>
      <c r="I512" s="27"/>
      <c r="J512" s="27"/>
      <c r="K512" s="27"/>
      <c r="L512" s="15"/>
      <c r="M512" s="87">
        <f t="shared" si="94"/>
        <v>0</v>
      </c>
      <c r="N512" s="30"/>
      <c r="O512" s="30"/>
      <c r="P512" s="89"/>
      <c r="Q512" s="19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x14ac:dyDescent="0.2">
      <c r="A513" s="20"/>
      <c r="B513" s="20"/>
      <c r="C513" s="27"/>
      <c r="D513" s="28"/>
      <c r="E513" s="28"/>
      <c r="F513" s="10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x14ac:dyDescent="0.2">
      <c r="A514" s="20"/>
      <c r="B514" s="20"/>
      <c r="C514" s="10"/>
      <c r="D514" s="28"/>
      <c r="E514" s="28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33"/>
      <c r="Q514" s="19"/>
      <c r="R514" s="30"/>
      <c r="S514" s="30"/>
      <c r="T514" s="30">
        <f t="shared" ref="T514:T521" si="97">IF(S514="T",20,0)</f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x14ac:dyDescent="0.2">
      <c r="A515" s="20"/>
      <c r="B515" s="20"/>
      <c r="C515" s="27"/>
      <c r="D515" s="28"/>
      <c r="E515" s="28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33"/>
      <c r="Q515" s="19"/>
      <c r="R515" s="30"/>
      <c r="S515" s="30"/>
      <c r="T515" s="30">
        <f t="shared" si="97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x14ac:dyDescent="0.2">
      <c r="A516" s="20"/>
      <c r="B516" s="20"/>
      <c r="C516" s="10"/>
      <c r="D516" s="28"/>
      <c r="E516" s="28"/>
      <c r="F516" s="10"/>
      <c r="G516" s="29"/>
      <c r="H516" s="12"/>
      <c r="I516" s="27"/>
      <c r="J516" s="27"/>
      <c r="K516" s="27"/>
      <c r="L516" s="31"/>
      <c r="M516" s="87">
        <f t="shared" si="94"/>
        <v>0</v>
      </c>
      <c r="N516" s="30"/>
      <c r="O516" s="30"/>
      <c r="P516" s="33"/>
      <c r="Q516" s="19"/>
      <c r="R516" s="30"/>
      <c r="S516" s="30"/>
      <c r="T516" s="30">
        <f t="shared" si="97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7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thickBot="1" x14ac:dyDescent="0.25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si="97"/>
        <v>0</v>
      </c>
      <c r="U518" s="34"/>
      <c r="X518" s="18" t="str">
        <f>IF(R518="4xAL50 + 1xAL25", ("AL.  4x50 mm2+AL. 1x25 mm2"), ("AL. 4x50 mm2+AL. 2x50 mm2"))</f>
        <v>AL. 4x50 mm2+AL. 2x50 mm2</v>
      </c>
      <c r="Y518" s="18" t="str">
        <f>IF(S518="T",(" lampa OU, przyłącze napow. nN"), (" przyłącze napow. nN"))</f>
        <v xml:space="preserve"> przyłącze napow. nN</v>
      </c>
    </row>
    <row r="519" spans="1:35" s="16" customFormat="1" ht="30" customHeight="1" thickBot="1" x14ac:dyDescent="0.25">
      <c r="A519" s="20"/>
      <c r="B519" s="20"/>
      <c r="C519" s="27"/>
      <c r="D519" s="28"/>
      <c r="E519" s="53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89"/>
      <c r="Q519" s="19"/>
      <c r="R519" s="30"/>
      <c r="S519" s="30"/>
      <c r="T519" s="30">
        <f t="shared" si="97"/>
        <v>0</v>
      </c>
      <c r="U519" s="34"/>
      <c r="X519" s="18" t="str">
        <f>IF(R519="4xAL50 + 1xAL25", ("AL.  4x50 mm2+AL. 1x25 mm2"), ("AL. 4x50 mm2+AL. 2x50 mm2"))</f>
        <v>AL. 4x50 mm2+AL. 2x50 mm2</v>
      </c>
      <c r="Y519" s="18" t="str">
        <f>IF(S519="T",(" lampa OU, przyłącze napow. nN"), (" przyłącze napow. nN"))</f>
        <v xml:space="preserve"> przyłącze napow. nN</v>
      </c>
    </row>
    <row r="520" spans="1:35" s="16" customFormat="1" ht="15" thickBot="1" x14ac:dyDescent="0.25">
      <c r="A520" s="20"/>
      <c r="B520" s="20"/>
      <c r="C520" s="54"/>
      <c r="D520" s="54"/>
      <c r="E520" s="53"/>
      <c r="F520" s="46"/>
      <c r="G520" s="46"/>
      <c r="H520" s="46"/>
      <c r="I520" s="46"/>
      <c r="J520" s="46"/>
      <c r="K520" s="27"/>
      <c r="L520" s="31" t="str">
        <f>CONCATENATE(M520,"(",P520,")m")</f>
        <v>0()m</v>
      </c>
      <c r="M520" s="87">
        <f t="shared" si="94"/>
        <v>0</v>
      </c>
      <c r="N520" s="39"/>
      <c r="O520" s="39"/>
      <c r="P520" s="89"/>
      <c r="Q520" s="19"/>
      <c r="R520" s="39"/>
      <c r="S520" s="39"/>
      <c r="T520" s="30">
        <f t="shared" si="97"/>
        <v>0</v>
      </c>
      <c r="U520" s="34"/>
      <c r="X520" s="18"/>
      <c r="Y520" s="18"/>
      <c r="Z520" s="18"/>
    </row>
    <row r="521" spans="1:35" s="16" customFormat="1" x14ac:dyDescent="0.2">
      <c r="A521" s="20"/>
      <c r="B521" s="20"/>
      <c r="C521" s="54"/>
      <c r="D521" s="54"/>
      <c r="E521" s="53"/>
      <c r="F521" s="46"/>
      <c r="G521" s="46"/>
      <c r="H521" s="46"/>
      <c r="I521" s="46"/>
      <c r="J521" s="46"/>
      <c r="K521" s="27"/>
      <c r="L521" s="31">
        <v>6</v>
      </c>
      <c r="M521" s="87">
        <f t="shared" si="94"/>
        <v>0</v>
      </c>
      <c r="N521" s="39"/>
      <c r="O521" s="39"/>
      <c r="P521" s="17"/>
      <c r="Q521" s="19"/>
      <c r="R521" s="39"/>
      <c r="S521" s="39"/>
      <c r="T521" s="30">
        <f t="shared" si="97"/>
        <v>0</v>
      </c>
      <c r="U521" s="34"/>
      <c r="X521" s="18"/>
      <c r="Y521" s="18"/>
      <c r="Z521" s="18"/>
    </row>
    <row r="522" spans="1:35" s="16" customFormat="1" x14ac:dyDescent="0.2">
      <c r="A522" s="20"/>
      <c r="B522" s="20"/>
      <c r="C522" s="111"/>
      <c r="D522" s="111"/>
      <c r="E522" s="56"/>
      <c r="F522" s="109"/>
      <c r="G522" s="109"/>
      <c r="H522" s="109"/>
      <c r="I522" s="109"/>
      <c r="J522" s="109"/>
      <c r="K522" s="111"/>
      <c r="L522" s="104"/>
      <c r="M522" s="87">
        <f t="shared" si="94"/>
        <v>0</v>
      </c>
      <c r="N522" s="110"/>
      <c r="O522" s="110"/>
      <c r="P522" s="17"/>
      <c r="Q522" s="19"/>
      <c r="R522" s="110"/>
      <c r="S522" s="110"/>
      <c r="T522" s="110"/>
      <c r="U522" s="34"/>
      <c r="X522" s="18"/>
      <c r="Y522" s="18"/>
      <c r="Z522" s="18"/>
    </row>
    <row r="523" spans="1:35" x14ac:dyDescent="0.2">
      <c r="C523" s="27">
        <v>51</v>
      </c>
      <c r="M523" s="87">
        <f t="shared" si="94"/>
        <v>0</v>
      </c>
      <c r="U523" s="34"/>
    </row>
    <row r="524" spans="1:35" s="9" customFormat="1" x14ac:dyDescent="0.2">
      <c r="A524" s="20"/>
      <c r="B524" s="20"/>
      <c r="C524" s="10">
        <v>52</v>
      </c>
      <c r="D524" s="11"/>
      <c r="E524" s="11"/>
      <c r="F524" s="12"/>
      <c r="G524" s="13"/>
      <c r="H524" s="12"/>
      <c r="I524" s="12"/>
      <c r="J524" s="12"/>
      <c r="K524" s="12"/>
      <c r="L524" s="15"/>
      <c r="M524" s="16"/>
      <c r="N524" s="14"/>
      <c r="O524" s="14"/>
      <c r="P524" s="17"/>
      <c r="Q524" s="19"/>
      <c r="R524" s="14"/>
      <c r="S524" s="14"/>
      <c r="T524" s="14"/>
      <c r="U524" s="34"/>
      <c r="V524" s="16"/>
      <c r="W524" s="16"/>
      <c r="X524" s="18"/>
      <c r="Y524" s="18"/>
      <c r="Z524" s="18"/>
      <c r="AA524" s="16"/>
      <c r="AB524" s="16"/>
      <c r="AC524" s="35"/>
      <c r="AD524" s="35"/>
      <c r="AE524" s="35"/>
      <c r="AF524" s="35"/>
      <c r="AG524" s="35"/>
      <c r="AH524" s="35"/>
      <c r="AI524" s="35"/>
    </row>
    <row r="525" spans="1:35" s="9" customFormat="1" x14ac:dyDescent="0.2">
      <c r="A525" s="20"/>
      <c r="B525" s="20"/>
      <c r="C525" s="10">
        <v>53</v>
      </c>
      <c r="D525" s="11"/>
      <c r="E525" s="11"/>
      <c r="F525" s="12"/>
      <c r="G525" s="13"/>
      <c r="H525" s="12"/>
      <c r="I525" s="12"/>
      <c r="J525" s="12"/>
      <c r="K525" s="12"/>
      <c r="L525" s="15"/>
      <c r="M525" s="16"/>
      <c r="N525" s="14"/>
      <c r="O525" s="14"/>
      <c r="P525" s="17"/>
      <c r="Q525" s="19"/>
      <c r="R525" s="14"/>
      <c r="S525" s="14"/>
      <c r="T525" s="14"/>
      <c r="U525" s="34"/>
      <c r="V525" s="16"/>
      <c r="W525" s="16"/>
      <c r="X525" s="18"/>
      <c r="Y525" s="18"/>
      <c r="Z525" s="18"/>
      <c r="AA525" s="16"/>
      <c r="AB525" s="16"/>
      <c r="AC525" s="35"/>
      <c r="AD525" s="35"/>
      <c r="AE525" s="35"/>
      <c r="AF525" s="35"/>
      <c r="AG525" s="35"/>
      <c r="AH525" s="35"/>
      <c r="AI525" s="35"/>
    </row>
    <row r="526" spans="1:35" s="9" customFormat="1" x14ac:dyDescent="0.2">
      <c r="A526" s="20"/>
      <c r="B526" s="20"/>
      <c r="C526" s="27">
        <v>49</v>
      </c>
      <c r="D526" s="11"/>
      <c r="E526" s="11"/>
      <c r="F526" s="12"/>
      <c r="G526" s="13"/>
      <c r="H526" s="12"/>
      <c r="I526" s="12"/>
      <c r="J526" s="12"/>
      <c r="K526" s="12"/>
      <c r="L526" s="15"/>
      <c r="M526" s="16"/>
      <c r="N526" s="14"/>
      <c r="O526" s="14"/>
      <c r="P526" s="17"/>
      <c r="Q526" s="19"/>
      <c r="R526" s="14"/>
      <c r="S526" s="14"/>
      <c r="T526" s="14"/>
      <c r="U526" s="34"/>
      <c r="V526" s="16"/>
      <c r="W526" s="16"/>
      <c r="X526" s="18"/>
      <c r="Y526" s="18"/>
      <c r="Z526" s="18"/>
      <c r="AA526" s="16"/>
      <c r="AB526" s="16"/>
      <c r="AC526" s="35"/>
      <c r="AD526" s="35"/>
      <c r="AE526" s="35"/>
      <c r="AF526" s="35"/>
      <c r="AG526" s="35"/>
      <c r="AH526" s="35"/>
      <c r="AI526" s="35"/>
    </row>
    <row r="527" spans="1:35" s="9" customFormat="1" x14ac:dyDescent="0.2">
      <c r="A527" s="20"/>
      <c r="B527" s="20"/>
      <c r="C527" s="10">
        <v>50</v>
      </c>
      <c r="D527" s="11"/>
      <c r="E527" s="11"/>
      <c r="F527" s="12"/>
      <c r="G527" s="13"/>
      <c r="H527" s="12"/>
      <c r="I527" s="12"/>
      <c r="J527" s="12"/>
      <c r="K527" s="12"/>
      <c r="L527" s="15"/>
      <c r="M527" s="16"/>
      <c r="N527" s="14"/>
      <c r="O527" s="14"/>
      <c r="P527" s="17"/>
      <c r="Q527" s="19"/>
      <c r="R527" s="14"/>
      <c r="S527" s="14"/>
      <c r="T527" s="14"/>
      <c r="U527" s="34"/>
      <c r="V527" s="16"/>
      <c r="W527" s="16"/>
      <c r="X527" s="18"/>
      <c r="Y527" s="18" t="str">
        <f>IF(S527="T",(", lampa OU, przyłącze napow. nN"), (" przyłącze napow. nN"))</f>
        <v xml:space="preserve"> przyłącze napow. nN</v>
      </c>
      <c r="Z527" s="18"/>
      <c r="AA527" s="16"/>
      <c r="AB527" s="16"/>
      <c r="AC527" s="35"/>
      <c r="AD527" s="35"/>
      <c r="AE527" s="35"/>
      <c r="AF527" s="35"/>
      <c r="AG527" s="35"/>
      <c r="AH527" s="35"/>
      <c r="AI527" s="35"/>
    </row>
    <row r="528" spans="1:35" s="9" customFormat="1" x14ac:dyDescent="0.2">
      <c r="A528" s="20"/>
      <c r="B528" s="20"/>
      <c r="C528" s="27">
        <v>51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52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53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54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/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55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16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56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16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</sheetData>
  <autoFilter ref="A3:AA526" xr:uid="{00000000-0009-0000-0000-00003D000000}"/>
  <mergeCells count="14">
    <mergeCell ref="C23:F23"/>
    <mergeCell ref="G23:H23"/>
    <mergeCell ref="J23:K23"/>
    <mergeCell ref="C4:F4"/>
    <mergeCell ref="C5:D5"/>
    <mergeCell ref="C16:J16"/>
    <mergeCell ref="C17:J17"/>
    <mergeCell ref="C18:K18"/>
    <mergeCell ref="C19:K19"/>
    <mergeCell ref="C20:K20"/>
    <mergeCell ref="A21:K21"/>
    <mergeCell ref="C22:F22"/>
    <mergeCell ref="G22:H22"/>
    <mergeCell ref="J22:K22"/>
  </mergeCells>
  <conditionalFormatting sqref="F5:F20">
    <cfRule type="containsText" dxfId="61" priority="4" operator="containsText" text="spr">
      <formula>NOT(ISERROR(SEARCH("spr",F5)))</formula>
    </cfRule>
  </conditionalFormatting>
  <conditionalFormatting sqref="F24:F201">
    <cfRule type="containsText" dxfId="60" priority="13" operator="containsText" text="spr">
      <formula>NOT(ISERROR(SEARCH("spr",F24)))</formula>
    </cfRule>
  </conditionalFormatting>
  <conditionalFormatting sqref="G5:G20">
    <cfRule type="containsText" dxfId="59" priority="3" operator="containsText" text="check">
      <formula>NOT(ISERROR(SEARCH("check",G5)))</formula>
    </cfRule>
  </conditionalFormatting>
  <conditionalFormatting sqref="G24:G154">
    <cfRule type="containsText" dxfId="58" priority="12" operator="containsText" text="check">
      <formula>NOT(ISERROR(SEARCH("check",G24)))</formula>
    </cfRule>
  </conditionalFormatting>
  <conditionalFormatting sqref="I3 I24:I116">
    <cfRule type="containsText" dxfId="57" priority="10" operator="containsText" text="Fałsz">
      <formula>NOT(ISERROR(SEARCH("Fałsz",I3)))</formula>
    </cfRule>
  </conditionalFormatting>
  <conditionalFormatting sqref="I5:I20">
    <cfRule type="containsText" dxfId="56" priority="2" operator="containsText" text="Fałsz">
      <formula>NOT(ISERROR(SEARCH("Fałsz",I5)))</formula>
    </cfRule>
  </conditionalFormatting>
  <conditionalFormatting sqref="I6">
    <cfRule type="cellIs" dxfId="55" priority="11" operator="equal">
      <formula>FALSE</formula>
    </cfRule>
  </conditionalFormatting>
  <conditionalFormatting sqref="J3 J24:J287">
    <cfRule type="containsText" dxfId="54" priority="9" operator="containsText" text="0">
      <formula>NOT(ISERROR(SEARCH("0",J3)))</formula>
    </cfRule>
  </conditionalFormatting>
  <conditionalFormatting sqref="J5:J20">
    <cfRule type="containsText" dxfId="53" priority="1" operator="containsText" text="0">
      <formula>NOT(ISERROR(SEARCH("0",J5)))</formula>
    </cfRule>
  </conditionalFormatting>
  <pageMargins left="0.7" right="0.7" top="0.75" bottom="0.75" header="0.3" footer="0.3"/>
  <pageSetup paperSize="9" orientation="landscape" r:id="rId1"/>
  <rowBreaks count="6" manualBreakCount="6">
    <brk id="265" min="2" max="15" man="1"/>
    <brk id="291" min="2" max="15" man="1"/>
    <brk id="361" min="2" max="15" man="1"/>
    <brk id="372" min="2" max="15" man="1"/>
    <brk id="478" min="2" max="15" man="1"/>
    <brk id="496" min="2" max="15" man="1"/>
  </rowBreaks>
  <colBreaks count="2" manualBreakCount="2">
    <brk id="11" min="2" max="120" man="1"/>
    <brk id="15" max="2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BC2E-78D7-49BD-9FF9-8199BEB66B91}">
  <dimension ref="A1:AI537"/>
  <sheetViews>
    <sheetView topLeftCell="C3" zoomScaleNormal="100" zoomScaleSheetLayoutView="85" workbookViewId="0">
      <pane ySplit="1" topLeftCell="A49" activePane="bottomLeft" state="frozen"/>
      <selection activeCell="I17" sqref="I17"/>
      <selection pane="bottomLeft" activeCell="C4" sqref="A4:K63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80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168</v>
      </c>
      <c r="W3" s="35">
        <f ca="1">RADIANS(V3)</f>
        <v>2.9321531433504737</v>
      </c>
      <c r="X3" s="18" t="b">
        <f t="shared" ref="X3:X80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80" si="2">IF(S3="T",(", lampa OU, przyłącze napow. nN"), (" przyłącze napow. nN"))</f>
        <v xml:space="preserve"> przyłącze napow. nN</v>
      </c>
      <c r="Z3" s="18">
        <f t="shared" ref="Z3:Z80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121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227</v>
      </c>
      <c r="G6" s="118">
        <f>IF(N6="P",1.4308*P6+64.2+37.8+T6,IF(OR(N6="Kr",N6="RPKr",N6="RPK",N6="K"),501+321.33+1.43*P6+79,IF(OR(N6="Nr",N6="N",N6="Nrp"),2*501*COS(W6/2)+20+79+125,IF(N6="Or",657,IF(OR(N6="Pb",N6="BN",N6="Pp"),1.43*P6+64.2+77.6+T7," CHECK")))))</f>
        <v>142.06240000000003</v>
      </c>
      <c r="H6" s="116" t="str">
        <f t="shared" si="0"/>
        <v>żel. P-10/ZN</v>
      </c>
      <c r="I6" s="117" t="str">
        <f t="shared" ref="I6:I81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przelotowy </v>
      </c>
      <c r="K6" s="117">
        <f t="shared" ref="K6:K81" si="5">P6</f>
        <v>28</v>
      </c>
      <c r="L6" s="40" t="s">
        <v>77</v>
      </c>
      <c r="M6" s="152" t="s">
        <v>48</v>
      </c>
      <c r="N6" s="152" t="s">
        <v>4</v>
      </c>
      <c r="O6" s="152" t="s">
        <v>25</v>
      </c>
      <c r="P6" s="153">
        <v>28</v>
      </c>
      <c r="Q6" s="19"/>
      <c r="R6" s="39">
        <v>3</v>
      </c>
      <c r="S6" s="39"/>
      <c r="T6" s="30">
        <f t="shared" ref="T6:T81" si="6">IF(S6="T",20,0)</f>
        <v>0</v>
      </c>
      <c r="U6" s="34"/>
      <c r="V6" s="35">
        <f t="shared" ref="V6:V81" ca="1" si="7">RANDBETWEEN(90,180)</f>
        <v>179</v>
      </c>
      <c r="W6" s="35">
        <f t="shared" ref="W6:W81" ca="1" si="8">RADIANS(V6)</f>
        <v>3.12413936106985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przelotowy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82" si="9">M7</f>
        <v>2</v>
      </c>
      <c r="F7" s="117">
        <f t="shared" ref="F7:F82" si="10">IF(O7="-10.5/10/E",1000,IF(OR(N7="Nr",N7="Kr",N7="Or",N7="RPKr",N7="RNKr"),1472,IF(N7="P",227,IF(N7="BN",454,IF(N7="Np.",1250,"sprawdz")))))</f>
        <v>1472</v>
      </c>
      <c r="G7" s="118">
        <f t="shared" ref="G7:G82" si="11">IF(N7="P",1.4308*P7+64.2+37.8+T7,IF(OR(N7="Kr",N7="RPKr",N7="RPK",N7="K"),501+321.33+1.43*P7+79,IF(OR(N7="Nr",N7="N",N7="Nrp"),2*501*COS(W7/2)+20+79+125,IF(N7="Or",657,IF(OR(N7="Pb",N7="BN",N7="Pp"),1.43*P7+64.2+77.6+T8," CHECK")))))</f>
        <v>958.53</v>
      </c>
      <c r="H7" s="116" t="str">
        <f t="shared" si="0"/>
        <v>żel. RPKr-10/ZN</v>
      </c>
      <c r="I7" s="117" t="str">
        <f t="shared" si="4"/>
        <v>AsXSn 4x50 mm2+AsXSn 1x25 mm2 przyłącze napow. nN</v>
      </c>
      <c r="J7" s="117" t="str">
        <f t="shared" ref="J7:J82" si="12">CONCATENATE("uchwyty, światłowód, ",Z7,IF(Q7=1, ", mufa i zapas", " "))</f>
        <v xml:space="preserve">uchwyty, światłowód, wspornik przelotowy </v>
      </c>
      <c r="K7" s="117">
        <f t="shared" si="5"/>
        <v>40</v>
      </c>
      <c r="L7" s="40" t="s">
        <v>77</v>
      </c>
      <c r="M7" s="152" t="s">
        <v>82</v>
      </c>
      <c r="N7" s="152" t="s">
        <v>17</v>
      </c>
      <c r="O7" s="152" t="s">
        <v>25</v>
      </c>
      <c r="P7" s="153">
        <v>40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173</v>
      </c>
      <c r="W7" s="35">
        <f t="shared" ca="1" si="8"/>
        <v>3.0194196059501901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83" si="13">IF(E8=1,1,D7+1)</f>
        <v>3</v>
      </c>
      <c r="E8" s="116" t="str">
        <f t="shared" si="9"/>
        <v>3</v>
      </c>
      <c r="F8" s="117">
        <f t="shared" si="10"/>
        <v>227</v>
      </c>
      <c r="G8" s="118">
        <f t="shared" si="11"/>
        <v>162.09359999999998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42</v>
      </c>
      <c r="L8" s="40" t="s">
        <v>77</v>
      </c>
      <c r="M8" s="152" t="s">
        <v>83</v>
      </c>
      <c r="N8" s="152" t="s">
        <v>4</v>
      </c>
      <c r="O8" s="152" t="s">
        <v>25</v>
      </c>
      <c r="P8" s="153">
        <v>42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149</v>
      </c>
      <c r="W8" s="35">
        <f t="shared" ca="1" si="8"/>
        <v>2.6005405854715509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227</v>
      </c>
      <c r="G9" s="118">
        <f t="shared" si="11"/>
        <v>160.6628</v>
      </c>
      <c r="H9" s="116" t="str">
        <f t="shared" si="0"/>
        <v>żel. P-10/ZN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przelotowy </v>
      </c>
      <c r="K9" s="117">
        <f t="shared" si="5"/>
        <v>41</v>
      </c>
      <c r="L9" s="40" t="s">
        <v>77</v>
      </c>
      <c r="M9" s="152" t="s">
        <v>84</v>
      </c>
      <c r="N9" s="152" t="s">
        <v>4</v>
      </c>
      <c r="O9" s="152" t="s">
        <v>25</v>
      </c>
      <c r="P9" s="153">
        <v>41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139</v>
      </c>
      <c r="W9" s="35">
        <f t="shared" ca="1" si="8"/>
        <v>2.4260076602721181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przelotowy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5</v>
      </c>
      <c r="F10" s="117">
        <f t="shared" si="10"/>
        <v>227</v>
      </c>
      <c r="G10" s="118">
        <f t="shared" si="11"/>
        <v>156.37040000000002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38</v>
      </c>
      <c r="L10" s="40" t="s">
        <v>77</v>
      </c>
      <c r="M10" s="152" t="s">
        <v>85</v>
      </c>
      <c r="N10" s="152" t="s">
        <v>4</v>
      </c>
      <c r="O10" s="152" t="s">
        <v>25</v>
      </c>
      <c r="P10" s="153">
        <v>38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128</v>
      </c>
      <c r="W10" s="35">
        <f t="shared" ca="1" si="8"/>
        <v>2.2340214425527418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6</v>
      </c>
      <c r="F11" s="117">
        <f t="shared" si="10"/>
        <v>1472</v>
      </c>
      <c r="G11" s="118">
        <f t="shared" si="11"/>
        <v>949.94999999999993</v>
      </c>
      <c r="H11" s="116" t="str">
        <f t="shared" si="0"/>
        <v>żel. RPKr-10/ZN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34</v>
      </c>
      <c r="L11" s="40" t="s">
        <v>77</v>
      </c>
      <c r="M11" s="152" t="s">
        <v>86</v>
      </c>
      <c r="N11" s="152" t="s">
        <v>17</v>
      </c>
      <c r="O11" s="152" t="s">
        <v>25</v>
      </c>
      <c r="P11" s="153">
        <v>34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116</v>
      </c>
      <c r="W11" s="35">
        <f t="shared" ca="1" si="8"/>
        <v>2.0245819323134224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7</v>
      </c>
      <c r="F12" s="117">
        <f t="shared" si="10"/>
        <v>227</v>
      </c>
      <c r="G12" s="118">
        <f t="shared" si="11"/>
        <v>173.54000000000002</v>
      </c>
      <c r="H12" s="116" t="str">
        <f t="shared" si="0"/>
        <v>żel. P-10/ZN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przelotowy </v>
      </c>
      <c r="K12" s="117">
        <f t="shared" si="5"/>
        <v>50</v>
      </c>
      <c r="L12" s="40" t="s">
        <v>77</v>
      </c>
      <c r="M12" s="152" t="s">
        <v>87</v>
      </c>
      <c r="N12" s="152" t="s">
        <v>4</v>
      </c>
      <c r="O12" s="152" t="s">
        <v>25</v>
      </c>
      <c r="P12" s="153">
        <v>50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148</v>
      </c>
      <c r="W12" s="35">
        <f t="shared" ca="1" si="8"/>
        <v>2.5830872929516078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przelotowy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8</v>
      </c>
      <c r="F13" s="117">
        <f t="shared" si="10"/>
        <v>1472</v>
      </c>
      <c r="G13" s="118">
        <f ca="1">IF(N13="P",1.4308*P13+64.2+37.8+T13,IF(OR(N13="Kr",N13="RPKr",N13="RPK",N13="K"),501+321.33+1.43*P13+79,IF(OR(N13="Nr",N13="N",N13="Nrp"),2*501*COS(W13/2)+20+79+125,IF(N13="Or",657,IF(OR(N13="Pb",N13="BN",N13="Pp"),1.43*P13+64.2+77.6+T14," CHECK")))))</f>
        <v>607.44879922982</v>
      </c>
      <c r="H13" s="116" t="str">
        <f t="shared" si="0"/>
        <v>żel. Nr-10/ZN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narożny </v>
      </c>
      <c r="K13" s="117">
        <f t="shared" si="5"/>
        <v>49</v>
      </c>
      <c r="L13" s="40" t="s">
        <v>77</v>
      </c>
      <c r="M13" s="152" t="s">
        <v>88</v>
      </c>
      <c r="N13" s="152" t="s">
        <v>14</v>
      </c>
      <c r="O13" s="152" t="s">
        <v>25</v>
      </c>
      <c r="P13" s="153">
        <v>49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135</v>
      </c>
      <c r="W13" s="35">
        <f t="shared" ca="1" si="8"/>
        <v>2.3561944901923448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narożny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9</v>
      </c>
      <c r="D14" s="116">
        <f>IF(E14=1,1,D13+1)</f>
        <v>9</v>
      </c>
      <c r="E14" s="116" t="str">
        <f t="shared" si="9"/>
        <v>9</v>
      </c>
      <c r="F14" s="117">
        <f t="shared" si="10"/>
        <v>1000</v>
      </c>
      <c r="G14" s="118">
        <f t="shared" si="11"/>
        <v>919.92</v>
      </c>
      <c r="H14" s="116" t="str">
        <f t="shared" si="0"/>
        <v>wir. RPK-10.5/10/E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wspornik przelotowy </v>
      </c>
      <c r="K14" s="117">
        <f t="shared" si="5"/>
        <v>13</v>
      </c>
      <c r="L14" s="40" t="s">
        <v>77</v>
      </c>
      <c r="M14" s="152" t="s">
        <v>89</v>
      </c>
      <c r="N14" s="152" t="s">
        <v>28</v>
      </c>
      <c r="O14" s="152" t="s">
        <v>77</v>
      </c>
      <c r="P14" s="153">
        <v>13</v>
      </c>
      <c r="Q14" s="19"/>
      <c r="R14" s="39">
        <v>3</v>
      </c>
      <c r="S14" s="30"/>
      <c r="T14" s="30">
        <f t="shared" si="6"/>
        <v>0</v>
      </c>
      <c r="U14" s="34"/>
      <c r="V14" s="35">
        <f t="shared" ca="1" si="7"/>
        <v>180</v>
      </c>
      <c r="W14" s="35">
        <f t="shared" ca="1" si="8"/>
        <v>3.1415926535897931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 t="str">
        <f t="shared" si="3"/>
        <v>wspornik przelotowy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10</v>
      </c>
      <c r="D15" s="116">
        <f t="shared" si="13"/>
        <v>10</v>
      </c>
      <c r="E15" s="116" t="str">
        <f t="shared" si="9"/>
        <v>9.1</v>
      </c>
      <c r="F15" s="117">
        <f t="shared" si="10"/>
        <v>227</v>
      </c>
      <c r="G15" s="118">
        <f t="shared" si="11"/>
        <v>174.9708</v>
      </c>
      <c r="H15" s="116" t="str">
        <f t="shared" si="0"/>
        <v>żel. P-10/ZN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wspornik przelotowy </v>
      </c>
      <c r="K15" s="117">
        <f t="shared" si="5"/>
        <v>51</v>
      </c>
      <c r="L15" s="40" t="s">
        <v>77</v>
      </c>
      <c r="M15" s="152" t="s">
        <v>114</v>
      </c>
      <c r="N15" s="152" t="s">
        <v>4</v>
      </c>
      <c r="O15" s="152" t="s">
        <v>25</v>
      </c>
      <c r="P15" s="153">
        <v>51</v>
      </c>
      <c r="Q15" s="19"/>
      <c r="R15" s="39">
        <v>3</v>
      </c>
      <c r="S15" s="39"/>
      <c r="T15" s="30">
        <f t="shared" si="6"/>
        <v>0</v>
      </c>
      <c r="U15" s="34"/>
      <c r="V15" s="35">
        <f t="shared" ca="1" si="7"/>
        <v>114</v>
      </c>
      <c r="W15" s="35">
        <f t="shared" ca="1" si="8"/>
        <v>1.9896753472735358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 t="str">
        <f t="shared" si="3"/>
        <v>wspornik przelotowy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9" customFormat="1" ht="30" customHeight="1" x14ac:dyDescent="0.2">
      <c r="A16" s="36"/>
      <c r="B16" s="37"/>
      <c r="C16" s="116">
        <v>11</v>
      </c>
      <c r="D16" s="116">
        <f t="shared" si="13"/>
        <v>11</v>
      </c>
      <c r="E16" s="116" t="str">
        <f t="shared" si="9"/>
        <v>9.2</v>
      </c>
      <c r="F16" s="117">
        <f t="shared" si="10"/>
        <v>227</v>
      </c>
      <c r="G16" s="118">
        <f t="shared" si="11"/>
        <v>187.84800000000001</v>
      </c>
      <c r="H16" s="116" t="str">
        <f t="shared" si="0"/>
        <v>żel. P-10/ZN</v>
      </c>
      <c r="I16" s="117" t="str">
        <f t="shared" si="4"/>
        <v>AsXSn 4x50 mm2+AsXSn 1x25 mm2 przyłącze napow. nN</v>
      </c>
      <c r="J16" s="117" t="str">
        <f t="shared" si="12"/>
        <v xml:space="preserve">uchwyty, światłowód, wspornik przelotowy </v>
      </c>
      <c r="K16" s="117">
        <f t="shared" si="5"/>
        <v>60</v>
      </c>
      <c r="L16" s="40" t="s">
        <v>77</v>
      </c>
      <c r="M16" s="152" t="s">
        <v>115</v>
      </c>
      <c r="N16" s="152" t="s">
        <v>4</v>
      </c>
      <c r="O16" s="152" t="s">
        <v>25</v>
      </c>
      <c r="P16" s="153">
        <v>60</v>
      </c>
      <c r="Q16" s="19"/>
      <c r="R16" s="39">
        <v>3</v>
      </c>
      <c r="S16" s="39"/>
      <c r="T16" s="30">
        <f t="shared" si="6"/>
        <v>0</v>
      </c>
      <c r="U16" s="34"/>
      <c r="V16" s="35">
        <f t="shared" ca="1" si="7"/>
        <v>122</v>
      </c>
      <c r="W16" s="35">
        <f t="shared" ca="1" si="8"/>
        <v>2.1293016874330819</v>
      </c>
      <c r="X16" s="18" t="str">
        <f t="shared" si="1"/>
        <v>AsXSn 4x50 mm2+AsXSn 1x25 mm2</v>
      </c>
      <c r="Y16" s="18" t="str">
        <f t="shared" si="2"/>
        <v xml:space="preserve"> przyłącze napow. nN</v>
      </c>
      <c r="Z16" s="18" t="str">
        <f t="shared" si="3"/>
        <v>wspornik przelotowy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x14ac:dyDescent="0.2">
      <c r="A17" s="36"/>
      <c r="B17" s="37"/>
      <c r="C17" s="116">
        <v>12</v>
      </c>
      <c r="D17" s="116">
        <f t="shared" si="13"/>
        <v>12</v>
      </c>
      <c r="E17" s="116" t="str">
        <f t="shared" si="9"/>
        <v>9.3</v>
      </c>
      <c r="F17" s="117">
        <f t="shared" si="10"/>
        <v>1000</v>
      </c>
      <c r="G17" s="118">
        <f t="shared" si="11"/>
        <v>962.81999999999994</v>
      </c>
      <c r="H17" s="116" t="str">
        <f t="shared" si="0"/>
        <v>wir. K-10.5/10/E</v>
      </c>
      <c r="I17" s="117" t="str">
        <f t="shared" si="4"/>
        <v>AsXSn 4x50 mm2+AsXSn 1x25 mm2 przyłącze napow. nN</v>
      </c>
      <c r="J17" s="117" t="str">
        <f t="shared" si="12"/>
        <v xml:space="preserve">uchwyty, światłowód, wspornik krańcowy </v>
      </c>
      <c r="K17" s="117">
        <f t="shared" si="5"/>
        <v>43</v>
      </c>
      <c r="L17" s="40" t="s">
        <v>77</v>
      </c>
      <c r="M17" s="152" t="s">
        <v>116</v>
      </c>
      <c r="N17" s="152" t="s">
        <v>24</v>
      </c>
      <c r="O17" s="152" t="s">
        <v>77</v>
      </c>
      <c r="P17" s="153">
        <v>43</v>
      </c>
      <c r="Q17" s="19"/>
      <c r="R17" s="39">
        <v>3</v>
      </c>
      <c r="S17" s="30"/>
      <c r="T17" s="30">
        <f t="shared" si="6"/>
        <v>0</v>
      </c>
      <c r="U17" s="34"/>
      <c r="V17" s="35">
        <f t="shared" ca="1" si="7"/>
        <v>121</v>
      </c>
      <c r="W17" s="35">
        <f t="shared" ca="1" si="8"/>
        <v>2.1118483949131388</v>
      </c>
      <c r="X17" s="18" t="str">
        <f t="shared" si="1"/>
        <v>AsXSn 4x50 mm2+AsXSn 1x25 mm2</v>
      </c>
      <c r="Y17" s="18" t="str">
        <f t="shared" si="2"/>
        <v xml:space="preserve"> przyłącze napow. nN</v>
      </c>
      <c r="Z17" s="18" t="str">
        <f t="shared" si="3"/>
        <v>wspornik krańcowy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13</v>
      </c>
      <c r="D18" s="116">
        <f t="shared" si="13"/>
        <v>13</v>
      </c>
      <c r="E18" s="116" t="str">
        <f t="shared" si="9"/>
        <v>10</v>
      </c>
      <c r="F18" s="117">
        <f t="shared" si="10"/>
        <v>227</v>
      </c>
      <c r="G18" s="118">
        <f t="shared" si="11"/>
        <v>153.50880000000001</v>
      </c>
      <c r="H18" s="116" t="str">
        <f t="shared" si="0"/>
        <v>żel. P-10/ZN</v>
      </c>
      <c r="I18" s="117" t="str">
        <f t="shared" si="4"/>
        <v>AsXSn 4x50 mm2+AsXSn 1x25 mm2 przyłącze napow. nN</v>
      </c>
      <c r="J18" s="117" t="str">
        <f t="shared" si="12"/>
        <v xml:space="preserve">uchwyty, światłowód, wspornik przelotowy </v>
      </c>
      <c r="K18" s="117">
        <f t="shared" si="5"/>
        <v>36</v>
      </c>
      <c r="L18" s="40" t="s">
        <v>77</v>
      </c>
      <c r="M18" s="152" t="s">
        <v>90</v>
      </c>
      <c r="N18" s="152" t="s">
        <v>4</v>
      </c>
      <c r="O18" s="152" t="s">
        <v>25</v>
      </c>
      <c r="P18" s="153">
        <v>36</v>
      </c>
      <c r="Q18" s="19"/>
      <c r="R18" s="39">
        <v>3</v>
      </c>
      <c r="S18" s="30"/>
      <c r="T18" s="30">
        <f t="shared" si="6"/>
        <v>0</v>
      </c>
      <c r="U18" s="34"/>
      <c r="V18" s="35">
        <f t="shared" ca="1" si="7"/>
        <v>176</v>
      </c>
      <c r="W18" s="35">
        <f t="shared" ca="1" si="8"/>
        <v>3.0717794835100198</v>
      </c>
      <c r="X18" s="18" t="str">
        <f t="shared" si="1"/>
        <v>AsXSn 4x50 mm2+AsXSn 1x25 mm2</v>
      </c>
      <c r="Y18" s="18" t="str">
        <f t="shared" si="2"/>
        <v xml:space="preserve"> przyłącze napow. nN</v>
      </c>
      <c r="Z18" s="18" t="str">
        <f t="shared" si="3"/>
        <v>wspornik przelotowy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14</v>
      </c>
      <c r="D19" s="116">
        <f t="shared" si="13"/>
        <v>14</v>
      </c>
      <c r="E19" s="116" t="str">
        <f t="shared" si="9"/>
        <v>11</v>
      </c>
      <c r="F19" s="117">
        <f t="shared" si="10"/>
        <v>1000</v>
      </c>
      <c r="G19" s="118">
        <f t="shared" si="11"/>
        <v>932.79</v>
      </c>
      <c r="H19" s="116" t="str">
        <f t="shared" si="0"/>
        <v>wir. RPK-10.5/10/E</v>
      </c>
      <c r="I19" s="117" t="str">
        <f t="shared" si="4"/>
        <v>AsXSn 4x50 mm2+AsXSn 1x25 mm2 przyłącze napow. nN</v>
      </c>
      <c r="J19" s="117" t="str">
        <f t="shared" si="12"/>
        <v xml:space="preserve">uchwyty, światłowód, wspornik przelotowy </v>
      </c>
      <c r="K19" s="117">
        <f t="shared" si="5"/>
        <v>22</v>
      </c>
      <c r="L19" s="40" t="s">
        <v>77</v>
      </c>
      <c r="M19" s="152" t="s">
        <v>91</v>
      </c>
      <c r="N19" s="152" t="s">
        <v>28</v>
      </c>
      <c r="O19" s="152" t="s">
        <v>77</v>
      </c>
      <c r="P19" s="153">
        <v>22</v>
      </c>
      <c r="Q19" s="19"/>
      <c r="R19" s="39">
        <v>3</v>
      </c>
      <c r="S19" s="30"/>
      <c r="T19" s="30">
        <f t="shared" si="6"/>
        <v>0</v>
      </c>
      <c r="U19" s="34"/>
      <c r="V19" s="35">
        <f t="shared" ca="1" si="7"/>
        <v>138</v>
      </c>
      <c r="W19" s="35">
        <f t="shared" ca="1" si="8"/>
        <v>2.4085543677521746</v>
      </c>
      <c r="X19" s="18" t="str">
        <f t="shared" si="1"/>
        <v>AsXSn 4x50 mm2+AsXSn 1x25 mm2</v>
      </c>
      <c r="Y19" s="18" t="str">
        <f t="shared" si="2"/>
        <v xml:space="preserve"> przyłącze napow. nN</v>
      </c>
      <c r="Z19" s="18" t="str">
        <f t="shared" si="3"/>
        <v>wspornik przelotowy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15</v>
      </c>
      <c r="D20" s="116">
        <f t="shared" si="13"/>
        <v>15</v>
      </c>
      <c r="E20" s="116" t="str">
        <f t="shared" si="9"/>
        <v>12</v>
      </c>
      <c r="F20" s="117">
        <f t="shared" si="10"/>
        <v>227</v>
      </c>
      <c r="G20" s="118">
        <f t="shared" si="11"/>
        <v>173.54000000000002</v>
      </c>
      <c r="H20" s="116" t="str">
        <f t="shared" si="0"/>
        <v>żel. P-10/ZN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wspornik przelotowy </v>
      </c>
      <c r="K20" s="117">
        <f t="shared" si="5"/>
        <v>50</v>
      </c>
      <c r="L20" s="40" t="s">
        <v>77</v>
      </c>
      <c r="M20" s="152" t="s">
        <v>92</v>
      </c>
      <c r="N20" s="152" t="s">
        <v>4</v>
      </c>
      <c r="O20" s="152" t="s">
        <v>25</v>
      </c>
      <c r="P20" s="153">
        <v>50</v>
      </c>
      <c r="Q20" s="19"/>
      <c r="R20" s="39">
        <v>3</v>
      </c>
      <c r="S20" s="30"/>
      <c r="T20" s="30">
        <f t="shared" si="6"/>
        <v>0</v>
      </c>
      <c r="U20" s="34"/>
      <c r="V20" s="35">
        <f t="shared" ca="1" si="7"/>
        <v>152</v>
      </c>
      <c r="W20" s="35">
        <f t="shared" ca="1" si="8"/>
        <v>2.6529004630313811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 t="str">
        <f t="shared" si="3"/>
        <v>wspornik przelotowy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16</v>
      </c>
      <c r="D21" s="116">
        <f t="shared" si="13"/>
        <v>16</v>
      </c>
      <c r="E21" s="116" t="str">
        <f t="shared" si="9"/>
        <v>13</v>
      </c>
      <c r="F21" s="117">
        <f t="shared" si="10"/>
        <v>227</v>
      </c>
      <c r="G21" s="118">
        <f t="shared" si="11"/>
        <v>166.38600000000002</v>
      </c>
      <c r="H21" s="116" t="str">
        <f t="shared" si="0"/>
        <v>żel. P-10/ZN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wspornik przelotowy </v>
      </c>
      <c r="K21" s="117">
        <f t="shared" si="5"/>
        <v>45</v>
      </c>
      <c r="L21" s="40" t="s">
        <v>77</v>
      </c>
      <c r="M21" s="152" t="s">
        <v>93</v>
      </c>
      <c r="N21" s="152" t="s">
        <v>4</v>
      </c>
      <c r="O21" s="152" t="s">
        <v>25</v>
      </c>
      <c r="P21" s="153">
        <v>45</v>
      </c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91</v>
      </c>
      <c r="W21" s="35">
        <f t="shared" ca="1" si="8"/>
        <v>1.5882496193148399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 t="str">
        <f t="shared" si="3"/>
        <v>wspornik przelotowy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17</v>
      </c>
      <c r="D22" s="116">
        <f t="shared" si="13"/>
        <v>17</v>
      </c>
      <c r="E22" s="116" t="str">
        <f t="shared" si="9"/>
        <v>14</v>
      </c>
      <c r="F22" s="117">
        <f t="shared" si="10"/>
        <v>227</v>
      </c>
      <c r="G22" s="118">
        <f t="shared" si="11"/>
        <v>174.9708</v>
      </c>
      <c r="H22" s="116" t="str">
        <f t="shared" si="0"/>
        <v>żel. P-10/ZN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wspornik przelotowy </v>
      </c>
      <c r="K22" s="117">
        <f t="shared" si="5"/>
        <v>51</v>
      </c>
      <c r="L22" s="40" t="s">
        <v>77</v>
      </c>
      <c r="M22" s="152" t="s">
        <v>94</v>
      </c>
      <c r="N22" s="152" t="s">
        <v>4</v>
      </c>
      <c r="O22" s="152" t="s">
        <v>25</v>
      </c>
      <c r="P22" s="153">
        <v>51</v>
      </c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173</v>
      </c>
      <c r="W22" s="35">
        <f t="shared" ca="1" si="8"/>
        <v>3.0194196059501901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 t="str">
        <f t="shared" si="3"/>
        <v>wspornik przelotowy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18</v>
      </c>
      <c r="D23" s="116">
        <f t="shared" si="13"/>
        <v>18</v>
      </c>
      <c r="E23" s="116" t="str">
        <f t="shared" si="9"/>
        <v>15</v>
      </c>
      <c r="F23" s="117">
        <f t="shared" si="10"/>
        <v>227</v>
      </c>
      <c r="G23" s="118">
        <f t="shared" si="11"/>
        <v>169.24760000000003</v>
      </c>
      <c r="H23" s="116" t="str">
        <f t="shared" si="0"/>
        <v>żel. P-10/ZN</v>
      </c>
      <c r="I23" s="117" t="str">
        <f t="shared" si="4"/>
        <v>AsXSn 4x50 mm2+AsXSn 1x25 mm2 przyłącze napow. nN</v>
      </c>
      <c r="J23" s="117" t="str">
        <f t="shared" si="12"/>
        <v xml:space="preserve">uchwyty, światłowód, wspornik przelotowy </v>
      </c>
      <c r="K23" s="117">
        <f t="shared" si="5"/>
        <v>47</v>
      </c>
      <c r="L23" s="40" t="s">
        <v>77</v>
      </c>
      <c r="M23" s="152" t="s">
        <v>95</v>
      </c>
      <c r="N23" s="152" t="s">
        <v>4</v>
      </c>
      <c r="O23" s="152" t="s">
        <v>25</v>
      </c>
      <c r="P23" s="153">
        <v>47</v>
      </c>
      <c r="Q23" s="19"/>
      <c r="R23" s="39">
        <v>3</v>
      </c>
      <c r="S23" s="30"/>
      <c r="T23" s="30">
        <f t="shared" si="6"/>
        <v>0</v>
      </c>
      <c r="U23" s="34"/>
      <c r="V23" s="35">
        <f t="shared" ca="1" si="7"/>
        <v>137</v>
      </c>
      <c r="W23" s="35">
        <f t="shared" ca="1" si="8"/>
        <v>2.3911010752322315</v>
      </c>
      <c r="X23" s="18" t="str">
        <f t="shared" si="1"/>
        <v>AsXSn 4x50 mm2+AsXSn 1x25 mm2</v>
      </c>
      <c r="Y23" s="18" t="str">
        <f t="shared" si="2"/>
        <v xml:space="preserve"> przyłącze napow. nN</v>
      </c>
      <c r="Z23" s="18" t="str">
        <f t="shared" si="3"/>
        <v>wspornik przelotowy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19</v>
      </c>
      <c r="D24" s="116">
        <f t="shared" si="13"/>
        <v>19</v>
      </c>
      <c r="E24" s="116" t="str">
        <f t="shared" si="9"/>
        <v>16</v>
      </c>
      <c r="F24" s="117">
        <f t="shared" si="10"/>
        <v>227</v>
      </c>
      <c r="G24" s="118">
        <f t="shared" si="11"/>
        <v>166.38600000000002</v>
      </c>
      <c r="H24" s="116" t="str">
        <f t="shared" si="0"/>
        <v>żel. P-10/ZN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wspornik przelotowy </v>
      </c>
      <c r="K24" s="117">
        <f t="shared" si="5"/>
        <v>45</v>
      </c>
      <c r="L24" s="40" t="s">
        <v>77</v>
      </c>
      <c r="M24" s="152" t="s">
        <v>96</v>
      </c>
      <c r="N24" s="152" t="s">
        <v>4</v>
      </c>
      <c r="O24" s="152" t="s">
        <v>25</v>
      </c>
      <c r="P24" s="153">
        <v>45</v>
      </c>
      <c r="Q24" s="19"/>
      <c r="R24" s="39">
        <v>3</v>
      </c>
      <c r="S24" s="30"/>
      <c r="T24" s="30">
        <f t="shared" si="6"/>
        <v>0</v>
      </c>
      <c r="U24" s="34"/>
      <c r="V24" s="35">
        <f t="shared" ca="1" si="7"/>
        <v>93</v>
      </c>
      <c r="W24" s="35">
        <f t="shared" ca="1" si="8"/>
        <v>1.6231562043547265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 t="str">
        <f t="shared" si="3"/>
        <v>wspornik przelotowy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20</v>
      </c>
      <c r="D25" s="116">
        <f t="shared" si="13"/>
        <v>20</v>
      </c>
      <c r="E25" s="116" t="str">
        <f t="shared" si="9"/>
        <v>17</v>
      </c>
      <c r="F25" s="117">
        <f t="shared" si="10"/>
        <v>227</v>
      </c>
      <c r="G25" s="118">
        <f t="shared" si="11"/>
        <v>174.9708</v>
      </c>
      <c r="H25" s="116" t="str">
        <f t="shared" si="0"/>
        <v>żel. P-10/ZN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wspornik przelotowy </v>
      </c>
      <c r="K25" s="117">
        <f t="shared" si="5"/>
        <v>51</v>
      </c>
      <c r="L25" s="40" t="s">
        <v>77</v>
      </c>
      <c r="M25" s="152" t="s">
        <v>97</v>
      </c>
      <c r="N25" s="152" t="s">
        <v>4</v>
      </c>
      <c r="O25" s="152" t="s">
        <v>25</v>
      </c>
      <c r="P25" s="153">
        <v>51</v>
      </c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154</v>
      </c>
      <c r="W25" s="35">
        <f t="shared" ca="1" si="8"/>
        <v>2.6878070480712677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 t="str">
        <f t="shared" si="3"/>
        <v>wspornik przelotowy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21</v>
      </c>
      <c r="D26" s="116">
        <f t="shared" si="13"/>
        <v>21</v>
      </c>
      <c r="E26" s="116" t="str">
        <f t="shared" si="9"/>
        <v>18</v>
      </c>
      <c r="F26" s="117">
        <f t="shared" si="10"/>
        <v>227</v>
      </c>
      <c r="G26" s="118">
        <f t="shared" si="11"/>
        <v>167.8168</v>
      </c>
      <c r="H26" s="116" t="str">
        <f t="shared" si="0"/>
        <v>żel. P-10/ZN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wspornik przelotowy </v>
      </c>
      <c r="K26" s="117">
        <f t="shared" si="5"/>
        <v>46</v>
      </c>
      <c r="L26" s="40" t="s">
        <v>77</v>
      </c>
      <c r="M26" s="152" t="s">
        <v>106</v>
      </c>
      <c r="N26" s="152" t="s">
        <v>4</v>
      </c>
      <c r="O26" s="152" t="s">
        <v>25</v>
      </c>
      <c r="P26" s="153">
        <v>46</v>
      </c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163</v>
      </c>
      <c r="W26" s="35">
        <f t="shared" ca="1" si="8"/>
        <v>2.8448866807507573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 t="str">
        <f t="shared" si="3"/>
        <v>wspornik przelotowy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22</v>
      </c>
      <c r="D27" s="116">
        <f t="shared" si="13"/>
        <v>22</v>
      </c>
      <c r="E27" s="116" t="str">
        <f t="shared" si="9"/>
        <v>19</v>
      </c>
      <c r="F27" s="117">
        <f t="shared" si="10"/>
        <v>227</v>
      </c>
      <c r="G27" s="118">
        <f t="shared" si="11"/>
        <v>157.80119999999999</v>
      </c>
      <c r="H27" s="116" t="str">
        <f t="shared" si="0"/>
        <v>żel. P-10/ZN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wspornik przelotowy </v>
      </c>
      <c r="K27" s="117">
        <f t="shared" si="5"/>
        <v>39</v>
      </c>
      <c r="L27" s="40" t="s">
        <v>77</v>
      </c>
      <c r="M27" s="152" t="s">
        <v>107</v>
      </c>
      <c r="N27" s="152" t="s">
        <v>4</v>
      </c>
      <c r="O27" s="152" t="s">
        <v>25</v>
      </c>
      <c r="P27" s="153">
        <v>39</v>
      </c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179</v>
      </c>
      <c r="W27" s="35">
        <f t="shared" ca="1" si="8"/>
        <v>3.12413936106985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 t="str">
        <f t="shared" si="3"/>
        <v>wspornik przelotowy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23</v>
      </c>
      <c r="D28" s="116">
        <f t="shared" si="13"/>
        <v>23</v>
      </c>
      <c r="E28" s="116" t="str">
        <f t="shared" si="9"/>
        <v>20</v>
      </c>
      <c r="F28" s="117">
        <f t="shared" si="10"/>
        <v>1000</v>
      </c>
      <c r="G28" s="118">
        <f>IF(N28="P",1.4308*P28+64.2+37.8+T28,IF(OR(N28="Kr",N28="RPKr",N28="RPK",N28="K"),501+321.33+1.43*P28+79,IF(OR(N28="Nr",N28="N",N28="Nrp"),2*501*COS(W28/2)+20+79+125,IF(N28="Or",657,IF(OR(N28="Pb",N28="BN",N28="Pp"),1.43*P28+64.2+77.6+T33," CHECK")))))</f>
        <v>959.95999999999992</v>
      </c>
      <c r="H28" s="116" t="str">
        <f t="shared" si="0"/>
        <v>wir. K-10.5/10/E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wspornik krańcowy </v>
      </c>
      <c r="K28" s="117">
        <f t="shared" si="5"/>
        <v>41</v>
      </c>
      <c r="L28" s="40" t="s">
        <v>77</v>
      </c>
      <c r="M28" s="152" t="s">
        <v>108</v>
      </c>
      <c r="N28" s="152" t="s">
        <v>24</v>
      </c>
      <c r="O28" s="152" t="s">
        <v>77</v>
      </c>
      <c r="P28" s="153">
        <v>41</v>
      </c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174</v>
      </c>
      <c r="W28" s="35">
        <f t="shared" ca="1" si="8"/>
        <v>3.0368728984701332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 t="str">
        <f t="shared" si="3"/>
        <v>wspornik krańcowy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139" customFormat="1" x14ac:dyDescent="0.2">
      <c r="A29" s="127"/>
      <c r="B29" s="128"/>
      <c r="C29" s="165" t="s">
        <v>23</v>
      </c>
      <c r="D29" s="166"/>
      <c r="E29" s="166"/>
      <c r="F29" s="166"/>
      <c r="G29" s="166"/>
      <c r="H29" s="166"/>
      <c r="I29" s="166"/>
      <c r="J29" s="167"/>
      <c r="K29" s="119" t="str">
        <f>CONCATENATE(P29," m")</f>
        <v>962 m</v>
      </c>
      <c r="L29" s="129"/>
      <c r="M29" s="130"/>
      <c r="N29" s="131"/>
      <c r="O29" s="129"/>
      <c r="P29" s="145">
        <f>SUM(P6:P28)</f>
        <v>962</v>
      </c>
      <c r="Q29" s="132"/>
      <c r="R29" s="39">
        <v>1</v>
      </c>
      <c r="S29" s="133" t="e">
        <f>SUM(#REF!)</f>
        <v>#REF!</v>
      </c>
      <c r="T29" s="134"/>
      <c r="U29" s="135"/>
      <c r="V29" s="135"/>
      <c r="W29" s="136"/>
      <c r="X29" s="136"/>
      <c r="Y29" s="136"/>
      <c r="Z29" s="137"/>
      <c r="AA29" s="138"/>
      <c r="AB29" s="135"/>
      <c r="AC29" s="135"/>
      <c r="AD29" s="135"/>
      <c r="AE29" s="135"/>
      <c r="AF29" s="135"/>
      <c r="AG29" s="135"/>
      <c r="AH29" s="135"/>
      <c r="AI29" s="135"/>
    </row>
    <row r="30" spans="1:35" s="139" customFormat="1" ht="15.75" customHeight="1" x14ac:dyDescent="0.2">
      <c r="A30" s="127"/>
      <c r="B30" s="128"/>
      <c r="C30" s="165" t="s">
        <v>1</v>
      </c>
      <c r="D30" s="168"/>
      <c r="E30" s="168"/>
      <c r="F30" s="168"/>
      <c r="G30" s="168"/>
      <c r="H30" s="168"/>
      <c r="I30" s="168"/>
      <c r="J30" s="169"/>
      <c r="K30" s="117">
        <f>D28</f>
        <v>23</v>
      </c>
      <c r="L30" s="129"/>
      <c r="M30" s="130"/>
      <c r="N30" s="131"/>
      <c r="O30" s="129"/>
      <c r="P30" s="132"/>
      <c r="Q30" s="132"/>
      <c r="R30" s="39">
        <v>1</v>
      </c>
      <c r="S30" s="133"/>
      <c r="T30" s="134"/>
      <c r="U30" s="135"/>
      <c r="V30" s="135"/>
      <c r="W30" s="136"/>
      <c r="X30" s="136"/>
      <c r="Y30" s="136"/>
      <c r="Z30" s="137"/>
      <c r="AA30" s="138"/>
      <c r="AB30" s="135"/>
      <c r="AC30" s="135"/>
      <c r="AD30" s="135"/>
      <c r="AE30" s="135"/>
      <c r="AF30" s="135"/>
      <c r="AG30" s="135"/>
      <c r="AH30" s="135"/>
      <c r="AI30" s="135"/>
    </row>
    <row r="31" spans="1:35" s="139" customFormat="1" ht="15" customHeight="1" x14ac:dyDescent="0.2">
      <c r="A31" s="127"/>
      <c r="B31" s="128"/>
      <c r="C31" s="160" t="s">
        <v>79</v>
      </c>
      <c r="D31" s="161"/>
      <c r="E31" s="161"/>
      <c r="F31" s="161"/>
      <c r="G31" s="148" t="s">
        <v>80</v>
      </c>
      <c r="H31" s="150">
        <v>2</v>
      </c>
      <c r="I31" s="149"/>
      <c r="J31" s="148" t="s">
        <v>98</v>
      </c>
      <c r="K31" s="151" t="s">
        <v>121</v>
      </c>
      <c r="L31" s="140"/>
      <c r="M31" s="141"/>
      <c r="N31" s="131"/>
      <c r="O31" s="131"/>
      <c r="P31" s="131"/>
      <c r="Q31" s="131"/>
      <c r="R31" s="39">
        <v>1</v>
      </c>
      <c r="S31" s="142"/>
      <c r="T31" s="134"/>
      <c r="U31" s="135"/>
      <c r="V31" s="135"/>
      <c r="W31" s="136"/>
      <c r="X31" s="136"/>
      <c r="Y31" s="136"/>
      <c r="Z31" s="137"/>
      <c r="AA31" s="143"/>
      <c r="AB31" s="135"/>
      <c r="AC31" s="135"/>
      <c r="AD31" s="135"/>
      <c r="AE31" s="135"/>
      <c r="AF31" s="135"/>
      <c r="AG31" s="135"/>
      <c r="AH31" s="135"/>
      <c r="AI31" s="135"/>
    </row>
    <row r="32" spans="1:35" s="139" customFormat="1" ht="24" x14ac:dyDescent="0.2">
      <c r="A32" s="127"/>
      <c r="B32" s="128"/>
      <c r="C32" s="162" t="s">
        <v>59</v>
      </c>
      <c r="D32" s="162"/>
      <c r="E32" s="115" t="s">
        <v>60</v>
      </c>
      <c r="F32" s="115" t="s">
        <v>65</v>
      </c>
      <c r="G32" s="115" t="s">
        <v>66</v>
      </c>
      <c r="H32" s="115" t="s">
        <v>61</v>
      </c>
      <c r="I32" s="115" t="s">
        <v>62</v>
      </c>
      <c r="J32" s="115" t="s">
        <v>63</v>
      </c>
      <c r="K32" s="115" t="s">
        <v>64</v>
      </c>
      <c r="L32" s="140"/>
      <c r="M32" s="141"/>
      <c r="N32" s="131"/>
      <c r="O32" s="131"/>
      <c r="P32" s="131"/>
      <c r="Q32" s="131"/>
      <c r="R32" s="39">
        <v>1</v>
      </c>
      <c r="S32" s="142"/>
      <c r="T32" s="134"/>
      <c r="U32" s="135"/>
      <c r="V32" s="135"/>
      <c r="W32" s="136"/>
      <c r="X32" s="136"/>
      <c r="Y32" s="136"/>
      <c r="Z32" s="137"/>
      <c r="AA32" s="143"/>
      <c r="AB32" s="135"/>
      <c r="AC32" s="135"/>
      <c r="AD32" s="135"/>
      <c r="AE32" s="135"/>
      <c r="AF32" s="135"/>
      <c r="AG32" s="135"/>
      <c r="AH32" s="135"/>
      <c r="AI32" s="135"/>
    </row>
    <row r="33" spans="1:35" s="9" customFormat="1" ht="30" customHeight="1" x14ac:dyDescent="0.2">
      <c r="A33" s="36"/>
      <c r="B33" s="37"/>
      <c r="C33" s="116">
        <v>24</v>
      </c>
      <c r="D33" s="116">
        <f>IF(E33=1,1,D28+1)</f>
        <v>1</v>
      </c>
      <c r="E33" s="116">
        <f t="shared" si="9"/>
        <v>1</v>
      </c>
      <c r="F33" s="117">
        <f t="shared" si="10"/>
        <v>227</v>
      </c>
      <c r="G33" s="118">
        <f t="shared" si="11"/>
        <v>140.63159999999999</v>
      </c>
      <c r="H33" s="116" t="str">
        <f t="shared" si="0"/>
        <v>żel. P-10/ZN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wspornik przelotowy </v>
      </c>
      <c r="K33" s="117">
        <f t="shared" si="5"/>
        <v>27</v>
      </c>
      <c r="L33" s="40" t="s">
        <v>77</v>
      </c>
      <c r="M33" s="153">
        <v>1</v>
      </c>
      <c r="N33" s="152" t="s">
        <v>4</v>
      </c>
      <c r="O33" s="152" t="s">
        <v>25</v>
      </c>
      <c r="P33" s="153">
        <v>27</v>
      </c>
      <c r="Q33" s="19"/>
      <c r="R33" s="39">
        <v>3</v>
      </c>
      <c r="S33" s="39"/>
      <c r="T33" s="30">
        <f t="shared" si="6"/>
        <v>0</v>
      </c>
      <c r="U33" s="34"/>
      <c r="V33" s="35">
        <f t="shared" ca="1" si="7"/>
        <v>124</v>
      </c>
      <c r="W33" s="35">
        <f t="shared" ca="1" si="8"/>
        <v>2.1642082724729685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 t="str">
        <f t="shared" si="3"/>
        <v>wspornik przelotowy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25</v>
      </c>
      <c r="D34" s="116">
        <f t="shared" si="13"/>
        <v>2</v>
      </c>
      <c r="E34" s="116" t="str">
        <f t="shared" si="9"/>
        <v>2</v>
      </c>
      <c r="F34" s="117">
        <f t="shared" si="10"/>
        <v>227</v>
      </c>
      <c r="G34" s="118">
        <f t="shared" si="11"/>
        <v>174.9708</v>
      </c>
      <c r="H34" s="116" t="str">
        <f t="shared" si="0"/>
        <v>żel. P-10/ZN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wspornik przelotowy </v>
      </c>
      <c r="K34" s="117">
        <f t="shared" si="5"/>
        <v>51</v>
      </c>
      <c r="L34" s="40" t="s">
        <v>77</v>
      </c>
      <c r="M34" s="152" t="s">
        <v>82</v>
      </c>
      <c r="N34" s="152" t="s">
        <v>4</v>
      </c>
      <c r="O34" s="152" t="s">
        <v>25</v>
      </c>
      <c r="P34" s="153">
        <v>51</v>
      </c>
      <c r="Q34" s="19"/>
      <c r="R34" s="39">
        <v>3</v>
      </c>
      <c r="S34" s="48"/>
      <c r="T34" s="30">
        <f t="shared" si="6"/>
        <v>0</v>
      </c>
      <c r="U34" s="34"/>
      <c r="V34" s="35">
        <f t="shared" ca="1" si="7"/>
        <v>124</v>
      </c>
      <c r="W34" s="35">
        <f t="shared" ca="1" si="8"/>
        <v>2.1642082724729685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 t="str">
        <f t="shared" si="3"/>
        <v>wspornik przelotowy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26</v>
      </c>
      <c r="D35" s="116">
        <f t="shared" si="13"/>
        <v>3</v>
      </c>
      <c r="E35" s="116" t="str">
        <f t="shared" si="9"/>
        <v>2.1</v>
      </c>
      <c r="F35" s="117">
        <f t="shared" si="10"/>
        <v>227</v>
      </c>
      <c r="G35" s="118">
        <f t="shared" si="11"/>
        <v>124.89280000000001</v>
      </c>
      <c r="H35" s="116" t="str">
        <f t="shared" si="0"/>
        <v>żel. P-10/ZN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wspornik przelotowy </v>
      </c>
      <c r="K35" s="117">
        <f t="shared" si="5"/>
        <v>16</v>
      </c>
      <c r="L35" s="40" t="s">
        <v>77</v>
      </c>
      <c r="M35" s="152" t="s">
        <v>104</v>
      </c>
      <c r="N35" s="152" t="s">
        <v>4</v>
      </c>
      <c r="O35" s="152" t="s">
        <v>25</v>
      </c>
      <c r="P35" s="153">
        <v>16</v>
      </c>
      <c r="Q35" s="19"/>
      <c r="R35" s="39">
        <v>3</v>
      </c>
      <c r="S35" s="50"/>
      <c r="T35" s="30">
        <f t="shared" si="6"/>
        <v>0</v>
      </c>
      <c r="U35" s="34"/>
      <c r="V35" s="35">
        <f t="shared" ca="1" si="7"/>
        <v>165</v>
      </c>
      <c r="W35" s="35">
        <f t="shared" ca="1" si="8"/>
        <v>2.8797932657906435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 t="str">
        <f t="shared" si="3"/>
        <v>wspornik przelotowy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27</v>
      </c>
      <c r="D36" s="116">
        <f t="shared" si="13"/>
        <v>4</v>
      </c>
      <c r="E36" s="116" t="str">
        <f t="shared" si="9"/>
        <v>3</v>
      </c>
      <c r="F36" s="117">
        <f t="shared" si="10"/>
        <v>227</v>
      </c>
      <c r="G36" s="118">
        <f t="shared" si="11"/>
        <v>139.20080000000002</v>
      </c>
      <c r="H36" s="116" t="str">
        <f t="shared" si="0"/>
        <v>żel. P-10/ZN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wspornik przelotowy </v>
      </c>
      <c r="K36" s="117">
        <f t="shared" si="5"/>
        <v>26</v>
      </c>
      <c r="L36" s="40" t="s">
        <v>77</v>
      </c>
      <c r="M36" s="152" t="s">
        <v>83</v>
      </c>
      <c r="N36" s="152" t="s">
        <v>4</v>
      </c>
      <c r="O36" s="152" t="s">
        <v>25</v>
      </c>
      <c r="P36" s="153">
        <v>26</v>
      </c>
      <c r="Q36" s="19"/>
      <c r="R36" s="39">
        <v>3</v>
      </c>
      <c r="S36" s="52"/>
      <c r="T36" s="30">
        <f t="shared" si="6"/>
        <v>0</v>
      </c>
      <c r="U36" s="34">
        <f t="shared" ref="U36:U37" si="14">P36+2</f>
        <v>28</v>
      </c>
      <c r="V36" s="35">
        <f t="shared" ca="1" si="7"/>
        <v>151</v>
      </c>
      <c r="W36" s="35">
        <f t="shared" ca="1" si="8"/>
        <v>2.6354471705114375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 t="str">
        <f t="shared" si="3"/>
        <v>wspornik przelotowy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28</v>
      </c>
      <c r="D37" s="116">
        <f t="shared" si="13"/>
        <v>5</v>
      </c>
      <c r="E37" s="116" t="str">
        <f t="shared" si="9"/>
        <v>4</v>
      </c>
      <c r="F37" s="117">
        <f t="shared" si="10"/>
        <v>227</v>
      </c>
      <c r="G37" s="118">
        <f t="shared" si="11"/>
        <v>136.33920000000001</v>
      </c>
      <c r="H37" s="116" t="str">
        <f t="shared" si="0"/>
        <v>żel. P-10/ZN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wspornik przelotowy </v>
      </c>
      <c r="K37" s="117">
        <f t="shared" si="5"/>
        <v>24</v>
      </c>
      <c r="L37" s="40" t="s">
        <v>77</v>
      </c>
      <c r="M37" s="152" t="s">
        <v>84</v>
      </c>
      <c r="N37" s="152" t="s">
        <v>4</v>
      </c>
      <c r="O37" s="152" t="s">
        <v>25</v>
      </c>
      <c r="P37" s="153">
        <v>24</v>
      </c>
      <c r="Q37" s="19"/>
      <c r="R37" s="39">
        <v>3</v>
      </c>
      <c r="S37" s="30"/>
      <c r="T37" s="30">
        <f t="shared" si="6"/>
        <v>0</v>
      </c>
      <c r="U37" s="34">
        <f t="shared" si="14"/>
        <v>26</v>
      </c>
      <c r="V37" s="35">
        <f t="shared" ca="1" si="7"/>
        <v>145</v>
      </c>
      <c r="W37" s="35">
        <f t="shared" ca="1" si="8"/>
        <v>2.530727415391778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 t="str">
        <f t="shared" si="3"/>
        <v>wspornik przelotowy</v>
      </c>
      <c r="AA37" s="16" t="s">
        <v>12</v>
      </c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29</v>
      </c>
      <c r="D38" s="116">
        <f t="shared" si="13"/>
        <v>6</v>
      </c>
      <c r="E38" s="116" t="str">
        <f t="shared" si="9"/>
        <v>5</v>
      </c>
      <c r="F38" s="117">
        <f t="shared" si="10"/>
        <v>227</v>
      </c>
      <c r="G38" s="118">
        <f t="shared" si="11"/>
        <v>169.24760000000003</v>
      </c>
      <c r="H38" s="116" t="str">
        <f t="shared" si="0"/>
        <v>żel. P-10/ZN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wspornik przelotowy </v>
      </c>
      <c r="K38" s="117">
        <f t="shared" si="5"/>
        <v>47</v>
      </c>
      <c r="L38" s="40" t="s">
        <v>77</v>
      </c>
      <c r="M38" s="152" t="s">
        <v>85</v>
      </c>
      <c r="N38" s="152" t="s">
        <v>4</v>
      </c>
      <c r="O38" s="152" t="s">
        <v>25</v>
      </c>
      <c r="P38" s="153">
        <v>47</v>
      </c>
      <c r="Q38" s="19"/>
      <c r="R38" s="39">
        <v>3</v>
      </c>
      <c r="S38" s="30"/>
      <c r="T38" s="30">
        <f t="shared" si="6"/>
        <v>0</v>
      </c>
      <c r="U38" s="34"/>
      <c r="V38" s="35">
        <f t="shared" ca="1" si="7"/>
        <v>143</v>
      </c>
      <c r="W38" s="35">
        <f t="shared" ca="1" si="8"/>
        <v>2.4958208303518914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 t="str">
        <f t="shared" si="3"/>
        <v>wspornik przelotowy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30</v>
      </c>
      <c r="D39" s="116">
        <f t="shared" si="13"/>
        <v>7</v>
      </c>
      <c r="E39" s="116" t="str">
        <f t="shared" si="9"/>
        <v>6</v>
      </c>
      <c r="F39" s="117">
        <f t="shared" si="10"/>
        <v>1472</v>
      </c>
      <c r="G39" s="118">
        <f t="shared" si="11"/>
        <v>962.81999999999994</v>
      </c>
      <c r="H39" s="116" t="str">
        <f t="shared" si="0"/>
        <v>żel. RPKr-10/ZN</v>
      </c>
      <c r="I39" s="117" t="str">
        <f t="shared" si="4"/>
        <v>AsXSn 4x50 mm2+AsXSn 1x25 mm2 przyłącze napow. nN</v>
      </c>
      <c r="J39" s="117" t="str">
        <f t="shared" si="12"/>
        <v xml:space="preserve">uchwyty, światłowód, wspornik przelotowy </v>
      </c>
      <c r="K39" s="117">
        <f t="shared" si="5"/>
        <v>43</v>
      </c>
      <c r="L39" s="40" t="s">
        <v>77</v>
      </c>
      <c r="M39" s="152" t="s">
        <v>86</v>
      </c>
      <c r="N39" s="152" t="s">
        <v>17</v>
      </c>
      <c r="O39" s="152" t="s">
        <v>25</v>
      </c>
      <c r="P39" s="153">
        <v>43</v>
      </c>
      <c r="Q39" s="19"/>
      <c r="R39" s="39">
        <v>3</v>
      </c>
      <c r="S39" s="30"/>
      <c r="T39" s="30">
        <f t="shared" si="6"/>
        <v>0</v>
      </c>
      <c r="U39" s="34"/>
      <c r="V39" s="35">
        <f t="shared" ca="1" si="7"/>
        <v>125</v>
      </c>
      <c r="W39" s="35">
        <f t="shared" ca="1" si="8"/>
        <v>2.1816615649929121</v>
      </c>
      <c r="X39" s="18" t="str">
        <f t="shared" si="1"/>
        <v>AsXSn 4x50 mm2+AsXSn 1x25 mm2</v>
      </c>
      <c r="Y39" s="18" t="str">
        <f t="shared" si="2"/>
        <v xml:space="preserve"> przyłącze napow. nN</v>
      </c>
      <c r="Z39" s="18" t="str">
        <f t="shared" si="3"/>
        <v>wspornik przelotowy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31</v>
      </c>
      <c r="D40" s="116">
        <f t="shared" si="13"/>
        <v>8</v>
      </c>
      <c r="E40" s="116" t="str">
        <f t="shared" si="9"/>
        <v>6.1</v>
      </c>
      <c r="F40" s="117">
        <f t="shared" si="10"/>
        <v>227</v>
      </c>
      <c r="G40" s="118">
        <f t="shared" si="11"/>
        <v>170.67840000000001</v>
      </c>
      <c r="H40" s="116" t="str">
        <f t="shared" si="0"/>
        <v>żel. P-10/ZN</v>
      </c>
      <c r="I40" s="117" t="str">
        <f t="shared" si="4"/>
        <v>AsXSn 4x50 mm2+AsXSn 1x25 mm2 przyłącze napow. nN</v>
      </c>
      <c r="J40" s="117" t="str">
        <f t="shared" si="12"/>
        <v xml:space="preserve">uchwyty, światłowód, wspornik przelotowy </v>
      </c>
      <c r="K40" s="117">
        <f t="shared" si="5"/>
        <v>48</v>
      </c>
      <c r="L40" s="40" t="s">
        <v>77</v>
      </c>
      <c r="M40" s="152" t="s">
        <v>110</v>
      </c>
      <c r="N40" s="152" t="s">
        <v>4</v>
      </c>
      <c r="O40" s="152" t="s">
        <v>25</v>
      </c>
      <c r="P40" s="153">
        <v>48</v>
      </c>
      <c r="Q40" s="19"/>
      <c r="R40" s="39">
        <v>3</v>
      </c>
      <c r="S40" s="30"/>
      <c r="T40" s="30">
        <f t="shared" si="6"/>
        <v>0</v>
      </c>
      <c r="U40" s="34"/>
      <c r="V40" s="35">
        <f t="shared" ca="1" si="7"/>
        <v>117</v>
      </c>
      <c r="W40" s="35">
        <f t="shared" ca="1" si="8"/>
        <v>2.0420352248333655</v>
      </c>
      <c r="X40" s="18" t="str">
        <f t="shared" si="1"/>
        <v>AsXSn 4x50 mm2+AsXSn 1x25 mm2</v>
      </c>
      <c r="Y40" s="18" t="str">
        <f t="shared" si="2"/>
        <v xml:space="preserve"> przyłącze napow. nN</v>
      </c>
      <c r="Z40" s="18" t="str">
        <f t="shared" si="3"/>
        <v>wspornik przelotowy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32</v>
      </c>
      <c r="D41" s="116">
        <f t="shared" si="13"/>
        <v>9</v>
      </c>
      <c r="E41" s="116" t="str">
        <f t="shared" si="9"/>
        <v>6.2</v>
      </c>
      <c r="F41" s="117">
        <f t="shared" si="10"/>
        <v>1472</v>
      </c>
      <c r="G41" s="118">
        <f t="shared" si="11"/>
        <v>944.2299999999999</v>
      </c>
      <c r="H41" s="116" t="str">
        <f t="shared" si="0"/>
        <v>żel. Kr-10/ZN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wspornik krańcowy </v>
      </c>
      <c r="K41" s="117">
        <f t="shared" si="5"/>
        <v>30</v>
      </c>
      <c r="L41" s="40" t="s">
        <v>77</v>
      </c>
      <c r="M41" s="152" t="s">
        <v>117</v>
      </c>
      <c r="N41" s="152" t="s">
        <v>18</v>
      </c>
      <c r="O41" s="152" t="s">
        <v>25</v>
      </c>
      <c r="P41" s="153">
        <v>30</v>
      </c>
      <c r="Q41" s="19"/>
      <c r="R41" s="39">
        <v>3</v>
      </c>
      <c r="S41" s="30"/>
      <c r="T41" s="30">
        <f t="shared" si="6"/>
        <v>0</v>
      </c>
      <c r="U41" s="34"/>
      <c r="V41" s="35">
        <f t="shared" ca="1" si="7"/>
        <v>118</v>
      </c>
      <c r="W41" s="35">
        <f t="shared" ca="1" si="8"/>
        <v>2.0594885173533091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 t="str">
        <f t="shared" si="3"/>
        <v>wspornik krańcowy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33</v>
      </c>
      <c r="D42" s="116">
        <f t="shared" si="13"/>
        <v>10</v>
      </c>
      <c r="E42" s="116" t="str">
        <f t="shared" si="9"/>
        <v>7</v>
      </c>
      <c r="F42" s="117">
        <f t="shared" si="10"/>
        <v>1472</v>
      </c>
      <c r="G42" s="118">
        <f t="shared" si="11"/>
        <v>657</v>
      </c>
      <c r="H42" s="116" t="str">
        <f t="shared" si="0"/>
        <v>żel. Or-10/ZN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wspornik odporowy </v>
      </c>
      <c r="K42" s="117">
        <f t="shared" si="5"/>
        <v>38</v>
      </c>
      <c r="L42" s="40" t="s">
        <v>77</v>
      </c>
      <c r="M42" s="152" t="s">
        <v>87</v>
      </c>
      <c r="N42" s="152" t="s">
        <v>27</v>
      </c>
      <c r="O42" s="152" t="s">
        <v>25</v>
      </c>
      <c r="P42" s="153">
        <v>38</v>
      </c>
      <c r="Q42" s="19"/>
      <c r="R42" s="39">
        <v>3</v>
      </c>
      <c r="S42" s="30"/>
      <c r="T42" s="30">
        <f t="shared" si="6"/>
        <v>0</v>
      </c>
      <c r="U42" s="34">
        <f t="shared" ref="U42:U69" si="15">P42+2</f>
        <v>40</v>
      </c>
      <c r="V42" s="35">
        <f t="shared" ca="1" si="7"/>
        <v>92</v>
      </c>
      <c r="W42" s="35">
        <f t="shared" ca="1" si="8"/>
        <v>1.6057029118347832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 t="str">
        <f t="shared" si="3"/>
        <v>wspornik odporowy</v>
      </c>
      <c r="AA42" s="16" t="s">
        <v>12</v>
      </c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34</v>
      </c>
      <c r="D43" s="116">
        <f t="shared" si="13"/>
        <v>11</v>
      </c>
      <c r="E43" s="116" t="str">
        <f t="shared" si="9"/>
        <v>8</v>
      </c>
      <c r="F43" s="117">
        <f t="shared" si="10"/>
        <v>227</v>
      </c>
      <c r="G43" s="118">
        <f t="shared" si="11"/>
        <v>159.232</v>
      </c>
      <c r="H43" s="116" t="str">
        <f t="shared" si="0"/>
        <v>żel. P-10/ZN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wspornik przelotowy </v>
      </c>
      <c r="K43" s="117">
        <f t="shared" si="5"/>
        <v>40</v>
      </c>
      <c r="L43" s="40" t="s">
        <v>77</v>
      </c>
      <c r="M43" s="152" t="s">
        <v>88</v>
      </c>
      <c r="N43" s="152" t="s">
        <v>4</v>
      </c>
      <c r="O43" s="152" t="s">
        <v>25</v>
      </c>
      <c r="P43" s="153">
        <v>40</v>
      </c>
      <c r="Q43" s="19"/>
      <c r="R43" s="39">
        <v>3</v>
      </c>
      <c r="S43" s="30"/>
      <c r="T43" s="30">
        <f t="shared" si="6"/>
        <v>0</v>
      </c>
      <c r="U43" s="34">
        <f t="shared" si="15"/>
        <v>42</v>
      </c>
      <c r="V43" s="35">
        <f t="shared" ca="1" si="7"/>
        <v>100</v>
      </c>
      <c r="W43" s="35">
        <f t="shared" ca="1" si="8"/>
        <v>1.7453292519943295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 t="str">
        <f t="shared" si="3"/>
        <v>wspornik przelotowy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35</v>
      </c>
      <c r="D44" s="116">
        <f t="shared" si="13"/>
        <v>12</v>
      </c>
      <c r="E44" s="116" t="str">
        <f t="shared" si="9"/>
        <v>9</v>
      </c>
      <c r="F44" s="117">
        <f t="shared" si="10"/>
        <v>227</v>
      </c>
      <c r="G44" s="118">
        <f t="shared" si="11"/>
        <v>166.38600000000002</v>
      </c>
      <c r="H44" s="116" t="str">
        <f t="shared" si="0"/>
        <v>żel. P-10/ZN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wspornik przelotowy </v>
      </c>
      <c r="K44" s="117">
        <f t="shared" si="5"/>
        <v>45</v>
      </c>
      <c r="L44" s="40" t="s">
        <v>77</v>
      </c>
      <c r="M44" s="152" t="s">
        <v>89</v>
      </c>
      <c r="N44" s="152" t="s">
        <v>4</v>
      </c>
      <c r="O44" s="152" t="s">
        <v>25</v>
      </c>
      <c r="P44" s="153">
        <v>45</v>
      </c>
      <c r="Q44" s="19"/>
      <c r="R44" s="39">
        <v>3</v>
      </c>
      <c r="S44" s="30"/>
      <c r="T44" s="30">
        <f t="shared" si="6"/>
        <v>0</v>
      </c>
      <c r="U44" s="34">
        <f t="shared" si="15"/>
        <v>47</v>
      </c>
      <c r="V44" s="35">
        <f t="shared" ca="1" si="7"/>
        <v>96</v>
      </c>
      <c r="W44" s="35">
        <f t="shared" ca="1" si="8"/>
        <v>1.6755160819145565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 t="str">
        <f t="shared" si="3"/>
        <v>wspornik przelotowy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36</v>
      </c>
      <c r="D45" s="116">
        <f t="shared" si="13"/>
        <v>13</v>
      </c>
      <c r="E45" s="116" t="str">
        <f t="shared" si="9"/>
        <v>10</v>
      </c>
      <c r="F45" s="117">
        <f t="shared" si="10"/>
        <v>1472</v>
      </c>
      <c r="G45" s="118">
        <f t="shared" si="11"/>
        <v>964.24999999999989</v>
      </c>
      <c r="H45" s="116" t="str">
        <f t="shared" si="0"/>
        <v>żel. Kr-10/ZN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wspornik krańcowy </v>
      </c>
      <c r="K45" s="117">
        <f t="shared" si="5"/>
        <v>44</v>
      </c>
      <c r="L45" s="40" t="s">
        <v>77</v>
      </c>
      <c r="M45" s="152" t="s">
        <v>90</v>
      </c>
      <c r="N45" s="152" t="s">
        <v>18</v>
      </c>
      <c r="O45" s="152" t="s">
        <v>25</v>
      </c>
      <c r="P45" s="153">
        <v>44</v>
      </c>
      <c r="Q45" s="19"/>
      <c r="R45" s="39">
        <v>3</v>
      </c>
      <c r="S45" s="30"/>
      <c r="T45" s="30">
        <f t="shared" si="6"/>
        <v>0</v>
      </c>
      <c r="U45" s="34">
        <f t="shared" si="15"/>
        <v>46</v>
      </c>
      <c r="V45" s="35">
        <f t="shared" ca="1" si="7"/>
        <v>153</v>
      </c>
      <c r="W45" s="35">
        <f t="shared" ca="1" si="8"/>
        <v>2.6703537555513241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 t="str">
        <f t="shared" si="3"/>
        <v>wspornik krańcowy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37</v>
      </c>
      <c r="D46" s="116">
        <f t="shared" si="13"/>
        <v>14</v>
      </c>
      <c r="E46" s="116" t="str">
        <f t="shared" si="9"/>
        <v>11</v>
      </c>
      <c r="F46" s="117">
        <f t="shared" si="10"/>
        <v>1472</v>
      </c>
      <c r="G46" s="118">
        <f t="shared" si="11"/>
        <v>967.1099999999999</v>
      </c>
      <c r="H46" s="116" t="str">
        <f t="shared" si="0"/>
        <v>żel. Kr-10/ZN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wspornik krańcowy </v>
      </c>
      <c r="K46" s="117">
        <f t="shared" si="5"/>
        <v>46</v>
      </c>
      <c r="L46" s="40" t="s">
        <v>77</v>
      </c>
      <c r="M46" s="152" t="s">
        <v>91</v>
      </c>
      <c r="N46" s="152" t="s">
        <v>18</v>
      </c>
      <c r="O46" s="152" t="s">
        <v>25</v>
      </c>
      <c r="P46" s="153">
        <v>46</v>
      </c>
      <c r="Q46" s="19"/>
      <c r="R46" s="39">
        <v>3</v>
      </c>
      <c r="S46" s="30"/>
      <c r="T46" s="30">
        <f t="shared" si="6"/>
        <v>0</v>
      </c>
      <c r="U46" s="34">
        <f t="shared" si="15"/>
        <v>48</v>
      </c>
      <c r="V46" s="35">
        <f t="shared" ca="1" si="7"/>
        <v>101</v>
      </c>
      <c r="W46" s="35">
        <f t="shared" ca="1" si="8"/>
        <v>1.7627825445142729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 t="str">
        <f t="shared" si="3"/>
        <v>wspornik krańcowy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38</v>
      </c>
      <c r="D47" s="116">
        <f t="shared" si="13"/>
        <v>15</v>
      </c>
      <c r="E47" s="116" t="str">
        <f t="shared" si="9"/>
        <v>12</v>
      </c>
      <c r="F47" s="117">
        <f t="shared" si="10"/>
        <v>227</v>
      </c>
      <c r="G47" s="118">
        <f t="shared" si="11"/>
        <v>182.12479999999999</v>
      </c>
      <c r="H47" s="116" t="str">
        <f t="shared" si="0"/>
        <v>żel. P-10/ZN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wspornik przelotowy </v>
      </c>
      <c r="K47" s="117">
        <f t="shared" si="5"/>
        <v>56</v>
      </c>
      <c r="L47" s="40" t="s">
        <v>77</v>
      </c>
      <c r="M47" s="152" t="s">
        <v>92</v>
      </c>
      <c r="N47" s="152" t="s">
        <v>4</v>
      </c>
      <c r="O47" s="152" t="s">
        <v>25</v>
      </c>
      <c r="P47" s="153">
        <v>56</v>
      </c>
      <c r="Q47" s="19"/>
      <c r="R47" s="39">
        <v>3</v>
      </c>
      <c r="S47" s="39"/>
      <c r="T47" s="30">
        <f t="shared" si="6"/>
        <v>0</v>
      </c>
      <c r="U47" s="34">
        <f t="shared" si="15"/>
        <v>58</v>
      </c>
      <c r="V47" s="35">
        <f t="shared" ca="1" si="7"/>
        <v>176</v>
      </c>
      <c r="W47" s="35">
        <f t="shared" ca="1" si="8"/>
        <v>3.0717794835100198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 t="str">
        <f t="shared" si="3"/>
        <v>wspornik przelotowy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39</v>
      </c>
      <c r="D48" s="116">
        <f t="shared" si="13"/>
        <v>16</v>
      </c>
      <c r="E48" s="116" t="str">
        <f t="shared" si="9"/>
        <v>13</v>
      </c>
      <c r="F48" s="117">
        <f t="shared" si="10"/>
        <v>227</v>
      </c>
      <c r="G48" s="118">
        <f t="shared" si="11"/>
        <v>179.26319999999998</v>
      </c>
      <c r="H48" s="116" t="str">
        <f t="shared" si="0"/>
        <v>żel. P-10/ZN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wspornik przelotowy </v>
      </c>
      <c r="K48" s="117">
        <f t="shared" si="5"/>
        <v>54</v>
      </c>
      <c r="L48" s="40" t="s">
        <v>77</v>
      </c>
      <c r="M48" s="152" t="s">
        <v>93</v>
      </c>
      <c r="N48" s="152" t="s">
        <v>4</v>
      </c>
      <c r="O48" s="152" t="s">
        <v>25</v>
      </c>
      <c r="P48" s="153">
        <v>54</v>
      </c>
      <c r="Q48" s="19"/>
      <c r="R48" s="39">
        <v>3</v>
      </c>
      <c r="S48" s="48"/>
      <c r="T48" s="30">
        <f t="shared" si="6"/>
        <v>0</v>
      </c>
      <c r="U48" s="34">
        <f t="shared" si="15"/>
        <v>56</v>
      </c>
      <c r="V48" s="35">
        <f t="shared" ca="1" si="7"/>
        <v>139</v>
      </c>
      <c r="W48" s="35">
        <f t="shared" ca="1" si="8"/>
        <v>2.4260076602721181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 t="str">
        <f t="shared" si="3"/>
        <v>wspornik przelotowy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40</v>
      </c>
      <c r="D49" s="116">
        <f t="shared" si="13"/>
        <v>17</v>
      </c>
      <c r="E49" s="116" t="str">
        <f t="shared" si="9"/>
        <v>14</v>
      </c>
      <c r="F49" s="117">
        <f t="shared" si="10"/>
        <v>227</v>
      </c>
      <c r="G49" s="118">
        <f t="shared" si="11"/>
        <v>164.95519999999999</v>
      </c>
      <c r="H49" s="116" t="str">
        <f t="shared" si="0"/>
        <v>żel. P-10/ZN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wspornik przelotowy </v>
      </c>
      <c r="K49" s="117">
        <f t="shared" si="5"/>
        <v>44</v>
      </c>
      <c r="L49" s="40" t="s">
        <v>77</v>
      </c>
      <c r="M49" s="152" t="s">
        <v>94</v>
      </c>
      <c r="N49" s="152" t="s">
        <v>4</v>
      </c>
      <c r="O49" s="152" t="s">
        <v>25</v>
      </c>
      <c r="P49" s="153">
        <v>44</v>
      </c>
      <c r="Q49" s="19"/>
      <c r="R49" s="39">
        <v>3</v>
      </c>
      <c r="S49" s="50"/>
      <c r="T49" s="30">
        <f t="shared" si="6"/>
        <v>0</v>
      </c>
      <c r="U49" s="34">
        <f t="shared" si="15"/>
        <v>46</v>
      </c>
      <c r="V49" s="35">
        <f t="shared" ca="1" si="7"/>
        <v>167</v>
      </c>
      <c r="W49" s="35">
        <f t="shared" ca="1" si="8"/>
        <v>2.9146998508305302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 t="str">
        <f t="shared" si="3"/>
        <v>wspornik przelotowy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41</v>
      </c>
      <c r="D50" s="116">
        <f t="shared" si="13"/>
        <v>18</v>
      </c>
      <c r="E50" s="116" t="str">
        <f t="shared" si="9"/>
        <v>14.1</v>
      </c>
      <c r="F50" s="117">
        <f t="shared" si="10"/>
        <v>1472</v>
      </c>
      <c r="G50" s="118">
        <f t="shared" ca="1" si="11"/>
        <v>812.96082279705809</v>
      </c>
      <c r="H50" s="116" t="str">
        <f t="shared" si="0"/>
        <v>żel. Nr-10/ZN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wspornik narożny </v>
      </c>
      <c r="K50" s="117">
        <f t="shared" si="5"/>
        <v>17</v>
      </c>
      <c r="L50" s="40" t="s">
        <v>77</v>
      </c>
      <c r="M50" s="152" t="s">
        <v>118</v>
      </c>
      <c r="N50" s="152" t="s">
        <v>14</v>
      </c>
      <c r="O50" s="152" t="s">
        <v>25</v>
      </c>
      <c r="P50" s="153">
        <v>17</v>
      </c>
      <c r="Q50" s="19"/>
      <c r="R50" s="39">
        <v>3</v>
      </c>
      <c r="S50" s="52"/>
      <c r="T50" s="30">
        <f t="shared" si="6"/>
        <v>0</v>
      </c>
      <c r="U50" s="34">
        <f t="shared" si="15"/>
        <v>19</v>
      </c>
      <c r="V50" s="35">
        <f t="shared" ca="1" si="7"/>
        <v>108</v>
      </c>
      <c r="W50" s="35">
        <f t="shared" ca="1" si="8"/>
        <v>1.8849555921538759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 t="str">
        <f t="shared" si="3"/>
        <v>wspornik narożny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42</v>
      </c>
      <c r="D51" s="116">
        <f t="shared" si="13"/>
        <v>19</v>
      </c>
      <c r="E51" s="116" t="str">
        <f t="shared" si="9"/>
        <v>14.2</v>
      </c>
      <c r="F51" s="117">
        <f t="shared" si="10"/>
        <v>227</v>
      </c>
      <c r="G51" s="118">
        <f t="shared" si="11"/>
        <v>160.6628</v>
      </c>
      <c r="H51" s="116" t="str">
        <f t="shared" si="0"/>
        <v>żel. P-10/ZN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wspornik przelotowy </v>
      </c>
      <c r="K51" s="117">
        <f t="shared" si="5"/>
        <v>41</v>
      </c>
      <c r="L51" s="40" t="s">
        <v>77</v>
      </c>
      <c r="M51" s="152" t="s">
        <v>119</v>
      </c>
      <c r="N51" s="153" t="s">
        <v>4</v>
      </c>
      <c r="O51" s="152" t="s">
        <v>25</v>
      </c>
      <c r="P51" s="153">
        <v>41</v>
      </c>
      <c r="Q51" s="19"/>
      <c r="R51" s="39">
        <v>3</v>
      </c>
      <c r="S51" s="30"/>
      <c r="T51" s="30">
        <f t="shared" si="6"/>
        <v>0</v>
      </c>
      <c r="U51" s="34">
        <f t="shared" si="15"/>
        <v>43</v>
      </c>
      <c r="V51" s="35">
        <f t="shared" ca="1" si="7"/>
        <v>147</v>
      </c>
      <c r="W51" s="35">
        <f t="shared" ca="1" si="8"/>
        <v>2.5656340004316642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 t="str">
        <f t="shared" si="3"/>
        <v>wspornik przelotowy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43</v>
      </c>
      <c r="D52" s="116">
        <f t="shared" si="13"/>
        <v>20</v>
      </c>
      <c r="E52" s="116" t="str">
        <f t="shared" si="9"/>
        <v>14.3</v>
      </c>
      <c r="F52" s="117">
        <f t="shared" si="10"/>
        <v>1472</v>
      </c>
      <c r="G52" s="118">
        <f t="shared" si="11"/>
        <v>942.8</v>
      </c>
      <c r="H52" s="116" t="str">
        <f t="shared" si="0"/>
        <v>żel. Kr-10/ZN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wspornik krańcowy </v>
      </c>
      <c r="K52" s="117">
        <f t="shared" si="5"/>
        <v>29</v>
      </c>
      <c r="L52" s="40" t="s">
        <v>77</v>
      </c>
      <c r="M52" s="152" t="s">
        <v>120</v>
      </c>
      <c r="N52" s="153" t="s">
        <v>18</v>
      </c>
      <c r="O52" s="152" t="s">
        <v>25</v>
      </c>
      <c r="P52" s="153">
        <v>29</v>
      </c>
      <c r="Q52" s="19"/>
      <c r="R52" s="39">
        <v>3</v>
      </c>
      <c r="S52" s="30"/>
      <c r="T52" s="30">
        <f t="shared" si="6"/>
        <v>0</v>
      </c>
      <c r="U52" s="34">
        <f t="shared" si="15"/>
        <v>31</v>
      </c>
      <c r="V52" s="35">
        <f t="shared" ca="1" si="7"/>
        <v>97</v>
      </c>
      <c r="W52" s="35">
        <f t="shared" ca="1" si="8"/>
        <v>1.6929693744344996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 t="str">
        <f t="shared" si="3"/>
        <v>wspornik krańcowy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44</v>
      </c>
      <c r="D53" s="116">
        <f t="shared" si="13"/>
        <v>21</v>
      </c>
      <c r="E53" s="116" t="str">
        <f t="shared" si="9"/>
        <v>15</v>
      </c>
      <c r="F53" s="117">
        <f t="shared" si="10"/>
        <v>1472</v>
      </c>
      <c r="G53" s="118">
        <f t="shared" si="11"/>
        <v>972.82999999999993</v>
      </c>
      <c r="H53" s="116" t="str">
        <f t="shared" si="0"/>
        <v>żel. RPKr-10/ZN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wspornik przelotowy </v>
      </c>
      <c r="K53" s="117">
        <f t="shared" si="5"/>
        <v>50</v>
      </c>
      <c r="L53" s="40" t="s">
        <v>77</v>
      </c>
      <c r="M53" s="152" t="s">
        <v>95</v>
      </c>
      <c r="N53" s="153" t="s">
        <v>17</v>
      </c>
      <c r="O53" s="152" t="s">
        <v>25</v>
      </c>
      <c r="P53" s="153">
        <v>50</v>
      </c>
      <c r="Q53" s="19"/>
      <c r="R53" s="39">
        <v>3</v>
      </c>
      <c r="S53" s="30"/>
      <c r="T53" s="30">
        <f t="shared" si="6"/>
        <v>0</v>
      </c>
      <c r="U53" s="34">
        <f t="shared" si="15"/>
        <v>52</v>
      </c>
      <c r="V53" s="35">
        <f t="shared" ca="1" si="7"/>
        <v>101</v>
      </c>
      <c r="W53" s="35">
        <f t="shared" ca="1" si="8"/>
        <v>1.7627825445142729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 t="str">
        <f t="shared" si="3"/>
        <v>wspornik przelotowy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45</v>
      </c>
      <c r="D54" s="116">
        <f t="shared" si="13"/>
        <v>22</v>
      </c>
      <c r="E54" s="116" t="str">
        <f t="shared" si="9"/>
        <v>16</v>
      </c>
      <c r="F54" s="117">
        <f t="shared" si="10"/>
        <v>1472</v>
      </c>
      <c r="G54" s="118">
        <f t="shared" si="11"/>
        <v>974.25999999999988</v>
      </c>
      <c r="H54" s="116" t="str">
        <f t="shared" si="0"/>
        <v>żel. Kr-10/ZN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wspornik krańcowy </v>
      </c>
      <c r="K54" s="117">
        <f t="shared" si="5"/>
        <v>51</v>
      </c>
      <c r="L54" s="40" t="s">
        <v>77</v>
      </c>
      <c r="M54" s="152" t="s">
        <v>96</v>
      </c>
      <c r="N54" s="153" t="s">
        <v>18</v>
      </c>
      <c r="O54" s="152" t="s">
        <v>25</v>
      </c>
      <c r="P54" s="153">
        <v>51</v>
      </c>
      <c r="Q54" s="19"/>
      <c r="R54" s="39">
        <v>3</v>
      </c>
      <c r="S54" s="30"/>
      <c r="T54" s="30">
        <f t="shared" si="6"/>
        <v>0</v>
      </c>
      <c r="U54" s="34">
        <f t="shared" si="15"/>
        <v>53</v>
      </c>
      <c r="V54" s="35">
        <f t="shared" ca="1" si="7"/>
        <v>175</v>
      </c>
      <c r="W54" s="35">
        <f t="shared" ca="1" si="8"/>
        <v>3.0543261909900767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 t="str">
        <f t="shared" si="3"/>
        <v>wspornik krańcowy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46</v>
      </c>
      <c r="D55" s="116">
        <f t="shared" si="13"/>
        <v>23</v>
      </c>
      <c r="E55" s="116" t="str">
        <f t="shared" si="9"/>
        <v>17</v>
      </c>
      <c r="F55" s="117">
        <f t="shared" si="10"/>
        <v>1472</v>
      </c>
      <c r="G55" s="118">
        <f>IF(N55="P",1.4308*P55+64.2+37.8+T55,IF(OR(N55="Kr",N55="RPKr",N55="RPK",N55="K"),501+321.33+1.43*P55+79,IF(OR(N55="Nr",N55="N",N55="Nrp"),2*501*COS(W55/2)+20+79+125,IF(N55="Or",657,IF(OR(N55="Pb",N55="BN",N55="Pp"),1.43*P55+64.2+77.6+T64," CHECK")))))</f>
        <v>968.54</v>
      </c>
      <c r="H55" s="116" t="str">
        <f t="shared" si="0"/>
        <v>żel. Kr-10/ZN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wspornik krańcowy </v>
      </c>
      <c r="K55" s="117">
        <f t="shared" si="5"/>
        <v>47</v>
      </c>
      <c r="L55" s="40" t="s">
        <v>77</v>
      </c>
      <c r="M55" s="152" t="s">
        <v>97</v>
      </c>
      <c r="N55" s="153" t="s">
        <v>18</v>
      </c>
      <c r="O55" s="152" t="s">
        <v>25</v>
      </c>
      <c r="P55" s="153">
        <v>47</v>
      </c>
      <c r="Q55" s="19"/>
      <c r="R55" s="39">
        <v>3</v>
      </c>
      <c r="S55" s="30"/>
      <c r="T55" s="30">
        <f t="shared" si="6"/>
        <v>0</v>
      </c>
      <c r="U55" s="34">
        <f t="shared" si="15"/>
        <v>49</v>
      </c>
      <c r="V55" s="35">
        <f t="shared" ca="1" si="7"/>
        <v>129</v>
      </c>
      <c r="W55" s="35">
        <f t="shared" ca="1" si="8"/>
        <v>2.2514747350726849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 t="str">
        <f t="shared" si="3"/>
        <v>wspornik krańcowy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139" customFormat="1" x14ac:dyDescent="0.2">
      <c r="A56" s="127"/>
      <c r="B56" s="128"/>
      <c r="C56" s="165" t="s">
        <v>23</v>
      </c>
      <c r="D56" s="166"/>
      <c r="E56" s="166"/>
      <c r="F56" s="166"/>
      <c r="G56" s="166"/>
      <c r="H56" s="166"/>
      <c r="I56" s="166"/>
      <c r="J56" s="167"/>
      <c r="K56" s="119" t="str">
        <f>CONCATENATE(P56," m")</f>
        <v>914 m</v>
      </c>
      <c r="L56" s="129"/>
      <c r="M56" s="130"/>
      <c r="N56" s="131"/>
      <c r="O56" s="146"/>
      <c r="P56" s="145">
        <f>SUM(P33:P55)</f>
        <v>914</v>
      </c>
      <c r="Q56" s="132"/>
      <c r="R56" s="39">
        <v>1</v>
      </c>
      <c r="S56" s="144" t="e">
        <f>SUM(#REF!)</f>
        <v>#REF!</v>
      </c>
      <c r="T56" s="134"/>
      <c r="U56" s="135"/>
      <c r="V56" s="135"/>
      <c r="W56" s="136"/>
      <c r="X56" s="136"/>
      <c r="Y56" s="136"/>
      <c r="Z56" s="137"/>
      <c r="AA56" s="138"/>
      <c r="AB56" s="135"/>
      <c r="AC56" s="135"/>
      <c r="AD56" s="135"/>
      <c r="AE56" s="135"/>
      <c r="AF56" s="135"/>
      <c r="AG56" s="135"/>
      <c r="AH56" s="135"/>
      <c r="AI56" s="135"/>
    </row>
    <row r="57" spans="1:35" s="139" customFormat="1" ht="24" x14ac:dyDescent="0.2">
      <c r="A57" s="127"/>
      <c r="B57" s="128"/>
      <c r="C57" s="165" t="s">
        <v>1</v>
      </c>
      <c r="D57" s="166"/>
      <c r="E57" s="166"/>
      <c r="F57" s="166"/>
      <c r="G57" s="166"/>
      <c r="H57" s="166"/>
      <c r="I57" s="166"/>
      <c r="J57" s="167"/>
      <c r="K57" s="117">
        <f>D55</f>
        <v>23</v>
      </c>
      <c r="L57" s="129"/>
      <c r="M57" s="130"/>
      <c r="N57" s="131">
        <f>MAX(P:P)</f>
        <v>962</v>
      </c>
      <c r="O57" s="146" t="s">
        <v>78</v>
      </c>
      <c r="P57" s="145"/>
      <c r="Q57" s="132"/>
      <c r="R57" s="39">
        <v>1</v>
      </c>
      <c r="S57" s="133" t="e">
        <f>S56</f>
        <v>#REF!</v>
      </c>
      <c r="T57" s="134"/>
      <c r="U57" s="135"/>
      <c r="V57" s="135"/>
      <c r="W57" s="136"/>
      <c r="X57" s="136"/>
      <c r="Y57" s="136"/>
      <c r="Z57" s="137"/>
      <c r="AA57" s="138"/>
      <c r="AB57" s="135"/>
      <c r="AC57" s="135"/>
      <c r="AD57" s="135"/>
      <c r="AE57" s="135"/>
      <c r="AF57" s="135"/>
      <c r="AG57" s="135"/>
      <c r="AH57" s="135"/>
      <c r="AI57" s="135"/>
    </row>
    <row r="58" spans="1:35" s="139" customFormat="1" x14ac:dyDescent="0.2">
      <c r="A58" s="127"/>
      <c r="B58" s="128"/>
      <c r="C58" s="170" t="s">
        <v>67</v>
      </c>
      <c r="D58" s="171"/>
      <c r="E58" s="171"/>
      <c r="F58" s="171"/>
      <c r="G58" s="171"/>
      <c r="H58" s="171"/>
      <c r="I58" s="171"/>
      <c r="J58" s="171"/>
      <c r="K58" s="172"/>
      <c r="L58" s="129"/>
      <c r="M58" s="130"/>
      <c r="N58" s="131">
        <f>IF(M59&gt;1,LARGE(P:P,2),0)</f>
        <v>914</v>
      </c>
      <c r="O58" s="129"/>
      <c r="P58" s="132"/>
      <c r="Q58" s="132"/>
      <c r="R58" s="39">
        <v>1</v>
      </c>
      <c r="S58" s="133"/>
      <c r="T58" s="134"/>
      <c r="U58" s="135"/>
      <c r="V58" s="135"/>
      <c r="W58" s="136"/>
      <c r="X58" s="136"/>
      <c r="Y58" s="136"/>
      <c r="Z58" s="137"/>
      <c r="AA58" s="138"/>
      <c r="AB58" s="135"/>
      <c r="AC58" s="135"/>
      <c r="AD58" s="135"/>
      <c r="AE58" s="135"/>
      <c r="AF58" s="135"/>
      <c r="AG58" s="135"/>
      <c r="AH58" s="135"/>
      <c r="AI58" s="135"/>
    </row>
    <row r="59" spans="1:35" s="139" customFormat="1" x14ac:dyDescent="0.2">
      <c r="A59" s="127"/>
      <c r="B59" s="128"/>
      <c r="C59" s="173" t="str">
        <f>CONCATENATE("CAŁKOWITA DŁUGOŚĆ WYKORZYSTANEJ LINII NAPOWIETRZNEJ nN ",O59," m")</f>
        <v>CAŁKOWITA DŁUGOŚĆ WYKORZYSTANEJ LINII NAPOWIETRZNEJ nN 1876 m</v>
      </c>
      <c r="D59" s="174"/>
      <c r="E59" s="174"/>
      <c r="F59" s="174"/>
      <c r="G59" s="174"/>
      <c r="H59" s="174"/>
      <c r="I59" s="174"/>
      <c r="J59" s="174"/>
      <c r="K59" s="175"/>
      <c r="L59" s="129"/>
      <c r="M59" s="147">
        <v>2</v>
      </c>
      <c r="N59" s="131">
        <f>IF(M59&gt;2,LARGE(P:P,3),0)</f>
        <v>0</v>
      </c>
      <c r="O59" s="146">
        <f>SUM(N57:N60)</f>
        <v>1876</v>
      </c>
      <c r="P59" s="132"/>
      <c r="Q59" s="132"/>
      <c r="R59" s="39">
        <v>1</v>
      </c>
      <c r="S59" s="133"/>
      <c r="T59" s="134"/>
      <c r="U59" s="135">
        <f t="shared" ref="U59:U60" ca="1" si="16">RANDBETWEEN(90,180)</f>
        <v>132</v>
      </c>
      <c r="V59" s="135">
        <f t="shared" ref="V59:V60" ca="1" si="17">RADIANS(U59)</f>
        <v>2.3038346126325151</v>
      </c>
      <c r="W59" s="136" t="b">
        <f t="shared" ref="W59:W60" si="18">IF(P59=1,("AL.  4x50 mm2+AL. 1x25 mm2"),IF(P59=2,("AL.  4x50 mm2+AL. 2x25 mm2"),IF(P59=3,("AsXSn 4x50 mm2+AsXSn 1x25 mm2"),IF(P59=4,("AsXSn 4x50 mm2+AsXSn 2x25 mm2"),IF(P59=5,("AL.  4x50 mm2"),IF(P59=6,("AsXSn 4x50 mm2"),IF(P59=9,("2xAL. 2x25 mm2"),IF(P59=8,("3xAsXSn 4x50 mm2+AsXSn 2x25 mm2"),IF(P59=10,("AsXSn 4x70 mm2+AL.  4x50 mm2+AL. 2x25 mm2"),IF(P59=11,("AL.  7x50 mm2+AL. 2x25 mm2")))))))))))</f>
        <v>0</v>
      </c>
      <c r="X59" s="136" t="str">
        <f t="shared" ref="X59:X60" si="19">IF(Q59="T",(", lampa OU, przyłącze napow. nN"), (" przyłącze napow. nN"))</f>
        <v xml:space="preserve"> przyłącze napow. nN</v>
      </c>
      <c r="Y59" s="136">
        <f t="shared" ref="Y59:Y60" si="20">IF(OR(N59="Kr",N59="K"),"wspornik krańcowy",IF(N59="P","wspornik przelotowy",IF(OR(N59="Nr",N59="RNKr",N59="Np."),"wspornik narożny",IF(N59="N","wspornik narożny",IF(N59="Or","wspornik odporowy",IF(OR(N59="RPP",N59="RPPb",N59="RPPR"),"wspornik przelotowy",IF(N59="RPK","wspornik przelotowy",IF(OR(N59="RPKr",N59="RPKb"),"wspornik przelotowy",IF(N59="BN","wspornik przelotowy",IF(N59="Npr","wspornik narożny",0))))))))))</f>
        <v>0</v>
      </c>
      <c r="Z59" s="137"/>
      <c r="AA59" s="138"/>
      <c r="AB59" s="135"/>
      <c r="AC59" s="135"/>
      <c r="AD59" s="135"/>
      <c r="AE59" s="135"/>
      <c r="AF59" s="135"/>
      <c r="AG59" s="135"/>
      <c r="AH59" s="135"/>
      <c r="AI59" s="135"/>
    </row>
    <row r="60" spans="1:35" s="139" customFormat="1" x14ac:dyDescent="0.2">
      <c r="A60" s="127"/>
      <c r="B60" s="128"/>
      <c r="C60" s="176" t="str">
        <f>CONCATENATE("CAŁKOWITA ILOŚĆ WYKORZYSTANYCH SŁUPÓW LINII NAPOWIETRZNEJ nN: ",C55," szt.")</f>
        <v>CAŁKOWITA ILOŚĆ WYKORZYSTANYCH SŁUPÓW LINII NAPOWIETRZNEJ nN: 46 szt.</v>
      </c>
      <c r="D60" s="176"/>
      <c r="E60" s="176"/>
      <c r="F60" s="176"/>
      <c r="G60" s="176"/>
      <c r="H60" s="176"/>
      <c r="I60" s="176"/>
      <c r="J60" s="176"/>
      <c r="K60" s="176"/>
      <c r="L60" s="129"/>
      <c r="M60" s="130"/>
      <c r="N60" s="131"/>
      <c r="O60" s="131"/>
      <c r="P60" s="132"/>
      <c r="Q60" s="131"/>
      <c r="R60" s="39">
        <v>1</v>
      </c>
      <c r="S60" s="133"/>
      <c r="T60" s="134"/>
      <c r="U60" s="135">
        <f t="shared" ca="1" si="16"/>
        <v>134</v>
      </c>
      <c r="V60" s="135">
        <f t="shared" ca="1" si="17"/>
        <v>2.3387411976724017</v>
      </c>
      <c r="W60" s="136" t="b">
        <f t="shared" si="18"/>
        <v>0</v>
      </c>
      <c r="X60" s="136" t="str">
        <f t="shared" si="19"/>
        <v xml:space="preserve"> przyłącze napow. nN</v>
      </c>
      <c r="Y60" s="136">
        <f t="shared" si="20"/>
        <v>0</v>
      </c>
      <c r="Z60" s="137"/>
      <c r="AA60" s="138"/>
      <c r="AB60" s="135"/>
      <c r="AC60" s="135"/>
      <c r="AD60" s="135"/>
      <c r="AE60" s="135"/>
      <c r="AF60" s="135"/>
      <c r="AG60" s="135"/>
      <c r="AH60" s="135"/>
      <c r="AI60" s="135"/>
    </row>
    <row r="61" spans="1:35" s="139" customFormat="1" ht="9.75" customHeight="1" x14ac:dyDescent="0.2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4"/>
      <c r="L61" s="129"/>
      <c r="M61" s="130"/>
      <c r="N61" s="131"/>
      <c r="O61" s="131"/>
      <c r="P61" s="132"/>
      <c r="Q61" s="142"/>
      <c r="R61" s="39"/>
      <c r="S61" s="133"/>
      <c r="T61" s="134"/>
      <c r="U61" s="135"/>
      <c r="V61" s="135"/>
      <c r="W61" s="136"/>
      <c r="X61" s="136"/>
      <c r="Y61" s="136"/>
      <c r="Z61" s="137"/>
      <c r="AA61" s="138"/>
      <c r="AB61" s="135"/>
      <c r="AC61" s="135"/>
      <c r="AD61" s="135"/>
      <c r="AE61" s="135"/>
      <c r="AF61" s="135"/>
      <c r="AG61" s="135"/>
      <c r="AH61" s="135"/>
      <c r="AI61" s="135"/>
    </row>
    <row r="62" spans="1:35" s="9" customFormat="1" ht="30" customHeight="1" x14ac:dyDescent="0.2">
      <c r="A62" s="36"/>
      <c r="B62" s="37"/>
      <c r="C62" s="158" t="s">
        <v>99</v>
      </c>
      <c r="D62" s="158"/>
      <c r="E62" s="158"/>
      <c r="F62" s="158"/>
      <c r="G62" s="159" t="s">
        <v>100</v>
      </c>
      <c r="H62" s="159"/>
      <c r="I62" s="157" t="s">
        <v>101</v>
      </c>
      <c r="J62" s="159"/>
      <c r="K62" s="159"/>
      <c r="L62" s="40" t="s">
        <v>77</v>
      </c>
      <c r="M62" s="112"/>
      <c r="N62" s="39"/>
      <c r="O62" s="40"/>
      <c r="P62" s="113"/>
      <c r="Q62" s="19"/>
      <c r="R62" s="39">
        <v>1</v>
      </c>
      <c r="S62" s="39"/>
      <c r="T62" s="30">
        <f t="shared" ref="T62:T63" si="21">IF(S62="T",20,0)</f>
        <v>0</v>
      </c>
      <c r="U62" s="34"/>
      <c r="V62" s="35">
        <f t="shared" ref="V62:V63" ca="1" si="22">RANDBETWEEN(90,180)</f>
        <v>96</v>
      </c>
      <c r="W62" s="35">
        <f t="shared" ref="W62:W63" ca="1" si="23">RADIANS(V62)</f>
        <v>1.6755160819145565</v>
      </c>
      <c r="X62" s="18" t="str">
        <f t="shared" ref="X62:X63" si="24">IF(R62=1,("AL.  4x50 mm2+AL. 1x25 mm2"),IF(R62=2,("AL.  4x50 mm2+AL. 2x25 mm2"),IF(R62=3,("AsXSn 4x50 mm2+AsXSn 1x25 mm2"),IF(R62=4,("AsXSn 4x50 mm2+AsXSn 2x25 mm2"),IF(R62=5,("AL.  4x50 mm2"),IF(R62=6,("AsXSn 4x50 mm2"),IF(R62=9,("2xAL. 2x25 mm2"),IF(R62=8,("3xAsXSn 4x50 mm2+AsXSn 2x25 mm2"),IF(R62=10,("AsXSn 4x70 mm2+AL.  4x50 mm2+AL. 2x25 mm2"),IF(R62=11,("AL.  7x50 mm2+AL. 2x25 mm2")))))))))))</f>
        <v>AL.  4x50 mm2+AL. 1x25 mm2</v>
      </c>
      <c r="Y62" s="18" t="str">
        <f t="shared" ref="Y62:Y63" si="25">IF(S62="T",(", lampa OU, przyłącze napow. nN"), (" przyłącze napow. nN"))</f>
        <v xml:space="preserve"> przyłącze napow. nN</v>
      </c>
      <c r="Z62" s="18">
        <f t="shared" ref="Z62:Z63" si="26">IF(OR(N62="Kr",N62="K"),"wspornik krańcowy",IF(N62="P","wspornik przelotowy",IF(OR(N62="Nr",N62="RNKr",N62="Np."),"wspornik narożny",IF(N62="N","wspornik narożny",IF(N62="Or","wspornik odporowy",IF(OR(N62="RPP",N62="RPPb",N62="RPPR"),"wspornik przelotowy",IF(N62="RPK","wspornik przelotowy",IF(OR(N62="RPKr",N62="RPKb"),"wspornik przelotowy",IF(N62="BN","wspornik przelotowy",IF(N62="Npr","wspornik narożny",0))))))))))</f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58" t="s">
        <v>99</v>
      </c>
      <c r="D63" s="158"/>
      <c r="E63" s="158"/>
      <c r="F63" s="158"/>
      <c r="G63" s="159" t="s">
        <v>102</v>
      </c>
      <c r="H63" s="159"/>
      <c r="I63" s="157" t="s">
        <v>103</v>
      </c>
      <c r="J63" s="159"/>
      <c r="K63" s="159"/>
      <c r="L63" s="40" t="s">
        <v>77</v>
      </c>
      <c r="M63" s="112"/>
      <c r="N63" s="30"/>
      <c r="O63" s="30"/>
      <c r="P63" s="113"/>
      <c r="Q63" s="19"/>
      <c r="R63" s="39">
        <v>1</v>
      </c>
      <c r="S63" s="30"/>
      <c r="T63" s="30">
        <f t="shared" si="21"/>
        <v>0</v>
      </c>
      <c r="U63" s="34"/>
      <c r="V63" s="35">
        <f t="shared" ca="1" si="22"/>
        <v>162</v>
      </c>
      <c r="W63" s="35">
        <f t="shared" ca="1" si="23"/>
        <v>2.8274333882308138</v>
      </c>
      <c r="X63" s="18" t="str">
        <f t="shared" si="24"/>
        <v>AL.  4x50 mm2+AL. 1x25 mm2</v>
      </c>
      <c r="Y63" s="18" t="str">
        <f t="shared" si="25"/>
        <v xml:space="preserve"> przyłącze napow. nN</v>
      </c>
      <c r="Z63" s="18">
        <f t="shared" si="26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47</v>
      </c>
      <c r="D64" s="116">
        <f>IF(E64=1,1,D55+1)</f>
        <v>24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9"/>
      <c r="O64" s="39"/>
      <c r="P64" s="113"/>
      <c r="Q64" s="19"/>
      <c r="R64" s="39">
        <v>3</v>
      </c>
      <c r="S64" s="30"/>
      <c r="T64" s="30">
        <f t="shared" si="6"/>
        <v>0</v>
      </c>
      <c r="U64" s="34">
        <f t="shared" si="15"/>
        <v>2</v>
      </c>
      <c r="V64" s="35">
        <f t="shared" ca="1" si="7"/>
        <v>116</v>
      </c>
      <c r="W64" s="35">
        <f t="shared" ca="1" si="8"/>
        <v>2.0245819323134224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48</v>
      </c>
      <c r="D65" s="116">
        <f t="shared" si="13"/>
        <v>25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9"/>
      <c r="O65" s="39"/>
      <c r="P65" s="113"/>
      <c r="Q65" s="19"/>
      <c r="R65" s="39">
        <v>3</v>
      </c>
      <c r="S65" s="39"/>
      <c r="T65" s="30">
        <f t="shared" si="6"/>
        <v>0</v>
      </c>
      <c r="U65" s="34">
        <f t="shared" si="15"/>
        <v>2</v>
      </c>
      <c r="V65" s="35">
        <f t="shared" ca="1" si="7"/>
        <v>169</v>
      </c>
      <c r="W65" s="35">
        <f t="shared" ca="1" si="8"/>
        <v>2.9496064358704168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49</v>
      </c>
      <c r="D66" s="116">
        <f t="shared" si="13"/>
        <v>26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48"/>
      <c r="O66" s="48"/>
      <c r="P66" s="113"/>
      <c r="Q66" s="19"/>
      <c r="R66" s="39">
        <v>3</v>
      </c>
      <c r="S66" s="48"/>
      <c r="T66" s="30">
        <f t="shared" si="6"/>
        <v>0</v>
      </c>
      <c r="U66" s="34">
        <f t="shared" si="15"/>
        <v>2</v>
      </c>
      <c r="V66" s="35">
        <f t="shared" ca="1" si="7"/>
        <v>176</v>
      </c>
      <c r="W66" s="35">
        <f t="shared" ca="1" si="8"/>
        <v>3.0717794835100198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50</v>
      </c>
      <c r="D67" s="116">
        <f t="shared" si="13"/>
        <v>27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50"/>
      <c r="O67" s="50"/>
      <c r="P67" s="113"/>
      <c r="Q67" s="19"/>
      <c r="R67" s="39">
        <v>3</v>
      </c>
      <c r="S67" s="50"/>
      <c r="T67" s="30">
        <f t="shared" si="6"/>
        <v>0</v>
      </c>
      <c r="U67" s="34">
        <f t="shared" si="15"/>
        <v>2</v>
      </c>
      <c r="V67" s="35">
        <f t="shared" ca="1" si="7"/>
        <v>145</v>
      </c>
      <c r="W67" s="35">
        <f t="shared" ca="1" si="8"/>
        <v>2.530727415391778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51</v>
      </c>
      <c r="D68" s="116">
        <f t="shared" si="13"/>
        <v>28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52"/>
      <c r="O68" s="52"/>
      <c r="P68" s="113"/>
      <c r="Q68" s="19"/>
      <c r="R68" s="39">
        <v>3</v>
      </c>
      <c r="S68" s="52"/>
      <c r="T68" s="30">
        <f t="shared" si="6"/>
        <v>0</v>
      </c>
      <c r="U68" s="34">
        <f t="shared" si="15"/>
        <v>2</v>
      </c>
      <c r="V68" s="35">
        <f t="shared" ca="1" si="7"/>
        <v>124</v>
      </c>
      <c r="W68" s="35">
        <f t="shared" ca="1" si="8"/>
        <v>2.1642082724729685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52</v>
      </c>
      <c r="D69" s="116">
        <f t="shared" si="13"/>
        <v>29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>
        <f t="shared" si="15"/>
        <v>2</v>
      </c>
      <c r="V69" s="35">
        <f t="shared" ca="1" si="7"/>
        <v>157</v>
      </c>
      <c r="W69" s="35">
        <f t="shared" ca="1" si="8"/>
        <v>2.7401669256310974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53</v>
      </c>
      <c r="D70" s="116">
        <f t="shared" si="13"/>
        <v>30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6"/>
        <v>0</v>
      </c>
      <c r="U70" s="34">
        <f ca="1">SUM(U36:U69)</f>
        <v>962</v>
      </c>
      <c r="V70" s="35">
        <f t="shared" ca="1" si="7"/>
        <v>177</v>
      </c>
      <c r="W70" s="35">
        <f t="shared" ca="1" si="8"/>
        <v>3.0892327760299634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54</v>
      </c>
      <c r="D71" s="116">
        <f t="shared" si="13"/>
        <v>31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30"/>
      <c r="O71" s="30"/>
      <c r="P71" s="113"/>
      <c r="Q71" s="19"/>
      <c r="R71" s="39">
        <v>3</v>
      </c>
      <c r="S71" s="30"/>
      <c r="T71" s="30">
        <f t="shared" si="6"/>
        <v>0</v>
      </c>
      <c r="U71" s="34"/>
      <c r="V71" s="35">
        <f t="shared" ca="1" si="7"/>
        <v>176</v>
      </c>
      <c r="W71" s="35">
        <f t="shared" ca="1" si="8"/>
        <v>3.0717794835100198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55</v>
      </c>
      <c r="D72" s="116">
        <f t="shared" si="13"/>
        <v>32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171</v>
      </c>
      <c r="W72" s="35">
        <f t="shared" ca="1" si="8"/>
        <v>2.9845130209103035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56</v>
      </c>
      <c r="D73" s="116">
        <f t="shared" si="13"/>
        <v>33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6"/>
        <v>0</v>
      </c>
      <c r="U73" s="34"/>
      <c r="V73" s="35">
        <f t="shared" ca="1" si="7"/>
        <v>129</v>
      </c>
      <c r="W73" s="35">
        <f t="shared" ca="1" si="8"/>
        <v>2.2514747350726849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57</v>
      </c>
      <c r="D74" s="116">
        <f t="shared" si="13"/>
        <v>34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55"/>
      <c r="O74" s="55"/>
      <c r="P74" s="113"/>
      <c r="Q74" s="19"/>
      <c r="R74" s="39">
        <v>3</v>
      </c>
      <c r="S74" s="55"/>
      <c r="T74" s="30">
        <f t="shared" si="6"/>
        <v>0</v>
      </c>
      <c r="U74" s="34">
        <f t="shared" ref="U74:U75" si="27">P74+2</f>
        <v>2</v>
      </c>
      <c r="V74" s="35">
        <f t="shared" ca="1" si="7"/>
        <v>96</v>
      </c>
      <c r="W74" s="35">
        <f t="shared" ca="1" si="8"/>
        <v>1.6755160819145565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58</v>
      </c>
      <c r="D75" s="116">
        <f t="shared" si="13"/>
        <v>35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14"/>
      <c r="O75" s="14"/>
      <c r="P75" s="113"/>
      <c r="Q75" s="19"/>
      <c r="R75" s="39">
        <v>3</v>
      </c>
      <c r="S75" s="14"/>
      <c r="T75" s="30">
        <f t="shared" si="6"/>
        <v>0</v>
      </c>
      <c r="U75" s="34">
        <f t="shared" si="27"/>
        <v>2</v>
      </c>
      <c r="V75" s="35">
        <f t="shared" ca="1" si="7"/>
        <v>90</v>
      </c>
      <c r="W75" s="35">
        <f t="shared" ca="1" si="8"/>
        <v>1.5707963267948966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59</v>
      </c>
      <c r="D76" s="116">
        <f t="shared" si="13"/>
        <v>36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124</v>
      </c>
      <c r="W76" s="35">
        <f t="shared" ca="1" si="8"/>
        <v>2.1642082724729685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60</v>
      </c>
      <c r="D77" s="116">
        <f t="shared" si="13"/>
        <v>37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si="0"/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14"/>
      <c r="O77" s="14"/>
      <c r="P77" s="113"/>
      <c r="Q77" s="19"/>
      <c r="R77" s="39">
        <v>3</v>
      </c>
      <c r="S77" s="14"/>
      <c r="T77" s="30">
        <f t="shared" si="6"/>
        <v>0</v>
      </c>
      <c r="U77" s="34">
        <v>36</v>
      </c>
      <c r="V77" s="35">
        <f t="shared" ca="1" si="7"/>
        <v>103</v>
      </c>
      <c r="W77" s="35">
        <f t="shared" ca="1" si="8"/>
        <v>1.7976891295541595</v>
      </c>
      <c r="X77" s="18" t="str">
        <f t="shared" si="1"/>
        <v>AsXSn 4x50 mm2+AsXSn 1x25 mm2</v>
      </c>
      <c r="Y77" s="18" t="str">
        <f t="shared" si="2"/>
        <v xml:space="preserve"> przyłącze napow. nN</v>
      </c>
      <c r="Z77" s="18">
        <f t="shared" si="3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61</v>
      </c>
      <c r="D78" s="116">
        <f t="shared" si="13"/>
        <v>38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0"/>
        <v xml:space="preserve">wir. </v>
      </c>
      <c r="I78" s="117" t="str">
        <f t="shared" si="4"/>
        <v>AsXSn 4x50 mm2+AsXSn 1x25 mm2 przyłącze napow. nN</v>
      </c>
      <c r="J78" s="117" t="str">
        <f t="shared" si="12"/>
        <v xml:space="preserve">uchwyty, światłowód, 0 </v>
      </c>
      <c r="K78" s="117">
        <f t="shared" si="5"/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6"/>
        <v>0</v>
      </c>
      <c r="U78" s="34"/>
      <c r="V78" s="35">
        <f t="shared" ca="1" si="7"/>
        <v>125</v>
      </c>
      <c r="W78" s="35">
        <f t="shared" ca="1" si="8"/>
        <v>2.1816615649929121</v>
      </c>
      <c r="X78" s="18" t="str">
        <f t="shared" si="1"/>
        <v>AsXSn 4x50 mm2+AsXSn 1x25 mm2</v>
      </c>
      <c r="Y78" s="18" t="str">
        <f t="shared" si="2"/>
        <v xml:space="preserve"> przyłącze napow. nN</v>
      </c>
      <c r="Z78" s="18">
        <f t="shared" si="3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62</v>
      </c>
      <c r="D79" s="116">
        <f t="shared" si="13"/>
        <v>39</v>
      </c>
      <c r="E79" s="116">
        <f t="shared" si="9"/>
        <v>0</v>
      </c>
      <c r="F79" s="117" t="str">
        <f t="shared" si="10"/>
        <v>sprawdz</v>
      </c>
      <c r="G79" s="118" t="str">
        <f t="shared" si="11"/>
        <v xml:space="preserve"> CHECK</v>
      </c>
      <c r="H79" s="116" t="str">
        <f t="shared" si="0"/>
        <v xml:space="preserve">wir. </v>
      </c>
      <c r="I79" s="117" t="str">
        <f t="shared" si="4"/>
        <v>AsXSn 4x50 mm2+AsXSn 1x25 mm2 przyłącze napow. nN</v>
      </c>
      <c r="J79" s="117" t="str">
        <f t="shared" si="12"/>
        <v xml:space="preserve">uchwyty, światłowód, 0 </v>
      </c>
      <c r="K79" s="117">
        <f t="shared" si="5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6"/>
        <v>0</v>
      </c>
      <c r="U79" s="34"/>
      <c r="V79" s="35">
        <f t="shared" ca="1" si="7"/>
        <v>126</v>
      </c>
      <c r="W79" s="35">
        <f t="shared" ca="1" si="8"/>
        <v>2.1991148575128552</v>
      </c>
      <c r="X79" s="18" t="str">
        <f t="shared" si="1"/>
        <v>AsXSn 4x50 mm2+AsXSn 1x25 mm2</v>
      </c>
      <c r="Y79" s="18" t="str">
        <f t="shared" si="2"/>
        <v xml:space="preserve"> przyłącze napow. nN</v>
      </c>
      <c r="Z79" s="18">
        <f t="shared" si="3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63</v>
      </c>
      <c r="D80" s="116">
        <f t="shared" si="13"/>
        <v>40</v>
      </c>
      <c r="E80" s="116">
        <f t="shared" si="9"/>
        <v>0</v>
      </c>
      <c r="F80" s="117" t="str">
        <f t="shared" si="10"/>
        <v>sprawdz</v>
      </c>
      <c r="G80" s="118" t="str">
        <f t="shared" si="11"/>
        <v xml:space="preserve"> CHECK</v>
      </c>
      <c r="H80" s="116" t="str">
        <f t="shared" si="0"/>
        <v xml:space="preserve">wir. </v>
      </c>
      <c r="I80" s="117" t="str">
        <f t="shared" si="4"/>
        <v>AsXSn 4x50 mm2+AsXSn 1x25 mm2 przyłącze napow. nN</v>
      </c>
      <c r="J80" s="117" t="str">
        <f t="shared" si="12"/>
        <v xml:space="preserve">uchwyty, światłowód, 0 </v>
      </c>
      <c r="K80" s="117">
        <f t="shared" si="5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6"/>
        <v>0</v>
      </c>
      <c r="U80" s="34"/>
      <c r="V80" s="35">
        <f t="shared" ca="1" si="7"/>
        <v>98</v>
      </c>
      <c r="W80" s="35">
        <f t="shared" ca="1" si="8"/>
        <v>1.7104226669544429</v>
      </c>
      <c r="X80" s="18" t="str">
        <f t="shared" si="1"/>
        <v>AsXSn 4x50 mm2+AsXSn 1x25 mm2</v>
      </c>
      <c r="Y80" s="18" t="str">
        <f t="shared" si="2"/>
        <v xml:space="preserve"> przyłącze napow. nN</v>
      </c>
      <c r="Z80" s="18">
        <f t="shared" si="3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64</v>
      </c>
      <c r="D81" s="116">
        <f t="shared" si="13"/>
        <v>41</v>
      </c>
      <c r="E81" s="116">
        <f t="shared" si="9"/>
        <v>0</v>
      </c>
      <c r="F81" s="117" t="str">
        <f t="shared" si="10"/>
        <v>sprawdz</v>
      </c>
      <c r="G81" s="118" t="str">
        <f t="shared" si="11"/>
        <v xml:space="preserve"> CHECK</v>
      </c>
      <c r="H81" s="116" t="str">
        <f t="shared" ref="H81:H143" si="28">IF(O81="-10/ZN",CONCATENATE("żel. ",N81,O81),CONCATENATE("wir. ",N81,O81))</f>
        <v xml:space="preserve">wir. </v>
      </c>
      <c r="I81" s="117" t="str">
        <f t="shared" si="4"/>
        <v>AsXSn 4x50 mm2+AsXSn 1x25 mm2 przyłącze napow. nN</v>
      </c>
      <c r="J81" s="117" t="str">
        <f t="shared" si="12"/>
        <v xml:space="preserve">uchwyty, światłowód, 0 </v>
      </c>
      <c r="K81" s="117">
        <f t="shared" si="5"/>
        <v>0</v>
      </c>
      <c r="L81" s="40" t="s">
        <v>77</v>
      </c>
      <c r="M81" s="112"/>
      <c r="N81" s="30"/>
      <c r="O81" s="30"/>
      <c r="P81" s="113"/>
      <c r="Q81" s="19"/>
      <c r="R81" s="39">
        <v>3</v>
      </c>
      <c r="S81" s="30"/>
      <c r="T81" s="30">
        <f t="shared" si="6"/>
        <v>0</v>
      </c>
      <c r="U81" s="34">
        <f t="shared" ref="U81:U83" si="29">P81+2</f>
        <v>2</v>
      </c>
      <c r="V81" s="35">
        <f t="shared" ca="1" si="7"/>
        <v>115</v>
      </c>
      <c r="W81" s="35">
        <f t="shared" ca="1" si="8"/>
        <v>2.0071286397934789</v>
      </c>
      <c r="X81" s="18" t="str">
        <f t="shared" ref="X81:X144" si="30">IF(R81=1,("AL.  4x50 mm2+AL. 1x25 mm2"),IF(R81=2,("AL.  4x50 mm2+AL. 2x25 mm2"),IF(R81=3,("AsXSn 4x50 mm2+AsXSn 1x25 mm2"),IF(R81=4,("AsXSn 4x50 mm2+AsXSn 2x25 mm2"),IF(R81=5,("AL.  4x50 mm2"),IF(R81=6,("AsXSn 4x50 mm2"),IF(R81=9,("2xAL. 2x25 mm2"),IF(R81=8,("3xAsXSn 4x50 mm2+AsXSn 2x25 mm2"),IF(R81=10,("AsXSn 4x70 mm2+AL.  4x50 mm2+AL. 2x25 mm2"),IF(R81=11,("AL.  7x50 mm2+AL. 2x25 mm2")))))))))))</f>
        <v>AsXSn 4x50 mm2+AsXSn 1x25 mm2</v>
      </c>
      <c r="Y81" s="18" t="str">
        <f t="shared" ref="Y81:Y144" si="31">IF(S81="T",(", lampa OU, przyłącze napow. nN"), (" przyłącze napow. nN"))</f>
        <v xml:space="preserve"> przyłącze napow. nN</v>
      </c>
      <c r="Z81" s="18">
        <f t="shared" ref="Z81:Z122" si="32">IF(OR(N81="Kr",N81="K"),"wspornik krańcowy",IF(N81="P","wspornik przelotowy",IF(OR(N81="Nr",N81="RNKr",N81="Np."),"wspornik narożny",IF(N81="N","wspornik narożny",IF(N81="Or","wspornik odporowy",IF(OR(N81="RPP",N81="RPPb",N81="RPPR"),"wspornik przelotowy",IF(N81="RPK","wspornik przelotowy",IF(OR(N81="RPKr",N81="RPKb"),"wspornik przelotowy",IF(N81="BN","wspornik przelotowy",IF(N81="Npr","wspornik narożny",0))))))))))</f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65</v>
      </c>
      <c r="D82" s="116">
        <f t="shared" si="13"/>
        <v>42</v>
      </c>
      <c r="E82" s="116">
        <f t="shared" si="9"/>
        <v>0</v>
      </c>
      <c r="F82" s="117" t="str">
        <f t="shared" si="10"/>
        <v>sprawdz</v>
      </c>
      <c r="G82" s="118" t="str">
        <f t="shared" si="11"/>
        <v xml:space="preserve"> CHECK</v>
      </c>
      <c r="H82" s="116" t="str">
        <f t="shared" si="28"/>
        <v xml:space="preserve">wir. </v>
      </c>
      <c r="I82" s="117" t="str">
        <f t="shared" ref="I82:I120" si="33">CONCATENATE(X82,Y82)</f>
        <v>AsXSn 4x50 mm2+AsXSn 1x25 mm2 przyłącze napow. nN</v>
      </c>
      <c r="J82" s="117" t="str">
        <f t="shared" si="12"/>
        <v xml:space="preserve">uchwyty, światłowód, 0 </v>
      </c>
      <c r="K82" s="117">
        <f t="shared" ref="K82:K89" si="34">P82</f>
        <v>0</v>
      </c>
      <c r="L82" s="40" t="s">
        <v>77</v>
      </c>
      <c r="M82" s="112"/>
      <c r="N82" s="30"/>
      <c r="O82" s="30"/>
      <c r="P82" s="113"/>
      <c r="Q82" s="19"/>
      <c r="R82" s="39">
        <v>3</v>
      </c>
      <c r="S82" s="30"/>
      <c r="T82" s="30">
        <f t="shared" ref="T82:T107" si="35">IF(S82="T",20,0)</f>
        <v>0</v>
      </c>
      <c r="U82" s="34">
        <f t="shared" si="29"/>
        <v>2</v>
      </c>
      <c r="V82" s="35">
        <f t="shared" ref="V82:V120" ca="1" si="36">RANDBETWEEN(90,180)</f>
        <v>165</v>
      </c>
      <c r="W82" s="35">
        <f t="shared" ref="W82:W98" ca="1" si="37">RADIANS(V82)</f>
        <v>2.8797932657906435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66</v>
      </c>
      <c r="D83" s="116">
        <f t="shared" si="13"/>
        <v>43</v>
      </c>
      <c r="E83" s="116">
        <f t="shared" ref="E83:E146" si="38">M83</f>
        <v>0</v>
      </c>
      <c r="F83" s="117" t="str">
        <f t="shared" ref="F83:F146" si="39">IF(O83="-10.5/10/E",1000,IF(OR(N83="Nr",N83="Kr",N83="Or",N83="RPKr",N83="RNKr"),1472,IF(N83="P",227,IF(N83="BN",454,IF(N83="Np.",1250,"sprawdz")))))</f>
        <v>sprawdz</v>
      </c>
      <c r="G83" s="118" t="str">
        <f t="shared" ref="G83:G146" si="40">IF(N83="P",1.4308*P83+64.2+37.8+T83,IF(OR(N83="Kr",N83="RPKr",N83="RPK",N83="K"),501+321.33+1.43*P83+79,IF(OR(N83="Nr",N83="N",N83="Nrp"),2*501*COS(W83/2)+20+79+125,IF(N83="Or",657,IF(OR(N83="Pb",N83="BN",N83="Pp"),1.43*P83+64.2+77.6+T84," CHECK")))))</f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ref="J83:J146" si="41">CONCATENATE("uchwyty, światłowód, ",Z83,IF(Q83=1, ", mufa i zapas", " "))</f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29"/>
        <v>2</v>
      </c>
      <c r="V83" s="35">
        <f t="shared" ca="1" si="36"/>
        <v>143</v>
      </c>
      <c r="W83" s="35">
        <f t="shared" ca="1" si="37"/>
        <v>2.4958208303518914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67</v>
      </c>
      <c r="D84" s="116">
        <f t="shared" ref="D84:D147" si="42">IF(E84=1,1,D83+1)</f>
        <v>44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v>883</v>
      </c>
      <c r="V84" s="35">
        <f t="shared" ca="1" si="36"/>
        <v>104</v>
      </c>
      <c r="W84" s="35">
        <f t="shared" ca="1" si="37"/>
        <v>1.8151424220741028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68</v>
      </c>
      <c r="D85" s="116">
        <f t="shared" si="42"/>
        <v>45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55"/>
      <c r="O85" s="55"/>
      <c r="P85" s="113"/>
      <c r="Q85" s="19"/>
      <c r="R85" s="39">
        <v>3</v>
      </c>
      <c r="S85" s="55"/>
      <c r="T85" s="30">
        <f t="shared" si="35"/>
        <v>0</v>
      </c>
      <c r="U85" s="34">
        <f t="shared" ref="U85:U94" si="43">P85+2</f>
        <v>2</v>
      </c>
      <c r="V85" s="35">
        <f t="shared" ca="1" si="36"/>
        <v>172</v>
      </c>
      <c r="W85" s="35">
        <f t="shared" ca="1" si="37"/>
        <v>3.001966313430247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69</v>
      </c>
      <c r="D86" s="116">
        <f t="shared" si="42"/>
        <v>46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>
        <f t="shared" si="34"/>
        <v>0</v>
      </c>
      <c r="L86" s="40" t="s">
        <v>77</v>
      </c>
      <c r="M86" s="112"/>
      <c r="N86" s="14"/>
      <c r="O86" s="14"/>
      <c r="P86" s="113"/>
      <c r="Q86" s="19"/>
      <c r="R86" s="39">
        <v>3</v>
      </c>
      <c r="S86" s="14"/>
      <c r="T86" s="30">
        <f t="shared" si="35"/>
        <v>0</v>
      </c>
      <c r="U86" s="34">
        <f t="shared" si="43"/>
        <v>2</v>
      </c>
      <c r="V86" s="35">
        <f t="shared" ca="1" si="36"/>
        <v>125</v>
      </c>
      <c r="W86" s="35">
        <f t="shared" ca="1" si="37"/>
        <v>2.1816615649929121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70</v>
      </c>
      <c r="D87" s="116">
        <f t="shared" si="42"/>
        <v>47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>
        <f t="shared" si="34"/>
        <v>0</v>
      </c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110</v>
      </c>
      <c r="W87" s="35">
        <f t="shared" ca="1" si="37"/>
        <v>1.9198621771937625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71</v>
      </c>
      <c r="D88" s="116">
        <f t="shared" si="42"/>
        <v>48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>
        <f t="shared" si="34"/>
        <v>0</v>
      </c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164</v>
      </c>
      <c r="W88" s="35">
        <f t="shared" ca="1" si="37"/>
        <v>2.8623399732707004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72</v>
      </c>
      <c r="D89" s="116">
        <f t="shared" si="42"/>
        <v>49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>
        <f t="shared" si="34"/>
        <v>0</v>
      </c>
      <c r="L89" s="40" t="s">
        <v>77</v>
      </c>
      <c r="M89" s="112"/>
      <c r="N89" s="30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129</v>
      </c>
      <c r="W89" s="35">
        <f t="shared" ca="1" si="37"/>
        <v>2.2514747350726849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 t="s">
        <v>12</v>
      </c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73</v>
      </c>
      <c r="D90" s="116">
        <f t="shared" si="42"/>
        <v>50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30"/>
      <c r="O90" s="30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160</v>
      </c>
      <c r="W90" s="35">
        <f t="shared" ca="1" si="37"/>
        <v>2.7925268031909272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74</v>
      </c>
      <c r="D91" s="116">
        <f t="shared" si="42"/>
        <v>51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0"/>
      <c r="O91" s="30"/>
      <c r="P91" s="113"/>
      <c r="Q91" s="19"/>
      <c r="R91" s="39">
        <v>3</v>
      </c>
      <c r="S91" s="30"/>
      <c r="T91" s="30">
        <f t="shared" si="35"/>
        <v>0</v>
      </c>
      <c r="U91" s="34">
        <f t="shared" si="43"/>
        <v>2</v>
      </c>
      <c r="V91" s="35">
        <f t="shared" ca="1" si="36"/>
        <v>179</v>
      </c>
      <c r="W91" s="35">
        <f t="shared" ca="1" si="37"/>
        <v>3.12413936106985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75</v>
      </c>
      <c r="D92" s="116">
        <f t="shared" si="42"/>
        <v>52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0"/>
      <c r="O92" s="30"/>
      <c r="P92" s="113"/>
      <c r="Q92" s="19"/>
      <c r="R92" s="39">
        <v>3</v>
      </c>
      <c r="S92" s="30"/>
      <c r="T92" s="30">
        <f t="shared" si="35"/>
        <v>0</v>
      </c>
      <c r="U92" s="34">
        <f t="shared" si="43"/>
        <v>2</v>
      </c>
      <c r="V92" s="35">
        <f t="shared" ca="1" si="36"/>
        <v>119</v>
      </c>
      <c r="W92" s="35">
        <f t="shared" ca="1" si="37"/>
        <v>2.0769418098732522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76</v>
      </c>
      <c r="D93" s="116">
        <f t="shared" si="42"/>
        <v>53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7"/>
      <c r="L93" s="40" t="s">
        <v>77</v>
      </c>
      <c r="M93" s="112"/>
      <c r="N93" s="14"/>
      <c r="O93" s="30"/>
      <c r="P93" s="113"/>
      <c r="Q93" s="19"/>
      <c r="R93" s="39">
        <v>3</v>
      </c>
      <c r="S93" s="30"/>
      <c r="T93" s="30">
        <f t="shared" si="35"/>
        <v>0</v>
      </c>
      <c r="U93" s="34">
        <f t="shared" si="43"/>
        <v>2</v>
      </c>
      <c r="V93" s="35">
        <f t="shared" ca="1" si="36"/>
        <v>167</v>
      </c>
      <c r="W93" s="35">
        <f t="shared" ca="1" si="37"/>
        <v>2.9146998508305302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77</v>
      </c>
      <c r="D94" s="116">
        <f t="shared" si="42"/>
        <v>54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7"/>
      <c r="L94" s="40" t="s">
        <v>77</v>
      </c>
      <c r="M94" s="112"/>
      <c r="N94" s="57"/>
      <c r="O94" s="44"/>
      <c r="P94" s="113"/>
      <c r="Q94" s="19"/>
      <c r="R94" s="39">
        <v>3</v>
      </c>
      <c r="S94" s="30"/>
      <c r="T94" s="30">
        <f t="shared" si="35"/>
        <v>0</v>
      </c>
      <c r="U94" s="34">
        <f t="shared" si="43"/>
        <v>2</v>
      </c>
      <c r="V94" s="35">
        <f t="shared" ca="1" si="36"/>
        <v>92</v>
      </c>
      <c r="W94" s="35">
        <f t="shared" ca="1" si="37"/>
        <v>1.6057029118347832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78</v>
      </c>
      <c r="D95" s="116">
        <f t="shared" si="42"/>
        <v>55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0"/>
      <c r="T95" s="30">
        <f t="shared" si="35"/>
        <v>0</v>
      </c>
      <c r="U95" s="34">
        <f>SUM(U81:U94)</f>
        <v>909</v>
      </c>
      <c r="V95" s="35">
        <f t="shared" ca="1" si="36"/>
        <v>95</v>
      </c>
      <c r="W95" s="35">
        <f t="shared" ca="1" si="37"/>
        <v>1.6580627893946132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79</v>
      </c>
      <c r="D96" s="116">
        <f t="shared" si="42"/>
        <v>56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9"/>
      <c r="O96" s="39"/>
      <c r="P96" s="33"/>
      <c r="Q96" s="19"/>
      <c r="R96" s="39">
        <v>3</v>
      </c>
      <c r="S96" s="39"/>
      <c r="T96" s="30">
        <f t="shared" si="35"/>
        <v>0</v>
      </c>
      <c r="U96" s="34"/>
      <c r="V96" s="35">
        <f t="shared" ca="1" si="36"/>
        <v>112</v>
      </c>
      <c r="W96" s="35">
        <f t="shared" ca="1" si="37"/>
        <v>1.9547687622336491</v>
      </c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80</v>
      </c>
      <c r="D97" s="116">
        <f t="shared" si="42"/>
        <v>57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6"/>
      <c r="L97" s="40" t="s">
        <v>77</v>
      </c>
      <c r="M97" s="112"/>
      <c r="N97" s="39"/>
      <c r="O97" s="39"/>
      <c r="P97" s="33"/>
      <c r="Q97" s="19"/>
      <c r="R97" s="39">
        <v>3</v>
      </c>
      <c r="S97" s="39"/>
      <c r="T97" s="30">
        <f t="shared" si="35"/>
        <v>0</v>
      </c>
      <c r="U97" s="34"/>
      <c r="V97" s="35">
        <f t="shared" ca="1" si="36"/>
        <v>156</v>
      </c>
      <c r="W97" s="35">
        <f t="shared" ca="1" si="37"/>
        <v>2.7227136331111539</v>
      </c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81</v>
      </c>
      <c r="D98" s="116">
        <f t="shared" si="42"/>
        <v>58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6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/>
      <c r="V98" s="35">
        <f t="shared" ca="1" si="36"/>
        <v>125</v>
      </c>
      <c r="W98" s="35">
        <f t="shared" ca="1" si="37"/>
        <v>2.1816615649929121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82</v>
      </c>
      <c r="D99" s="116">
        <f t="shared" si="42"/>
        <v>59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ref="U99:U107" si="44">P99+2</f>
        <v>2</v>
      </c>
      <c r="V99" s="35">
        <f t="shared" ca="1" si="36"/>
        <v>172</v>
      </c>
      <c r="W99" s="35">
        <f ca="1">RADIANS(V99)</f>
        <v>3.001966313430247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83</v>
      </c>
      <c r="D100" s="116">
        <f t="shared" si="42"/>
        <v>60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173</v>
      </c>
      <c r="W100" s="35"/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84</v>
      </c>
      <c r="D101" s="116">
        <f t="shared" si="42"/>
        <v>61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113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85</v>
      </c>
      <c r="D102" s="116">
        <f t="shared" si="42"/>
        <v>62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110</v>
      </c>
      <c r="W102" s="35">
        <f ca="1">RADIANS(V102)</f>
        <v>1.9198621771937625</v>
      </c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86</v>
      </c>
      <c r="D103" s="116">
        <f t="shared" si="42"/>
        <v>63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178</v>
      </c>
      <c r="W103" s="35">
        <f ca="1">RADIANS(V103)</f>
        <v>3.1066860685499065</v>
      </c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87</v>
      </c>
      <c r="D104" s="116">
        <f t="shared" si="42"/>
        <v>64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>
        <f t="shared" si="35"/>
        <v>0</v>
      </c>
      <c r="U104" s="34">
        <f t="shared" si="44"/>
        <v>2</v>
      </c>
      <c r="V104" s="35">
        <f t="shared" ca="1" si="36"/>
        <v>176</v>
      </c>
      <c r="W104" s="35">
        <f ca="1">RADIANS(V104)</f>
        <v>3.0717794835100198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88</v>
      </c>
      <c r="D105" s="116">
        <f t="shared" si="42"/>
        <v>65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>
        <f t="shared" si="35"/>
        <v>0</v>
      </c>
      <c r="U105" s="34">
        <f t="shared" si="44"/>
        <v>2</v>
      </c>
      <c r="V105" s="35">
        <f t="shared" ca="1" si="36"/>
        <v>131</v>
      </c>
      <c r="W105" s="35"/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89</v>
      </c>
      <c r="D106" s="116">
        <f t="shared" si="42"/>
        <v>66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17"/>
      <c r="L106" s="40" t="s">
        <v>77</v>
      </c>
      <c r="M106" s="112"/>
      <c r="N106" s="58"/>
      <c r="O106" s="30"/>
      <c r="P106" s="33"/>
      <c r="Q106" s="19"/>
      <c r="R106" s="39">
        <v>3</v>
      </c>
      <c r="S106" s="30"/>
      <c r="T106" s="30">
        <f t="shared" si="35"/>
        <v>0</v>
      </c>
      <c r="U106" s="34">
        <f t="shared" si="44"/>
        <v>2</v>
      </c>
      <c r="V106" s="35">
        <f t="shared" ca="1" si="36"/>
        <v>100</v>
      </c>
      <c r="W106" s="35"/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90</v>
      </c>
      <c r="D107" s="116">
        <f t="shared" si="42"/>
        <v>67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17"/>
      <c r="L107" s="40" t="s">
        <v>77</v>
      </c>
      <c r="M107" s="112"/>
      <c r="N107" s="57"/>
      <c r="O107" s="30"/>
      <c r="P107" s="33"/>
      <c r="Q107" s="19"/>
      <c r="R107" s="39">
        <v>3</v>
      </c>
      <c r="S107" s="30"/>
      <c r="T107" s="30">
        <f t="shared" si="35"/>
        <v>0</v>
      </c>
      <c r="U107" s="34">
        <f t="shared" si="44"/>
        <v>2</v>
      </c>
      <c r="V107" s="35">
        <f t="shared" ca="1" si="36"/>
        <v>112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91</v>
      </c>
      <c r="D108" s="116">
        <f t="shared" si="42"/>
        <v>68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SUM(U99:U107)</f>
        <v>18</v>
      </c>
      <c r="V108" s="35">
        <f t="shared" ca="1" si="36"/>
        <v>141</v>
      </c>
      <c r="W108" s="35">
        <f ca="1">RADIANS(V108)</f>
        <v>2.4609142453120048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92</v>
      </c>
      <c r="D109" s="116">
        <f t="shared" si="42"/>
        <v>69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1258</v>
      </c>
      <c r="V109" s="35">
        <f t="shared" ca="1" si="36"/>
        <v>161</v>
      </c>
      <c r="W109" s="35">
        <f ca="1">RADIANS(V109)</f>
        <v>2.8099800957108707</v>
      </c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93</v>
      </c>
      <c r="D110" s="116">
        <f t="shared" si="42"/>
        <v>70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21" si="45">P110+2</f>
        <v>2</v>
      </c>
      <c r="V110" s="35">
        <f t="shared" ca="1" si="36"/>
        <v>102</v>
      </c>
      <c r="W110" s="35">
        <f ca="1">RADIANS(V110)</f>
        <v>1.7802358370342162</v>
      </c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94</v>
      </c>
      <c r="D111" s="116">
        <f t="shared" si="42"/>
        <v>71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45"/>
        <v>2</v>
      </c>
      <c r="V111" s="35">
        <f t="shared" ca="1" si="36"/>
        <v>120</v>
      </c>
      <c r="W111" s="35"/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95</v>
      </c>
      <c r="D112" s="116">
        <f t="shared" si="42"/>
        <v>72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45"/>
        <v>2</v>
      </c>
      <c r="V112" s="35">
        <f t="shared" ca="1" si="36"/>
        <v>139</v>
      </c>
      <c r="W112" s="35">
        <f ca="1">RADIANS(V112)</f>
        <v>2.4260076602721181</v>
      </c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96</v>
      </c>
      <c r="D113" s="116">
        <f t="shared" si="42"/>
        <v>73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162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97</v>
      </c>
      <c r="D114" s="116">
        <f t="shared" si="42"/>
        <v>74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52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120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98</v>
      </c>
      <c r="D115" s="116">
        <f t="shared" si="42"/>
        <v>75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5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114</v>
      </c>
      <c r="W115" s="35">
        <f ca="1">RADIANS(V115)</f>
        <v>1.9896753472735358</v>
      </c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99</v>
      </c>
      <c r="D116" s="116">
        <f t="shared" si="42"/>
        <v>76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154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100</v>
      </c>
      <c r="D117" s="116">
        <f t="shared" si="42"/>
        <v>77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 t="str">
        <f t="shared" si="33"/>
        <v>AsXSn 4x50 mm2+AsXSn 1x25 mm2 przyłącze napow. nN</v>
      </c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>
        <f t="shared" ca="1" si="36"/>
        <v>125</v>
      </c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 t="s">
        <v>12</v>
      </c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101</v>
      </c>
      <c r="D118" s="116">
        <f t="shared" si="42"/>
        <v>78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17" t="str">
        <f t="shared" si="33"/>
        <v>AsXSn 4x50 mm2+AsXSn 1x25 mm2 przyłącze napow. nN</v>
      </c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45"/>
        <v>2</v>
      </c>
      <c r="V118" s="35">
        <f t="shared" ca="1" si="36"/>
        <v>167</v>
      </c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102</v>
      </c>
      <c r="D119" s="116">
        <f t="shared" si="42"/>
        <v>79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17" t="str">
        <f t="shared" si="33"/>
        <v>AsXSn 4x50 mm2+AsXSn 1x25 mm2 przyłącze napow. nN</v>
      </c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3</v>
      </c>
      <c r="S119" s="30"/>
      <c r="T119" s="30"/>
      <c r="U119" s="34">
        <f t="shared" si="45"/>
        <v>2</v>
      </c>
      <c r="V119" s="35">
        <f t="shared" ca="1" si="36"/>
        <v>154</v>
      </c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si="32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103</v>
      </c>
      <c r="D120" s="116">
        <f t="shared" si="42"/>
        <v>80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17" t="str">
        <f t="shared" si="33"/>
        <v>AsXSn 4x50 mm2+AsXSn 1x25 mm2 przyłącze napow. nN</v>
      </c>
      <c r="J120" s="117" t="str">
        <f t="shared" si="41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45"/>
        <v>2</v>
      </c>
      <c r="V120" s="35">
        <f t="shared" ca="1" si="36"/>
        <v>163</v>
      </c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32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104</v>
      </c>
      <c r="D121" s="116">
        <f t="shared" si="42"/>
        <v>81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17"/>
      <c r="J121" s="117" t="str">
        <f t="shared" si="41"/>
        <v xml:space="preserve">uchwyty, światłowód, 0 </v>
      </c>
      <c r="K121" s="117"/>
      <c r="L121" s="40" t="s">
        <v>77</v>
      </c>
      <c r="M121" s="112"/>
      <c r="N121" s="64"/>
      <c r="O121" s="30"/>
      <c r="P121" s="33"/>
      <c r="Q121" s="19"/>
      <c r="R121" s="39">
        <v>3</v>
      </c>
      <c r="S121" s="30"/>
      <c r="T121" s="30"/>
      <c r="U121" s="34">
        <f t="shared" si="45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32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105</v>
      </c>
      <c r="D122" s="116">
        <f t="shared" si="42"/>
        <v>82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3"/>
      <c r="J122" s="117" t="str">
        <f t="shared" si="41"/>
        <v xml:space="preserve">uchwyty, światłowód, 0 </v>
      </c>
      <c r="K122" s="117"/>
      <c r="L122" s="40" t="s">
        <v>77</v>
      </c>
      <c r="M122" s="112"/>
      <c r="N122" s="39"/>
      <c r="O122" s="39"/>
      <c r="P122" s="33"/>
      <c r="Q122" s="19"/>
      <c r="R122" s="39">
        <v>3</v>
      </c>
      <c r="S122" s="30"/>
      <c r="T122" s="30"/>
      <c r="U122" s="34">
        <f>SUM(U101:U121)</f>
        <v>1314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32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106</v>
      </c>
      <c r="D123" s="116">
        <f t="shared" si="42"/>
        <v>83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23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9"/>
      <c r="O123" s="39"/>
      <c r="P123" s="33"/>
      <c r="Q123" s="19"/>
      <c r="R123" s="39">
        <v>3</v>
      </c>
      <c r="S123" s="39"/>
      <c r="T123" s="30"/>
      <c r="U123" s="34">
        <v>1177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ref="Z123:Z165" si="46">IF(OR(N123="Kr",N123="K"),"wspornik krańcowy",IF(N123="P","wspornik przelotowy",IF(OR(N123="Nr",N123="RNKr",N123="Np."),"wspornik narożny",IF(N123="N","wspornik narożny",IF(N123="Or","wspornik odporowy",IF(OR(N123="RPP",N123="RPPb",N123="RPPR"),"wspornik przelotowy",IF(N123="RPK","wspornik przelotowy",IF(OR(N123="RPKr",N123="RPKb"),"wspornik przelotowy",IF(N123="BN","wspornik przelotowy",0)))))))))</f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107</v>
      </c>
      <c r="D124" s="116">
        <f t="shared" si="42"/>
        <v>84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24"/>
      <c r="J124" s="117" t="str">
        <f t="shared" si="41"/>
        <v xml:space="preserve">uchwyty, światłowód, 0 </v>
      </c>
      <c r="K124" s="121"/>
      <c r="L124" s="40" t="s">
        <v>77</v>
      </c>
      <c r="M124" s="112"/>
      <c r="N124" s="48"/>
      <c r="O124" s="48"/>
      <c r="P124" s="33"/>
      <c r="Q124" s="19"/>
      <c r="R124" s="39">
        <v>3</v>
      </c>
      <c r="S124" s="48"/>
      <c r="T124" s="48"/>
      <c r="U124" s="34">
        <f t="shared" ref="U124:U152" si="47">P124+2</f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108</v>
      </c>
      <c r="D125" s="116">
        <f t="shared" si="42"/>
        <v>85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25"/>
      <c r="J125" s="117" t="str">
        <f t="shared" si="41"/>
        <v xml:space="preserve">uchwyty, światłowód, 0 </v>
      </c>
      <c r="K125" s="122"/>
      <c r="L125" s="40" t="s">
        <v>77</v>
      </c>
      <c r="M125" s="112"/>
      <c r="N125" s="50"/>
      <c r="O125" s="50"/>
      <c r="P125" s="33"/>
      <c r="Q125" s="19"/>
      <c r="R125" s="39">
        <v>3</v>
      </c>
      <c r="S125" s="50"/>
      <c r="T125" s="5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109</v>
      </c>
      <c r="D126" s="116">
        <f t="shared" si="42"/>
        <v>86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26"/>
      <c r="J126" s="117" t="str">
        <f t="shared" si="41"/>
        <v xml:space="preserve">uchwyty, światłowód, 0 </v>
      </c>
      <c r="K126" s="116"/>
      <c r="L126" s="40" t="s">
        <v>77</v>
      </c>
      <c r="M126" s="112"/>
      <c r="N126" s="52"/>
      <c r="O126" s="52"/>
      <c r="P126" s="33"/>
      <c r="Q126" s="19"/>
      <c r="R126" s="39">
        <v>3</v>
      </c>
      <c r="S126" s="52"/>
      <c r="T126" s="52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110</v>
      </c>
      <c r="D127" s="116">
        <f t="shared" si="42"/>
        <v>87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111</v>
      </c>
      <c r="D128" s="116">
        <f t="shared" si="42"/>
        <v>88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44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112</v>
      </c>
      <c r="D129" s="116">
        <f t="shared" si="42"/>
        <v>89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5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113</v>
      </c>
      <c r="D130" s="116">
        <f t="shared" si="42"/>
        <v>90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44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114</v>
      </c>
      <c r="D131" s="116">
        <f t="shared" si="42"/>
        <v>91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14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115</v>
      </c>
      <c r="D132" s="116">
        <f t="shared" si="42"/>
        <v>92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116</v>
      </c>
      <c r="D133" s="116">
        <f t="shared" si="42"/>
        <v>93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14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2"/>
      <c r="W133" s="35"/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117</v>
      </c>
      <c r="D134" s="116">
        <f t="shared" si="42"/>
        <v>94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16">
        <v>118</v>
      </c>
      <c r="D135" s="116">
        <f t="shared" si="42"/>
        <v>95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119</v>
      </c>
      <c r="D136" s="116">
        <f t="shared" si="42"/>
        <v>96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14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120</v>
      </c>
      <c r="D137" s="116">
        <f t="shared" si="42"/>
        <v>97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>
        <f>RADIANS(V137)</f>
        <v>0</v>
      </c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16">
        <v>121</v>
      </c>
      <c r="D138" s="116">
        <f t="shared" si="42"/>
        <v>98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101</v>
      </c>
      <c r="D139" s="116">
        <f t="shared" si="42"/>
        <v>99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102</v>
      </c>
      <c r="D140" s="116">
        <f t="shared" si="42"/>
        <v>100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 t="str">
        <f t="shared" si="28"/>
        <v xml:space="preserve">wir. </v>
      </c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16">
        <v>103</v>
      </c>
      <c r="D141" s="116">
        <f t="shared" si="42"/>
        <v>101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 t="str">
        <f t="shared" si="28"/>
        <v xml:space="preserve">wir. </v>
      </c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30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/>
      <c r="X141" s="18" t="str">
        <f t="shared" si="30"/>
        <v>AsXSn 4x50 mm2+AsXSn 1x25 mm2</v>
      </c>
      <c r="Y141" s="18" t="str">
        <f t="shared" si="31"/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104</v>
      </c>
      <c r="D142" s="116">
        <f t="shared" si="42"/>
        <v>102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 t="str">
        <f t="shared" si="28"/>
        <v xml:space="preserve">wir. </v>
      </c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30"/>
        <v>AsXSn 4x50 mm2+AsXSn 1x25 mm2</v>
      </c>
      <c r="Y142" s="18" t="str">
        <f t="shared" si="31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105</v>
      </c>
      <c r="D143" s="116">
        <f t="shared" si="42"/>
        <v>103</v>
      </c>
      <c r="E143" s="116">
        <f t="shared" si="38"/>
        <v>0</v>
      </c>
      <c r="F143" s="117" t="str">
        <f t="shared" si="39"/>
        <v>sprawdz</v>
      </c>
      <c r="G143" s="118" t="str">
        <f t="shared" si="40"/>
        <v xml:space="preserve"> CHECK</v>
      </c>
      <c r="H143" s="116" t="str">
        <f t="shared" si="28"/>
        <v xml:space="preserve">wir. </v>
      </c>
      <c r="I143" s="117"/>
      <c r="J143" s="117" t="str">
        <f t="shared" si="41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30"/>
        <v>AsXSn 4x50 mm2+AsXSn 1x25 mm2</v>
      </c>
      <c r="Y143" s="18" t="str">
        <f t="shared" si="31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16">
        <v>106</v>
      </c>
      <c r="D144" s="116">
        <f t="shared" si="42"/>
        <v>104</v>
      </c>
      <c r="E144" s="116">
        <f t="shared" si="38"/>
        <v>0</v>
      </c>
      <c r="F144" s="117" t="str">
        <f t="shared" si="39"/>
        <v>sprawdz</v>
      </c>
      <c r="G144" s="118" t="str">
        <f t="shared" si="40"/>
        <v xml:space="preserve"> CHECK</v>
      </c>
      <c r="H144" s="116"/>
      <c r="I144" s="117"/>
      <c r="J144" s="117" t="str">
        <f t="shared" si="41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30"/>
        <v>AsXSn 4x50 mm2+AsXSn 1x25 mm2</v>
      </c>
      <c r="Y144" s="18" t="str">
        <f t="shared" si="31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107</v>
      </c>
      <c r="D145" s="116">
        <f t="shared" si="42"/>
        <v>105</v>
      </c>
      <c r="E145" s="116">
        <f t="shared" si="38"/>
        <v>0</v>
      </c>
      <c r="F145" s="117" t="str">
        <f t="shared" si="39"/>
        <v>sprawdz</v>
      </c>
      <c r="G145" s="118" t="str">
        <f t="shared" si="40"/>
        <v xml:space="preserve"> CHECK</v>
      </c>
      <c r="H145" s="116"/>
      <c r="I145" s="117"/>
      <c r="J145" s="117" t="str">
        <f t="shared" si="41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>
        <f>RADIANS(V145)</f>
        <v>0</v>
      </c>
      <c r="X145" s="18" t="str">
        <f t="shared" ref="X145:X208" si="48">IF(R145=1,("AL.  4x50 mm2+AL. 1x25 mm2"),IF(R145=2,("AL.  4x50 mm2+AL. 2x25 mm2"),IF(R145=3,("AsXSn 4x50 mm2+AsXSn 1x25 mm2"),IF(R145=4,("AsXSn 4x50 mm2+AsXSn 2x25 mm2"),IF(R145=5,("AL.  4x50 mm2"),IF(R145=6,("AsXSn 4x50 mm2"),IF(R145=9,("2xAL. 2x25 mm2"),IF(R145=8,("3xAsXSn 4x50 mm2+AsXSn 2x25 mm2"),IF(R145=10,("AsXSn 4x70 mm2+AL.  4x50 mm2+AL. 2x25 mm2"),IF(R145=11,("AL.  7x50 mm2+AL. 2x25 mm2")))))))))))</f>
        <v>AsXSn 4x50 mm2+AsXSn 1x25 mm2</v>
      </c>
      <c r="Y145" s="18" t="str">
        <f t="shared" ref="Y145:Y208" si="49">IF(S145="T",(", lampa OU, przyłącze napow. nN"), (" przyłącze napow. nN"))</f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108</v>
      </c>
      <c r="D146" s="116">
        <f t="shared" si="42"/>
        <v>106</v>
      </c>
      <c r="E146" s="116">
        <f t="shared" si="38"/>
        <v>0</v>
      </c>
      <c r="F146" s="117" t="str">
        <f t="shared" si="39"/>
        <v>sprawdz</v>
      </c>
      <c r="G146" s="118" t="str">
        <f t="shared" si="40"/>
        <v xml:space="preserve"> CHECK</v>
      </c>
      <c r="H146" s="116"/>
      <c r="I146" s="117"/>
      <c r="J146" s="117" t="str">
        <f t="shared" si="41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16">
        <v>109</v>
      </c>
      <c r="D147" s="116">
        <f t="shared" si="42"/>
        <v>107</v>
      </c>
      <c r="E147" s="116">
        <f t="shared" ref="E147:E171" si="50">M147</f>
        <v>0</v>
      </c>
      <c r="F147" s="117" t="str">
        <f t="shared" ref="F147:F205" si="51">IF(O147="-10.5/10/E",1000,IF(OR(N147="Nr",N147="Kr",N147="Or",N147="RPKr",N147="RNKr"),1472,IF(N147="P",227,IF(N147="BN",454,IF(N147="Np.",1250,"sprawdz")))))</f>
        <v>sprawdz</v>
      </c>
      <c r="G147" s="118" t="str">
        <f t="shared" ref="G147:G158" si="52">IF(N147="P",1.4308*P147+64.2+37.8+T147,IF(OR(N147="Kr",N147="RPKr",N147="RPK",N147="K"),501+321.33+1.43*P147+79,IF(OR(N147="Nr",N147="N",N147="Nrp"),2*501*COS(W147/2)+20+79+125,IF(N147="Or",657,IF(OR(N147="Pb",N147="BN",N147="Pp"),1.43*P147+64.2+77.6+T148," CHECK")))))</f>
        <v xml:space="preserve"> CHECK</v>
      </c>
      <c r="H147" s="116"/>
      <c r="I147" s="117"/>
      <c r="J147" s="117" t="str">
        <f t="shared" ref="J147:J210" si="53">CONCATENATE("uchwyty, światłowód, ",Z147,IF(Q147=1, ", mufa i zapas", " "))</f>
        <v xml:space="preserve">uchwyty, światłowód, 0 </v>
      </c>
      <c r="K147" s="117"/>
      <c r="L147" s="40" t="s">
        <v>77</v>
      </c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110</v>
      </c>
      <c r="D148" s="116">
        <f t="shared" ref="D148:D159" si="54">IF(E148=1,1,D147+1)</f>
        <v>108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111</v>
      </c>
      <c r="D149" s="116">
        <f t="shared" si="54"/>
        <v>109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16"/>
      <c r="I149" s="117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3</v>
      </c>
      <c r="S149" s="30"/>
      <c r="T149" s="30"/>
      <c r="U149" s="34">
        <f t="shared" si="47"/>
        <v>2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16">
        <v>112</v>
      </c>
      <c r="D150" s="116">
        <f t="shared" si="54"/>
        <v>110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16"/>
      <c r="I150" s="117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7"/>
        <v>2</v>
      </c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113</v>
      </c>
      <c r="D151" s="116">
        <f t="shared" si="54"/>
        <v>111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16"/>
      <c r="I151" s="117"/>
      <c r="J151" s="117" t="str">
        <f t="shared" si="53"/>
        <v xml:space="preserve">uchwyty, światłowód, 0 </v>
      </c>
      <c r="K151" s="117"/>
      <c r="L151" s="40" t="s">
        <v>77</v>
      </c>
      <c r="M151" s="112"/>
      <c r="N151" s="14"/>
      <c r="O151" s="30"/>
      <c r="P151" s="33"/>
      <c r="Q151" s="19"/>
      <c r="R151" s="39">
        <v>3</v>
      </c>
      <c r="S151" s="30"/>
      <c r="T151" s="30"/>
      <c r="U151" s="34">
        <f t="shared" si="47"/>
        <v>2</v>
      </c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20">
        <v>114</v>
      </c>
      <c r="D152" s="116">
        <f t="shared" si="54"/>
        <v>112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7"/>
      <c r="J152" s="117" t="str">
        <f t="shared" si="53"/>
        <v xml:space="preserve">uchwyty, światłowód, 0 </v>
      </c>
      <c r="K152" s="117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>
        <f t="shared" si="47"/>
        <v>2</v>
      </c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16">
        <v>115</v>
      </c>
      <c r="D153" s="116">
        <f t="shared" si="54"/>
        <v>113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20"/>
      <c r="I153" s="120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30"/>
      <c r="P153" s="33"/>
      <c r="Q153" s="19"/>
      <c r="R153" s="39">
        <v>3</v>
      </c>
      <c r="S153" s="30"/>
      <c r="T153" s="30"/>
      <c r="U153" s="34">
        <f>SUM(U126:U152)</f>
        <v>54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116</v>
      </c>
      <c r="D154" s="116">
        <f t="shared" si="54"/>
        <v>114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20"/>
      <c r="I154" s="120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/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20">
        <v>117</v>
      </c>
      <c r="D155" s="116">
        <f t="shared" si="54"/>
        <v>115</v>
      </c>
      <c r="E155" s="116">
        <f t="shared" si="50"/>
        <v>0</v>
      </c>
      <c r="F155" s="117" t="str">
        <f t="shared" si="51"/>
        <v>sprawdz</v>
      </c>
      <c r="G155" s="118" t="str">
        <f t="shared" si="52"/>
        <v xml:space="preserve"> CHECK</v>
      </c>
      <c r="H155" s="126"/>
      <c r="I155" s="126"/>
      <c r="J155" s="117" t="str">
        <f t="shared" si="53"/>
        <v xml:space="preserve">uchwyty, światłowód, 0 </v>
      </c>
      <c r="K155" s="116"/>
      <c r="L155" s="40" t="s">
        <v>77</v>
      </c>
      <c r="M155" s="112"/>
      <c r="N155" s="39"/>
      <c r="O155" s="39"/>
      <c r="P155" s="33"/>
      <c r="Q155" s="19"/>
      <c r="R155" s="39">
        <v>3</v>
      </c>
      <c r="S155" s="39"/>
      <c r="T155" s="39"/>
      <c r="U155" s="34"/>
      <c r="V155" s="35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116">
        <v>118</v>
      </c>
      <c r="D156" s="116">
        <f t="shared" si="54"/>
        <v>116</v>
      </c>
      <c r="E156" s="116">
        <f t="shared" si="50"/>
        <v>0</v>
      </c>
      <c r="F156" s="117" t="str">
        <f t="shared" si="51"/>
        <v>sprawdz</v>
      </c>
      <c r="G156" s="118" t="str">
        <f t="shared" si="52"/>
        <v xml:space="preserve"> CHECK</v>
      </c>
      <c r="H156" s="116"/>
      <c r="I156" s="116"/>
      <c r="J156" s="117" t="str">
        <f t="shared" si="53"/>
        <v xml:space="preserve">uchwyty, światłowód, 0 </v>
      </c>
      <c r="K156" s="116"/>
      <c r="L156" s="40" t="s">
        <v>77</v>
      </c>
      <c r="M156" s="112"/>
      <c r="N156" s="30"/>
      <c r="O156" s="30"/>
      <c r="P156" s="33"/>
      <c r="Q156" s="19"/>
      <c r="R156" s="39">
        <v>3</v>
      </c>
      <c r="S156" s="30"/>
      <c r="T156" s="30"/>
      <c r="U156" s="34"/>
      <c r="V156" s="35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20">
        <v>119</v>
      </c>
      <c r="D157" s="116">
        <f t="shared" si="54"/>
        <v>117</v>
      </c>
      <c r="E157" s="116">
        <f t="shared" si="50"/>
        <v>0</v>
      </c>
      <c r="F157" s="117" t="str">
        <f t="shared" si="51"/>
        <v>sprawdz</v>
      </c>
      <c r="G157" s="118" t="str">
        <f t="shared" si="52"/>
        <v xml:space="preserve"> CHECK</v>
      </c>
      <c r="H157" s="116"/>
      <c r="I157" s="117"/>
      <c r="J157" s="117" t="str">
        <f t="shared" si="53"/>
        <v xml:space="preserve">uchwyty, światłowód, 0 </v>
      </c>
      <c r="K157" s="117"/>
      <c r="L157" s="40" t="s">
        <v>77</v>
      </c>
      <c r="M157" s="112"/>
      <c r="N157" s="30"/>
      <c r="O157" s="44"/>
      <c r="P157" s="33"/>
      <c r="Q157" s="19"/>
      <c r="R157" s="39">
        <v>3</v>
      </c>
      <c r="S157" s="30"/>
      <c r="T157" s="30"/>
      <c r="U157" s="34">
        <f t="shared" ref="U157:U165" si="55">P157+2</f>
        <v>2</v>
      </c>
      <c r="V157" s="35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20">
        <v>120</v>
      </c>
      <c r="D158" s="116">
        <f t="shared" si="54"/>
        <v>118</v>
      </c>
      <c r="E158" s="116">
        <f t="shared" si="50"/>
        <v>0</v>
      </c>
      <c r="F158" s="117" t="str">
        <f t="shared" si="51"/>
        <v>sprawdz</v>
      </c>
      <c r="G158" s="118" t="str">
        <f t="shared" si="52"/>
        <v xml:space="preserve"> CHECK</v>
      </c>
      <c r="H158" s="116"/>
      <c r="I158" s="117"/>
      <c r="J158" s="117" t="str">
        <f t="shared" si="53"/>
        <v xml:space="preserve">uchwyty, światłowód, 0 </v>
      </c>
      <c r="K158" s="117"/>
      <c r="L158" s="40" t="s">
        <v>77</v>
      </c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116">
        <v>121</v>
      </c>
      <c r="D159" s="116">
        <f t="shared" si="54"/>
        <v>119</v>
      </c>
      <c r="E159" s="116">
        <f t="shared" si="50"/>
        <v>0</v>
      </c>
      <c r="F159" s="117" t="str">
        <f t="shared" si="51"/>
        <v>sprawdz</v>
      </c>
      <c r="G159" s="118" t="e" cm="1">
        <f t="array" ref="G159">IF(N159="P",1.4308*P159+64.2+37.8+T159,IF(OR(N159="Kr",N159="RPKr",N159="RPK",N159="K"),501+321.33+1.43*P159+79,IF(OR(N159="Nr",N159="N",N159="Nrp"),2*501*COS(W159/2)+20+79+125,IF(N159="Or",657,IF(OR(N159="Pb",N159="BN",N159="Pp"),1.43*P159+64.2+77.6+T160, CHECK)))))</f>
        <v>#NAME?</v>
      </c>
      <c r="H159" s="116"/>
      <c r="I159" s="117"/>
      <c r="J159" s="117" t="str">
        <f t="shared" si="53"/>
        <v xml:space="preserve">uchwyty, światłowód, 0 </v>
      </c>
      <c r="K159" s="117"/>
      <c r="L159" s="31">
        <v>107</v>
      </c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2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122</v>
      </c>
      <c r="D160" s="116">
        <f t="shared" ref="D160:D223" si="56">MAX(D159:E159)+1</f>
        <v>120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123</v>
      </c>
      <c r="D161" s="116">
        <f t="shared" si="56"/>
        <v>121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10">
        <v>124</v>
      </c>
      <c r="D162" s="116">
        <f t="shared" si="56"/>
        <v>122</v>
      </c>
      <c r="E162" s="10">
        <f t="shared" si="50"/>
        <v>0</v>
      </c>
      <c r="F162" s="117" t="str">
        <f t="shared" si="51"/>
        <v>sprawdz</v>
      </c>
      <c r="G162" s="65"/>
      <c r="H162" s="10"/>
      <c r="I162" s="27"/>
      <c r="J162" s="117" t="str">
        <f t="shared" si="53"/>
        <v xml:space="preserve">uchwyty, światłowód, 0 </v>
      </c>
      <c r="K162" s="27"/>
      <c r="L162" s="31"/>
      <c r="M162" s="112"/>
      <c r="N162" s="30"/>
      <c r="O162" s="30"/>
      <c r="P162" s="33"/>
      <c r="Q162" s="19"/>
      <c r="R162" s="39">
        <v>3</v>
      </c>
      <c r="S162" s="30"/>
      <c r="T162" s="30"/>
      <c r="U162" s="34">
        <f t="shared" si="55"/>
        <v>2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>
        <f t="shared" si="46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125</v>
      </c>
      <c r="D163" s="116">
        <f t="shared" si="56"/>
        <v>123</v>
      </c>
      <c r="E163" s="10">
        <f t="shared" si="50"/>
        <v>0</v>
      </c>
      <c r="F163" s="117" t="str">
        <f t="shared" si="51"/>
        <v>sprawdz</v>
      </c>
      <c r="G163" s="65"/>
      <c r="H163" s="10"/>
      <c r="I163" s="27"/>
      <c r="J163" s="117" t="str">
        <f t="shared" si="53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3</v>
      </c>
      <c r="S163" s="30"/>
      <c r="T163" s="30"/>
      <c r="U163" s="34">
        <f t="shared" si="55"/>
        <v>2</v>
      </c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>
        <f t="shared" si="46"/>
        <v>0</v>
      </c>
      <c r="AA163" s="16"/>
      <c r="AB163" s="35"/>
      <c r="AC163" s="35"/>
      <c r="AD163" s="66" t="s">
        <v>70</v>
      </c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126</v>
      </c>
      <c r="D164" s="116">
        <f t="shared" si="56"/>
        <v>124</v>
      </c>
      <c r="E164" s="10">
        <f t="shared" si="50"/>
        <v>0</v>
      </c>
      <c r="F164" s="117" t="str">
        <f t="shared" si="51"/>
        <v>sprawdz</v>
      </c>
      <c r="G164" s="65"/>
      <c r="H164" s="10"/>
      <c r="I164" s="27"/>
      <c r="J164" s="117" t="str">
        <f t="shared" si="53"/>
        <v xml:space="preserve">uchwyty, światłowód, 0 </v>
      </c>
      <c r="K164" s="27"/>
      <c r="L164" s="31"/>
      <c r="M164" s="112"/>
      <c r="N164" s="30"/>
      <c r="O164" s="30"/>
      <c r="P164" s="33"/>
      <c r="Q164" s="19"/>
      <c r="R164" s="39">
        <v>3</v>
      </c>
      <c r="S164" s="30"/>
      <c r="T164" s="30"/>
      <c r="U164" s="34">
        <f t="shared" si="55"/>
        <v>2</v>
      </c>
      <c r="V164" s="32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>
        <f t="shared" si="46"/>
        <v>0</v>
      </c>
      <c r="AA164" s="16" t="s">
        <v>12</v>
      </c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10">
        <v>127</v>
      </c>
      <c r="D165" s="116">
        <f t="shared" si="56"/>
        <v>125</v>
      </c>
      <c r="E165" s="10">
        <f t="shared" si="50"/>
        <v>0</v>
      </c>
      <c r="F165" s="117" t="str">
        <f t="shared" si="51"/>
        <v>sprawdz</v>
      </c>
      <c r="G165" s="65"/>
      <c r="H165" s="10"/>
      <c r="I165" s="27"/>
      <c r="J165" s="117" t="str">
        <f t="shared" si="53"/>
        <v xml:space="preserve">uchwyty, światłowód, 0 </v>
      </c>
      <c r="K165" s="27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>
        <f t="shared" si="55"/>
        <v>2</v>
      </c>
      <c r="V165" s="32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>
        <f t="shared" si="46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128</v>
      </c>
      <c r="D166" s="116">
        <f t="shared" si="56"/>
        <v>126</v>
      </c>
      <c r="E166" s="10">
        <f t="shared" si="50"/>
        <v>0</v>
      </c>
      <c r="F166" s="117" t="str">
        <f t="shared" si="51"/>
        <v>sprawdz</v>
      </c>
      <c r="G166" s="54"/>
      <c r="H166" s="46"/>
      <c r="I166" s="46"/>
      <c r="J166" s="117" t="str">
        <f t="shared" si="53"/>
        <v xml:space="preserve">uchwyty, światłowód,  </v>
      </c>
      <c r="K166" s="27"/>
      <c r="L166" s="31"/>
      <c r="M166" s="112"/>
      <c r="N166" s="39"/>
      <c r="O166" s="39"/>
      <c r="P166" s="33"/>
      <c r="Q166" s="19"/>
      <c r="R166" s="39">
        <v>3</v>
      </c>
      <c r="S166" s="30"/>
      <c r="T166" s="30"/>
      <c r="U166" s="34">
        <f>SUM(U139:U165)</f>
        <v>100</v>
      </c>
      <c r="V166" s="35"/>
      <c r="W166" s="35"/>
      <c r="X166" s="18" t="str">
        <f t="shared" si="48"/>
        <v>AsXSn 4x50 mm2+AsXSn 1x25 mm2</v>
      </c>
      <c r="Y166" s="18" t="str">
        <f t="shared" si="49"/>
        <v xml:space="preserve"> przyłącze napow. nN</v>
      </c>
      <c r="Z166" s="18"/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129</v>
      </c>
      <c r="D167" s="116">
        <f t="shared" si="56"/>
        <v>127</v>
      </c>
      <c r="E167" s="10">
        <f t="shared" si="50"/>
        <v>0</v>
      </c>
      <c r="F167" s="117" t="str">
        <f t="shared" si="51"/>
        <v>sprawdz</v>
      </c>
      <c r="G167" s="54"/>
      <c r="H167" s="46"/>
      <c r="I167" s="46"/>
      <c r="J167" s="117" t="str">
        <f t="shared" si="53"/>
        <v xml:space="preserve">uchwyty, światłowód,  </v>
      </c>
      <c r="K167" s="27"/>
      <c r="L167" s="31"/>
      <c r="M167" s="112"/>
      <c r="N167" s="39"/>
      <c r="O167" s="39"/>
      <c r="P167" s="33"/>
      <c r="Q167" s="19"/>
      <c r="R167" s="39">
        <v>3</v>
      </c>
      <c r="S167" s="39"/>
      <c r="T167" s="30"/>
      <c r="U167" s="34"/>
      <c r="V167" s="35"/>
      <c r="W167" s="35"/>
      <c r="X167" s="18" t="str">
        <f t="shared" si="48"/>
        <v>AsXSn 4x50 mm2+AsXSn 1x25 mm2</v>
      </c>
      <c r="Y167" s="18" t="str">
        <f t="shared" si="49"/>
        <v xml:space="preserve"> przyłącze napow. nN</v>
      </c>
      <c r="Z167" s="18"/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10">
        <v>130</v>
      </c>
      <c r="D168" s="116">
        <f t="shared" si="56"/>
        <v>128</v>
      </c>
      <c r="E168" s="10">
        <f t="shared" si="50"/>
        <v>0</v>
      </c>
      <c r="F168" s="117" t="str">
        <f t="shared" si="51"/>
        <v>sprawdz</v>
      </c>
      <c r="G168" s="10"/>
      <c r="H168" s="38"/>
      <c r="I168" s="38"/>
      <c r="J168" s="117" t="str">
        <f t="shared" si="53"/>
        <v xml:space="preserve">uchwyty, światłowód,  </v>
      </c>
      <c r="K168" s="10"/>
      <c r="L168" s="31"/>
      <c r="M168" s="112"/>
      <c r="N168" s="39"/>
      <c r="O168" s="39"/>
      <c r="P168" s="33"/>
      <c r="Q168" s="19"/>
      <c r="R168" s="39">
        <v>3</v>
      </c>
      <c r="S168" s="39"/>
      <c r="T168" s="39"/>
      <c r="U168" s="34"/>
      <c r="V168" s="35"/>
      <c r="W168" s="35"/>
      <c r="X168" s="18" t="str">
        <f t="shared" si="48"/>
        <v>AsXSn 4x50 mm2+AsXSn 1x25 mm2</v>
      </c>
      <c r="Y168" s="18" t="str">
        <f t="shared" si="49"/>
        <v xml:space="preserve"> przyłącze napow. nN</v>
      </c>
      <c r="Z168" s="18"/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131</v>
      </c>
      <c r="D169" s="116">
        <f t="shared" si="56"/>
        <v>129</v>
      </c>
      <c r="E169" s="10">
        <f t="shared" si="50"/>
        <v>0</v>
      </c>
      <c r="F169" s="117" t="str">
        <f t="shared" si="51"/>
        <v>sprawdz</v>
      </c>
      <c r="G169" s="10"/>
      <c r="H169" s="10"/>
      <c r="I169" s="10"/>
      <c r="J169" s="117" t="str">
        <f t="shared" si="53"/>
        <v xml:space="preserve">uchwyty, światłowód,  </v>
      </c>
      <c r="K169" s="10"/>
      <c r="L169" s="31"/>
      <c r="M169" s="112"/>
      <c r="N169" s="30"/>
      <c r="O169" s="30"/>
      <c r="P169" s="33"/>
      <c r="Q169" s="19"/>
      <c r="R169" s="39">
        <v>3</v>
      </c>
      <c r="S169" s="30"/>
      <c r="T169" s="30"/>
      <c r="U169" s="34"/>
      <c r="V169" s="35"/>
      <c r="W169" s="35"/>
      <c r="X169" s="18" t="str">
        <f t="shared" si="48"/>
        <v>AsXSn 4x50 mm2+AsXSn 1x25 mm2</v>
      </c>
      <c r="Y169" s="18" t="str">
        <f t="shared" si="49"/>
        <v xml:space="preserve"> przyłącze napow. nN</v>
      </c>
      <c r="Z169" s="18"/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132</v>
      </c>
      <c r="D170" s="116">
        <f t="shared" si="56"/>
        <v>130</v>
      </c>
      <c r="E170" s="10">
        <f t="shared" si="50"/>
        <v>0</v>
      </c>
      <c r="F170" s="117" t="str">
        <f t="shared" si="51"/>
        <v>sprawdz</v>
      </c>
      <c r="G170" s="65"/>
      <c r="H170" s="10"/>
      <c r="I170" s="27"/>
      <c r="J170" s="117" t="str">
        <f t="shared" si="53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ref="U170:U172" si="57">P170+2</f>
        <v>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ref="Z170:Z233" si="58">IF(OR(N170="Kr",N170="K"),"wspornik krańcowy",IF(N170="P","wspornik przelotowy",IF(OR(N170="Nr",N170="RNKr",N170="Np."),"wspornik narożny",IF(N170="N","wspornik narożny",IF(N170="Or","wspornik odporowy",IF(OR(N170="RPP",N170="RPPb",N170="RPPR"),"wspornik przelotowy",IF(N170="RPK","wspornik przelotowy",IF(OR(N170="RPKr",N170="RPKb"),"wspornik przelotowy",IF(N170="BN","wspornik przelotowy",0)))))))))</f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10">
        <v>133</v>
      </c>
      <c r="D171" s="116">
        <f t="shared" si="56"/>
        <v>131</v>
      </c>
      <c r="E171" s="10">
        <f t="shared" si="50"/>
        <v>0</v>
      </c>
      <c r="F171" s="117" t="str">
        <f t="shared" si="51"/>
        <v>sprawdz</v>
      </c>
      <c r="G171" s="65"/>
      <c r="H171" s="10"/>
      <c r="I171" s="27"/>
      <c r="J171" s="117" t="str">
        <f t="shared" si="53"/>
        <v xml:space="preserve">uchwyty, światłowód, 0 </v>
      </c>
      <c r="K171" s="27"/>
      <c r="L171" s="31"/>
      <c r="M171" s="112"/>
      <c r="N171" s="30"/>
      <c r="O171" s="30"/>
      <c r="P171" s="33"/>
      <c r="Q171" s="19"/>
      <c r="R171" s="39">
        <v>1</v>
      </c>
      <c r="S171" s="30"/>
      <c r="T171" s="30"/>
      <c r="U171" s="34">
        <f t="shared" si="57"/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134</v>
      </c>
      <c r="D172" s="116">
        <f t="shared" si="56"/>
        <v>132</v>
      </c>
      <c r="E172" s="53"/>
      <c r="F172" s="117" t="str">
        <f t="shared" si="51"/>
        <v>sprawdz</v>
      </c>
      <c r="G172" s="65"/>
      <c r="H172" s="10"/>
      <c r="I172" s="27"/>
      <c r="J172" s="117" t="str">
        <f t="shared" si="53"/>
        <v xml:space="preserve">uchwyty, światłowód, 0 </v>
      </c>
      <c r="K172" s="27"/>
      <c r="L172" s="31"/>
      <c r="M172" s="112"/>
      <c r="N172" s="39"/>
      <c r="O172" s="30"/>
      <c r="P172" s="33"/>
      <c r="Q172" s="19"/>
      <c r="R172" s="39">
        <v>1</v>
      </c>
      <c r="S172" s="30"/>
      <c r="T172" s="30"/>
      <c r="U172" s="34">
        <f t="shared" si="57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135</v>
      </c>
      <c r="D173" s="116">
        <f t="shared" si="56"/>
        <v>133</v>
      </c>
      <c r="E173" s="53"/>
      <c r="F173" s="117" t="str">
        <f t="shared" si="51"/>
        <v>sprawdz</v>
      </c>
      <c r="G173" s="54"/>
      <c r="H173" s="46"/>
      <c r="I173" s="46"/>
      <c r="J173" s="117" t="str">
        <f t="shared" si="53"/>
        <v xml:space="preserve">uchwyty, światłowód, 0 </v>
      </c>
      <c r="K173" s="27"/>
      <c r="L173" s="31">
        <v>159</v>
      </c>
      <c r="M173" s="112"/>
      <c r="N173" s="39"/>
      <c r="O173" s="39"/>
      <c r="P173" s="33"/>
      <c r="Q173" s="19"/>
      <c r="R173" s="39">
        <v>1</v>
      </c>
      <c r="S173" s="30"/>
      <c r="T173" s="30"/>
      <c r="U173" s="34">
        <f>SUM(U170:U172)</f>
        <v>6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10">
        <v>136</v>
      </c>
      <c r="D174" s="116">
        <f t="shared" si="56"/>
        <v>134</v>
      </c>
      <c r="E174" s="53"/>
      <c r="F174" s="117" t="str">
        <f t="shared" si="51"/>
        <v>sprawdz</v>
      </c>
      <c r="G174" s="54"/>
      <c r="H174" s="46"/>
      <c r="I174" s="46"/>
      <c r="J174" s="117" t="str">
        <f t="shared" si="53"/>
        <v xml:space="preserve">uchwyty, światłowód, 0 </v>
      </c>
      <c r="K174" s="27"/>
      <c r="L174" s="31"/>
      <c r="M174" s="112"/>
      <c r="N174" s="39"/>
      <c r="O174" s="39"/>
      <c r="P174" s="33"/>
      <c r="Q174" s="19"/>
      <c r="R174" s="39">
        <v>1</v>
      </c>
      <c r="S174" s="39"/>
      <c r="T174" s="30"/>
      <c r="U174" s="34">
        <v>2092</v>
      </c>
      <c r="V174" s="32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137</v>
      </c>
      <c r="D175" s="116">
        <f t="shared" si="56"/>
        <v>135</v>
      </c>
      <c r="E175" s="62"/>
      <c r="F175" s="117" t="str">
        <f t="shared" si="51"/>
        <v>sprawdz</v>
      </c>
      <c r="G175" s="59"/>
      <c r="H175" s="47"/>
      <c r="I175" s="47"/>
      <c r="J175" s="117" t="str">
        <f t="shared" si="53"/>
        <v xml:space="preserve">uchwyty, światłowód, 0 </v>
      </c>
      <c r="K175" s="59"/>
      <c r="L175" s="31"/>
      <c r="M175" s="112"/>
      <c r="N175" s="48"/>
      <c r="O175" s="48"/>
      <c r="P175" s="33"/>
      <c r="Q175" s="19"/>
      <c r="R175" s="39">
        <v>1</v>
      </c>
      <c r="S175" s="48"/>
      <c r="T175" s="48"/>
      <c r="U175" s="34">
        <f t="shared" ref="U175:U238" si="59">P175+2</f>
        <v>2</v>
      </c>
      <c r="V175" s="32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138</v>
      </c>
      <c r="D176" s="116">
        <f t="shared" si="56"/>
        <v>136</v>
      </c>
      <c r="E176" s="60"/>
      <c r="F176" s="117" t="str">
        <f t="shared" si="51"/>
        <v>sprawdz</v>
      </c>
      <c r="G176" s="61"/>
      <c r="H176" s="49"/>
      <c r="I176" s="49"/>
      <c r="J176" s="117" t="str">
        <f t="shared" si="53"/>
        <v xml:space="preserve">uchwyty, światłowód, 0 </v>
      </c>
      <c r="K176" s="61"/>
      <c r="L176" s="31"/>
      <c r="M176" s="112"/>
      <c r="N176" s="50"/>
      <c r="O176" s="50"/>
      <c r="P176" s="33"/>
      <c r="Q176" s="19"/>
      <c r="R176" s="39">
        <v>1</v>
      </c>
      <c r="S176" s="50"/>
      <c r="T176" s="50"/>
      <c r="U176" s="34">
        <f t="shared" si="59"/>
        <v>2</v>
      </c>
      <c r="V176" s="32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10">
        <v>139</v>
      </c>
      <c r="D177" s="116">
        <f t="shared" si="56"/>
        <v>137</v>
      </c>
      <c r="E177" s="62"/>
      <c r="F177" s="117" t="str">
        <f t="shared" si="51"/>
        <v>sprawdz</v>
      </c>
      <c r="G177" s="63"/>
      <c r="H177" s="51"/>
      <c r="I177" s="51"/>
      <c r="J177" s="117" t="str">
        <f t="shared" si="53"/>
        <v xml:space="preserve">uchwyty, światłowód, 0 </v>
      </c>
      <c r="K177" s="63"/>
      <c r="L177" s="31"/>
      <c r="M177" s="112"/>
      <c r="N177" s="52"/>
      <c r="O177" s="52"/>
      <c r="P177" s="33"/>
      <c r="Q177" s="19"/>
      <c r="R177" s="39">
        <v>1</v>
      </c>
      <c r="S177" s="52"/>
      <c r="T177" s="52"/>
      <c r="U177" s="34">
        <f t="shared" si="59"/>
        <v>2</v>
      </c>
      <c r="V177" s="32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140</v>
      </c>
      <c r="D178" s="116">
        <f t="shared" si="56"/>
        <v>138</v>
      </c>
      <c r="E178" s="62"/>
      <c r="F178" s="117" t="str">
        <f t="shared" si="51"/>
        <v>sprawdz</v>
      </c>
      <c r="G178" s="63"/>
      <c r="H178" s="51"/>
      <c r="I178" s="51"/>
      <c r="J178" s="117" t="str">
        <f t="shared" si="53"/>
        <v xml:space="preserve">uchwyty, światłowód, 0 </v>
      </c>
      <c r="K178" s="63"/>
      <c r="L178" s="31"/>
      <c r="M178" s="112"/>
      <c r="N178" s="52"/>
      <c r="O178" s="67"/>
      <c r="P178" s="33"/>
      <c r="Q178" s="19"/>
      <c r="R178" s="39">
        <v>1</v>
      </c>
      <c r="S178" s="52"/>
      <c r="T178" s="52"/>
      <c r="U178" s="34">
        <f t="shared" si="59"/>
        <v>2</v>
      </c>
      <c r="V178" s="35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141</v>
      </c>
      <c r="D179" s="116">
        <f t="shared" si="56"/>
        <v>139</v>
      </c>
      <c r="E179" s="53"/>
      <c r="F179" s="117" t="str">
        <f t="shared" si="51"/>
        <v>sprawdz</v>
      </c>
      <c r="G179" s="65"/>
      <c r="H179" s="10"/>
      <c r="I179" s="27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5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10">
        <v>142</v>
      </c>
      <c r="D180" s="116">
        <f t="shared" si="56"/>
        <v>140</v>
      </c>
      <c r="E180" s="53"/>
      <c r="F180" s="117" t="str">
        <f t="shared" si="51"/>
        <v>sprawdz</v>
      </c>
      <c r="G180" s="65"/>
      <c r="H180" s="10"/>
      <c r="I180" s="27"/>
      <c r="J180" s="117" t="str">
        <f t="shared" si="53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9"/>
        <v>2</v>
      </c>
      <c r="V180" s="35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143</v>
      </c>
      <c r="D181" s="116">
        <f t="shared" si="56"/>
        <v>141</v>
      </c>
      <c r="E181" s="56"/>
      <c r="F181" s="117" t="str">
        <f t="shared" si="51"/>
        <v>sprawdz</v>
      </c>
      <c r="G181" s="65"/>
      <c r="H181" s="10"/>
      <c r="I181" s="27"/>
      <c r="J181" s="117" t="str">
        <f t="shared" si="53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9"/>
        <v>2</v>
      </c>
      <c r="V181" s="35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144</v>
      </c>
      <c r="D182" s="116">
        <f t="shared" si="56"/>
        <v>142</v>
      </c>
      <c r="E182" s="53"/>
      <c r="F182" s="117" t="str">
        <f t="shared" si="51"/>
        <v>sprawdz</v>
      </c>
      <c r="G182" s="54"/>
      <c r="H182" s="54"/>
      <c r="I182" s="54"/>
      <c r="J182" s="117" t="str">
        <f t="shared" si="53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10">
        <v>145</v>
      </c>
      <c r="D183" s="116">
        <f t="shared" si="56"/>
        <v>143</v>
      </c>
      <c r="E183" s="53"/>
      <c r="F183" s="117" t="str">
        <f t="shared" si="51"/>
        <v>sprawdz</v>
      </c>
      <c r="G183" s="54"/>
      <c r="H183" s="54"/>
      <c r="I183" s="54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146</v>
      </c>
      <c r="D184" s="116">
        <f t="shared" si="56"/>
        <v>144</v>
      </c>
      <c r="E184" s="62"/>
      <c r="F184" s="117" t="str">
        <f t="shared" si="51"/>
        <v>sprawdz</v>
      </c>
      <c r="G184" s="63"/>
      <c r="H184" s="63"/>
      <c r="I184" s="63"/>
      <c r="J184" s="117" t="str">
        <f t="shared" si="53"/>
        <v xml:space="preserve">uchwyty, światłowód, 0 </v>
      </c>
      <c r="K184" s="59"/>
      <c r="L184" s="31">
        <v>123</v>
      </c>
      <c r="M184" s="112"/>
      <c r="N184" s="57"/>
      <c r="O184" s="68"/>
      <c r="P184" s="33"/>
      <c r="Q184" s="19"/>
      <c r="R184" s="39">
        <v>1</v>
      </c>
      <c r="S184" s="69"/>
      <c r="T184" s="69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147</v>
      </c>
      <c r="D185" s="116">
        <f t="shared" si="56"/>
        <v>145</v>
      </c>
      <c r="E185" s="60"/>
      <c r="F185" s="117" t="str">
        <f t="shared" si="51"/>
        <v>sprawdz</v>
      </c>
      <c r="G185" s="61"/>
      <c r="H185" s="61"/>
      <c r="I185" s="61"/>
      <c r="J185" s="117" t="str">
        <f t="shared" si="53"/>
        <v xml:space="preserve">uchwyty, światłowód, 0 </v>
      </c>
      <c r="K185" s="61"/>
      <c r="L185" s="31"/>
      <c r="M185" s="112"/>
      <c r="N185" s="58"/>
      <c r="O185" s="70"/>
      <c r="P185" s="33"/>
      <c r="Q185" s="19"/>
      <c r="R185" s="39">
        <v>1</v>
      </c>
      <c r="S185" s="58"/>
      <c r="T185" s="58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10">
        <v>148</v>
      </c>
      <c r="D186" s="116">
        <f t="shared" si="56"/>
        <v>146</v>
      </c>
      <c r="E186" s="62"/>
      <c r="F186" s="117" t="str">
        <f t="shared" si="51"/>
        <v>sprawdz</v>
      </c>
      <c r="G186" s="63"/>
      <c r="H186" s="63"/>
      <c r="I186" s="63"/>
      <c r="J186" s="117" t="str">
        <f t="shared" si="53"/>
        <v xml:space="preserve">uchwyty, światłowód, 0 </v>
      </c>
      <c r="K186" s="63"/>
      <c r="L186" s="31"/>
      <c r="M186" s="112"/>
      <c r="N186" s="57"/>
      <c r="O186" s="68"/>
      <c r="P186" s="33"/>
      <c r="Q186" s="19"/>
      <c r="R186" s="39">
        <v>1</v>
      </c>
      <c r="S186" s="57"/>
      <c r="T186" s="57"/>
      <c r="U186" s="34">
        <f t="shared" si="59"/>
        <v>2</v>
      </c>
      <c r="V186" s="32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149</v>
      </c>
      <c r="D187" s="116">
        <f t="shared" si="56"/>
        <v>147</v>
      </c>
      <c r="E187" s="56"/>
      <c r="F187" s="117" t="str">
        <f t="shared" si="51"/>
        <v>sprawdz</v>
      </c>
      <c r="G187" s="65"/>
      <c r="H187" s="10"/>
      <c r="I187" s="27"/>
      <c r="J187" s="117" t="str">
        <f t="shared" si="53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2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150</v>
      </c>
      <c r="D188" s="116">
        <f t="shared" si="56"/>
        <v>148</v>
      </c>
      <c r="E188" s="53"/>
      <c r="F188" s="117" t="str">
        <f t="shared" si="51"/>
        <v>sprawdz</v>
      </c>
      <c r="G188" s="54"/>
      <c r="H188" s="54"/>
      <c r="I188" s="54"/>
      <c r="J188" s="117" t="str">
        <f t="shared" si="53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10">
        <v>151</v>
      </c>
      <c r="D189" s="116">
        <f t="shared" si="56"/>
        <v>149</v>
      </c>
      <c r="E189" s="53"/>
      <c r="F189" s="117" t="str">
        <f t="shared" si="51"/>
        <v>sprawdz</v>
      </c>
      <c r="G189" s="54"/>
      <c r="H189" s="54"/>
      <c r="I189" s="54"/>
      <c r="J189" s="117" t="str">
        <f t="shared" si="53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152</v>
      </c>
      <c r="D190" s="116">
        <f t="shared" si="56"/>
        <v>150</v>
      </c>
      <c r="E190" s="56"/>
      <c r="F190" s="117" t="str">
        <f t="shared" si="51"/>
        <v>sprawdz</v>
      </c>
      <c r="G190" s="10"/>
      <c r="H190" s="10"/>
      <c r="I190" s="10"/>
      <c r="J190" s="117" t="str">
        <f t="shared" si="53"/>
        <v xml:space="preserve">uchwyty, światłowód, 0 </v>
      </c>
      <c r="K190" s="10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5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153</v>
      </c>
      <c r="D191" s="116">
        <f t="shared" si="56"/>
        <v>151</v>
      </c>
      <c r="E191" s="56"/>
      <c r="F191" s="117" t="str">
        <f t="shared" si="51"/>
        <v>sprawdz</v>
      </c>
      <c r="G191" s="10"/>
      <c r="H191" s="10"/>
      <c r="I191" s="10"/>
      <c r="J191" s="117" t="str">
        <f t="shared" si="53"/>
        <v xml:space="preserve">uchwyty, światłowód, 0 </v>
      </c>
      <c r="K191" s="10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5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10">
        <v>154</v>
      </c>
      <c r="D192" s="116">
        <f t="shared" si="56"/>
        <v>152</v>
      </c>
      <c r="E192" s="11"/>
      <c r="F192" s="117" t="str">
        <f t="shared" si="51"/>
        <v>sprawdz</v>
      </c>
      <c r="G192" s="29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30"/>
      <c r="P192" s="33"/>
      <c r="Q192" s="19"/>
      <c r="R192" s="39">
        <v>1</v>
      </c>
      <c r="S192" s="30"/>
      <c r="T192" s="30"/>
      <c r="U192" s="34">
        <f t="shared" si="59"/>
        <v>2</v>
      </c>
      <c r="V192" s="32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155</v>
      </c>
      <c r="D193" s="116">
        <f t="shared" si="56"/>
        <v>153</v>
      </c>
      <c r="E193" s="56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30"/>
      <c r="P193" s="33"/>
      <c r="Q193" s="19"/>
      <c r="R193" s="39">
        <v>1</v>
      </c>
      <c r="S193" s="30"/>
      <c r="T193" s="30"/>
      <c r="U193" s="34">
        <f t="shared" si="59"/>
        <v>2</v>
      </c>
      <c r="V193" s="32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156</v>
      </c>
      <c r="D194" s="116">
        <f t="shared" si="56"/>
        <v>154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44"/>
      <c r="P194" s="33"/>
      <c r="Q194" s="19"/>
      <c r="R194" s="39">
        <v>1</v>
      </c>
      <c r="S194" s="30"/>
      <c r="T194" s="30"/>
      <c r="U194" s="34">
        <f t="shared" si="59"/>
        <v>2</v>
      </c>
      <c r="V194" s="32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10">
        <v>157</v>
      </c>
      <c r="D195" s="116">
        <f t="shared" si="56"/>
        <v>155</v>
      </c>
      <c r="E195" s="56"/>
      <c r="F195" s="117" t="str">
        <f t="shared" si="51"/>
        <v>sprawdz</v>
      </c>
      <c r="G195" s="29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158</v>
      </c>
      <c r="D196" s="116">
        <f t="shared" si="56"/>
        <v>156</v>
      </c>
      <c r="E196" s="53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112"/>
      <c r="N196" s="30"/>
      <c r="O196" s="44"/>
      <c r="P196" s="33"/>
      <c r="Q196" s="19"/>
      <c r="R196" s="39">
        <v>1</v>
      </c>
      <c r="S196" s="30"/>
      <c r="T196" s="30"/>
      <c r="U196" s="34">
        <f t="shared" si="59"/>
        <v>2</v>
      </c>
      <c r="V196" s="35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159</v>
      </c>
      <c r="D197" s="116">
        <f t="shared" si="56"/>
        <v>157</v>
      </c>
      <c r="E197" s="53"/>
      <c r="F197" s="117" t="str">
        <f t="shared" si="51"/>
        <v>sprawdz</v>
      </c>
      <c r="G197" s="65"/>
      <c r="H197" s="10"/>
      <c r="I197" s="27"/>
      <c r="J197" s="117" t="str">
        <f t="shared" si="53"/>
        <v xml:space="preserve">uchwyty, światłowód, 0 </v>
      </c>
      <c r="K197" s="27"/>
      <c r="L197" s="31"/>
      <c r="M197" s="11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5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10">
        <v>160</v>
      </c>
      <c r="D198" s="116">
        <f t="shared" si="56"/>
        <v>158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11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5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161</v>
      </c>
      <c r="D199" s="116">
        <f t="shared" si="56"/>
        <v>159</v>
      </c>
      <c r="E199" s="56"/>
      <c r="F199" s="117" t="str">
        <f t="shared" si="51"/>
        <v>sprawdz</v>
      </c>
      <c r="G199" s="65"/>
      <c r="H199" s="10"/>
      <c r="I199" s="27"/>
      <c r="J199" s="117" t="str">
        <f t="shared" si="53"/>
        <v xml:space="preserve">uchwyty, światłowód, 0 </v>
      </c>
      <c r="K199" s="27"/>
      <c r="L199" s="31"/>
      <c r="M199" s="11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2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162</v>
      </c>
      <c r="D200" s="116">
        <f t="shared" si="56"/>
        <v>160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59"/>
        <v>2</v>
      </c>
      <c r="V200" s="32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>
        <v>163</v>
      </c>
      <c r="D201" s="116">
        <f t="shared" si="56"/>
        <v>161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2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 t="s">
        <v>12</v>
      </c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164</v>
      </c>
      <c r="D202" s="116">
        <f t="shared" si="56"/>
        <v>162</v>
      </c>
      <c r="E202" s="56"/>
      <c r="F202" s="117" t="str">
        <f t="shared" si="51"/>
        <v>sprawdz</v>
      </c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2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165</v>
      </c>
      <c r="D203" s="116">
        <f t="shared" si="56"/>
        <v>163</v>
      </c>
      <c r="E203" s="56"/>
      <c r="F203" s="117" t="str">
        <f t="shared" si="51"/>
        <v>sprawdz</v>
      </c>
      <c r="G203" s="29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>
        <v>166</v>
      </c>
      <c r="D204" s="116">
        <f t="shared" si="56"/>
        <v>164</v>
      </c>
      <c r="E204" s="56"/>
      <c r="F204" s="117" t="str">
        <f t="shared" si="51"/>
        <v>sprawdz</v>
      </c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167</v>
      </c>
      <c r="D205" s="116">
        <f t="shared" si="56"/>
        <v>165</v>
      </c>
      <c r="E205" s="56"/>
      <c r="F205" s="117" t="str">
        <f t="shared" si="51"/>
        <v>sprawdz</v>
      </c>
      <c r="G205" s="29"/>
      <c r="H205" s="10"/>
      <c r="I205" s="27"/>
      <c r="J205" s="117" t="str">
        <f t="shared" si="53"/>
        <v xml:space="preserve">uchwyty, światłowód, 0 </v>
      </c>
      <c r="K205" s="27"/>
      <c r="L205" s="31"/>
      <c r="M205" s="32"/>
      <c r="N205" s="30"/>
      <c r="O205" s="44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si="48"/>
        <v>AL.  4x50 mm2+AL. 1x25 mm2</v>
      </c>
      <c r="Y205" s="18" t="str">
        <f t="shared" si="49"/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54">
        <v>168</v>
      </c>
      <c r="D206" s="116">
        <f t="shared" si="56"/>
        <v>166</v>
      </c>
      <c r="E206" s="56"/>
      <c r="F206" s="27"/>
      <c r="G206" s="65"/>
      <c r="H206" s="10"/>
      <c r="I206" s="27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48"/>
        <v>AL.  4x50 mm2+AL. 1x25 mm2</v>
      </c>
      <c r="Y206" s="18" t="str">
        <f t="shared" si="49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>
        <v>169</v>
      </c>
      <c r="D207" s="116">
        <f t="shared" si="56"/>
        <v>167</v>
      </c>
      <c r="E207" s="56"/>
      <c r="F207" s="27"/>
      <c r="G207" s="65"/>
      <c r="H207" s="10"/>
      <c r="I207" s="27"/>
      <c r="J207" s="117" t="str">
        <f t="shared" si="53"/>
        <v xml:space="preserve">uchwyty, światłowód, 0 </v>
      </c>
      <c r="K207" s="27"/>
      <c r="L207" s="31"/>
      <c r="M207" s="32"/>
      <c r="N207" s="30"/>
      <c r="O207" s="44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48"/>
        <v>AL.  4x50 mm2+AL. 1x25 mm2</v>
      </c>
      <c r="Y207" s="18" t="str">
        <f t="shared" si="49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170</v>
      </c>
      <c r="D208" s="116">
        <f t="shared" si="56"/>
        <v>168</v>
      </c>
      <c r="E208" s="56"/>
      <c r="F208" s="27"/>
      <c r="G208" s="65"/>
      <c r="H208" s="10"/>
      <c r="I208" s="27"/>
      <c r="J208" s="117" t="str">
        <f t="shared" si="53"/>
        <v xml:space="preserve">uchwyty, światłowód, 0 </v>
      </c>
      <c r="K208" s="27"/>
      <c r="L208" s="31"/>
      <c r="M208" s="32"/>
      <c r="N208" s="30"/>
      <c r="O208" s="44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48"/>
        <v>AL.  4x50 mm2+AL. 1x25 mm2</v>
      </c>
      <c r="Y208" s="18" t="str">
        <f t="shared" si="49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54">
        <v>171</v>
      </c>
      <c r="D209" s="116">
        <f t="shared" si="56"/>
        <v>169</v>
      </c>
      <c r="E209" s="53"/>
      <c r="F209" s="54"/>
      <c r="G209" s="54"/>
      <c r="H209" s="54"/>
      <c r="I209" s="54"/>
      <c r="J209" s="117" t="str">
        <f t="shared" si="53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ref="X209:X216" si="60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mm2"),IF(R209=10,("AsXSn 4x70 mm2+AL.  4x50 mm2+AL. 2x25 mm2"),IF(R209=11,("AL.  7x50 mm2+AL. 2x25 mm2")))))))))))</f>
        <v>AL.  4x50 mm2+AL. 1x25 mm2</v>
      </c>
      <c r="Y209" s="18" t="str">
        <f t="shared" ref="Y209:Y272" si="61">IF(S209="T",(", lampa OU, przyłącze napow. nN"), (" przyłącze napow. nN"))</f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>
        <v>172</v>
      </c>
      <c r="D210" s="116">
        <f t="shared" si="56"/>
        <v>170</v>
      </c>
      <c r="E210" s="53"/>
      <c r="F210" s="54"/>
      <c r="G210" s="54"/>
      <c r="H210" s="54"/>
      <c r="I210" s="54"/>
      <c r="J210" s="117" t="str">
        <f t="shared" si="53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54">
        <v>173</v>
      </c>
      <c r="D211" s="116">
        <f t="shared" si="56"/>
        <v>171</v>
      </c>
      <c r="E211" s="56"/>
      <c r="F211" s="10"/>
      <c r="G211" s="10"/>
      <c r="H211" s="10"/>
      <c r="I211" s="10"/>
      <c r="J211" s="117" t="str">
        <f t="shared" ref="J211:J274" si="62">CONCATENATE("uchwyty, światłowód, ",Z211,IF(Q211=1, ", mufa i zapas", " "))</f>
        <v xml:space="preserve">uchwyty, światłowód, 0 </v>
      </c>
      <c r="K211" s="10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54">
        <v>174</v>
      </c>
      <c r="D212" s="116">
        <f t="shared" si="56"/>
        <v>172</v>
      </c>
      <c r="E212" s="56"/>
      <c r="F212" s="10"/>
      <c r="G212" s="10"/>
      <c r="H212" s="10"/>
      <c r="I212" s="10"/>
      <c r="J212" s="117" t="str">
        <f t="shared" si="62"/>
        <v xml:space="preserve">uchwyty, światłowód, 0 </v>
      </c>
      <c r="K212" s="10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>
        <v>175</v>
      </c>
      <c r="D213" s="116">
        <f t="shared" si="56"/>
        <v>173</v>
      </c>
      <c r="E213" s="56"/>
      <c r="F213" s="27"/>
      <c r="G213" s="29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si="60"/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174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0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175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0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176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0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177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ref="X217:X280" si="63">IF(R217=1,("AL.  4x50 mm2+AL. 1x25 mm2"),IF(R217=2,("AL.  4x50 mm2+AL. 2x25 mm2"),IF(R217=3,("AsXSn 4x50 mm2+AsXSn 1x25 mm2"),IF(R217=4,("AsXSn 4x50 mm2+AsXSn 2x25 mm2"),IF(R217=5,("AL.  4x50 mm2"),IF(R217=6,("AsXSn 4x50 mm2"),IF(R217=9,("2xAL. 2x25 mm2"),IF(R217=8,("3xAsXSn 4x50 mm2+AsXSn 2x25 mm2")))))))))</f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178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179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6"/>
        <v>180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6"/>
        <v>181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6"/>
        <v>182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6"/>
        <v>183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ref="D224:D272" si="64">MAX(D223:E223)+1</f>
        <v>184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185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186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64"/>
        <v>187</v>
      </c>
      <c r="E227" s="56"/>
      <c r="F227" s="27"/>
      <c r="G227" s="65"/>
      <c r="H227" s="10"/>
      <c r="I227" s="27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 t="shared" si="59"/>
        <v>2</v>
      </c>
      <c r="V227" s="35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64"/>
        <v>188</v>
      </c>
      <c r="E228" s="56"/>
      <c r="F228" s="27"/>
      <c r="G228" s="65"/>
      <c r="H228" s="10"/>
      <c r="I228" s="27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f t="shared" si="59"/>
        <v>2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64"/>
        <v>189</v>
      </c>
      <c r="E229" s="56"/>
      <c r="F229" s="27"/>
      <c r="G229" s="65"/>
      <c r="H229" s="10"/>
      <c r="I229" s="27"/>
      <c r="J229" s="117" t="str">
        <f t="shared" si="62"/>
        <v xml:space="preserve">uchwyty, światłowód, 0 </v>
      </c>
      <c r="K229" s="27"/>
      <c r="L229" s="31"/>
      <c r="M229" s="32"/>
      <c r="N229" s="30"/>
      <c r="O229" s="30"/>
      <c r="P229" s="33"/>
      <c r="Q229" s="19"/>
      <c r="R229" s="39">
        <v>1</v>
      </c>
      <c r="S229" s="30"/>
      <c r="T229" s="30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64"/>
        <v>190</v>
      </c>
      <c r="E230" s="56"/>
      <c r="F230" s="27"/>
      <c r="G230" s="65"/>
      <c r="H230" s="10"/>
      <c r="I230" s="27"/>
      <c r="J230" s="117" t="str">
        <f t="shared" si="62"/>
        <v xml:space="preserve">uchwyty, światłowód, 0 </v>
      </c>
      <c r="K230" s="27"/>
      <c r="L230" s="31"/>
      <c r="M230" s="32"/>
      <c r="N230" s="30"/>
      <c r="O230" s="30"/>
      <c r="P230" s="33"/>
      <c r="Q230" s="19"/>
      <c r="R230" s="39">
        <v>1</v>
      </c>
      <c r="S230" s="30"/>
      <c r="T230" s="30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54"/>
      <c r="D231" s="116">
        <f t="shared" si="64"/>
        <v>191</v>
      </c>
      <c r="E231" s="53"/>
      <c r="F231" s="54"/>
      <c r="G231" s="54"/>
      <c r="H231" s="54"/>
      <c r="I231" s="54"/>
      <c r="J231" s="117" t="str">
        <f t="shared" si="62"/>
        <v xml:space="preserve">uchwyty, światłowód, 0 </v>
      </c>
      <c r="K231" s="27"/>
      <c r="L231" s="31"/>
      <c r="M231" s="32"/>
      <c r="N231" s="30"/>
      <c r="O231" s="30"/>
      <c r="P231" s="33"/>
      <c r="Q231" s="19"/>
      <c r="R231" s="39">
        <v>1</v>
      </c>
      <c r="S231" s="30"/>
      <c r="T231" s="30"/>
      <c r="U231" s="34">
        <f>SUM(U128:U230)</f>
        <v>2438</v>
      </c>
      <c r="V231" s="32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54"/>
      <c r="D232" s="116">
        <f t="shared" si="64"/>
        <v>192</v>
      </c>
      <c r="E232" s="53"/>
      <c r="F232" s="54"/>
      <c r="G232" s="54"/>
      <c r="H232" s="54"/>
      <c r="I232" s="54"/>
      <c r="J232" s="117" t="str">
        <f t="shared" si="62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/>
      <c r="T232" s="30"/>
      <c r="U232" s="34">
        <v>2738</v>
      </c>
      <c r="V232" s="35"/>
      <c r="W232" s="35"/>
      <c r="X232" s="18" t="str">
        <f t="shared" si="63"/>
        <v>AL.  4x50 mm2+AL. 1x25 mm2</v>
      </c>
      <c r="Y232" s="18" t="str">
        <f t="shared" si="61"/>
        <v xml:space="preserve">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59"/>
      <c r="D233" s="116">
        <f t="shared" si="64"/>
        <v>193</v>
      </c>
      <c r="E233" s="62"/>
      <c r="F233" s="59"/>
      <c r="G233" s="59"/>
      <c r="H233" s="59"/>
      <c r="I233" s="59"/>
      <c r="J233" s="117" t="str">
        <f t="shared" si="62"/>
        <v xml:space="preserve">uchwyty, światłowód, 0 </v>
      </c>
      <c r="K233" s="59"/>
      <c r="L233" s="31"/>
      <c r="M233" s="32"/>
      <c r="N233" s="69"/>
      <c r="O233" s="69"/>
      <c r="P233" s="33"/>
      <c r="Q233" s="19"/>
      <c r="R233" s="39">
        <v>1</v>
      </c>
      <c r="S233" s="69"/>
      <c r="T233" s="69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 xml:space="preserve">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61"/>
      <c r="D234" s="116">
        <f t="shared" si="64"/>
        <v>194</v>
      </c>
      <c r="E234" s="60"/>
      <c r="F234" s="61"/>
      <c r="G234" s="61"/>
      <c r="H234" s="61"/>
      <c r="I234" s="61"/>
      <c r="J234" s="117" t="str">
        <f t="shared" si="62"/>
        <v xml:space="preserve">uchwyty, światłowód, 0 </v>
      </c>
      <c r="K234" s="61"/>
      <c r="L234" s="31"/>
      <c r="M234" s="32"/>
      <c r="N234" s="58"/>
      <c r="O234" s="58"/>
      <c r="P234" s="33"/>
      <c r="Q234" s="19"/>
      <c r="R234" s="39">
        <v>1</v>
      </c>
      <c r="S234" s="58"/>
      <c r="T234" s="58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 xml:space="preserve"> przyłącze napow. nN</v>
      </c>
      <c r="Z234" s="18">
        <f t="shared" ref="Z234:Z291" si="65">IF(OR(N234="Kr",N234="K"),"wspornik krańcowy",IF(N234="P","wspornik przelotowy",IF(OR(N234="Nr",N234="RNKr",N234="Np."),"wspornik narożny",IF(N234="N","wspornik narożny",IF(N234="Or","wspornik odporowy",IF(OR(N234="RPP",N234="RPPb",N234="RPPR"),"wspornik przelotowy",IF(N234="RPK","wspornik przelotowy",IF(OR(N234="RPKr",N234="RPKb"),"wspornik przelotowy",IF(N234="BN","wspornik przelotowy",0)))))))))</f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63"/>
      <c r="D235" s="116">
        <f t="shared" si="64"/>
        <v>195</v>
      </c>
      <c r="E235" s="62"/>
      <c r="F235" s="63"/>
      <c r="G235" s="63"/>
      <c r="H235" s="63"/>
      <c r="I235" s="63"/>
      <c r="J235" s="117" t="str">
        <f t="shared" si="62"/>
        <v xml:space="preserve">uchwyty, światłowód, 0 </v>
      </c>
      <c r="K235" s="63"/>
      <c r="L235" s="31"/>
      <c r="M235" s="32"/>
      <c r="N235" s="57"/>
      <c r="O235" s="57"/>
      <c r="P235" s="33"/>
      <c r="Q235" s="19"/>
      <c r="R235" s="39">
        <v>1</v>
      </c>
      <c r="S235" s="57"/>
      <c r="T235" s="57"/>
      <c r="U235" s="34">
        <f t="shared" si="59"/>
        <v>2</v>
      </c>
      <c r="V235" s="35"/>
      <c r="W235" s="35"/>
      <c r="X235" s="18" t="str">
        <f t="shared" si="63"/>
        <v>AL.  4x50 mm2+AL. 1x25 mm2</v>
      </c>
      <c r="Y235" s="18" t="str">
        <f t="shared" si="61"/>
        <v xml:space="preserve">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196</v>
      </c>
      <c r="E236" s="56"/>
      <c r="F236" s="27" t="str">
        <f t="shared" ref="F236:F257" si="66">IF(OR(N236="Nr",N236="Kr",N236="Or",N236="RPKr",N236="RNKr"),1472,IF(N236="P",227,IF(N236="BN",454,IF(N236="Np.",1250,"sprawdz"))))</f>
        <v>sprawdz</v>
      </c>
      <c r="G236" s="65"/>
      <c r="H236" s="10" t="str">
        <f t="shared" ref="H236:H251" si="67">IF(O236="-10/ZN",CONCATENATE("żel. ",N236,O236),CONCATENATE("wir. ",N236,O236))</f>
        <v xml:space="preserve">wir. </v>
      </c>
      <c r="I236" s="27" t="str">
        <f t="shared" ref="I236:I240" si="68">CONCATENATE(X236,Y236)</f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ref="K236:K245" si="69">CONCATENATE(P236,"(",U236,")")</f>
        <v>(2)</v>
      </c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197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 t="str">
        <f t="shared" si="68"/>
        <v>AL.  4x50 mm2+AL. 1x25 mm2, lampa OU, przyłącze napow. nN</v>
      </c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198</v>
      </c>
      <c r="E238" s="56"/>
      <c r="F238" s="27" t="str">
        <f t="shared" si="66"/>
        <v>sprawdz</v>
      </c>
      <c r="G238" s="29"/>
      <c r="H238" s="10" t="str">
        <f t="shared" si="67"/>
        <v xml:space="preserve">wir. </v>
      </c>
      <c r="I238" s="27" t="str">
        <f t="shared" si="68"/>
        <v>AL.  4x50 mm2+AL. 1x25 mm2, lampa OU, przyłącze napow. nN</v>
      </c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199</v>
      </c>
      <c r="E239" s="56"/>
      <c r="F239" s="27" t="str">
        <f t="shared" si="66"/>
        <v>sprawdz</v>
      </c>
      <c r="G239" s="29"/>
      <c r="H239" s="10" t="str">
        <f t="shared" si="67"/>
        <v xml:space="preserve">wir. </v>
      </c>
      <c r="I239" s="27" t="str">
        <f t="shared" si="68"/>
        <v>AL.  4x50 mm2+AL. 1x25 mm2, lampa OU, przyłącze napow. nN</v>
      </c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ref="U239:U302" si="70">P239+2</f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200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 t="str">
        <f t="shared" si="68"/>
        <v>AL.  4x50 mm2+AL. 1x25 mm2, lampa OU, przyłącze napow. nN</v>
      </c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201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19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202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 t="str">
        <f t="shared" si="69"/>
        <v>(2)</v>
      </c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203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 t="str">
        <f t="shared" si="69"/>
        <v>(2)</v>
      </c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204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 t="str">
        <f t="shared" si="69"/>
        <v>(2)</v>
      </c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205</v>
      </c>
      <c r="E245" s="56"/>
      <c r="F245" s="27" t="str">
        <f t="shared" si="66"/>
        <v>sprawdz</v>
      </c>
      <c r="G245" s="65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 t="str">
        <f t="shared" si="69"/>
        <v>(2)</v>
      </c>
      <c r="L245" s="31"/>
      <c r="M245" s="32"/>
      <c r="N245" s="30"/>
      <c r="O245" s="30"/>
      <c r="P245" s="33"/>
      <c r="Q245" s="43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206</v>
      </c>
      <c r="E246" s="56"/>
      <c r="F246" s="27" t="str">
        <f t="shared" si="66"/>
        <v>sprawdz</v>
      </c>
      <c r="G246" s="65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30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207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208</v>
      </c>
      <c r="E248" s="56"/>
      <c r="F248" s="27" t="str">
        <f t="shared" si="66"/>
        <v>sprawdz</v>
      </c>
      <c r="G248" s="65"/>
      <c r="H248" s="10" t="str">
        <f t="shared" si="67"/>
        <v xml:space="preserve">wir. </v>
      </c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43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209</v>
      </c>
      <c r="E249" s="56"/>
      <c r="F249" s="27" t="str">
        <f t="shared" si="66"/>
        <v>sprawdz</v>
      </c>
      <c r="G249" s="29"/>
      <c r="H249" s="10" t="str">
        <f t="shared" si="67"/>
        <v xml:space="preserve">wir. </v>
      </c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210</v>
      </c>
      <c r="E250" s="56"/>
      <c r="F250" s="27" t="str">
        <f t="shared" si="66"/>
        <v>sprawdz</v>
      </c>
      <c r="G250" s="29"/>
      <c r="H250" s="10" t="str">
        <f t="shared" si="67"/>
        <v xml:space="preserve">wir. </v>
      </c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211</v>
      </c>
      <c r="E251" s="56"/>
      <c r="F251" s="27" t="str">
        <f t="shared" si="66"/>
        <v>sprawdz</v>
      </c>
      <c r="G251" s="65"/>
      <c r="H251" s="10" t="str">
        <f t="shared" si="67"/>
        <v xml:space="preserve">wir. </v>
      </c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212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30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64"/>
        <v>213</v>
      </c>
      <c r="E253" s="56"/>
      <c r="F253" s="27" t="str">
        <f t="shared" si="66"/>
        <v>sprawdz</v>
      </c>
      <c r="G253" s="65"/>
      <c r="H253" s="10"/>
      <c r="I253" s="27"/>
      <c r="J253" s="117" t="str">
        <f t="shared" si="62"/>
        <v xml:space="preserve">uchwyty, światłowód, 0 </v>
      </c>
      <c r="K253" s="27"/>
      <c r="L253" s="31"/>
      <c r="M253" s="32"/>
      <c r="N253" s="30"/>
      <c r="O253" s="44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64"/>
        <v>214</v>
      </c>
      <c r="E254" s="56"/>
      <c r="F254" s="27" t="str">
        <f t="shared" si="66"/>
        <v>sprawdz</v>
      </c>
      <c r="G254" s="65"/>
      <c r="H254" s="10"/>
      <c r="I254" s="27"/>
      <c r="J254" s="117" t="str">
        <f t="shared" si="62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215</v>
      </c>
      <c r="E255" s="56"/>
      <c r="F255" s="27" t="str">
        <f t="shared" si="66"/>
        <v>sprawdz</v>
      </c>
      <c r="G255" s="65"/>
      <c r="H255" s="10"/>
      <c r="I255" s="27"/>
      <c r="J255" s="117" t="str">
        <f t="shared" si="62"/>
        <v xml:space="preserve">uchwyty, światłowód, 0 </v>
      </c>
      <c r="K255" s="27"/>
      <c r="L255" s="31"/>
      <c r="M255" s="32"/>
      <c r="N255" s="30"/>
      <c r="O255" s="44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64"/>
        <v>216</v>
      </c>
      <c r="E256" s="56"/>
      <c r="F256" s="27" t="str">
        <f t="shared" si="66"/>
        <v>sprawdz</v>
      </c>
      <c r="G256" s="65"/>
      <c r="H256" s="10"/>
      <c r="I256" s="27"/>
      <c r="J256" s="117" t="str">
        <f t="shared" si="62"/>
        <v xml:space="preserve">uchwyty, światłowód, 0 </v>
      </c>
      <c r="K256" s="27"/>
      <c r="L256" s="31"/>
      <c r="M256" s="32"/>
      <c r="N256" s="14"/>
      <c r="O256" s="44"/>
      <c r="P256" s="33"/>
      <c r="Q256" s="19"/>
      <c r="R256" s="39">
        <v>1</v>
      </c>
      <c r="S256" s="30" t="s">
        <v>3</v>
      </c>
      <c r="T256" s="30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54"/>
      <c r="D257" s="116">
        <f t="shared" si="64"/>
        <v>217</v>
      </c>
      <c r="E257" s="53"/>
      <c r="F257" s="27" t="str">
        <f t="shared" si="66"/>
        <v>sprawdz</v>
      </c>
      <c r="G257" s="54"/>
      <c r="H257" s="54"/>
      <c r="I257" s="54"/>
      <c r="J257" s="117" t="str">
        <f t="shared" si="62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54"/>
      <c r="D258" s="116">
        <f t="shared" si="64"/>
        <v>218</v>
      </c>
      <c r="E258" s="53"/>
      <c r="F258" s="54"/>
      <c r="G258" s="54"/>
      <c r="H258" s="54"/>
      <c r="I258" s="54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219</v>
      </c>
      <c r="E259" s="56"/>
      <c r="F259" s="10"/>
      <c r="G259" s="10"/>
      <c r="H259" s="10"/>
      <c r="I259" s="10"/>
      <c r="J259" s="117" t="str">
        <f t="shared" si="62"/>
        <v xml:space="preserve">uchwyty, światłowód, 0 </v>
      </c>
      <c r="K259" s="10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2"/>
      <c r="D260" s="116">
        <f t="shared" si="64"/>
        <v>220</v>
      </c>
      <c r="E260" s="11"/>
      <c r="F260" s="12"/>
      <c r="G260" s="12"/>
      <c r="H260" s="12"/>
      <c r="I260" s="12"/>
      <c r="J260" s="117" t="str">
        <f t="shared" si="62"/>
        <v xml:space="preserve">uchwyty, światłowód, 0 </v>
      </c>
      <c r="K260" s="12"/>
      <c r="L260" s="31"/>
      <c r="M260" s="32"/>
      <c r="N260" s="14"/>
      <c r="O260" s="14"/>
      <c r="P260" s="33"/>
      <c r="Q260" s="19"/>
      <c r="R260" s="39">
        <v>1</v>
      </c>
      <c r="S260" s="30" t="s">
        <v>3</v>
      </c>
      <c r="T260" s="14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221</v>
      </c>
      <c r="E261" s="56"/>
      <c r="F261" s="10"/>
      <c r="G261" s="10"/>
      <c r="H261" s="10"/>
      <c r="I261" s="10"/>
      <c r="J261" s="117" t="str">
        <f t="shared" si="62"/>
        <v xml:space="preserve">uchwyty, światłowód, 0 </v>
      </c>
      <c r="K261" s="10"/>
      <c r="L261" s="31"/>
      <c r="M261" s="32"/>
      <c r="N261" s="30"/>
      <c r="O261" s="30"/>
      <c r="P261" s="33"/>
      <c r="Q261" s="43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222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223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224</v>
      </c>
      <c r="E264" s="56"/>
      <c r="F264" s="27"/>
      <c r="G264" s="65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44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225</v>
      </c>
      <c r="E265" s="56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226</v>
      </c>
      <c r="E266" s="56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227</v>
      </c>
      <c r="E267" s="56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228</v>
      </c>
      <c r="E268" s="56"/>
      <c r="F268" s="27"/>
      <c r="G268" s="29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16">
        <f t="shared" si="64"/>
        <v>229</v>
      </c>
      <c r="E269" s="53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si="61"/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16">
        <f t="shared" si="64"/>
        <v>230</v>
      </c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6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16">
        <f t="shared" si="64"/>
        <v>231</v>
      </c>
      <c r="E271" s="53"/>
      <c r="F271" s="27"/>
      <c r="G271" s="65"/>
      <c r="H271" s="10"/>
      <c r="I271" s="27"/>
      <c r="J271" s="117" t="str">
        <f t="shared" si="62"/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6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16">
        <f t="shared" si="64"/>
        <v>232</v>
      </c>
      <c r="E272" s="56"/>
      <c r="F272" s="27"/>
      <c r="G272" s="65"/>
      <c r="H272" s="10"/>
      <c r="I272" s="27"/>
      <c r="J272" s="117" t="str">
        <f t="shared" si="6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6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54"/>
      <c r="E273" s="56"/>
      <c r="F273" s="27"/>
      <c r="G273" s="65"/>
      <c r="H273" s="10"/>
      <c r="I273" s="27"/>
      <c r="J273" s="117" t="str">
        <f t="shared" si="62"/>
        <v xml:space="preserve">uchwyty, światłowód, 0 </v>
      </c>
      <c r="K273" s="27"/>
      <c r="L273" s="31"/>
      <c r="M273" s="32"/>
      <c r="N273" s="30"/>
      <c r="O273" s="30"/>
      <c r="P273" s="33"/>
      <c r="Q273" s="19"/>
      <c r="R273" s="39">
        <v>1</v>
      </c>
      <c r="S273" s="30" t="s">
        <v>3</v>
      </c>
      <c r="T273" s="30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ref="Y273:Y336" si="71">IF(S273="T",(", lampa OU, przyłącze napow. nN"), (" przyłącze napow. nN"))</f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54"/>
      <c r="E274" s="53"/>
      <c r="F274" s="27"/>
      <c r="G274" s="65"/>
      <c r="H274" s="10"/>
      <c r="I274" s="27"/>
      <c r="J274" s="117" t="str">
        <f t="shared" si="62"/>
        <v xml:space="preserve">uchwyty, światłowód, 0 </v>
      </c>
      <c r="K274" s="27"/>
      <c r="L274" s="31"/>
      <c r="M274" s="32"/>
      <c r="N274" s="30"/>
      <c r="O274" s="30"/>
      <c r="P274" s="33"/>
      <c r="Q274" s="19"/>
      <c r="R274" s="39">
        <v>1</v>
      </c>
      <c r="S274" s="30" t="s">
        <v>3</v>
      </c>
      <c r="T274" s="30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54"/>
      <c r="D275" s="54"/>
      <c r="E275" s="53"/>
      <c r="F275" s="54"/>
      <c r="G275" s="54"/>
      <c r="H275" s="54"/>
      <c r="I275" s="54"/>
      <c r="J275" s="117" t="str">
        <f t="shared" ref="J275:J291" si="72">CONCATENATE("uchwyty, światłowód, ",Z275,IF(Q275=1, ", mufa i zapas", " "))</f>
        <v xml:space="preserve">uchwyty, światłowód, 0 </v>
      </c>
      <c r="K275" s="27"/>
      <c r="L275" s="31"/>
      <c r="M275" s="32"/>
      <c r="N275" s="30"/>
      <c r="O275" s="30"/>
      <c r="P275" s="33"/>
      <c r="Q275" s="19"/>
      <c r="R275" s="39">
        <v>1</v>
      </c>
      <c r="S275" s="30" t="s">
        <v>3</v>
      </c>
      <c r="T275" s="30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54"/>
      <c r="D276" s="54"/>
      <c r="E276" s="53"/>
      <c r="F276" s="54"/>
      <c r="G276" s="54"/>
      <c r="H276" s="54"/>
      <c r="I276" s="54"/>
      <c r="J276" s="117" t="str">
        <f t="shared" si="72"/>
        <v xml:space="preserve">uchwyty, światłowód, 0 </v>
      </c>
      <c r="K276" s="27"/>
      <c r="L276" s="31"/>
      <c r="M276" s="32"/>
      <c r="N276" s="30"/>
      <c r="O276" s="30"/>
      <c r="P276" s="33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59"/>
      <c r="D277" s="59"/>
      <c r="E277" s="62"/>
      <c r="F277" s="59"/>
      <c r="G277" s="59"/>
      <c r="H277" s="59"/>
      <c r="I277" s="59"/>
      <c r="J277" s="117" t="str">
        <f t="shared" si="72"/>
        <v xml:space="preserve">uchwyty, światłowód, 0 </v>
      </c>
      <c r="K277" s="59"/>
      <c r="L277" s="31"/>
      <c r="M277" s="32"/>
      <c r="N277" s="69"/>
      <c r="O277" s="69"/>
      <c r="P277" s="33"/>
      <c r="Q277" s="43"/>
      <c r="R277" s="39">
        <v>1</v>
      </c>
      <c r="S277" s="30" t="s">
        <v>3</v>
      </c>
      <c r="T277" s="69"/>
      <c r="U277" s="34">
        <f t="shared" si="70"/>
        <v>2</v>
      </c>
      <c r="V277" s="35"/>
      <c r="W277" s="35"/>
      <c r="X277" s="18" t="str">
        <f t="shared" si="63"/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61"/>
      <c r="D278" s="61"/>
      <c r="E278" s="60"/>
      <c r="F278" s="61"/>
      <c r="G278" s="61"/>
      <c r="H278" s="61"/>
      <c r="I278" s="61"/>
      <c r="J278" s="117" t="str">
        <f t="shared" si="72"/>
        <v xml:space="preserve">uchwyty, światłowód, 0 </v>
      </c>
      <c r="K278" s="61"/>
      <c r="L278" s="71"/>
      <c r="M278" s="32"/>
      <c r="N278" s="58"/>
      <c r="O278" s="58"/>
      <c r="P278" s="42"/>
      <c r="Q278" s="19"/>
      <c r="R278" s="39">
        <v>1</v>
      </c>
      <c r="S278" s="30" t="s">
        <v>3</v>
      </c>
      <c r="T278" s="58"/>
      <c r="U278" s="34">
        <f t="shared" si="70"/>
        <v>2</v>
      </c>
      <c r="V278" s="35"/>
      <c r="W278" s="35"/>
      <c r="X278" s="18" t="str">
        <f t="shared" si="6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63"/>
      <c r="D279" s="63"/>
      <c r="E279" s="62"/>
      <c r="F279" s="63"/>
      <c r="G279" s="63"/>
      <c r="H279" s="63"/>
      <c r="I279" s="63"/>
      <c r="J279" s="117" t="str">
        <f t="shared" si="72"/>
        <v xml:space="preserve">uchwyty, światłowód, 0 </v>
      </c>
      <c r="K279" s="63"/>
      <c r="L279" s="71"/>
      <c r="M279" s="32"/>
      <c r="N279" s="57"/>
      <c r="O279" s="57"/>
      <c r="P279" s="72"/>
      <c r="Q279" s="19"/>
      <c r="R279" s="39">
        <v>1</v>
      </c>
      <c r="S279" s="30" t="s">
        <v>3</v>
      </c>
      <c r="T279" s="57"/>
      <c r="U279" s="34">
        <f t="shared" si="70"/>
        <v>2</v>
      </c>
      <c r="V279" s="35"/>
      <c r="W279" s="35"/>
      <c r="X279" s="18" t="str">
        <f t="shared" si="6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1"/>
      <c r="M280" s="32"/>
      <c r="N280" s="30"/>
      <c r="O280" s="30"/>
      <c r="P280" s="72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6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65"/>
      <c r="H281" s="10"/>
      <c r="I281" s="27"/>
      <c r="J281" s="117" t="str">
        <f t="shared" si="72"/>
        <v xml:space="preserve">uchwyty, światłowód, 0 </v>
      </c>
      <c r="K281" s="27"/>
      <c r="L281" s="71"/>
      <c r="M281" s="32"/>
      <c r="N281" s="44"/>
      <c r="O281" s="30"/>
      <c r="P281" s="72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ref="X281:X285" si="73">IF(R281=1,("AL.  4x50 mm2+AL. 1x25 mm2"),IF(R281=2,("AL.  4x50 mm2+AL. 2x25 mm2"),IF(R281=3,("AsXSn 4x50 mm2+AsXSn 1x25 mm2"),IF(R281=4,("AsXSn 4x50 mm2+AsXSn 2x25 mm2"),IF(R281=5,("AL.  4x50 mm2"),IF(R281=6,("AsXSn 4x50 mm2"),IF(R281=9,("2xAL. 2x25 mm2"),IF(R281=8,("3xAsXSn 4x50 mm2+AsXSn 2x25 mm2")))))))))</f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10"/>
      <c r="E282" s="53"/>
      <c r="F282" s="27"/>
      <c r="G282" s="29"/>
      <c r="H282" s="10"/>
      <c r="I282" s="27"/>
      <c r="J282" s="117" t="str">
        <f t="shared" si="72"/>
        <v xml:space="preserve">uchwyty, światłowód, 0 </v>
      </c>
      <c r="K282" s="27"/>
      <c r="L282" s="73"/>
      <c r="M282" s="32"/>
      <c r="N282" s="44"/>
      <c r="O282" s="30"/>
      <c r="P282" s="30"/>
      <c r="Q282" s="19"/>
      <c r="R282" s="39">
        <v>1</v>
      </c>
      <c r="S282" s="30" t="s">
        <v>3</v>
      </c>
      <c r="T282" s="30"/>
      <c r="U282" s="34">
        <f t="shared" si="70"/>
        <v>2</v>
      </c>
      <c r="V282" s="35"/>
      <c r="W282" s="35"/>
      <c r="X282" s="18" t="str">
        <f t="shared" si="73"/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6" t="s">
        <v>12</v>
      </c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/>
      <c r="D283" s="10"/>
      <c r="E283" s="53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32"/>
      <c r="N283" s="30"/>
      <c r="O283" s="30"/>
      <c r="P283" s="30"/>
      <c r="Q283" s="19"/>
      <c r="R283" s="39">
        <v>1</v>
      </c>
      <c r="S283" s="30" t="s">
        <v>3</v>
      </c>
      <c r="T283" s="30"/>
      <c r="U283" s="34">
        <f t="shared" si="70"/>
        <v>2</v>
      </c>
      <c r="V283" s="35"/>
      <c r="W283" s="35"/>
      <c r="X283" s="18" t="str">
        <f t="shared" si="73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/>
      <c r="D284" s="10"/>
      <c r="E284" s="53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32"/>
      <c r="N284" s="30"/>
      <c r="O284" s="30"/>
      <c r="P284" s="30"/>
      <c r="Q284" s="19"/>
      <c r="R284" s="39">
        <v>1</v>
      </c>
      <c r="S284" s="30" t="s">
        <v>3</v>
      </c>
      <c r="T284" s="30"/>
      <c r="U284" s="34">
        <f t="shared" si="70"/>
        <v>2</v>
      </c>
      <c r="V284" s="35"/>
      <c r="W284" s="35"/>
      <c r="X284" s="18" t="str">
        <f t="shared" si="73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29"/>
      <c r="H285" s="10"/>
      <c r="I285" s="27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4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3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12" customFormat="1" ht="30" customHeight="1" x14ac:dyDescent="0.2">
      <c r="A286" s="10"/>
      <c r="B286" s="75"/>
      <c r="C286" s="10"/>
      <c r="D286" s="10"/>
      <c r="E286" s="56"/>
      <c r="F286" s="27"/>
      <c r="G286" s="65"/>
      <c r="H286" s="10"/>
      <c r="I286" s="27"/>
      <c r="J286" s="117" t="str">
        <f t="shared" si="72"/>
        <v xml:space="preserve">uchwyty, światłowód, 0 </v>
      </c>
      <c r="K286" s="27"/>
      <c r="L286" s="73"/>
      <c r="M286" s="76"/>
      <c r="N286" s="30"/>
      <c r="O286" s="30"/>
      <c r="P286" s="14"/>
      <c r="Q286" s="19"/>
      <c r="R286" s="39">
        <v>1</v>
      </c>
      <c r="S286" s="30" t="s">
        <v>3</v>
      </c>
      <c r="T286" s="30"/>
      <c r="U286" s="34">
        <f t="shared" si="70"/>
        <v>2</v>
      </c>
      <c r="V286" s="77"/>
      <c r="W286" s="35"/>
      <c r="X286" s="18" t="str">
        <f t="shared" ref="X286:X323" si="74">IF(R286=1,("AL.  4x50 mm2+AL. 1x25 mm2"),IF(R286=2,("AL.  4x50 mm2+AL. 2x25 mm2"),IF(R286=3,("AsXSn 4x50 mm2+AsXSn 1x25 mm2"),IF(R286=4,("AsXSn 4x50 mm2+AsXSn 2x25 mm2"),IF(R286=5,("AL.  4x50 mm2"),IF(R286=6,("AsXSn 4x50 mm2"),IF(R286=9,("2xAL.  4x50 mm2+2xAL. 2x25 mm2"),IF(R286=8,("3xAsXSn 4x50 mm2+AsXSn 2x25 mm2")))))))))</f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5"/>
      <c r="AB286" s="77"/>
      <c r="AC286" s="77"/>
      <c r="AD286" s="77"/>
      <c r="AE286" s="77"/>
      <c r="AF286" s="77"/>
      <c r="AG286" s="77"/>
      <c r="AH286" s="77"/>
      <c r="AI286" s="77"/>
    </row>
    <row r="287" spans="1:35" s="12" customFormat="1" ht="30" customHeight="1" x14ac:dyDescent="0.2">
      <c r="A287" s="10"/>
      <c r="B287" s="75"/>
      <c r="C287" s="10"/>
      <c r="D287" s="10"/>
      <c r="E287" s="11"/>
      <c r="F287" s="27"/>
      <c r="G287" s="65"/>
      <c r="H287" s="10"/>
      <c r="I287" s="27"/>
      <c r="J287" s="117" t="str">
        <f t="shared" si="72"/>
        <v xml:space="preserve">uchwyty, światłowód, 0 </v>
      </c>
      <c r="K287" s="27"/>
      <c r="L287" s="73"/>
      <c r="M287" s="76"/>
      <c r="N287" s="30"/>
      <c r="O287" s="30"/>
      <c r="P287" s="30"/>
      <c r="Q287" s="78"/>
      <c r="R287" s="39">
        <v>1</v>
      </c>
      <c r="S287" s="30" t="s">
        <v>3</v>
      </c>
      <c r="T287" s="30"/>
      <c r="U287" s="34">
        <f t="shared" si="70"/>
        <v>2</v>
      </c>
      <c r="V287" s="77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5"/>
      <c r="AB287" s="77"/>
      <c r="AC287" s="77"/>
      <c r="AD287" s="77"/>
      <c r="AE287" s="77"/>
      <c r="AF287" s="77"/>
      <c r="AG287" s="77"/>
      <c r="AH287" s="77"/>
      <c r="AI287" s="77"/>
    </row>
    <row r="288" spans="1:35" s="12" customFormat="1" ht="30" customHeight="1" x14ac:dyDescent="0.2">
      <c r="A288" s="10"/>
      <c r="B288" s="75"/>
      <c r="C288" s="10"/>
      <c r="D288" s="10"/>
      <c r="E288" s="56"/>
      <c r="F288" s="27"/>
      <c r="G288" s="65"/>
      <c r="H288" s="10"/>
      <c r="I288" s="27"/>
      <c r="J288" s="117" t="str">
        <f t="shared" si="72"/>
        <v xml:space="preserve">uchwyty, światłowód, 0 </v>
      </c>
      <c r="K288" s="27"/>
      <c r="L288" s="73"/>
      <c r="M288" s="76"/>
      <c r="N288" s="30"/>
      <c r="O288" s="30"/>
      <c r="P288" s="30"/>
      <c r="Q288" s="78"/>
      <c r="R288" s="39">
        <v>1</v>
      </c>
      <c r="S288" s="30" t="s">
        <v>3</v>
      </c>
      <c r="T288" s="30"/>
      <c r="U288" s="34">
        <f t="shared" si="70"/>
        <v>2</v>
      </c>
      <c r="V288" s="77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si="65"/>
        <v>0</v>
      </c>
      <c r="AA288" s="15"/>
      <c r="AB288" s="77"/>
      <c r="AC288" s="77"/>
      <c r="AD288" s="77"/>
      <c r="AE288" s="77"/>
      <c r="AF288" s="77"/>
      <c r="AG288" s="77"/>
      <c r="AH288" s="77"/>
      <c r="AI288" s="77"/>
    </row>
    <row r="289" spans="1:35" s="9" customFormat="1" ht="30" customHeight="1" x14ac:dyDescent="0.2">
      <c r="A289" s="36"/>
      <c r="B289" s="37"/>
      <c r="C289" s="10"/>
      <c r="D289" s="54"/>
      <c r="E289" s="53"/>
      <c r="F289" s="54"/>
      <c r="G289" s="54"/>
      <c r="H289" s="54"/>
      <c r="I289" s="54"/>
      <c r="J289" s="117" t="str">
        <f t="shared" si="72"/>
        <v xml:space="preserve">uchwyty, światłowód, 0 </v>
      </c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54"/>
      <c r="E290" s="53"/>
      <c r="F290" s="54"/>
      <c r="G290" s="54"/>
      <c r="H290" s="54"/>
      <c r="I290" s="54"/>
      <c r="J290" s="117" t="str">
        <f t="shared" si="72"/>
        <v xml:space="preserve">uchwyty, światłowód, 0 </v>
      </c>
      <c r="K290" s="27"/>
      <c r="L290" s="73"/>
      <c r="M290" s="32"/>
      <c r="N290" s="30"/>
      <c r="O290" s="30"/>
      <c r="P290" s="79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67</v>
      </c>
      <c r="D291" s="10"/>
      <c r="E291" s="56"/>
      <c r="F291" s="10"/>
      <c r="G291" s="10"/>
      <c r="H291" s="10"/>
      <c r="I291" s="10"/>
      <c r="J291" s="117" t="str">
        <f t="shared" si="72"/>
        <v xml:space="preserve">uchwyty, światłowód, 0 </v>
      </c>
      <c r="K291" s="10"/>
      <c r="L291" s="73"/>
      <c r="M291" s="32"/>
      <c r="N291" s="30"/>
      <c r="O291" s="30"/>
      <c r="P291" s="79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68</v>
      </c>
      <c r="D292" s="10"/>
      <c r="E292" s="56"/>
      <c r="F292" s="10"/>
      <c r="G292" s="10"/>
      <c r="H292" s="10"/>
      <c r="I292" s="10"/>
      <c r="J292" s="27" t="str">
        <f t="shared" ref="J292" si="75">CONCATENATE("uchwyty, światłowód, ",Z292,Q292)</f>
        <v>uchwyty, światłowód, 0</v>
      </c>
      <c r="K292" s="10"/>
      <c r="L292" s="73"/>
      <c r="M292" s="32"/>
      <c r="N292" s="30"/>
      <c r="O292" s="30"/>
      <c r="P292" s="79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ref="Z292:Z337" si="76">IF(OR(N292="Kr",N292="K"),"wspornik krańcowy",IF(N292="P","wspornik przelotowy",IF(OR(N292="Nr",N292="RNKr",N292="Np."),"wspornik narożny",IF(N292="N","wspornik narożny",IF(N292="Or","wspornik odporowy",IF(OR(N292="RPP",N292="RPPb"),"wspornik przelotowy",IF(N292="RPK","wspornik przelotowy",IF(OR(N292="RPKr",N292="RPKb"),"wspornik przelotowy",IF(N292="BN","wspornik przelotowy",0)))))))))</f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69</v>
      </c>
      <c r="D293" s="10"/>
      <c r="E293" s="56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79"/>
      <c r="Q293" s="19"/>
      <c r="R293" s="39">
        <v>1</v>
      </c>
      <c r="S293" s="30" t="s">
        <v>3</v>
      </c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>, lampa OU,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70</v>
      </c>
      <c r="D294" s="12"/>
      <c r="E294" s="11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 t="s">
        <v>3</v>
      </c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>, lampa OU,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>
        <v>71</v>
      </c>
      <c r="D295" s="10"/>
      <c r="E295" s="56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 t="s">
        <v>3</v>
      </c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>, lampa OU,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>
        <v>72</v>
      </c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 t="s">
        <v>3</v>
      </c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>, lampa OU,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>
        <v>73</v>
      </c>
      <c r="D297" s="10"/>
      <c r="E297" s="53"/>
      <c r="F297" s="27"/>
      <c r="G297" s="29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74</v>
      </c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70"/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0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0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29"/>
      <c r="H302" s="10"/>
      <c r="I302" s="27"/>
      <c r="J302" s="27"/>
      <c r="K302" s="27"/>
      <c r="L302" s="73"/>
      <c r="M302" s="32"/>
      <c r="N302" s="44"/>
      <c r="O302" s="30"/>
      <c r="P302" s="30"/>
      <c r="Q302" s="19"/>
      <c r="R302" s="39">
        <v>1</v>
      </c>
      <c r="S302" s="30"/>
      <c r="T302" s="30"/>
      <c r="U302" s="34">
        <f t="shared" si="70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/>
      <c r="D303" s="10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ref="U303:U366" si="77">P303+2</f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/>
      <c r="D304" s="12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10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12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54"/>
      <c r="D307" s="54"/>
      <c r="E307" s="53"/>
      <c r="F307" s="54"/>
      <c r="G307" s="54"/>
      <c r="H307" s="54"/>
      <c r="I307" s="54"/>
      <c r="J307" s="54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54"/>
      <c r="D308" s="54"/>
      <c r="E308" s="53"/>
      <c r="F308" s="54"/>
      <c r="G308" s="54"/>
      <c r="H308" s="54"/>
      <c r="I308" s="54"/>
      <c r="J308" s="54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 xml:space="preserve">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59"/>
      <c r="D309" s="59"/>
      <c r="E309" s="62"/>
      <c r="F309" s="59"/>
      <c r="G309" s="59"/>
      <c r="H309" s="59"/>
      <c r="I309" s="59"/>
      <c r="J309" s="59"/>
      <c r="K309" s="59"/>
      <c r="L309" s="73"/>
      <c r="M309" s="32"/>
      <c r="N309" s="69"/>
      <c r="O309" s="69"/>
      <c r="P309" s="30"/>
      <c r="Q309" s="19"/>
      <c r="R309" s="39">
        <v>1</v>
      </c>
      <c r="S309" s="69"/>
      <c r="T309" s="69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61"/>
      <c r="D310" s="61"/>
      <c r="E310" s="60"/>
      <c r="F310" s="61"/>
      <c r="G310" s="61"/>
      <c r="H310" s="61"/>
      <c r="I310" s="61"/>
      <c r="J310" s="61"/>
      <c r="K310" s="61"/>
      <c r="L310" s="73"/>
      <c r="M310" s="32"/>
      <c r="N310" s="58"/>
      <c r="O310" s="58"/>
      <c r="P310" s="30"/>
      <c r="Q310" s="19"/>
      <c r="R310" s="39">
        <v>1</v>
      </c>
      <c r="S310" s="58"/>
      <c r="T310" s="58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63"/>
      <c r="D311" s="63"/>
      <c r="E311" s="62"/>
      <c r="F311" s="63"/>
      <c r="G311" s="63"/>
      <c r="H311" s="63"/>
      <c r="I311" s="63"/>
      <c r="J311" s="63"/>
      <c r="K311" s="63"/>
      <c r="L311" s="73"/>
      <c r="M311" s="32"/>
      <c r="N311" s="57"/>
      <c r="O311" s="57"/>
      <c r="P311" s="30"/>
      <c r="Q311" s="19"/>
      <c r="R311" s="39">
        <v>1</v>
      </c>
      <c r="S311" s="57"/>
      <c r="T311" s="57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66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 t="s">
        <v>3</v>
      </c>
      <c r="T312" s="30">
        <f>IF(S312="T",20,0)</f>
        <v>20</v>
      </c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>, lampa OU,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67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68</v>
      </c>
      <c r="D314" s="54"/>
      <c r="E314" s="53"/>
      <c r="F314" s="27"/>
      <c r="G314" s="13"/>
      <c r="H314" s="10"/>
      <c r="I314" s="27"/>
      <c r="J314" s="27"/>
      <c r="K314" s="27"/>
      <c r="L314" s="73"/>
      <c r="M314" s="32"/>
      <c r="N314" s="44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>
        <v>69</v>
      </c>
      <c r="D315" s="54"/>
      <c r="E315" s="53"/>
      <c r="F315" s="27"/>
      <c r="G315" s="13"/>
      <c r="H315" s="10"/>
      <c r="I315" s="27"/>
      <c r="J315" s="27"/>
      <c r="K315" s="27"/>
      <c r="L315" s="73"/>
      <c r="M315" s="32"/>
      <c r="N315" s="44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>
        <v>70</v>
      </c>
      <c r="D316" s="54"/>
      <c r="E316" s="53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>
        <v>71</v>
      </c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>
        <v>72</v>
      </c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si="74"/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4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27"/>
      <c r="G322" s="65"/>
      <c r="H322" s="10"/>
      <c r="I322" s="27"/>
      <c r="J322" s="27"/>
      <c r="K322" s="27"/>
      <c r="L322" s="7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4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6"/>
      <c r="F323" s="27"/>
      <c r="G323" s="65"/>
      <c r="H323" s="10"/>
      <c r="I323" s="27"/>
      <c r="J323" s="27"/>
      <c r="K323" s="27"/>
      <c r="L323" s="73"/>
      <c r="M323" s="32"/>
      <c r="N323" s="30"/>
      <c r="O323" s="30"/>
      <c r="P323" s="30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4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6"/>
      <c r="F324" s="27"/>
      <c r="G324" s="65"/>
      <c r="H324" s="10"/>
      <c r="I324" s="27"/>
      <c r="J324" s="27"/>
      <c r="K324" s="27"/>
      <c r="L324" s="73"/>
      <c r="M324" s="32"/>
      <c r="N324" s="30"/>
      <c r="O324" s="30"/>
      <c r="P324" s="30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ref="X324:X329" si="78">IF(R324=1,("AL.  4x50 mm2+AL. 1x25 mm2"),IF(R324=2,("AL.  4x50 mm2+AL. 2x25 mm2"),IF(R324=3,("AsXSn 4x50 mm2+AsXSn 1x25 mm2"),IF(R324=4,("AsXSn 4x50 mm2+AsXSn 2x25 mm2"),IF(R324=5,("AL.  4x50 mm2"),IF(R324=6,("AsXSn 4x50 mm2")))))))</f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4" t="s">
        <v>57</v>
      </c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27"/>
      <c r="G325" s="65"/>
      <c r="H325" s="10"/>
      <c r="I325" s="27"/>
      <c r="J325" s="27"/>
      <c r="K325" s="27"/>
      <c r="L325" s="73"/>
      <c r="M325" s="80"/>
      <c r="N325" s="30"/>
      <c r="O325" s="30"/>
      <c r="P325" s="81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54"/>
      <c r="E326" s="56"/>
      <c r="F326" s="27"/>
      <c r="G326" s="65"/>
      <c r="H326" s="10"/>
      <c r="I326" s="27"/>
      <c r="J326" s="27"/>
      <c r="K326" s="27"/>
      <c r="L326" s="73"/>
      <c r="M326" s="82"/>
      <c r="N326" s="30"/>
      <c r="O326" s="30"/>
      <c r="P326" s="81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si="78"/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27"/>
      <c r="G327" s="65"/>
      <c r="H327" s="10"/>
      <c r="I327" s="27"/>
      <c r="J327" s="27"/>
      <c r="K327" s="27"/>
      <c r="L327" s="73"/>
      <c r="M327" s="82"/>
      <c r="N327" s="30"/>
      <c r="O327" s="30"/>
      <c r="P327" s="81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8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54"/>
      <c r="D328" s="54"/>
      <c r="E328" s="53"/>
      <c r="F328" s="54"/>
      <c r="G328" s="54"/>
      <c r="H328" s="54"/>
      <c r="I328" s="54"/>
      <c r="J328" s="54"/>
      <c r="K328" s="27"/>
      <c r="L328" s="73"/>
      <c r="M328" s="82"/>
      <c r="N328" s="30"/>
      <c r="O328" s="30"/>
      <c r="P328" s="81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8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54"/>
      <c r="D329" s="54"/>
      <c r="E329" s="53"/>
      <c r="F329" s="54"/>
      <c r="G329" s="54"/>
      <c r="H329" s="54"/>
      <c r="I329" s="54"/>
      <c r="J329" s="54"/>
      <c r="K329" s="27"/>
      <c r="L329" s="7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8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6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ref="X330:X366" si="79">IF(R330=1,("AL.  4x50 mm2+AL. 1x25 mm2"),IF(R330=2,("AL.  4x50 mm2+AL. 2x25 mm2"),IF(R330=3,("AsXSn 4x50 mm2+AsXSn 1x25 mm2"),("AsXSn 4x50 mm2+AsXSn 2x25 mm2"))))</f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54"/>
      <c r="G331" s="54"/>
      <c r="H331" s="54"/>
      <c r="I331" s="54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54"/>
      <c r="E332" s="53"/>
      <c r="F332" s="54"/>
      <c r="G332" s="54"/>
      <c r="H332" s="54"/>
      <c r="I332" s="54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30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si="71"/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30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71"/>
        <v xml:space="preserve"> przyłącze napow. nN</v>
      </c>
      <c r="Z334" s="18">
        <f t="shared" si="76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54"/>
      <c r="E335" s="53"/>
      <c r="F335" s="10"/>
      <c r="G335" s="65"/>
      <c r="H335" s="10"/>
      <c r="I335" s="27"/>
      <c r="J335" s="27"/>
      <c r="K335" s="27"/>
      <c r="L335" s="83"/>
      <c r="M335" s="32"/>
      <c r="N335" s="30"/>
      <c r="O335" s="30"/>
      <c r="P335" s="30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71"/>
        <v xml:space="preserve"> przyłącze napow. nN</v>
      </c>
      <c r="Z335" s="18">
        <f t="shared" si="76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3"/>
      <c r="F336" s="10"/>
      <c r="G336" s="65"/>
      <c r="H336" s="10"/>
      <c r="I336" s="27"/>
      <c r="J336" s="27"/>
      <c r="K336" s="27"/>
      <c r="L336" s="83"/>
      <c r="M336" s="32"/>
      <c r="N336" s="30"/>
      <c r="O336" s="30"/>
      <c r="P336" s="30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71"/>
        <v xml:space="preserve"> przyłącze napow. nN</v>
      </c>
      <c r="Z336" s="18">
        <f t="shared" si="76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54"/>
      <c r="E337" s="53"/>
      <c r="F337" s="10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ref="Y337:Y400" si="80">IF(S337="T",(", lampa OU, przyłącze napow. nN"), (" przyłącze napow. nN"))</f>
        <v xml:space="preserve"> przyłącze napow. nN</v>
      </c>
      <c r="Z337" s="18">
        <f t="shared" si="76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3"/>
      <c r="F338" s="10"/>
      <c r="G338" s="65"/>
      <c r="H338" s="10"/>
      <c r="I338" s="27"/>
      <c r="J338" s="27"/>
      <c r="K338" s="27"/>
      <c r="L338" s="83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ref="Z338:Z364" si="81">IF(OR(N338="Kr",N338="K"),"wspornik krańcowy",IF(N338="P","wspornik przelotowy",IF(OR(N338="Nr",N338="RNKr",N338="Np."),"wspornik narożny",IF(N338="N","wspornik narożny",IF(N338="Or","wspornik odporowy",IF(OR(N338="RPP",N338="RPPb"),"wspornik przelotowy",IF(N338="RPK","wspornik przelotowy",IF(N338="RPKr","wspornik przelotowy",IF(N338="BN","wspornik przelotowy",0)))))))))</f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56</v>
      </c>
      <c r="D339" s="54"/>
      <c r="E339" s="53"/>
      <c r="F339" s="10"/>
      <c r="G339" s="65"/>
      <c r="H339" s="10"/>
      <c r="I339" s="27"/>
      <c r="J339" s="27"/>
      <c r="K339" s="27"/>
      <c r="L339" s="83"/>
      <c r="M339" s="32">
        <f>1397+1046</f>
        <v>2443</v>
      </c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56</v>
      </c>
      <c r="D340" s="10"/>
      <c r="E340" s="53"/>
      <c r="F340" s="54"/>
      <c r="G340" s="65"/>
      <c r="H340" s="10"/>
      <c r="I340" s="27"/>
      <c r="J340" s="27"/>
      <c r="K340" s="27"/>
      <c r="L340" s="71"/>
      <c r="M340" s="32">
        <f>1467+1096</f>
        <v>2563</v>
      </c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57</v>
      </c>
      <c r="D341" s="54"/>
      <c r="E341" s="56"/>
      <c r="F341" s="54"/>
      <c r="G341" s="65"/>
      <c r="H341" s="10"/>
      <c r="I341" s="27"/>
      <c r="J341" s="27"/>
      <c r="K341" s="27"/>
      <c r="L341" s="83"/>
      <c r="M341" s="32"/>
      <c r="N341" s="30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58</v>
      </c>
      <c r="D342" s="54"/>
      <c r="E342" s="53"/>
      <c r="F342" s="54"/>
      <c r="G342" s="54"/>
      <c r="H342" s="54"/>
      <c r="I342" s="54"/>
      <c r="J342" s="54"/>
      <c r="K342" s="27"/>
      <c r="L342" s="71"/>
      <c r="M342" s="32"/>
      <c r="N342" s="30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59</v>
      </c>
      <c r="D343" s="54"/>
      <c r="E343" s="53"/>
      <c r="F343" s="54"/>
      <c r="G343" s="54"/>
      <c r="H343" s="54"/>
      <c r="I343" s="54"/>
      <c r="J343" s="54"/>
      <c r="K343" s="27"/>
      <c r="L343" s="83"/>
      <c r="M343" s="32"/>
      <c r="N343" s="30"/>
      <c r="O343" s="30"/>
      <c r="P343" s="81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>
        <v>60</v>
      </c>
      <c r="D344" s="54"/>
      <c r="E344" s="53"/>
      <c r="F344" s="54"/>
      <c r="G344" s="54"/>
      <c r="H344" s="54"/>
      <c r="I344" s="54"/>
      <c r="J344" s="54"/>
      <c r="K344" s="27"/>
      <c r="L344" s="73"/>
      <c r="M344" s="32"/>
      <c r="N344" s="30"/>
      <c r="O344" s="30"/>
      <c r="P344" s="81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>
        <v>61</v>
      </c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81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>
        <v>62</v>
      </c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81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>
        <v>63</v>
      </c>
      <c r="D347" s="10"/>
      <c r="E347" s="56"/>
      <c r="F347" s="10"/>
      <c r="G347" s="65"/>
      <c r="H347" s="10"/>
      <c r="I347" s="27"/>
      <c r="J347" s="27" t="s">
        <v>58</v>
      </c>
      <c r="K347" s="27"/>
      <c r="L347" s="71"/>
      <c r="M347" s="32"/>
      <c r="N347" s="84"/>
      <c r="O347" s="30"/>
      <c r="P347" s="85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36"/>
      <c r="B350" s="37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36"/>
      <c r="B351" s="37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36"/>
      <c r="B352" s="37"/>
      <c r="C352" s="10"/>
      <c r="D352" s="10"/>
      <c r="E352" s="56"/>
      <c r="F352" s="10"/>
      <c r="G352" s="65"/>
      <c r="H352" s="10"/>
      <c r="I352" s="27"/>
      <c r="J352" s="27"/>
      <c r="K352" s="27"/>
      <c r="L352" s="7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 t="s">
        <v>12</v>
      </c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36"/>
      <c r="B353" s="37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16" t="s">
        <v>12</v>
      </c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73"/>
      <c r="M354" s="32"/>
      <c r="N354" s="84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32"/>
      <c r="N355" s="84"/>
      <c r="O355" s="30"/>
      <c r="P355" s="72"/>
      <c r="Q355" s="19"/>
      <c r="R355" s="39">
        <v>1</v>
      </c>
      <c r="S355" s="30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32"/>
      <c r="N356" s="84"/>
      <c r="O356" s="30"/>
      <c r="P356" s="72"/>
      <c r="Q356" s="19"/>
      <c r="R356" s="39">
        <v>1</v>
      </c>
      <c r="S356" s="30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54"/>
      <c r="H357" s="54"/>
      <c r="I357" s="54"/>
      <c r="J357" s="54"/>
      <c r="K357" s="27"/>
      <c r="L357" s="71"/>
      <c r="M357" s="32"/>
      <c r="N357" s="30"/>
      <c r="O357" s="30"/>
      <c r="P357" s="72"/>
      <c r="Q357" s="19"/>
      <c r="R357" s="39">
        <v>1</v>
      </c>
      <c r="S357" s="30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83"/>
      <c r="M358" s="32"/>
      <c r="N358" s="30"/>
      <c r="O358" s="30"/>
      <c r="P358" s="72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3"/>
      <c r="F359" s="10"/>
      <c r="G359" s="65"/>
      <c r="H359" s="10"/>
      <c r="I359" s="27"/>
      <c r="J359" s="27"/>
      <c r="K359" s="27"/>
      <c r="L359" s="83"/>
      <c r="M359" s="32"/>
      <c r="N359" s="30"/>
      <c r="O359" s="84"/>
      <c r="P359" s="30"/>
      <c r="Q359" s="19"/>
      <c r="R359" s="39">
        <v>1</v>
      </c>
      <c r="S359" s="86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3"/>
      <c r="F360" s="10"/>
      <c r="G360" s="13"/>
      <c r="H360" s="10"/>
      <c r="I360" s="27"/>
      <c r="J360" s="27"/>
      <c r="K360" s="27"/>
      <c r="L360" s="71"/>
      <c r="M360" s="32"/>
      <c r="N360" s="30"/>
      <c r="O360" s="84"/>
      <c r="P360" s="30"/>
      <c r="Q360" s="19"/>
      <c r="R360" s="39">
        <v>1</v>
      </c>
      <c r="S360" s="86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32"/>
      <c r="N361" s="84"/>
      <c r="O361" s="84"/>
      <c r="P361" s="81"/>
      <c r="Q361" s="19"/>
      <c r="R361" s="39">
        <v>1</v>
      </c>
      <c r="S361" s="86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si="8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54"/>
      <c r="H362" s="54"/>
      <c r="I362" s="54"/>
      <c r="J362" s="54"/>
      <c r="K362" s="27"/>
      <c r="L362" s="73"/>
      <c r="M362" s="32"/>
      <c r="N362" s="30"/>
      <c r="O362" s="30"/>
      <c r="P362" s="30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54"/>
      <c r="H363" s="54"/>
      <c r="I363" s="54"/>
      <c r="J363" s="54"/>
      <c r="K363" s="27"/>
      <c r="L363" s="73"/>
      <c r="M363" s="32"/>
      <c r="N363" s="30"/>
      <c r="O363" s="30"/>
      <c r="P363" s="30"/>
      <c r="Q363" s="19"/>
      <c r="R363" s="39">
        <v>1</v>
      </c>
      <c r="S363" s="30"/>
      <c r="T363" s="30"/>
      <c r="U363" s="34">
        <f t="shared" si="77"/>
        <v>2</v>
      </c>
      <c r="V363" s="35"/>
      <c r="W363" s="35"/>
      <c r="X363" s="18" t="str">
        <f t="shared" si="79"/>
        <v>AL.  4x50 mm2+AL. 1x25 mm2</v>
      </c>
      <c r="Y363" s="18" t="str">
        <f t="shared" si="80"/>
        <v xml:space="preserve"> przyłącze napow. nN</v>
      </c>
      <c r="Z363" s="18">
        <f t="shared" si="8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 t="s">
        <v>56</v>
      </c>
      <c r="K364" s="27"/>
      <c r="L364" s="73"/>
      <c r="M364" s="32"/>
      <c r="N364" s="84"/>
      <c r="O364" s="84"/>
      <c r="P364" s="30"/>
      <c r="Q364" s="19"/>
      <c r="R364" s="39">
        <v>1</v>
      </c>
      <c r="S364" s="30"/>
      <c r="T364" s="30"/>
      <c r="U364" s="34">
        <f t="shared" si="77"/>
        <v>2</v>
      </c>
      <c r="V364" s="35"/>
      <c r="W364" s="35"/>
      <c r="X364" s="18" t="str">
        <f t="shared" si="79"/>
        <v>AL.  4x50 mm2+AL. 1x25 mm2</v>
      </c>
      <c r="Y364" s="18" t="str">
        <f t="shared" si="80"/>
        <v xml:space="preserve"> przyłącze napow. nN</v>
      </c>
      <c r="Z364" s="18">
        <f t="shared" si="8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73"/>
      <c r="M365" s="87"/>
      <c r="N365" s="84"/>
      <c r="O365" s="84"/>
      <c r="P365" s="30"/>
      <c r="Q365" s="19"/>
      <c r="R365" s="39">
        <v>1</v>
      </c>
      <c r="S365" s="30"/>
      <c r="T365" s="30"/>
      <c r="U365" s="34">
        <f t="shared" si="77"/>
        <v>2</v>
      </c>
      <c r="V365" s="35"/>
      <c r="W365" s="35"/>
      <c r="X365" s="18" t="str">
        <f t="shared" si="79"/>
        <v>AL.  4x50 mm2+AL. 1x25 mm2</v>
      </c>
      <c r="Y365" s="18" t="str">
        <f t="shared" si="80"/>
        <v xml:space="preserve"> przyłącze napow. nN</v>
      </c>
      <c r="Z365" s="18">
        <f t="shared" ref="Z365:Z378" si="82">IF(OR(N365="Kr",N365="K"),"wspornik krańcowy",IF(N365="P","wspornik przelotowy",IF(OR(N365="Nr",N365="RNKr"),"wspornik narożny",IF(N365="N","wspornik narożny",IF(N365="Or","wspornik odporowy",IF(OR(N365="RPP",N365="RPPb"),"wspornik przelotowy",IF(N365="RPK","wspornik przelotowy",IF(N365="RPKr","wspornik przelotowy",IF(N365="BN","wspornik przelotowy",0)))))))))</f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77"/>
        <v>2</v>
      </c>
      <c r="V366" s="35"/>
      <c r="W366" s="35"/>
      <c r="X366" s="18" t="str">
        <f t="shared" si="79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81"/>
      <c r="Q367" s="19"/>
      <c r="R367" s="39">
        <v>1</v>
      </c>
      <c r="S367" s="30"/>
      <c r="T367" s="30"/>
      <c r="U367" s="34">
        <f t="shared" ref="U367:U401" si="83">P367+2</f>
        <v>2</v>
      </c>
      <c r="V367" s="35"/>
      <c r="W367" s="35"/>
      <c r="X367" s="18" t="str">
        <f t="shared" ref="X367:X375" si="84">IF(R367=1,("AL.  4x50 mm2+AL. 1x25 mm2"),("AsXSn 4x50 mm2+AsXSn 2x25 mm2"))</f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1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81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81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54"/>
      <c r="D371" s="54"/>
      <c r="E371" s="53"/>
      <c r="F371" s="54"/>
      <c r="G371" s="88"/>
      <c r="H371" s="54"/>
      <c r="I371" s="54"/>
      <c r="J371" s="54"/>
      <c r="K371" s="27"/>
      <c r="L371" s="73"/>
      <c r="M371" s="87"/>
      <c r="N371" s="30"/>
      <c r="O371" s="30"/>
      <c r="P371" s="30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54"/>
      <c r="D372" s="54"/>
      <c r="E372" s="53"/>
      <c r="F372" s="54"/>
      <c r="G372" s="88"/>
      <c r="H372" s="54"/>
      <c r="I372" s="54"/>
      <c r="J372" s="54"/>
      <c r="K372" s="27"/>
      <c r="L372" s="83"/>
      <c r="M372" s="87"/>
      <c r="N372" s="30"/>
      <c r="O372" s="30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 t="shared" si="84"/>
        <v>AL.  4x50 mm2+AL. 1x25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54"/>
      <c r="D373" s="54"/>
      <c r="E373" s="53"/>
      <c r="F373" s="54"/>
      <c r="G373" s="88"/>
      <c r="H373" s="54"/>
      <c r="I373" s="54"/>
      <c r="J373" s="54"/>
      <c r="K373" s="27"/>
      <c r="L373" s="83"/>
      <c r="M373" s="87"/>
      <c r="N373" s="30"/>
      <c r="O373" s="30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 t="shared" si="84"/>
        <v>AL.  4x50 mm2+AL. 1x25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10"/>
      <c r="J374" s="10"/>
      <c r="K374" s="10"/>
      <c r="L374" s="73"/>
      <c r="M374" s="87"/>
      <c r="N374" s="30"/>
      <c r="O374" s="30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 t="shared" si="84"/>
        <v>AL.  4x50 mm2+AL. 1x25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 t="shared" si="84"/>
        <v>AL.  4x50 mm2+AL. 1x25 mm2</v>
      </c>
      <c r="Y375" s="18" t="str">
        <f t="shared" si="80"/>
        <v xml:space="preserve"> przyłącze napow. nN</v>
      </c>
      <c r="Z375" s="18">
        <f t="shared" si="82"/>
        <v>0</v>
      </c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>
        <f t="shared" si="82"/>
        <v>0</v>
      </c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>IF(R377="4xAL50 + 2xAL25",("AL.  4x50 mm2+AL.2x25 mm2"),("AL. 2x25 mm2"))</f>
        <v>AL. 2x25 mm2</v>
      </c>
      <c r="Y377" s="18" t="str">
        <f t="shared" si="80"/>
        <v xml:space="preserve"> przyłącze napow. nN</v>
      </c>
      <c r="Z377" s="18">
        <f t="shared" si="82"/>
        <v>0</v>
      </c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>IF(R378="4xAL50 + 2xAL25",("AL.  4x50 mm2+AL.2x25 mm2"),("AL. 2x25 mm2"))</f>
        <v>AL. 2x25 mm2</v>
      </c>
      <c r="Y378" s="18" t="str">
        <f t="shared" si="80"/>
        <v xml:space="preserve"> przyłącze napow. nN</v>
      </c>
      <c r="Z378" s="18">
        <f t="shared" si="82"/>
        <v>0</v>
      </c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>IF(R379="4xAL50 + 2xAL25",("AL.  4x50 mm2+AL.2x25 mm2"),("AL. 2x25 mm2"))</f>
        <v>AL. 2x25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>IF(R380="4xAL50 + 2xAL25",("AL.  4x50 mm2+AL.2x25 mm2"),("AL. 2x25 mm2"))</f>
        <v>AL. 2x25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thickBot="1" x14ac:dyDescent="0.25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>
        <f>E379</f>
        <v>0</v>
      </c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ref="X381:X389" si="85">IF(R381="AsXSn 4x50+AsXSn 2x25",("AsXSn 4x50 mm2+AsXSn 2x25 mm2"),("AsXSn 4x50 mm2+AsXSn 2x25 mm2+AsXSn 4x50 mm2"))</f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thickBot="1" x14ac:dyDescent="0.25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89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10"/>
      <c r="B383" s="75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10"/>
      <c r="B384" s="75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10"/>
      <c r="B385" s="75"/>
      <c r="C385" s="10"/>
      <c r="D385" s="10"/>
      <c r="E385" s="56"/>
      <c r="F385" s="10"/>
      <c r="G385" s="65"/>
      <c r="H385" s="10"/>
      <c r="I385" s="27"/>
      <c r="J385" s="27"/>
      <c r="K385" s="27"/>
      <c r="L385" s="7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 t="shared" si="85"/>
        <v>AsXSn 4x50 mm2+AsXSn 2x25 mm2+AsXSn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 t="shared" si="85"/>
        <v>AsXSn 4x50 mm2+AsXSn 2x25 mm2+AsXSn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 t="shared" si="85"/>
        <v>AsXSn 4x50 mm2+AsXSn 2x25 mm2+AsXSn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 t="shared" si="85"/>
        <v>AsXSn 4x50 mm2+AsXSn 2x25 mm2+AsXSn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 t="str">
        <f>IF(R390="4xAL50+2xAL25 +AsXSn 4x50",("AL.  4x50 mm2+AL. 2x25 mm2+AsXSn 4x50 mm2"),("AsXSn 4x50 mm2"))</f>
        <v>AsXSn 4x50 mm2</v>
      </c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 t="str">
        <f>IF(R391="4xAL50+2xAL25 +AsXSn 4x50",("AL.  4x50 mm2+AL. 2x25 mm2+AsXSn 4x50 mm2"),("AsXSn 4x50 mm2"))</f>
        <v>AsXSn 4x50 mm2</v>
      </c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10"/>
      <c r="D392" s="10"/>
      <c r="E392" s="56"/>
      <c r="F392" s="10"/>
      <c r="G392" s="65"/>
      <c r="H392" s="10"/>
      <c r="I392" s="27"/>
      <c r="J392" s="27"/>
      <c r="K392" s="27"/>
      <c r="L392" s="73"/>
      <c r="M392" s="87"/>
      <c r="N392" s="84"/>
      <c r="O392" s="84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IF(R392="4xAL50+2xAL25 +AsXSn 4x50",("AL.  4x50 mm2+AL. 2x25 mm2+AsXSn 4x50 mm2"),("AsXSn 4x50 mm2"))</f>
        <v>AsXSn 4x50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IF(R393="4xAL50+2xAL25 +AsXSn 4x50",("AL.  4x50 mm2+AL. 2x25 mm2+AsXSn 4x50 mm2"),("AsXSn 4x50 mm2"))</f>
        <v>AsXSn 4x50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/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90"/>
      <c r="B395" s="91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33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/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90"/>
      <c r="B396" s="91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>IF(R396="4xAL50 + 4xAL50 + 2xAL25", ("2xAL.  4x50 mm2+AL. 2x25 mm2"), ("AsXSn 4x50 mm2+AsXSn 2x25 mm2"))</f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90"/>
      <c r="B397" s="91"/>
      <c r="C397" s="10"/>
      <c r="D397" s="10"/>
      <c r="E397" s="56"/>
      <c r="F397" s="10"/>
      <c r="G397" s="65"/>
      <c r="H397" s="10"/>
      <c r="I397" s="10"/>
      <c r="J397" s="10"/>
      <c r="K397" s="10"/>
      <c r="L397" s="73"/>
      <c r="M397" s="87"/>
      <c r="N397" s="30"/>
      <c r="O397" s="30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>IF(R397="4xAL50 + 4xAL50 + 2xAL25", ("2xAL.  4x50 mm2+AL. 2x25 mm2"), ("AsXSn 4x50 mm2+AsXSn 2x25 mm2"))</f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90"/>
      <c r="B398" s="91"/>
      <c r="C398" s="10"/>
      <c r="D398" s="10"/>
      <c r="E398" s="56"/>
      <c r="F398" s="10"/>
      <c r="G398" s="65"/>
      <c r="H398" s="10"/>
      <c r="I398" s="27"/>
      <c r="J398" s="27"/>
      <c r="K398" s="27"/>
      <c r="L398" s="73"/>
      <c r="M398" s="87"/>
      <c r="N398" s="84"/>
      <c r="O398" s="84"/>
      <c r="P398" s="33"/>
      <c r="Q398" s="19"/>
      <c r="R398" s="39">
        <v>1</v>
      </c>
      <c r="S398" s="30"/>
      <c r="T398" s="30"/>
      <c r="U398" s="34">
        <f t="shared" si="83"/>
        <v>2</v>
      </c>
      <c r="V398" s="35"/>
      <c r="W398" s="35"/>
      <c r="X398" s="18" t="str">
        <f t="shared" ref="X398:X410" si="86">IF(R398="4xAL50 + 2xAL25", ("AL.  4x50 mm2+AL. 2x25 mm2"), ("AsXSn 4x50 mm2+AsXSn 2x25 mm2"))</f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90"/>
      <c r="B399" s="91"/>
      <c r="C399" s="10"/>
      <c r="D399" s="10"/>
      <c r="E399" s="56"/>
      <c r="F399" s="10"/>
      <c r="G399" s="65"/>
      <c r="H399" s="10"/>
      <c r="I399" s="27"/>
      <c r="J399" s="27"/>
      <c r="K399" s="27"/>
      <c r="L399" s="83"/>
      <c r="M399" s="87"/>
      <c r="N399" s="84"/>
      <c r="O399" s="84"/>
      <c r="P399" s="89"/>
      <c r="Q399" s="19"/>
      <c r="R399" s="39">
        <v>1</v>
      </c>
      <c r="S399" s="30"/>
      <c r="T399" s="30"/>
      <c r="U399" s="34">
        <f t="shared" si="83"/>
        <v>2</v>
      </c>
      <c r="V399" s="35"/>
      <c r="W399" s="35"/>
      <c r="X399" s="18" t="str">
        <f t="shared" si="86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87"/>
      <c r="N400" s="84"/>
      <c r="O400" s="84"/>
      <c r="P400" s="33"/>
      <c r="Q400" s="19"/>
      <c r="R400" s="39">
        <v>1</v>
      </c>
      <c r="S400" s="30"/>
      <c r="T400" s="30"/>
      <c r="U400" s="34">
        <f t="shared" si="83"/>
        <v>2</v>
      </c>
      <c r="V400" s="35"/>
      <c r="W400" s="35"/>
      <c r="X400" s="18" t="str">
        <f t="shared" si="86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9">
        <v>1</v>
      </c>
      <c r="S401" s="30"/>
      <c r="T401" s="30"/>
      <c r="U401" s="34">
        <f t="shared" si="83"/>
        <v>2</v>
      </c>
      <c r="V401" s="35"/>
      <c r="W401" s="35"/>
      <c r="X401" s="18" t="str">
        <f t="shared" si="86"/>
        <v>AsXSn 4x50 mm2+AsXSn 2x25 mm2</v>
      </c>
      <c r="Y401" s="18" t="str">
        <f t="shared" ref="Y401:Y411" si="87">IF(S401="T",(", lampa OU, przyłącze napow. nN"), (" przyłącze napow. nN"))</f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9">
        <v>1</v>
      </c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73"/>
      <c r="M403" s="87"/>
      <c r="N403" s="84"/>
      <c r="O403" s="84"/>
      <c r="P403" s="33"/>
      <c r="Q403" s="19"/>
      <c r="R403" s="39">
        <v>1</v>
      </c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32" t="s">
        <v>54</v>
      </c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92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84"/>
      <c r="P405" s="33"/>
      <c r="Q405" s="19"/>
      <c r="R405" s="30"/>
      <c r="S405" s="30"/>
      <c r="T405" s="30"/>
      <c r="U405" s="34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92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84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92"/>
      <c r="C407" s="10"/>
      <c r="D407" s="10"/>
      <c r="E407" s="56"/>
      <c r="F407" s="10"/>
      <c r="G407" s="65"/>
      <c r="H407" s="10"/>
      <c r="I407" s="27"/>
      <c r="J407" s="27"/>
      <c r="K407" s="27"/>
      <c r="L407" s="71"/>
      <c r="M407" s="87"/>
      <c r="N407" s="84"/>
      <c r="O407" s="84"/>
      <c r="P407" s="33"/>
      <c r="Q407" s="19"/>
      <c r="R407" s="30"/>
      <c r="S407" s="30"/>
      <c r="T407" s="30"/>
      <c r="U407" s="34"/>
      <c r="V407" s="35"/>
      <c r="W407" s="35"/>
      <c r="X407" s="18" t="str">
        <f t="shared" si="86"/>
        <v>AsXSn 4x50 mm2+AsXSn 2x25 mm2</v>
      </c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1"/>
      <c r="M408" s="87"/>
      <c r="N408" s="84"/>
      <c r="O408" s="84"/>
      <c r="P408" s="33"/>
      <c r="Q408" s="19"/>
      <c r="R408" s="30"/>
      <c r="S408" s="30"/>
      <c r="T408" s="30"/>
      <c r="U408" s="34"/>
      <c r="V408" s="35"/>
      <c r="W408" s="35"/>
      <c r="X408" s="18" t="str">
        <f t="shared" si="86"/>
        <v>AsXSn 4x50 mm2+AsXSn 2x25 mm2</v>
      </c>
      <c r="Y408" s="18" t="str">
        <f t="shared" si="87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54"/>
      <c r="D409" s="54"/>
      <c r="E409" s="53"/>
      <c r="F409" s="54"/>
      <c r="G409" s="88"/>
      <c r="H409" s="54"/>
      <c r="I409" s="54"/>
      <c r="J409" s="54"/>
      <c r="K409" s="27"/>
      <c r="L409" s="83"/>
      <c r="M409" s="87"/>
      <c r="N409" s="30"/>
      <c r="O409" s="30"/>
      <c r="P409" s="89"/>
      <c r="Q409" s="19"/>
      <c r="R409" s="30"/>
      <c r="S409" s="30"/>
      <c r="T409" s="30"/>
      <c r="U409" s="93"/>
      <c r="V409" s="35"/>
      <c r="W409" s="35"/>
      <c r="X409" s="18" t="str">
        <f t="shared" si="86"/>
        <v>AsXSn 4x50 mm2+AsXSn 2x25 mm2</v>
      </c>
      <c r="Y409" s="18" t="str">
        <f t="shared" si="87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54"/>
      <c r="D410" s="54"/>
      <c r="E410" s="53"/>
      <c r="F410" s="54"/>
      <c r="G410" s="88"/>
      <c r="H410" s="54"/>
      <c r="I410" s="54"/>
      <c r="J410" s="54"/>
      <c r="K410" s="27"/>
      <c r="L410" s="83"/>
      <c r="M410" s="87"/>
      <c r="N410" s="30"/>
      <c r="O410" s="30"/>
      <c r="P410" s="33"/>
      <c r="Q410" s="19"/>
      <c r="R410" s="30"/>
      <c r="S410" s="30"/>
      <c r="T410" s="30"/>
      <c r="U410" s="34"/>
      <c r="V410" s="35"/>
      <c r="W410" s="35"/>
      <c r="X410" s="18" t="str">
        <f t="shared" si="86"/>
        <v>AsXSn 4x50 mm2+AsXSn 2x25 mm2</v>
      </c>
      <c r="Y410" s="18" t="str">
        <f t="shared" si="87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54"/>
      <c r="D411" s="54"/>
      <c r="E411" s="53"/>
      <c r="F411" s="54"/>
      <c r="G411" s="88"/>
      <c r="H411" s="54"/>
      <c r="I411" s="54"/>
      <c r="J411" s="54"/>
      <c r="K411" s="27"/>
      <c r="L411" s="83"/>
      <c r="M411" s="87"/>
      <c r="N411" s="30"/>
      <c r="O411" s="30"/>
      <c r="P411" s="33"/>
      <c r="Q411" s="19"/>
      <c r="R411" s="30"/>
      <c r="S411" s="30"/>
      <c r="T411" s="30"/>
      <c r="U411" s="34"/>
      <c r="V411" s="35"/>
      <c r="W411" s="35"/>
      <c r="X411" s="18"/>
      <c r="Y411" s="18" t="str">
        <f t="shared" si="87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/>
      <c r="Y412" s="18"/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75"/>
      <c r="C413" s="10"/>
      <c r="D413" s="10"/>
      <c r="E413" s="56"/>
      <c r="F413" s="10"/>
      <c r="G413" s="65"/>
      <c r="H413" s="10"/>
      <c r="I413" s="10"/>
      <c r="J413" s="10"/>
      <c r="K413" s="10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/>
      <c r="Y413" s="18"/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33"/>
      <c r="Q414" s="19"/>
      <c r="R414" s="86"/>
      <c r="S414" s="84"/>
      <c r="T414" s="30"/>
      <c r="U414" s="34"/>
      <c r="V414" s="35"/>
      <c r="W414" s="35"/>
      <c r="X414" s="18" t="str">
        <f t="shared" ref="X414:X433" si="88">IF(R414="4xAL50 + 2xAL25", ("AL.  4x50 mm2+AL. 2x25 mm2"), ("AsXSn 4x50 mm2+AsXSn 2x25 mm2"))</f>
        <v>AsXSn 4x50 mm2+AsXSn 2x25 mm2</v>
      </c>
      <c r="Y414" s="18" t="str">
        <f t="shared" ref="Y414:Y433" si="89">IF(S414="T",(", lampa OU, przyłącze napow. nN"), (" przyłącze napow. nN"))</f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x14ac:dyDescent="0.2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73"/>
      <c r="M415" s="87">
        <f>E415</f>
        <v>0</v>
      </c>
      <c r="N415" s="84"/>
      <c r="O415" s="30"/>
      <c r="P415" s="33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3"/>
      <c r="M416" s="87">
        <f>E416</f>
        <v>0</v>
      </c>
      <c r="N416" s="84"/>
      <c r="O416" s="30"/>
      <c r="P416" s="33"/>
      <c r="Q416" s="43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>
        <f>E417</f>
        <v>0</v>
      </c>
      <c r="N417" s="84"/>
      <c r="O417" s="30"/>
      <c r="P417" s="33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>
        <f>E418</f>
        <v>0</v>
      </c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10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10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6"/>
      <c r="S422" s="84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10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6"/>
      <c r="S423" s="84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thickBot="1" x14ac:dyDescent="0.25">
      <c r="A424" s="10"/>
      <c r="B424" s="75"/>
      <c r="C424" s="10"/>
      <c r="D424" s="10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89"/>
      <c r="Q424" s="19"/>
      <c r="R424" s="86"/>
      <c r="S424" s="84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10"/>
      <c r="E425" s="56"/>
      <c r="F425" s="10"/>
      <c r="G425" s="13"/>
      <c r="H425" s="10"/>
      <c r="I425" s="27"/>
      <c r="J425" s="27"/>
      <c r="K425" s="27"/>
      <c r="L425" s="83"/>
      <c r="M425" s="87"/>
      <c r="N425" s="84"/>
      <c r="O425" s="30"/>
      <c r="P425" s="89"/>
      <c r="Q425" s="19"/>
      <c r="R425" s="86"/>
      <c r="S425" s="84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92"/>
      <c r="C426" s="54"/>
      <c r="D426" s="54"/>
      <c r="E426" s="53"/>
      <c r="F426" s="54"/>
      <c r="G426" s="88"/>
      <c r="H426" s="54"/>
      <c r="I426" s="54"/>
      <c r="J426" s="54"/>
      <c r="K426" s="27"/>
      <c r="L426" s="83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8"/>
        <v>AsXSn 4x50 mm2+AsXSn 2x25 mm2</v>
      </c>
      <c r="Y430" s="18" t="str">
        <f t="shared" si="89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75"/>
      <c r="C431" s="10"/>
      <c r="D431" s="56"/>
      <c r="E431" s="56"/>
      <c r="F431" s="10"/>
      <c r="G431" s="65"/>
      <c r="H431" s="10"/>
      <c r="I431" s="27"/>
      <c r="J431" s="27"/>
      <c r="K431" s="27"/>
      <c r="L431" s="83"/>
      <c r="M431" s="87"/>
      <c r="N431" s="84"/>
      <c r="O431" s="30"/>
      <c r="P431" s="89"/>
      <c r="Q431" s="19"/>
      <c r="R431" s="84"/>
      <c r="S431" s="30"/>
      <c r="T431" s="30"/>
      <c r="U431" s="34"/>
      <c r="V431" s="35"/>
      <c r="W431" s="35"/>
      <c r="X431" s="18" t="str">
        <f t="shared" si="88"/>
        <v>AsXSn 4x50 mm2+AsXSn 2x25 mm2</v>
      </c>
      <c r="Y431" s="18" t="str">
        <f t="shared" si="89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8"/>
        <v>AsXSn 4x50 mm2+AsXSn 2x25 mm2</v>
      </c>
      <c r="Y432" s="18" t="str">
        <f t="shared" si="89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6"/>
      <c r="E433" s="56"/>
      <c r="F433" s="10"/>
      <c r="G433" s="65"/>
      <c r="H433" s="10"/>
      <c r="I433" s="27"/>
      <c r="J433" s="27"/>
      <c r="K433" s="27"/>
      <c r="L433" s="71"/>
      <c r="M433" s="87"/>
      <c r="N433" s="84"/>
      <c r="O433" s="84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8"/>
        <v>AsXSn 4x50 mm2+AsXSn 2x25 mm2</v>
      </c>
      <c r="Y433" s="18" t="str">
        <f t="shared" si="89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54"/>
      <c r="D434" s="54"/>
      <c r="E434" s="53"/>
      <c r="F434" s="54"/>
      <c r="G434" s="88"/>
      <c r="H434" s="54"/>
      <c r="I434" s="54"/>
      <c r="J434" s="54"/>
      <c r="K434" s="27"/>
      <c r="L434" s="71"/>
      <c r="M434" s="87"/>
      <c r="N434" s="30"/>
      <c r="O434" s="30"/>
      <c r="P434" s="33"/>
      <c r="Q434" s="19"/>
      <c r="R434" s="30"/>
      <c r="S434" s="30"/>
      <c r="T434" s="30"/>
      <c r="U434" s="34"/>
      <c r="V434" s="35"/>
      <c r="W434" s="35"/>
      <c r="X434" s="18"/>
      <c r="Y434" s="18"/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x14ac:dyDescent="0.2">
      <c r="A435" s="10"/>
      <c r="B435" s="75"/>
      <c r="C435" s="54"/>
      <c r="D435" s="54"/>
      <c r="E435" s="53"/>
      <c r="F435" s="54"/>
      <c r="G435" s="88"/>
      <c r="H435" s="54"/>
      <c r="I435" s="54"/>
      <c r="J435" s="54"/>
      <c r="K435" s="27"/>
      <c r="L435" s="71"/>
      <c r="M435" s="87"/>
      <c r="N435" s="30"/>
      <c r="O435" s="30"/>
      <c r="P435" s="33"/>
      <c r="Q435" s="19"/>
      <c r="R435" s="30"/>
      <c r="S435" s="30"/>
      <c r="T435" s="30"/>
      <c r="U435" s="34"/>
      <c r="V435" s="35"/>
      <c r="W435" s="35"/>
      <c r="X435" s="18"/>
      <c r="Y435" s="18"/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75"/>
      <c r="C436" s="10"/>
      <c r="D436" s="10"/>
      <c r="E436" s="56"/>
      <c r="F436" s="10"/>
      <c r="G436" s="65"/>
      <c r="H436" s="10"/>
      <c r="I436" s="10"/>
      <c r="J436" s="10"/>
      <c r="K436" s="10"/>
      <c r="L436" s="71"/>
      <c r="M436" s="87"/>
      <c r="N436" s="30"/>
      <c r="O436" s="30"/>
      <c r="P436" s="33"/>
      <c r="Q436" s="19"/>
      <c r="R436" s="30"/>
      <c r="S436" s="30"/>
      <c r="T436" s="30"/>
      <c r="U436" s="34"/>
      <c r="V436" s="35"/>
      <c r="W436" s="35"/>
      <c r="X436" s="18"/>
      <c r="Y436" s="18"/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75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ref="X437:X450" si="90">IF(R437="4xAL50 + 2xAL25", ("AL.  4x50 mm2+AL. 2x25 mm2"), ("AsXSn 4x50 mm2+AsXSn 2x25 mm2"))</f>
        <v>AsXSn 4x50 mm2+AsXSn 2x25 mm2</v>
      </c>
      <c r="Y437" s="18" t="str">
        <f t="shared" ref="Y437:Y500" si="91">IF(S437="T",(", lampa OU, przyłącze napow. nN"), (" przyłącze napow. nN"))</f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x14ac:dyDescent="0.2">
      <c r="A438" s="10"/>
      <c r="B438" s="75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/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x14ac:dyDescent="0.2">
      <c r="A441" s="10"/>
      <c r="B441" s="92"/>
      <c r="C441" s="10"/>
      <c r="D441" s="53"/>
      <c r="E441" s="53"/>
      <c r="F441" s="54"/>
      <c r="G441" s="88"/>
      <c r="H441" s="10"/>
      <c r="I441" s="27"/>
      <c r="J441" s="27"/>
      <c r="K441" s="27"/>
      <c r="L441" s="83"/>
      <c r="M441" s="87"/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71"/>
      <c r="M442" s="87"/>
      <c r="N442" s="84"/>
      <c r="O442" s="30"/>
      <c r="P442" s="33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>
        <f>E443</f>
        <v>0</v>
      </c>
      <c r="N443" s="84"/>
      <c r="O443" s="30"/>
      <c r="P443" s="89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83"/>
      <c r="M444" s="87">
        <f>E444</f>
        <v>0</v>
      </c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73"/>
      <c r="M445" s="87">
        <f>E445</f>
        <v>0</v>
      </c>
      <c r="N445" s="84"/>
      <c r="O445" s="30"/>
      <c r="P445" s="33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/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x14ac:dyDescent="0.2">
      <c r="A447" s="10"/>
      <c r="B447" s="92"/>
      <c r="C447" s="10"/>
      <c r="D447" s="53"/>
      <c r="E447" s="53"/>
      <c r="F447" s="10"/>
      <c r="G447" s="65"/>
      <c r="H447" s="10"/>
      <c r="I447" s="27"/>
      <c r="J447" s="27"/>
      <c r="K447" s="27"/>
      <c r="L447" s="83"/>
      <c r="M447" s="87"/>
      <c r="N447" s="84"/>
      <c r="O447" s="30"/>
      <c r="P447" s="33"/>
      <c r="Q447" s="19"/>
      <c r="R447" s="84"/>
      <c r="S447" s="30"/>
      <c r="T447" s="30"/>
      <c r="U447" s="34"/>
      <c r="V447" s="35"/>
      <c r="W447" s="35"/>
      <c r="X447" s="18" t="str">
        <f t="shared" si="90"/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6"/>
      <c r="F448" s="10"/>
      <c r="G448" s="65"/>
      <c r="H448" s="10"/>
      <c r="I448" s="27"/>
      <c r="J448" s="27"/>
      <c r="K448" s="27"/>
      <c r="L448" s="71"/>
      <c r="M448" s="87"/>
      <c r="N448" s="84"/>
      <c r="O448" s="30"/>
      <c r="P448" s="33"/>
      <c r="Q448" s="19"/>
      <c r="R448" s="84"/>
      <c r="S448" s="30"/>
      <c r="T448" s="30"/>
      <c r="U448" s="34"/>
      <c r="V448" s="35"/>
      <c r="W448" s="35"/>
      <c r="X448" s="18" t="str">
        <f t="shared" si="90"/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/>
      <c r="D449" s="53"/>
      <c r="E449" s="53"/>
      <c r="F449" s="10"/>
      <c r="G449" s="65"/>
      <c r="H449" s="10"/>
      <c r="I449" s="27"/>
      <c r="J449" s="27"/>
      <c r="K449" s="27"/>
      <c r="L449" s="83"/>
      <c r="M449" s="87">
        <f>E449</f>
        <v>0</v>
      </c>
      <c r="N449" s="84"/>
      <c r="O449" s="30"/>
      <c r="P449" s="89"/>
      <c r="Q449" s="19"/>
      <c r="R449" s="84"/>
      <c r="S449" s="30"/>
      <c r="T449" s="30"/>
      <c r="U449" s="34"/>
      <c r="V449" s="35"/>
      <c r="W449" s="35"/>
      <c r="X449" s="18" t="str">
        <f t="shared" si="90"/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56"/>
      <c r="F450" s="10"/>
      <c r="G450" s="65"/>
      <c r="H450" s="10"/>
      <c r="I450" s="27"/>
      <c r="J450" s="27"/>
      <c r="K450" s="27"/>
      <c r="L450" s="83"/>
      <c r="M450" s="87">
        <f>E450</f>
        <v>0</v>
      </c>
      <c r="N450" s="84"/>
      <c r="O450" s="30"/>
      <c r="P450" s="89"/>
      <c r="Q450" s="19"/>
      <c r="R450" s="84"/>
      <c r="S450" s="30"/>
      <c r="T450" s="30"/>
      <c r="U450" s="34"/>
      <c r="V450" s="35"/>
      <c r="W450" s="35"/>
      <c r="X450" s="18" t="str">
        <f t="shared" si="90"/>
        <v>AsXSn 4x50 mm2+AsXSn 2x25 mm2</v>
      </c>
      <c r="Y450" s="18" t="str">
        <f t="shared" si="91"/>
        <v xml:space="preserve"> przyłącze napow. nN</v>
      </c>
      <c r="Z450" s="18"/>
      <c r="AA450" s="16"/>
      <c r="AB450" s="16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4"/>
      <c r="E451" s="53"/>
      <c r="F451" s="54"/>
      <c r="G451" s="88"/>
      <c r="H451" s="54"/>
      <c r="I451" s="54"/>
      <c r="J451" s="54"/>
      <c r="K451" s="27"/>
      <c r="L451" s="71"/>
      <c r="M451" s="87"/>
      <c r="N451" s="30"/>
      <c r="O451" s="30"/>
      <c r="P451" s="89"/>
      <c r="Q451" s="19"/>
      <c r="R451" s="30"/>
      <c r="S451" s="30"/>
      <c r="T451" s="30"/>
      <c r="U451" s="93"/>
      <c r="V451" s="35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54"/>
      <c r="D452" s="54"/>
      <c r="E452" s="53"/>
      <c r="F452" s="54"/>
      <c r="G452" s="88"/>
      <c r="H452" s="54"/>
      <c r="I452" s="54"/>
      <c r="J452" s="54"/>
      <c r="K452" s="27"/>
      <c r="L452" s="71"/>
      <c r="M452" s="87"/>
      <c r="N452" s="30"/>
      <c r="O452" s="30"/>
      <c r="P452" s="89"/>
      <c r="Q452" s="19"/>
      <c r="R452" s="30"/>
      <c r="S452" s="30"/>
      <c r="T452" s="30"/>
      <c r="U452" s="34"/>
      <c r="V452" s="35"/>
      <c r="W452" s="35"/>
      <c r="X452" s="18" t="str">
        <f>IF(R452="ASxN 4x50 + ASxN 4x50 + ASxN 4x25", ("2xAsXSn 4x50 mm2+2xAsXSn 2x25 mm2"), ("AsXSn 4x50 mm2+AsXSn 2x25 mm2"))</f>
        <v>AsXSn 4x50 mm2+AsXSn 2x25 mm2</v>
      </c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10"/>
      <c r="E453" s="56"/>
      <c r="F453" s="10"/>
      <c r="G453" s="65"/>
      <c r="H453" s="10"/>
      <c r="I453" s="10"/>
      <c r="J453" s="10"/>
      <c r="K453" s="10"/>
      <c r="L453" s="71"/>
      <c r="M453" s="87"/>
      <c r="N453" s="30"/>
      <c r="O453" s="30"/>
      <c r="P453" s="33"/>
      <c r="Q453" s="19"/>
      <c r="R453" s="30"/>
      <c r="S453" s="30"/>
      <c r="T453" s="30"/>
      <c r="U453" s="34"/>
      <c r="V453" s="35"/>
      <c r="W453" s="35"/>
      <c r="X453" s="18" t="str">
        <f>IF(R453="ASxN 4x50 + ASxN 4x50 + ASxN 4x25", ("2xAsXSn 4x50 mm2+2xAsXSn 2x25 mm2"), ("AsXSn 4x50 mm2+AsXSn 2x25 mm2"))</f>
        <v>AsXSn 4x50 mm2+AsXSn 2x25 mm2</v>
      </c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x14ac:dyDescent="0.2">
      <c r="A454" s="10"/>
      <c r="B454" s="92"/>
      <c r="C454" s="10">
        <v>57</v>
      </c>
      <c r="D454" s="56"/>
      <c r="E454" s="56"/>
      <c r="F454" s="10"/>
      <c r="G454" s="65"/>
      <c r="H454" s="10"/>
      <c r="I454" s="27"/>
      <c r="J454" s="27"/>
      <c r="K454" s="27" t="str">
        <f t="shared" ref="K454:K511" si="92">CONCATENATE(P454,"(",U454,")")</f>
        <v>()</v>
      </c>
      <c r="L454" s="71"/>
      <c r="M454" s="87"/>
      <c r="N454" s="84"/>
      <c r="O454" s="84"/>
      <c r="P454" s="33"/>
      <c r="Q454" s="19"/>
      <c r="R454" s="84"/>
      <c r="S454" s="84"/>
      <c r="T454" s="30">
        <f t="shared" ref="T454:T517" si="93">IF(S454="T",20,0)</f>
        <v>0</v>
      </c>
      <c r="U454" s="34"/>
      <c r="V454" s="35"/>
      <c r="W454" s="35"/>
      <c r="X454" s="18" t="str">
        <f>IF(R454="ASxN 4x50 + ASxN 4x50 + ASxN 4x25", ("2xAsXSn 4x50 mm2+2xAsXSn 2x25 mm2"), ("AsXSn 4x50 mm2+AsXSn 2x25 mm2"))</f>
        <v>AsXSn 4x50 mm2+AsXSn 2x25 mm2</v>
      </c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58</v>
      </c>
      <c r="D455" s="53"/>
      <c r="E455" s="56"/>
      <c r="F455" s="27"/>
      <c r="G455" s="65"/>
      <c r="H455" s="10"/>
      <c r="I455" s="27"/>
      <c r="J455" s="27"/>
      <c r="K455" s="27" t="str">
        <f t="shared" si="92"/>
        <v>()</v>
      </c>
      <c r="L455" s="83"/>
      <c r="M455" s="87"/>
      <c r="N455" s="84"/>
      <c r="O455" s="84"/>
      <c r="P455" s="33"/>
      <c r="Q455" s="19"/>
      <c r="R455" s="84"/>
      <c r="S455" s="84"/>
      <c r="T455" s="30">
        <f t="shared" si="93"/>
        <v>0</v>
      </c>
      <c r="U455" s="34"/>
      <c r="V455" s="94"/>
      <c r="W455" s="35"/>
      <c r="X455" s="18" t="str">
        <f>IF(R455="ASxN 4x50 + ASxN 4x50 + ASxN 4x25", ("2xAsXSn 4x50 mm2+2xAsXSn 2x25 mm2"), ("AsXSn 4x50 mm2+AsXSn 2x25 mm2"))</f>
        <v>AsXSn 4x50 mm2+AsXSn 2x25 mm2</v>
      </c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59</v>
      </c>
      <c r="D456" s="53"/>
      <c r="E456" s="53"/>
      <c r="F456" s="54"/>
      <c r="G456" s="88"/>
      <c r="H456" s="54"/>
      <c r="I456" s="54"/>
      <c r="J456" s="54"/>
      <c r="K456" s="27" t="str">
        <f t="shared" si="92"/>
        <v>()</v>
      </c>
      <c r="L456" s="83"/>
      <c r="M456" s="87"/>
      <c r="N456" s="30"/>
      <c r="O456" s="30"/>
      <c r="P456" s="89"/>
      <c r="Q456" s="19"/>
      <c r="R456" s="30"/>
      <c r="S456" s="30"/>
      <c r="T456" s="30">
        <f t="shared" si="93"/>
        <v>0</v>
      </c>
      <c r="U456" s="34"/>
      <c r="V456" s="94"/>
      <c r="W456" s="35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>
        <v>60</v>
      </c>
      <c r="D457" s="53"/>
      <c r="E457" s="53"/>
      <c r="F457" s="54"/>
      <c r="G457" s="88"/>
      <c r="H457" s="54"/>
      <c r="I457" s="54"/>
      <c r="J457" s="54"/>
      <c r="K457" s="27" t="str">
        <f t="shared" si="92"/>
        <v>()</v>
      </c>
      <c r="L457" s="83"/>
      <c r="M457" s="87"/>
      <c r="N457" s="30"/>
      <c r="O457" s="30"/>
      <c r="P457" s="33"/>
      <c r="Q457" s="19"/>
      <c r="R457" s="30"/>
      <c r="S457" s="30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>
        <v>61</v>
      </c>
      <c r="D458" s="56"/>
      <c r="E458" s="56"/>
      <c r="F458" s="10"/>
      <c r="G458" s="65"/>
      <c r="H458" s="12"/>
      <c r="I458" s="27"/>
      <c r="J458" s="27"/>
      <c r="K458" s="27" t="str">
        <f t="shared" si="92"/>
        <v>()</v>
      </c>
      <c r="L458" s="83"/>
      <c r="M458" s="87">
        <f>E458</f>
        <v>0</v>
      </c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94"/>
      <c r="W458" s="94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"/>
      <c r="B459" s="92"/>
      <c r="C459" s="10">
        <v>62</v>
      </c>
      <c r="D459" s="56"/>
      <c r="E459" s="56"/>
      <c r="F459" s="10"/>
      <c r="G459" s="65"/>
      <c r="H459" s="12"/>
      <c r="I459" s="27"/>
      <c r="J459" s="27"/>
      <c r="K459" s="27" t="str">
        <f t="shared" si="92"/>
        <v>()</v>
      </c>
      <c r="L459" s="83"/>
      <c r="M459" s="87">
        <f>E459</f>
        <v>0</v>
      </c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94"/>
      <c r="W459" s="94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>
        <v>63</v>
      </c>
      <c r="D460" s="56"/>
      <c r="E460" s="56"/>
      <c r="F460" s="10"/>
      <c r="G460" s="65"/>
      <c r="H460" s="12"/>
      <c r="I460" s="27"/>
      <c r="J460" s="27"/>
      <c r="K460" s="27" t="str">
        <f t="shared" si="92"/>
        <v>()</v>
      </c>
      <c r="L460" s="71"/>
      <c r="M460" s="87">
        <f>E460</f>
        <v>0</v>
      </c>
      <c r="N460" s="84"/>
      <c r="O460" s="30"/>
      <c r="P460" s="33"/>
      <c r="Q460" s="19"/>
      <c r="R460" s="84"/>
      <c r="S460" s="86"/>
      <c r="T460" s="30">
        <f t="shared" si="93"/>
        <v>0</v>
      </c>
      <c r="U460" s="34"/>
      <c r="V460" s="94"/>
      <c r="W460" s="94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10"/>
      <c r="D461" s="56"/>
      <c r="E461" s="56"/>
      <c r="F461" s="10"/>
      <c r="G461" s="65"/>
      <c r="H461" s="12"/>
      <c r="I461" s="27"/>
      <c r="J461" s="27"/>
      <c r="K461" s="27" t="str">
        <f t="shared" si="92"/>
        <v>()</v>
      </c>
      <c r="L461" s="83"/>
      <c r="M461" s="87">
        <f>E461</f>
        <v>0</v>
      </c>
      <c r="N461" s="84"/>
      <c r="O461" s="30"/>
      <c r="P461" s="33"/>
      <c r="Q461" s="19"/>
      <c r="R461" s="84"/>
      <c r="S461" s="86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"/>
      <c r="B462" s="92"/>
      <c r="C462" s="10"/>
      <c r="D462" s="56"/>
      <c r="E462" s="53"/>
      <c r="F462" s="54"/>
      <c r="G462" s="65"/>
      <c r="H462" s="12"/>
      <c r="I462" s="27"/>
      <c r="J462" s="27"/>
      <c r="K462" s="27" t="str">
        <f t="shared" si="92"/>
        <v>()</v>
      </c>
      <c r="L462" s="83"/>
      <c r="M462" s="87"/>
      <c r="N462" s="84"/>
      <c r="O462" s="30"/>
      <c r="P462" s="89"/>
      <c r="Q462" s="19"/>
      <c r="R462" s="84"/>
      <c r="S462" s="86"/>
      <c r="T462" s="30">
        <f t="shared" si="93"/>
        <v>0</v>
      </c>
      <c r="U462" s="34"/>
      <c r="V462" s="35"/>
      <c r="W462" s="35"/>
      <c r="X462" s="18"/>
      <c r="Y462" s="18" t="str">
        <f t="shared" si="91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x14ac:dyDescent="0.2">
      <c r="A463" s="10"/>
      <c r="B463" s="92"/>
      <c r="C463" s="10"/>
      <c r="D463" s="56"/>
      <c r="E463" s="53"/>
      <c r="F463" s="54"/>
      <c r="G463" s="65"/>
      <c r="H463" s="12"/>
      <c r="I463" s="27"/>
      <c r="J463" s="27"/>
      <c r="K463" s="27" t="str">
        <f t="shared" si="92"/>
        <v>()</v>
      </c>
      <c r="L463" s="83"/>
      <c r="M463" s="87"/>
      <c r="N463" s="84"/>
      <c r="O463" s="30"/>
      <c r="P463" s="33"/>
      <c r="Q463" s="19"/>
      <c r="R463" s="84"/>
      <c r="S463" s="86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"/>
      <c r="B464" s="92"/>
      <c r="C464" s="10"/>
      <c r="D464" s="56"/>
      <c r="E464" s="11"/>
      <c r="F464" s="54"/>
      <c r="G464" s="88"/>
      <c r="H464" s="12"/>
      <c r="I464" s="27"/>
      <c r="J464" s="27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"/>
      <c r="B465" s="92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73"/>
      <c r="M465" s="87">
        <f>E465</f>
        <v>0</v>
      </c>
      <c r="N465" s="30"/>
      <c r="O465" s="30"/>
      <c r="P465" s="89"/>
      <c r="Q465" s="19"/>
      <c r="R465" s="30"/>
      <c r="S465" s="30"/>
      <c r="T465" s="30">
        <f t="shared" si="93"/>
        <v>0</v>
      </c>
      <c r="U465" s="34"/>
      <c r="V465" s="94"/>
      <c r="W465" s="94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8" customFormat="1" ht="30" customHeight="1" thickBot="1" x14ac:dyDescent="0.25">
      <c r="A466" s="10"/>
      <c r="B466" s="92"/>
      <c r="C466" s="54"/>
      <c r="D466" s="53"/>
      <c r="E466" s="53"/>
      <c r="F466" s="54"/>
      <c r="G466" s="88"/>
      <c r="H466" s="54"/>
      <c r="I466" s="54"/>
      <c r="J466" s="54"/>
      <c r="K466" s="27" t="str">
        <f t="shared" si="92"/>
        <v>()</v>
      </c>
      <c r="L466" s="83"/>
      <c r="M466" s="87">
        <f>E466</f>
        <v>0</v>
      </c>
      <c r="N466" s="30"/>
      <c r="O466" s="30"/>
      <c r="P466" s="95"/>
      <c r="Q466" s="97"/>
      <c r="R466" s="30"/>
      <c r="S466" s="30"/>
      <c r="T466" s="30">
        <f t="shared" si="93"/>
        <v>0</v>
      </c>
      <c r="U466" s="34"/>
      <c r="V466" s="94"/>
      <c r="W466" s="94"/>
      <c r="X466" s="18"/>
      <c r="Y466" s="18" t="str">
        <f t="shared" si="91"/>
        <v xml:space="preserve"> przyłącze napow. nN</v>
      </c>
      <c r="Z466" s="18"/>
      <c r="AA466" s="96"/>
      <c r="AB466" s="94"/>
      <c r="AC466" s="94"/>
      <c r="AD466" s="94"/>
      <c r="AE466" s="94"/>
      <c r="AF466" s="94"/>
      <c r="AG466" s="94"/>
      <c r="AH466" s="94"/>
      <c r="AI466" s="94"/>
    </row>
    <row r="467" spans="1:35" s="9" customFormat="1" ht="30" customHeight="1" thickBot="1" x14ac:dyDescent="0.25">
      <c r="A467" s="99" t="s">
        <v>13</v>
      </c>
      <c r="B467" s="100">
        <v>1636</v>
      </c>
      <c r="C467" s="54"/>
      <c r="D467" s="53"/>
      <c r="E467" s="53"/>
      <c r="F467" s="54"/>
      <c r="G467" s="88"/>
      <c r="H467" s="54"/>
      <c r="I467" s="54"/>
      <c r="J467" s="54"/>
      <c r="K467" s="27" t="str">
        <f t="shared" si="92"/>
        <v>()</v>
      </c>
      <c r="L467" s="83">
        <f>U462+U452+U425+U405</f>
        <v>0</v>
      </c>
      <c r="M467" s="101"/>
      <c r="N467" s="30"/>
      <c r="O467" s="30"/>
      <c r="P467" s="89"/>
      <c r="Q467" s="19"/>
      <c r="R467" s="30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99"/>
      <c r="B468" s="100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92"/>
        <v>()</v>
      </c>
      <c r="L468" s="83"/>
      <c r="M468" s="87"/>
      <c r="N468" s="30"/>
      <c r="O468" s="30"/>
      <c r="P468" s="33"/>
      <c r="Q468" s="19"/>
      <c r="R468" s="30"/>
      <c r="S468" s="30"/>
      <c r="T468" s="30">
        <f t="shared" si="93"/>
        <v>0</v>
      </c>
      <c r="U468" s="34"/>
      <c r="V468" s="35"/>
      <c r="W468" s="35"/>
      <c r="X468" s="18"/>
      <c r="Y468" s="18" t="str">
        <f t="shared" si="91"/>
        <v xml:space="preserve"> przyłącze napow. nN</v>
      </c>
      <c r="Z468" s="18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99"/>
      <c r="B469" s="100"/>
      <c r="C469" s="10">
        <v>37</v>
      </c>
      <c r="D469" s="53"/>
      <c r="E469" s="53"/>
      <c r="F469" s="54"/>
      <c r="G469" s="88"/>
      <c r="H469" s="54"/>
      <c r="I469" s="54"/>
      <c r="J469" s="54"/>
      <c r="K469" s="27" t="str">
        <f t="shared" si="92"/>
        <v>()</v>
      </c>
      <c r="L469" s="83"/>
      <c r="M469" s="87">
        <f t="shared" ref="M469:M527" si="94">E469</f>
        <v>0</v>
      </c>
      <c r="N469" s="30"/>
      <c r="O469" s="30"/>
      <c r="P469" s="33"/>
      <c r="Q469" s="19"/>
      <c r="R469" s="30"/>
      <c r="S469" s="30"/>
      <c r="T469" s="30">
        <f t="shared" si="93"/>
        <v>0</v>
      </c>
      <c r="U469" s="34"/>
      <c r="V469" s="35"/>
      <c r="W469" s="35"/>
      <c r="X469" s="18"/>
      <c r="Y469" s="18" t="str">
        <f t="shared" si="91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99"/>
      <c r="B470" s="100"/>
      <c r="C470" s="10">
        <v>38</v>
      </c>
      <c r="D470" s="56"/>
      <c r="E470" s="56"/>
      <c r="F470" s="10"/>
      <c r="G470" s="65"/>
      <c r="H470" s="10"/>
      <c r="I470" s="10"/>
      <c r="J470" s="10"/>
      <c r="K470" s="27" t="str">
        <f t="shared" si="92"/>
        <v>()</v>
      </c>
      <c r="L470" s="71"/>
      <c r="M470" s="87">
        <f t="shared" si="94"/>
        <v>0</v>
      </c>
      <c r="N470" s="30"/>
      <c r="O470" s="30"/>
      <c r="P470" s="33"/>
      <c r="Q470" s="19"/>
      <c r="R470" s="30"/>
      <c r="S470" s="30"/>
      <c r="T470" s="30">
        <f t="shared" si="93"/>
        <v>0</v>
      </c>
      <c r="U470" s="34"/>
      <c r="V470" s="35"/>
      <c r="W470" s="35"/>
      <c r="X470" s="18"/>
      <c r="Y470" s="18" t="str">
        <f t="shared" si="91"/>
        <v xml:space="preserve"> przyłącze napow. nN</v>
      </c>
      <c r="Z470" s="18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39</v>
      </c>
      <c r="D471" s="28"/>
      <c r="E471" s="28"/>
      <c r="F471" s="27"/>
      <c r="G471" s="88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89"/>
      <c r="Q471" s="43"/>
      <c r="R471" s="86"/>
      <c r="S471" s="30"/>
      <c r="T471" s="30">
        <f t="shared" si="93"/>
        <v>0</v>
      </c>
      <c r="U471" s="34"/>
      <c r="V471" s="35"/>
      <c r="W471" s="35"/>
      <c r="X471" s="18"/>
      <c r="Y471" s="18" t="str">
        <f t="shared" si="91"/>
        <v xml:space="preserve"> przyłącze napow. nN</v>
      </c>
      <c r="Z471" s="18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>
        <v>40</v>
      </c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83"/>
      <c r="M472" s="87">
        <f t="shared" si="94"/>
        <v>0</v>
      </c>
      <c r="N472" s="84"/>
      <c r="O472" s="30"/>
      <c r="P472" s="89"/>
      <c r="Q472" s="43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 t="s">
        <v>12</v>
      </c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>
        <v>41</v>
      </c>
      <c r="D473" s="28"/>
      <c r="E473" s="28"/>
      <c r="F473" s="10"/>
      <c r="G473" s="65"/>
      <c r="H473" s="12"/>
      <c r="I473" s="27"/>
      <c r="J473" s="27"/>
      <c r="K473" s="27" t="str">
        <f t="shared" si="92"/>
        <v>()</v>
      </c>
      <c r="L473" s="83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6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>
        <v>42</v>
      </c>
      <c r="D474" s="56"/>
      <c r="E474" s="28"/>
      <c r="F474" s="10"/>
      <c r="G474" s="65"/>
      <c r="H474" s="12"/>
      <c r="I474" s="27"/>
      <c r="J474" s="27"/>
      <c r="K474" s="27" t="str">
        <f t="shared" si="92"/>
        <v>()</v>
      </c>
      <c r="L474" s="83"/>
      <c r="M474" s="87">
        <f t="shared" si="94"/>
        <v>0</v>
      </c>
      <c r="N474" s="84"/>
      <c r="O474" s="30"/>
      <c r="P474" s="89"/>
      <c r="Q474" s="19"/>
      <c r="R474" s="86"/>
      <c r="S474" s="30"/>
      <c r="T474" s="30">
        <f t="shared" si="93"/>
        <v>0</v>
      </c>
      <c r="U474" s="34"/>
      <c r="V474" s="35"/>
      <c r="W474" s="18"/>
      <c r="X474" s="18"/>
      <c r="Y474" s="18" t="str">
        <f t="shared" si="91"/>
        <v xml:space="preserve"> przyłącze napow. nN</v>
      </c>
      <c r="Z474" s="16"/>
      <c r="AA474" s="18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>
        <v>43</v>
      </c>
      <c r="D475" s="28"/>
      <c r="E475" s="28"/>
      <c r="F475" s="54"/>
      <c r="G475" s="65"/>
      <c r="H475" s="12"/>
      <c r="I475" s="27"/>
      <c r="J475" s="27"/>
      <c r="K475" s="27" t="str">
        <f t="shared" si="92"/>
        <v>()</v>
      </c>
      <c r="L475" s="83"/>
      <c r="M475" s="87">
        <f t="shared" si="94"/>
        <v>0</v>
      </c>
      <c r="N475" s="84"/>
      <c r="O475" s="30"/>
      <c r="P475" s="33"/>
      <c r="Q475" s="19"/>
      <c r="R475" s="86"/>
      <c r="S475" s="30"/>
      <c r="T475" s="30">
        <f t="shared" si="93"/>
        <v>0</v>
      </c>
      <c r="U475" s="34"/>
      <c r="V475" s="35"/>
      <c r="W475" s="18"/>
      <c r="X475" s="18"/>
      <c r="Y475" s="18" t="str">
        <f t="shared" si="91"/>
        <v xml:space="preserve"> przyłącze napow. nN</v>
      </c>
      <c r="Z475" s="16"/>
      <c r="AA475" s="18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56"/>
      <c r="E476" s="28"/>
      <c r="F476" s="10"/>
      <c r="G476" s="65"/>
      <c r="H476" s="12"/>
      <c r="I476" s="27"/>
      <c r="J476" s="27"/>
      <c r="K476" s="27" t="str">
        <f t="shared" si="92"/>
        <v>()</v>
      </c>
      <c r="L476" s="71"/>
      <c r="M476" s="87">
        <f t="shared" si="94"/>
        <v>0</v>
      </c>
      <c r="N476" s="84"/>
      <c r="O476" s="30"/>
      <c r="P476" s="33"/>
      <c r="Q476" s="19"/>
      <c r="R476" s="86"/>
      <c r="S476" s="30"/>
      <c r="T476" s="30">
        <f t="shared" si="93"/>
        <v>0</v>
      </c>
      <c r="U476" s="34"/>
      <c r="V476" s="35"/>
      <c r="W476" s="18"/>
      <c r="X476" s="18"/>
      <c r="Y476" s="18" t="str">
        <f t="shared" si="91"/>
        <v xml:space="preserve"> przyłącze napow. nN</v>
      </c>
      <c r="Z476" s="16"/>
      <c r="AA476" s="18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88"/>
      <c r="H477" s="12"/>
      <c r="I477" s="27"/>
      <c r="J477" s="27"/>
      <c r="K477" s="27" t="str">
        <f t="shared" si="92"/>
        <v>()</v>
      </c>
      <c r="L477" s="71"/>
      <c r="M477" s="87">
        <f t="shared" si="94"/>
        <v>0</v>
      </c>
      <c r="N477" s="84"/>
      <c r="O477" s="30"/>
      <c r="P477" s="33"/>
      <c r="Q477" s="19"/>
      <c r="R477" s="86"/>
      <c r="S477" s="30"/>
      <c r="T477" s="30">
        <f t="shared" si="93"/>
        <v>0</v>
      </c>
      <c r="U477" s="34"/>
      <c r="V477" s="35"/>
      <c r="W477" s="18"/>
      <c r="X477" s="18"/>
      <c r="Y477" s="18" t="str">
        <f t="shared" si="91"/>
        <v xml:space="preserve"> przyłącze napow. nN</v>
      </c>
      <c r="Z477" s="18"/>
      <c r="AA477" s="18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43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54"/>
      <c r="D479" s="53"/>
      <c r="E479" s="53"/>
      <c r="F479" s="54"/>
      <c r="G479" s="88"/>
      <c r="H479" s="54"/>
      <c r="I479" s="54"/>
      <c r="J479" s="54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33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65"/>
      <c r="H480" s="12"/>
      <c r="I480" s="27"/>
      <c r="J480" s="27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28"/>
      <c r="E481" s="28"/>
      <c r="F481" s="27"/>
      <c r="G481" s="65"/>
      <c r="H481" s="12"/>
      <c r="I481" s="27"/>
      <c r="J481" s="27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65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19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28"/>
      <c r="E483" s="28"/>
      <c r="F483" s="10"/>
      <c r="G483" s="65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8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54"/>
      <c r="D485" s="53"/>
      <c r="E485" s="53"/>
      <c r="F485" s="54"/>
      <c r="G485" s="88"/>
      <c r="H485" s="54"/>
      <c r="I485" s="54"/>
      <c r="J485" s="54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97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27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43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27"/>
      <c r="D487" s="28"/>
      <c r="E487" s="28"/>
      <c r="F487" s="27"/>
      <c r="G487" s="29"/>
      <c r="H487" s="12"/>
      <c r="I487" s="27"/>
      <c r="J487" s="27"/>
      <c r="K487" s="27" t="str">
        <f t="shared" si="92"/>
        <v>()</v>
      </c>
      <c r="L487" s="83"/>
      <c r="M487" s="87">
        <f t="shared" si="94"/>
        <v>0</v>
      </c>
      <c r="N487" s="30"/>
      <c r="O487" s="30"/>
      <c r="P487" s="89"/>
      <c r="Q487" s="19"/>
      <c r="R487" s="30"/>
      <c r="S487" s="30"/>
      <c r="T487" s="30">
        <f t="shared" si="93"/>
        <v>0</v>
      </c>
      <c r="U487" s="34"/>
      <c r="V487" s="35"/>
      <c r="W487" s="35"/>
      <c r="X487" s="18"/>
      <c r="Y487" s="18" t="str">
        <f t="shared" si="91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10"/>
      <c r="D488" s="28"/>
      <c r="E488" s="28"/>
      <c r="F488" s="27"/>
      <c r="G488" s="29"/>
      <c r="H488" s="12"/>
      <c r="I488" s="27"/>
      <c r="J488" s="27"/>
      <c r="K488" s="27" t="str">
        <f t="shared" si="92"/>
        <v>()</v>
      </c>
      <c r="L488" s="83"/>
      <c r="M488" s="87">
        <f t="shared" si="94"/>
        <v>0</v>
      </c>
      <c r="N488" s="30"/>
      <c r="O488" s="30"/>
      <c r="P488" s="89"/>
      <c r="Q488" s="97"/>
      <c r="R488" s="30"/>
      <c r="S488" s="30"/>
      <c r="T488" s="30">
        <f t="shared" si="93"/>
        <v>0</v>
      </c>
      <c r="U488" s="34"/>
      <c r="V488" s="35"/>
      <c r="W488" s="35"/>
      <c r="X488" s="18"/>
      <c r="Y488" s="18" t="str">
        <f t="shared" si="91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27"/>
      <c r="D489" s="28"/>
      <c r="E489" s="28"/>
      <c r="F489" s="27"/>
      <c r="G489" s="29"/>
      <c r="H489" s="12"/>
      <c r="I489" s="27"/>
      <c r="J489" s="27"/>
      <c r="K489" s="27" t="str">
        <f t="shared" si="92"/>
        <v>()</v>
      </c>
      <c r="L489" s="83"/>
      <c r="M489" s="87">
        <f t="shared" si="94"/>
        <v>0</v>
      </c>
      <c r="N489" s="30"/>
      <c r="O489" s="30"/>
      <c r="P489" s="89"/>
      <c r="Q489" s="19"/>
      <c r="R489" s="30"/>
      <c r="S489" s="30"/>
      <c r="T489" s="30">
        <f t="shared" si="93"/>
        <v>0</v>
      </c>
      <c r="U489" s="34"/>
      <c r="V489" s="35"/>
      <c r="W489" s="35"/>
      <c r="X489" s="18"/>
      <c r="Y489" s="18" t="str">
        <f t="shared" si="91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10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97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54"/>
      <c r="D491" s="53"/>
      <c r="E491" s="53"/>
      <c r="F491" s="54"/>
      <c r="G491" s="88"/>
      <c r="H491" s="54"/>
      <c r="I491" s="54"/>
      <c r="J491" s="54"/>
      <c r="K491" s="27" t="str">
        <f t="shared" si="92"/>
        <v>()</v>
      </c>
      <c r="L491" s="31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18"/>
      <c r="X491" s="18"/>
      <c r="Y491" s="18" t="str">
        <f t="shared" si="91"/>
        <v xml:space="preserve"> przyłącze napow. nN</v>
      </c>
      <c r="Z491" s="16"/>
      <c r="AA491" s="18" t="s">
        <v>12</v>
      </c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54"/>
      <c r="D492" s="53"/>
      <c r="E492" s="53"/>
      <c r="F492" s="54"/>
      <c r="G492" s="88"/>
      <c r="H492" s="54"/>
      <c r="I492" s="54"/>
      <c r="J492" s="54"/>
      <c r="K492" s="27" t="str">
        <f t="shared" si="92"/>
        <v>()</v>
      </c>
      <c r="L492" s="31"/>
      <c r="M492" s="87">
        <f t="shared" si="94"/>
        <v>0</v>
      </c>
      <c r="N492" s="30"/>
      <c r="O492" s="30"/>
      <c r="P492" s="33"/>
      <c r="Q492" s="43"/>
      <c r="R492" s="30"/>
      <c r="S492" s="30"/>
      <c r="T492" s="30">
        <f t="shared" si="93"/>
        <v>0</v>
      </c>
      <c r="U492" s="34"/>
      <c r="V492" s="35"/>
      <c r="W492" s="18"/>
      <c r="X492" s="18"/>
      <c r="Y492" s="18" t="str">
        <f t="shared" si="91"/>
        <v xml:space="preserve"> przyłącze napow. nN</v>
      </c>
      <c r="Z492" s="16"/>
      <c r="AA492" s="18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6"/>
      <c r="E493" s="56"/>
      <c r="F493" s="10"/>
      <c r="G493" s="65"/>
      <c r="H493" s="10"/>
      <c r="I493" s="10"/>
      <c r="J493" s="10"/>
      <c r="K493" s="27" t="str">
        <f t="shared" si="92"/>
        <v>()</v>
      </c>
      <c r="L493" s="104"/>
      <c r="M493" s="87">
        <f t="shared" si="94"/>
        <v>0</v>
      </c>
      <c r="N493" s="30"/>
      <c r="O493" s="30"/>
      <c r="P493" s="33"/>
      <c r="Q493" s="43"/>
      <c r="R493" s="30"/>
      <c r="S493" s="30"/>
      <c r="T493" s="30">
        <f t="shared" si="93"/>
        <v>0</v>
      </c>
      <c r="U493" s="34"/>
      <c r="V493" s="35"/>
      <c r="W493" s="18"/>
      <c r="X493" s="18"/>
      <c r="Y493" s="18" t="str">
        <f t="shared" si="91"/>
        <v xml:space="preserve"> przyłącze napow. nN</v>
      </c>
      <c r="Z493" s="16"/>
      <c r="AA493" s="18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10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19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53"/>
      <c r="F495" s="27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43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35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2"/>
      <c r="B496" s="103"/>
      <c r="C496" s="27"/>
      <c r="D496" s="28"/>
      <c r="E496" s="53"/>
      <c r="F496" s="27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43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35"/>
      <c r="AC496" s="35"/>
      <c r="AD496" s="35"/>
      <c r="AE496" s="35"/>
      <c r="AF496" s="35"/>
      <c r="AG496" s="35"/>
      <c r="AH496" s="35"/>
      <c r="AI496" s="35"/>
    </row>
    <row r="497" spans="1:35" s="9" customFormat="1" ht="30" customHeight="1" thickBot="1" x14ac:dyDescent="0.25">
      <c r="A497" s="102"/>
      <c r="B497" s="103"/>
      <c r="C497" s="10"/>
      <c r="D497" s="53"/>
      <c r="E497" s="56"/>
      <c r="F497" s="10"/>
      <c r="G497" s="65"/>
      <c r="H497" s="12"/>
      <c r="I497" s="27"/>
      <c r="J497" s="27"/>
      <c r="K497" s="27" t="str">
        <f t="shared" si="92"/>
        <v>()</v>
      </c>
      <c r="L497" s="73"/>
      <c r="M497" s="87">
        <f t="shared" si="94"/>
        <v>0</v>
      </c>
      <c r="N497" s="30"/>
      <c r="O497" s="30"/>
      <c r="P497" s="89"/>
      <c r="Q497" s="19"/>
      <c r="R497" s="30"/>
      <c r="S497" s="30"/>
      <c r="T497" s="30">
        <f t="shared" si="93"/>
        <v>0</v>
      </c>
      <c r="U497" s="34"/>
      <c r="V497" s="35"/>
      <c r="W497" s="35"/>
      <c r="X497" s="18"/>
      <c r="Y497" s="18" t="str">
        <f t="shared" si="91"/>
        <v xml:space="preserve"> przyłącze napow. nN</v>
      </c>
      <c r="Z497" s="16"/>
      <c r="AA497" s="16"/>
      <c r="AB497" s="35"/>
      <c r="AC497" s="35"/>
      <c r="AD497" s="35"/>
      <c r="AE497" s="35"/>
      <c r="AF497" s="35"/>
      <c r="AG497" s="35"/>
      <c r="AH497" s="35"/>
      <c r="AI497" s="35"/>
    </row>
    <row r="498" spans="1:35" s="9" customFormat="1" ht="30" customHeight="1" thickBot="1" x14ac:dyDescent="0.25">
      <c r="A498" s="102"/>
      <c r="B498" s="103"/>
      <c r="C498" s="27"/>
      <c r="D498" s="28"/>
      <c r="E498" s="28"/>
      <c r="F498" s="27"/>
      <c r="G498" s="29"/>
      <c r="H498" s="12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Q498" s="97"/>
      <c r="R498" s="30"/>
      <c r="S498" s="30"/>
      <c r="T498" s="30">
        <f t="shared" si="93"/>
        <v>0</v>
      </c>
      <c r="U498" s="34"/>
      <c r="V498" s="35"/>
      <c r="W498" s="35"/>
      <c r="X498" s="18"/>
      <c r="Y498" s="18" t="str">
        <f t="shared" si="91"/>
        <v xml:space="preserve"> przyłącze napow. nN</v>
      </c>
      <c r="Z498" s="16"/>
      <c r="AA498" s="16"/>
      <c r="AB498" s="35"/>
      <c r="AC498" s="35"/>
      <c r="AD498" s="35"/>
      <c r="AE498" s="35"/>
      <c r="AF498" s="35"/>
      <c r="AG498" s="35"/>
      <c r="AH498" s="35"/>
      <c r="AI498" s="35"/>
    </row>
    <row r="499" spans="1:35" s="9" customFormat="1" ht="30" customHeight="1" thickBot="1" x14ac:dyDescent="0.25">
      <c r="A499" s="102"/>
      <c r="B499" s="103"/>
      <c r="C499" s="10"/>
      <c r="D499" s="53"/>
      <c r="E499" s="28"/>
      <c r="F499" s="10"/>
      <c r="G499" s="29"/>
      <c r="H499" s="12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19"/>
      <c r="R499" s="30"/>
      <c r="S499" s="30"/>
      <c r="T499" s="30">
        <f t="shared" si="93"/>
        <v>0</v>
      </c>
      <c r="U499" s="34"/>
      <c r="V499" s="35"/>
      <c r="W499" s="35"/>
      <c r="X499" s="18"/>
      <c r="Y499" s="18" t="str">
        <f t="shared" si="91"/>
        <v xml:space="preserve"> przyłącze napow. nN</v>
      </c>
      <c r="Z499" s="16"/>
      <c r="AA499" s="16"/>
      <c r="AB499" s="16"/>
      <c r="AC499" s="35"/>
      <c r="AD499" s="35"/>
      <c r="AE499" s="35"/>
      <c r="AF499" s="35"/>
      <c r="AG499" s="35"/>
      <c r="AH499" s="35"/>
      <c r="AI499" s="35"/>
    </row>
    <row r="500" spans="1:35" s="9" customFormat="1" ht="30" customHeight="1" thickBot="1" x14ac:dyDescent="0.25">
      <c r="A500" s="105"/>
      <c r="B500" s="103"/>
      <c r="C500" s="27"/>
      <c r="D500" s="28"/>
      <c r="E500" s="28"/>
      <c r="F500" s="10"/>
      <c r="G500" s="29"/>
      <c r="H500" s="12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Q500" s="97"/>
      <c r="R500" s="30"/>
      <c r="S500" s="30"/>
      <c r="T500" s="30">
        <f t="shared" si="93"/>
        <v>0</v>
      </c>
      <c r="U500" s="34"/>
      <c r="V500" s="35"/>
      <c r="W500" s="35"/>
      <c r="X500" s="18"/>
      <c r="Y500" s="18" t="str">
        <f t="shared" si="91"/>
        <v xml:space="preserve"> przyłącze napow. nN</v>
      </c>
      <c r="Z500" s="16"/>
      <c r="AA500" s="16"/>
      <c r="AB500" s="18"/>
      <c r="AC500" s="35"/>
      <c r="AD500" s="35"/>
      <c r="AE500" s="35"/>
      <c r="AF500" s="35"/>
      <c r="AG500" s="35"/>
      <c r="AH500" s="35"/>
      <c r="AI500" s="35"/>
    </row>
    <row r="501" spans="1:35" ht="30" customHeight="1" thickTop="1" thickBot="1" x14ac:dyDescent="0.25">
      <c r="D501" s="53"/>
      <c r="E501" s="28"/>
      <c r="F501" s="27"/>
      <c r="G501" s="29"/>
      <c r="I501" s="27"/>
      <c r="J501" s="27"/>
      <c r="K501" s="27" t="str">
        <f t="shared" si="92"/>
        <v>()</v>
      </c>
      <c r="L501" s="83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ref="Y501:Y521" si="95">IF(S501="T",(", lampa OU, przyłącze napow. nN"), (" przyłącze napow. nN"))</f>
        <v xml:space="preserve"> przyłącze napow. nN</v>
      </c>
      <c r="Z501" s="16"/>
    </row>
    <row r="502" spans="1:35" ht="30" customHeight="1" thickBot="1" x14ac:dyDescent="0.25">
      <c r="C502" s="27"/>
      <c r="D502" s="28"/>
      <c r="E502" s="28"/>
      <c r="F502" s="27"/>
      <c r="G502" s="29"/>
      <c r="I502" s="27"/>
      <c r="J502" s="27"/>
      <c r="K502" s="27" t="str">
        <f t="shared" si="92"/>
        <v>()</v>
      </c>
      <c r="L502" s="83"/>
      <c r="M502" s="87">
        <f t="shared" si="94"/>
        <v>0</v>
      </c>
      <c r="N502" s="30"/>
      <c r="O502" s="30"/>
      <c r="P502" s="89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35" ht="30" customHeight="1" thickBot="1" x14ac:dyDescent="0.25">
      <c r="D503" s="53"/>
      <c r="E503" s="28"/>
      <c r="F503" s="27"/>
      <c r="G503" s="29"/>
      <c r="I503" s="27"/>
      <c r="J503" s="27"/>
      <c r="K503" s="27" t="str">
        <f t="shared" si="92"/>
        <v>()</v>
      </c>
      <c r="L503" s="83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35" ht="30" customHeight="1" thickBot="1" x14ac:dyDescent="0.25">
      <c r="C504" s="27"/>
      <c r="D504" s="28"/>
      <c r="E504" s="53"/>
      <c r="F504" s="27"/>
      <c r="G504" s="29"/>
      <c r="I504" s="27"/>
      <c r="J504" s="27"/>
      <c r="K504" s="27" t="str">
        <f t="shared" si="92"/>
        <v>()</v>
      </c>
      <c r="L504" s="83"/>
      <c r="M504" s="87">
        <f t="shared" si="94"/>
        <v>0</v>
      </c>
      <c r="N504" s="30"/>
      <c r="O504" s="30"/>
      <c r="P504" s="89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35" ht="30" customHeight="1" thickBot="1" x14ac:dyDescent="0.25">
      <c r="D505" s="53"/>
      <c r="E505" s="53"/>
      <c r="F505" s="27"/>
      <c r="G505" s="29"/>
      <c r="I505" s="27"/>
      <c r="J505" s="27"/>
      <c r="K505" s="27" t="str">
        <f t="shared" si="92"/>
        <v>()</v>
      </c>
      <c r="L505" s="77"/>
      <c r="M505" s="87">
        <f t="shared" si="94"/>
        <v>0</v>
      </c>
      <c r="N505" s="30"/>
      <c r="O505" s="30"/>
      <c r="P505" s="89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35" ht="30" customHeight="1" thickBot="1" x14ac:dyDescent="0.25">
      <c r="C506" s="27"/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89"/>
      <c r="Q506" s="9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35" ht="30" customHeight="1" thickBot="1" x14ac:dyDescent="0.25">
      <c r="C507" s="54"/>
      <c r="D507" s="53"/>
      <c r="E507" s="53"/>
      <c r="F507" s="54"/>
      <c r="G507" s="88"/>
      <c r="H507" s="54"/>
      <c r="I507" s="54"/>
      <c r="J507" s="54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89"/>
      <c r="Q507" s="97"/>
      <c r="R507" s="30"/>
      <c r="S507" s="30"/>
      <c r="T507" s="30">
        <f t="shared" si="93"/>
        <v>0</v>
      </c>
      <c r="U507" s="34"/>
      <c r="Y507" s="18" t="str">
        <f t="shared" si="95"/>
        <v xml:space="preserve"> przyłącze napow. nN</v>
      </c>
      <c r="Z507" s="16"/>
    </row>
    <row r="508" spans="1:35" ht="30" customHeight="1" thickBot="1" x14ac:dyDescent="0.25">
      <c r="C508" s="54"/>
      <c r="D508" s="53"/>
      <c r="E508" s="53"/>
      <c r="F508" s="54"/>
      <c r="G508" s="88"/>
      <c r="H508" s="54"/>
      <c r="I508" s="54"/>
      <c r="J508" s="54"/>
      <c r="K508" s="27" t="str">
        <f t="shared" si="92"/>
        <v>()</v>
      </c>
      <c r="L508" s="31"/>
      <c r="M508" s="87">
        <f t="shared" si="94"/>
        <v>0</v>
      </c>
      <c r="N508" s="30"/>
      <c r="O508" s="30"/>
      <c r="P508" s="106"/>
      <c r="Q508" s="97"/>
      <c r="R508" s="30"/>
      <c r="S508" s="30"/>
      <c r="T508" s="30">
        <f t="shared" si="93"/>
        <v>0</v>
      </c>
      <c r="U508" s="34"/>
      <c r="Y508" s="18" t="str">
        <f t="shared" si="95"/>
        <v xml:space="preserve"> przyłącze napow. nN</v>
      </c>
      <c r="Z508" s="16"/>
    </row>
    <row r="509" spans="1:35" ht="30" customHeight="1" thickBot="1" x14ac:dyDescent="0.25">
      <c r="D509" s="56"/>
      <c r="E509" s="56"/>
      <c r="F509" s="10"/>
      <c r="G509" s="65"/>
      <c r="H509" s="10"/>
      <c r="I509" s="10"/>
      <c r="J509" s="10"/>
      <c r="K509" s="27" t="str">
        <f t="shared" si="92"/>
        <v>()</v>
      </c>
      <c r="L509" s="104"/>
      <c r="M509" s="87">
        <f t="shared" si="94"/>
        <v>0</v>
      </c>
      <c r="N509" s="30"/>
      <c r="O509" s="30"/>
      <c r="P509" s="106"/>
      <c r="Q509" s="97"/>
      <c r="R509" s="30"/>
      <c r="S509" s="30"/>
      <c r="T509" s="30">
        <f t="shared" si="93"/>
        <v>0</v>
      </c>
      <c r="U509" s="34"/>
      <c r="Y509" s="18" t="str">
        <f t="shared" si="95"/>
        <v xml:space="preserve"> przyłącze napow. nN</v>
      </c>
      <c r="Z509" s="16"/>
    </row>
    <row r="510" spans="1:35" ht="30" customHeight="1" thickBot="1" x14ac:dyDescent="0.25">
      <c r="D510" s="28"/>
      <c r="E510" s="28"/>
      <c r="F510" s="10"/>
      <c r="G510" s="29"/>
      <c r="I510" s="27"/>
      <c r="J510" s="27"/>
      <c r="K510" s="27" t="str">
        <f t="shared" si="92"/>
        <v>()</v>
      </c>
      <c r="L510" s="31"/>
      <c r="M510" s="87">
        <f t="shared" si="94"/>
        <v>0</v>
      </c>
      <c r="N510" s="30"/>
      <c r="O510" s="30"/>
      <c r="P510" s="107"/>
      <c r="R510" s="30"/>
      <c r="S510" s="30"/>
      <c r="T510" s="30">
        <f t="shared" si="93"/>
        <v>0</v>
      </c>
      <c r="U510" s="34"/>
      <c r="Y510" s="18" t="str">
        <f t="shared" si="95"/>
        <v xml:space="preserve"> przyłącze napow. nN</v>
      </c>
      <c r="Z510" s="16"/>
    </row>
    <row r="511" spans="1:35" s="16" customFormat="1" ht="30" customHeight="1" thickTop="1" x14ac:dyDescent="0.2">
      <c r="A511" s="20"/>
      <c r="B511" s="20"/>
      <c r="C511" s="27"/>
      <c r="D511" s="28"/>
      <c r="E511" s="28"/>
      <c r="F511" s="27"/>
      <c r="G511" s="65"/>
      <c r="H511" s="12"/>
      <c r="I511" s="27"/>
      <c r="J511" s="27"/>
      <c r="K511" s="27" t="str">
        <f t="shared" si="92"/>
        <v>()</v>
      </c>
      <c r="L511" s="31"/>
      <c r="M511" s="87">
        <f t="shared" si="94"/>
        <v>0</v>
      </c>
      <c r="N511" s="30"/>
      <c r="O511" s="30"/>
      <c r="P511" s="108"/>
      <c r="Q511" s="19"/>
      <c r="R511" s="30"/>
      <c r="S511" s="30"/>
      <c r="T511" s="30">
        <f t="shared" si="93"/>
        <v>0</v>
      </c>
      <c r="U511" s="34"/>
      <c r="X511" s="18" t="str">
        <f t="shared" ref="X511:X521" si="96">IF(R511="4xAL50 + 1xAL25", ("AL.  4x50 mm2+AL. 1x25 mm2"), ("AL. 4x50 mm2+AL. 3x50 mm2"))</f>
        <v>AL. 4x50 mm2+AL. 3x50 mm2</v>
      </c>
      <c r="Y511" s="18" t="str">
        <f t="shared" si="95"/>
        <v xml:space="preserve"> przyłącze napow. nN</v>
      </c>
    </row>
    <row r="512" spans="1:35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94"/>
        <v>0</v>
      </c>
      <c r="N512" s="30"/>
      <c r="O512" s="30"/>
      <c r="P512" s="108"/>
      <c r="Q512" s="97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28"/>
      <c r="F513" s="27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53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89"/>
      <c r="Q514" s="19"/>
      <c r="R514" s="30"/>
      <c r="S514" s="30"/>
      <c r="T514" s="30">
        <f t="shared" si="93"/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89"/>
      <c r="Q515" s="97"/>
      <c r="R515" s="30"/>
      <c r="S515" s="30"/>
      <c r="T515" s="30">
        <f t="shared" si="93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thickBot="1" x14ac:dyDescent="0.25">
      <c r="A516" s="20"/>
      <c r="B516" s="20"/>
      <c r="C516" s="10"/>
      <c r="D516" s="28"/>
      <c r="E516" s="11"/>
      <c r="F516" s="27"/>
      <c r="G516" s="29"/>
      <c r="H516" s="12"/>
      <c r="I516" s="27"/>
      <c r="J516" s="27"/>
      <c r="K516" s="27"/>
      <c r="L516" s="15"/>
      <c r="M516" s="87">
        <f t="shared" si="94"/>
        <v>0</v>
      </c>
      <c r="N516" s="30"/>
      <c r="O516" s="30"/>
      <c r="P516" s="89"/>
      <c r="Q516" s="19"/>
      <c r="R516" s="30"/>
      <c r="S516" s="30"/>
      <c r="T516" s="30">
        <f t="shared" si="93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3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x14ac:dyDescent="0.2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ref="T518:T525" si="97">IF(S518="T",20,0)</f>
        <v>0</v>
      </c>
      <c r="U518" s="34"/>
      <c r="X518" s="18" t="str">
        <f t="shared" si="96"/>
        <v>AL. 4x50 mm2+AL. 3x50 mm2</v>
      </c>
      <c r="Y518" s="18" t="str">
        <f t="shared" si="95"/>
        <v xml:space="preserve"> przyłącze napow. nN</v>
      </c>
    </row>
    <row r="519" spans="1:35" s="16" customFormat="1" ht="30" customHeight="1" x14ac:dyDescent="0.2">
      <c r="A519" s="20"/>
      <c r="B519" s="20"/>
      <c r="C519" s="27"/>
      <c r="D519" s="28"/>
      <c r="E519" s="28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33"/>
      <c r="Q519" s="19"/>
      <c r="R519" s="30"/>
      <c r="S519" s="30"/>
      <c r="T519" s="30">
        <f t="shared" si="97"/>
        <v>0</v>
      </c>
      <c r="U519" s="34"/>
      <c r="X519" s="18" t="str">
        <f t="shared" si="96"/>
        <v>AL. 4x50 mm2+AL. 3x50 mm2</v>
      </c>
      <c r="Y519" s="18" t="str">
        <f t="shared" si="95"/>
        <v xml:space="preserve"> przyłącze napow. nN</v>
      </c>
    </row>
    <row r="520" spans="1:35" s="16" customFormat="1" ht="30" customHeight="1" x14ac:dyDescent="0.2">
      <c r="A520" s="20"/>
      <c r="B520" s="20"/>
      <c r="C520" s="10"/>
      <c r="D520" s="28"/>
      <c r="E520" s="28"/>
      <c r="F520" s="10"/>
      <c r="G520" s="29"/>
      <c r="H520" s="12"/>
      <c r="I520" s="27"/>
      <c r="J520" s="27"/>
      <c r="K520" s="27"/>
      <c r="L520" s="31"/>
      <c r="M520" s="87">
        <f t="shared" si="94"/>
        <v>0</v>
      </c>
      <c r="N520" s="30"/>
      <c r="O520" s="30"/>
      <c r="P520" s="33"/>
      <c r="Q520" s="19"/>
      <c r="R520" s="30"/>
      <c r="S520" s="30"/>
      <c r="T520" s="30">
        <f t="shared" si="97"/>
        <v>0</v>
      </c>
      <c r="U520" s="34"/>
      <c r="X520" s="18" t="str">
        <f t="shared" si="96"/>
        <v>AL. 4x50 mm2+AL. 3x50 mm2</v>
      </c>
      <c r="Y520" s="18" t="str">
        <f t="shared" si="95"/>
        <v xml:space="preserve"> przyłącze napow. nN</v>
      </c>
    </row>
    <row r="521" spans="1:35" s="16" customFormat="1" ht="30" customHeight="1" x14ac:dyDescent="0.2">
      <c r="A521" s="20"/>
      <c r="B521" s="20"/>
      <c r="C521" s="27"/>
      <c r="D521" s="28"/>
      <c r="E521" s="28"/>
      <c r="F521" s="10"/>
      <c r="G521" s="29"/>
      <c r="H521" s="12"/>
      <c r="I521" s="27"/>
      <c r="J521" s="27"/>
      <c r="K521" s="27"/>
      <c r="L521" s="31"/>
      <c r="M521" s="87">
        <f t="shared" si="94"/>
        <v>0</v>
      </c>
      <c r="N521" s="30"/>
      <c r="O521" s="30"/>
      <c r="P521" s="33"/>
      <c r="Q521" s="19"/>
      <c r="R521" s="30"/>
      <c r="S521" s="30"/>
      <c r="T521" s="30">
        <f t="shared" si="97"/>
        <v>0</v>
      </c>
      <c r="U521" s="34"/>
      <c r="X521" s="18" t="str">
        <f t="shared" si="96"/>
        <v>AL. 4x50 mm2+AL. 3x50 mm2</v>
      </c>
      <c r="Y521" s="18" t="str">
        <f t="shared" si="95"/>
        <v xml:space="preserve"> przyłącze napow. nN</v>
      </c>
    </row>
    <row r="522" spans="1:35" s="16" customFormat="1" ht="30" customHeight="1" thickBot="1" x14ac:dyDescent="0.25">
      <c r="A522" s="20"/>
      <c r="B522" s="20"/>
      <c r="C522" s="10"/>
      <c r="D522" s="28"/>
      <c r="E522" s="28"/>
      <c r="F522" s="27"/>
      <c r="G522" s="29"/>
      <c r="H522" s="12"/>
      <c r="I522" s="27"/>
      <c r="J522" s="27"/>
      <c r="K522" s="27"/>
      <c r="L522" s="31"/>
      <c r="M522" s="87">
        <f t="shared" si="94"/>
        <v>0</v>
      </c>
      <c r="N522" s="30"/>
      <c r="O522" s="30"/>
      <c r="P522" s="33"/>
      <c r="Q522" s="19"/>
      <c r="R522" s="30"/>
      <c r="S522" s="30"/>
      <c r="T522" s="30">
        <f t="shared" si="97"/>
        <v>0</v>
      </c>
      <c r="U522" s="34"/>
      <c r="X522" s="18" t="str">
        <f>IF(R522="4xAL50 + 1xAL25", ("AL.  4x50 mm2+AL. 1x25 mm2"), ("AL. 4x50 mm2+AL. 2x50 mm2"))</f>
        <v>AL. 4x50 mm2+AL. 2x50 mm2</v>
      </c>
      <c r="Y522" s="18" t="str">
        <f>IF(S522="T",(" lampa OU, przyłącze napow. nN"), (" przyłącze napow. nN"))</f>
        <v xml:space="preserve"> przyłącze napow. nN</v>
      </c>
    </row>
    <row r="523" spans="1:35" s="16" customFormat="1" ht="30" customHeight="1" thickBot="1" x14ac:dyDescent="0.25">
      <c r="A523" s="20"/>
      <c r="B523" s="20"/>
      <c r="C523" s="27"/>
      <c r="D523" s="28"/>
      <c r="E523" s="53"/>
      <c r="F523" s="27"/>
      <c r="G523" s="29"/>
      <c r="H523" s="12"/>
      <c r="I523" s="27"/>
      <c r="J523" s="27"/>
      <c r="K523" s="27"/>
      <c r="L523" s="31"/>
      <c r="M523" s="87">
        <f t="shared" si="94"/>
        <v>0</v>
      </c>
      <c r="N523" s="30"/>
      <c r="O523" s="30"/>
      <c r="P523" s="89"/>
      <c r="Q523" s="19"/>
      <c r="R523" s="30"/>
      <c r="S523" s="30"/>
      <c r="T523" s="30">
        <f t="shared" si="97"/>
        <v>0</v>
      </c>
      <c r="U523" s="34"/>
      <c r="X523" s="18" t="str">
        <f>IF(R523="4xAL50 + 1xAL25", ("AL.  4x50 mm2+AL. 1x25 mm2"), ("AL. 4x50 mm2+AL. 2x50 mm2"))</f>
        <v>AL. 4x50 mm2+AL. 2x50 mm2</v>
      </c>
      <c r="Y523" s="18" t="str">
        <f>IF(S523="T",(" lampa OU, przyłącze napow. nN"), (" przyłącze napow. nN"))</f>
        <v xml:space="preserve"> przyłącze napow. nN</v>
      </c>
    </row>
    <row r="524" spans="1:35" s="16" customFormat="1" ht="15" thickBot="1" x14ac:dyDescent="0.25">
      <c r="A524" s="20"/>
      <c r="B524" s="20"/>
      <c r="C524" s="54"/>
      <c r="D524" s="54"/>
      <c r="E524" s="53"/>
      <c r="F524" s="46"/>
      <c r="G524" s="46"/>
      <c r="H524" s="46"/>
      <c r="I524" s="46"/>
      <c r="J524" s="46"/>
      <c r="K524" s="27"/>
      <c r="L524" s="31" t="str">
        <f>CONCATENATE(M524,"(",P524,")m")</f>
        <v>0()m</v>
      </c>
      <c r="M524" s="87">
        <f t="shared" si="94"/>
        <v>0</v>
      </c>
      <c r="N524" s="39"/>
      <c r="O524" s="39"/>
      <c r="P524" s="89"/>
      <c r="Q524" s="19"/>
      <c r="R524" s="39"/>
      <c r="S524" s="39"/>
      <c r="T524" s="30">
        <f t="shared" si="97"/>
        <v>0</v>
      </c>
      <c r="U524" s="34"/>
      <c r="X524" s="18"/>
      <c r="Y524" s="18"/>
      <c r="Z524" s="18"/>
    </row>
    <row r="525" spans="1:35" s="16" customFormat="1" x14ac:dyDescent="0.2">
      <c r="A525" s="20"/>
      <c r="B525" s="20"/>
      <c r="C525" s="54"/>
      <c r="D525" s="54"/>
      <c r="E525" s="53"/>
      <c r="F525" s="46"/>
      <c r="G525" s="46"/>
      <c r="H525" s="46"/>
      <c r="I525" s="46"/>
      <c r="J525" s="46"/>
      <c r="K525" s="27"/>
      <c r="L525" s="31">
        <v>6</v>
      </c>
      <c r="M525" s="87">
        <f t="shared" si="94"/>
        <v>0</v>
      </c>
      <c r="N525" s="39"/>
      <c r="O525" s="39"/>
      <c r="P525" s="17"/>
      <c r="Q525" s="19"/>
      <c r="R525" s="39"/>
      <c r="S525" s="39"/>
      <c r="T525" s="30">
        <f t="shared" si="97"/>
        <v>0</v>
      </c>
      <c r="U525" s="34"/>
      <c r="X525" s="18"/>
      <c r="Y525" s="18"/>
      <c r="Z525" s="18"/>
    </row>
    <row r="526" spans="1:35" s="16" customFormat="1" x14ac:dyDescent="0.2">
      <c r="A526" s="20"/>
      <c r="B526" s="20"/>
      <c r="C526" s="111"/>
      <c r="D526" s="111"/>
      <c r="E526" s="56"/>
      <c r="F526" s="109"/>
      <c r="G526" s="109"/>
      <c r="H526" s="109"/>
      <c r="I526" s="109"/>
      <c r="J526" s="109"/>
      <c r="K526" s="111"/>
      <c r="L526" s="104"/>
      <c r="M526" s="87">
        <f t="shared" si="94"/>
        <v>0</v>
      </c>
      <c r="N526" s="110"/>
      <c r="O526" s="110"/>
      <c r="P526" s="17"/>
      <c r="Q526" s="19"/>
      <c r="R526" s="110"/>
      <c r="S526" s="110"/>
      <c r="T526" s="110"/>
      <c r="U526" s="34"/>
      <c r="X526" s="18"/>
      <c r="Y526" s="18"/>
      <c r="Z526" s="18"/>
    </row>
    <row r="527" spans="1:35" x14ac:dyDescent="0.2">
      <c r="C527" s="27">
        <v>51</v>
      </c>
      <c r="M527" s="87">
        <f t="shared" si="94"/>
        <v>0</v>
      </c>
      <c r="U527" s="34"/>
    </row>
    <row r="528" spans="1:35" s="9" customFormat="1" x14ac:dyDescent="0.2">
      <c r="A528" s="20"/>
      <c r="B528" s="20"/>
      <c r="C528" s="10">
        <v>52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53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49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50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 t="str">
        <f>IF(S531="T",(", lampa OU, przyłącze napow. nN"), (" przyłącze napow. nN"))</f>
        <v xml:space="preserve"> przyłącze napow. nN</v>
      </c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51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34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52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34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  <row r="534" spans="1:35" s="9" customFormat="1" x14ac:dyDescent="0.2">
      <c r="A534" s="20"/>
      <c r="B534" s="20"/>
      <c r="C534" s="27">
        <v>53</v>
      </c>
      <c r="D534" s="11"/>
      <c r="E534" s="11"/>
      <c r="F534" s="12"/>
      <c r="G534" s="13"/>
      <c r="H534" s="12"/>
      <c r="I534" s="12"/>
      <c r="J534" s="12"/>
      <c r="K534" s="12"/>
      <c r="L534" s="15"/>
      <c r="M534" s="16"/>
      <c r="N534" s="14"/>
      <c r="O534" s="14"/>
      <c r="P534" s="17"/>
      <c r="Q534" s="19"/>
      <c r="R534" s="14"/>
      <c r="S534" s="14"/>
      <c r="T534" s="14"/>
      <c r="U534" s="34"/>
      <c r="V534" s="16"/>
      <c r="W534" s="16"/>
      <c r="X534" s="18"/>
      <c r="Y534" s="18"/>
      <c r="Z534" s="18"/>
      <c r="AA534" s="16"/>
      <c r="AB534" s="16"/>
      <c r="AC534" s="35"/>
      <c r="AD534" s="35"/>
      <c r="AE534" s="35"/>
      <c r="AF534" s="35"/>
      <c r="AG534" s="35"/>
      <c r="AH534" s="35"/>
      <c r="AI534" s="35"/>
    </row>
    <row r="535" spans="1:35" s="9" customFormat="1" x14ac:dyDescent="0.2">
      <c r="A535" s="20"/>
      <c r="B535" s="20"/>
      <c r="C535" s="10">
        <v>54</v>
      </c>
      <c r="D535" s="11"/>
      <c r="E535" s="11"/>
      <c r="F535" s="12"/>
      <c r="G535" s="13"/>
      <c r="H535" s="12"/>
      <c r="I535" s="12"/>
      <c r="J535" s="12"/>
      <c r="K535" s="12"/>
      <c r="L535" s="15"/>
      <c r="M535" s="16"/>
      <c r="N535" s="14"/>
      <c r="O535" s="14"/>
      <c r="P535" s="17"/>
      <c r="Q535" s="19"/>
      <c r="R535" s="14"/>
      <c r="S535" s="14"/>
      <c r="T535" s="14"/>
      <c r="U535" s="34"/>
      <c r="V535" s="16"/>
      <c r="W535" s="16"/>
      <c r="X535" s="18"/>
      <c r="Y535" s="18"/>
      <c r="Z535" s="18"/>
      <c r="AA535" s="16"/>
      <c r="AB535" s="16"/>
      <c r="AC535" s="35"/>
      <c r="AD535" s="35"/>
      <c r="AE535" s="35"/>
      <c r="AF535" s="35"/>
      <c r="AG535" s="35"/>
      <c r="AH535" s="35"/>
      <c r="AI535" s="35"/>
    </row>
    <row r="536" spans="1:35" s="9" customFormat="1" x14ac:dyDescent="0.2">
      <c r="A536" s="20"/>
      <c r="B536" s="20"/>
      <c r="C536" s="27">
        <v>55</v>
      </c>
      <c r="D536" s="11"/>
      <c r="E536" s="11"/>
      <c r="F536" s="12"/>
      <c r="G536" s="13"/>
      <c r="H536" s="12"/>
      <c r="I536" s="12"/>
      <c r="J536" s="12"/>
      <c r="K536" s="12"/>
      <c r="L536" s="15"/>
      <c r="M536" s="16"/>
      <c r="N536" s="14"/>
      <c r="O536" s="14"/>
      <c r="P536" s="17"/>
      <c r="Q536" s="19"/>
      <c r="R536" s="14"/>
      <c r="S536" s="14"/>
      <c r="T536" s="14"/>
      <c r="U536" s="16"/>
      <c r="V536" s="16"/>
      <c r="W536" s="16"/>
      <c r="X536" s="18"/>
      <c r="Y536" s="18"/>
      <c r="Z536" s="18"/>
      <c r="AA536" s="16"/>
      <c r="AB536" s="16"/>
      <c r="AC536" s="35"/>
      <c r="AD536" s="35"/>
      <c r="AE536" s="35"/>
      <c r="AF536" s="35"/>
      <c r="AG536" s="35"/>
      <c r="AH536" s="35"/>
      <c r="AI536" s="35"/>
    </row>
    <row r="537" spans="1:35" s="9" customFormat="1" x14ac:dyDescent="0.2">
      <c r="A537" s="20"/>
      <c r="B537" s="20"/>
      <c r="C537" s="10">
        <v>56</v>
      </c>
      <c r="D537" s="11"/>
      <c r="E537" s="11"/>
      <c r="F537" s="12"/>
      <c r="G537" s="13"/>
      <c r="H537" s="12"/>
      <c r="I537" s="12"/>
      <c r="J537" s="12"/>
      <c r="K537" s="12"/>
      <c r="L537" s="15"/>
      <c r="M537" s="16"/>
      <c r="N537" s="14"/>
      <c r="O537" s="14"/>
      <c r="P537" s="17"/>
      <c r="Q537" s="19"/>
      <c r="R537" s="14"/>
      <c r="S537" s="14"/>
      <c r="T537" s="14"/>
      <c r="U537" s="16"/>
      <c r="V537" s="16"/>
      <c r="W537" s="16"/>
      <c r="X537" s="18"/>
      <c r="Y537" s="18"/>
      <c r="Z537" s="18"/>
      <c r="AA537" s="16"/>
      <c r="AB537" s="16"/>
      <c r="AC537" s="35"/>
      <c r="AD537" s="35"/>
      <c r="AE537" s="35"/>
      <c r="AF537" s="35"/>
      <c r="AG537" s="35"/>
      <c r="AH537" s="35"/>
      <c r="AI537" s="35"/>
    </row>
  </sheetData>
  <autoFilter ref="A3:AA530" xr:uid="{00000000-0009-0000-0000-00003D000000}"/>
  <mergeCells count="18">
    <mergeCell ref="C4:F4"/>
    <mergeCell ref="C5:D5"/>
    <mergeCell ref="A61:K61"/>
    <mergeCell ref="C29:J29"/>
    <mergeCell ref="C30:J30"/>
    <mergeCell ref="C31:F31"/>
    <mergeCell ref="C32:D32"/>
    <mergeCell ref="C56:J56"/>
    <mergeCell ref="C57:J57"/>
    <mergeCell ref="C58:K58"/>
    <mergeCell ref="C59:K59"/>
    <mergeCell ref="C60:K60"/>
    <mergeCell ref="C62:F62"/>
    <mergeCell ref="G62:H62"/>
    <mergeCell ref="J62:K62"/>
    <mergeCell ref="C63:F63"/>
    <mergeCell ref="G63:H63"/>
    <mergeCell ref="J63:K63"/>
  </mergeCells>
  <conditionalFormatting sqref="F5:F30">
    <cfRule type="containsText" dxfId="52" priority="8" operator="containsText" text="spr">
      <formula>NOT(ISERROR(SEARCH("spr",F5)))</formula>
    </cfRule>
  </conditionalFormatting>
  <conditionalFormatting sqref="F32:F60">
    <cfRule type="containsText" dxfId="51" priority="4" operator="containsText" text="spr">
      <formula>NOT(ISERROR(SEARCH("spr",F32)))</formula>
    </cfRule>
  </conditionalFormatting>
  <conditionalFormatting sqref="F64:F205">
    <cfRule type="containsText" dxfId="50" priority="17" operator="containsText" text="spr">
      <formula>NOT(ISERROR(SEARCH("spr",F64)))</formula>
    </cfRule>
  </conditionalFormatting>
  <conditionalFormatting sqref="G5:G30">
    <cfRule type="containsText" dxfId="49" priority="7" operator="containsText" text="check">
      <formula>NOT(ISERROR(SEARCH("check",G5)))</formula>
    </cfRule>
  </conditionalFormatting>
  <conditionalFormatting sqref="G32:G60">
    <cfRule type="containsText" dxfId="48" priority="3" operator="containsText" text="check">
      <formula>NOT(ISERROR(SEARCH("check",G32)))</formula>
    </cfRule>
  </conditionalFormatting>
  <conditionalFormatting sqref="G64:G158">
    <cfRule type="containsText" dxfId="47" priority="16" operator="containsText" text="check">
      <formula>NOT(ISERROR(SEARCH("check",G64)))</formula>
    </cfRule>
  </conditionalFormatting>
  <conditionalFormatting sqref="I3 I64:I120">
    <cfRule type="containsText" dxfId="46" priority="14" operator="containsText" text="Fałsz">
      <formula>NOT(ISERROR(SEARCH("Fałsz",I3)))</formula>
    </cfRule>
  </conditionalFormatting>
  <conditionalFormatting sqref="I5:I30">
    <cfRule type="containsText" dxfId="45" priority="6" operator="containsText" text="Fałsz">
      <formula>NOT(ISERROR(SEARCH("Fałsz",I5)))</formula>
    </cfRule>
  </conditionalFormatting>
  <conditionalFormatting sqref="I6">
    <cfRule type="cellIs" dxfId="44" priority="15" operator="equal">
      <formula>FALSE</formula>
    </cfRule>
  </conditionalFormatting>
  <conditionalFormatting sqref="I32:I60">
    <cfRule type="containsText" dxfId="43" priority="2" operator="containsText" text="Fałsz">
      <formula>NOT(ISERROR(SEARCH("Fałsz",I32)))</formula>
    </cfRule>
  </conditionalFormatting>
  <conditionalFormatting sqref="J3 J64:J291">
    <cfRule type="containsText" dxfId="42" priority="13" operator="containsText" text="0">
      <formula>NOT(ISERROR(SEARCH("0",J3)))</formula>
    </cfRule>
  </conditionalFormatting>
  <conditionalFormatting sqref="J5:J30">
    <cfRule type="containsText" dxfId="41" priority="5" operator="containsText" text="0">
      <formula>NOT(ISERROR(SEARCH("0",J5)))</formula>
    </cfRule>
  </conditionalFormatting>
  <conditionalFormatting sqref="J32:J60">
    <cfRule type="containsText" dxfId="40" priority="1" operator="containsText" text="0">
      <formula>NOT(ISERROR(SEARCH("0",J32)))</formula>
    </cfRule>
  </conditionalFormatting>
  <pageMargins left="0.7" right="0.7" top="0.75" bottom="0.75" header="0.3" footer="0.3"/>
  <pageSetup paperSize="9" orientation="landscape" r:id="rId1"/>
  <rowBreaks count="6" manualBreakCount="6">
    <brk id="269" min="2" max="15" man="1"/>
    <brk id="295" min="2" max="15" man="1"/>
    <brk id="365" min="2" max="15" man="1"/>
    <brk id="376" min="2" max="15" man="1"/>
    <brk id="482" min="2" max="15" man="1"/>
    <brk id="500" min="2" max="15" man="1"/>
  </rowBreaks>
  <colBreaks count="2" manualBreakCount="2">
    <brk id="11" min="2" max="120" man="1"/>
    <brk id="15" max="2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DE61-1844-4F7C-A0A1-A069CEFA8F01}">
  <dimension ref="A1:AI537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P24" sqref="P24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80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114</v>
      </c>
      <c r="W3" s="35">
        <f ca="1">RADIANS(V3)</f>
        <v>1.9896753472735358</v>
      </c>
      <c r="X3" s="18" t="b">
        <f t="shared" ref="X3:X80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80" si="2">IF(S3="T",(", lampa OU, przyłącze napow. nN"), (" przyłącze napow. nN"))</f>
        <v xml:space="preserve"> przyłącze napow. nN</v>
      </c>
      <c r="Z3" s="18">
        <f t="shared" ref="Z3:Z80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122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1472</v>
      </c>
      <c r="G6" s="118">
        <f>IF(N6="P",1.4308*P6+64.2+37.8+T6,IF(OR(N6="Kr",N6="RPKr",N6="RPK",N6="K"),501+321.33+1.43*P6+79,IF(OR(N6="Nr",N6="N",N6="Nrp"),2*501*COS(W6/2)+20+79+125,IF(N6="Or",657,IF(OR(N6="Pb",N6="BN",N6="Pp"),1.43*P6+64.2+77.6+T7," CHECK")))))</f>
        <v>928.49999999999989</v>
      </c>
      <c r="H6" s="116" t="str">
        <f t="shared" si="0"/>
        <v>żel. Kr-10/ZN</v>
      </c>
      <c r="I6" s="117" t="str">
        <f t="shared" ref="I6:I81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krańcowy </v>
      </c>
      <c r="K6" s="117">
        <f t="shared" ref="K6:K81" si="5">P6</f>
        <v>19</v>
      </c>
      <c r="L6" s="40" t="s">
        <v>77</v>
      </c>
      <c r="M6" s="152" t="s">
        <v>48</v>
      </c>
      <c r="N6" s="152" t="s">
        <v>18</v>
      </c>
      <c r="O6" s="152" t="s">
        <v>25</v>
      </c>
      <c r="P6" s="153">
        <v>19</v>
      </c>
      <c r="Q6" s="19"/>
      <c r="R6" s="39">
        <v>3</v>
      </c>
      <c r="S6" s="39"/>
      <c r="T6" s="30">
        <f t="shared" ref="T6:T81" si="6">IF(S6="T",20,0)</f>
        <v>0</v>
      </c>
      <c r="U6" s="34"/>
      <c r="V6" s="35">
        <f t="shared" ref="V6:V81" ca="1" si="7">RANDBETWEEN(90,180)</f>
        <v>130</v>
      </c>
      <c r="W6" s="35">
        <f t="shared" ref="W6:W81" ca="1" si="8">RADIANS(V6)</f>
        <v>2.2689280275926285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krańcowy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82" si="9">M7</f>
        <v>2</v>
      </c>
      <c r="F7" s="117">
        <f t="shared" ref="F7:F82" si="10">IF(O7="-10.5/10/E",1000,IF(OR(N7="Nr",N7="Kr",N7="Or",N7="RPKr",N7="RNKr"),1472,IF(N7="P",227,IF(N7="BN",454,IF(N7="Np.",1250,"sprawdz")))))</f>
        <v>227</v>
      </c>
      <c r="G7" s="118">
        <f t="shared" ref="G7:G82" si="11">IF(N7="P",1.4308*P7+64.2+37.8+T7,IF(OR(N7="Kr",N7="RPKr",N7="RPK",N7="K"),501+321.33+1.43*P7+79,IF(OR(N7="Nr",N7="N",N7="Nrp"),2*501*COS(W7/2)+20+79+125,IF(N7="Or",657,IF(OR(N7="Pb",N7="BN",N7="Pp"),1.43*P7+64.2+77.6+T8," CHECK")))))</f>
        <v>129.18520000000001</v>
      </c>
      <c r="H7" s="116" t="str">
        <f t="shared" si="0"/>
        <v>żel. P-10/ZN</v>
      </c>
      <c r="I7" s="117" t="str">
        <f t="shared" si="4"/>
        <v>AsXSn 4x50 mm2+AsXSn 1x25 mm2 przyłącze napow. nN</v>
      </c>
      <c r="J7" s="117" t="str">
        <f t="shared" ref="J7:J82" si="12">CONCATENATE("uchwyty, światłowód, ",Z7,IF(Q7=1, ", mufa i zapas", " "))</f>
        <v xml:space="preserve">uchwyty, światłowód, wspornik przelotowy </v>
      </c>
      <c r="K7" s="117">
        <f t="shared" si="5"/>
        <v>19</v>
      </c>
      <c r="L7" s="40" t="s">
        <v>77</v>
      </c>
      <c r="M7" s="152" t="s">
        <v>82</v>
      </c>
      <c r="N7" s="152" t="s">
        <v>4</v>
      </c>
      <c r="O7" s="152" t="s">
        <v>25</v>
      </c>
      <c r="P7" s="153">
        <v>19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119</v>
      </c>
      <c r="W7" s="35">
        <f t="shared" ca="1" si="8"/>
        <v>2.0769418098732522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83" si="13">IF(E8=1,1,D7+1)</f>
        <v>3</v>
      </c>
      <c r="E8" s="116" t="str">
        <f t="shared" si="9"/>
        <v>3</v>
      </c>
      <c r="F8" s="117">
        <f t="shared" si="10"/>
        <v>227</v>
      </c>
      <c r="G8" s="118">
        <f t="shared" si="11"/>
        <v>157.80119999999999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39</v>
      </c>
      <c r="L8" s="40" t="s">
        <v>77</v>
      </c>
      <c r="M8" s="152" t="s">
        <v>83</v>
      </c>
      <c r="N8" s="152" t="s">
        <v>4</v>
      </c>
      <c r="O8" s="152" t="s">
        <v>25</v>
      </c>
      <c r="P8" s="153">
        <v>39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155</v>
      </c>
      <c r="W8" s="35">
        <f t="shared" ca="1" si="8"/>
        <v>2.7052603405912108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1472</v>
      </c>
      <c r="G9" s="118">
        <f t="shared" si="11"/>
        <v>657</v>
      </c>
      <c r="H9" s="116" t="str">
        <f t="shared" si="0"/>
        <v>żel. Or-10/ZN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odporowy </v>
      </c>
      <c r="K9" s="117">
        <f t="shared" si="5"/>
        <v>39</v>
      </c>
      <c r="L9" s="40" t="s">
        <v>77</v>
      </c>
      <c r="M9" s="152" t="s">
        <v>84</v>
      </c>
      <c r="N9" s="152" t="s">
        <v>27</v>
      </c>
      <c r="O9" s="152" t="s">
        <v>25</v>
      </c>
      <c r="P9" s="153">
        <v>39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132</v>
      </c>
      <c r="W9" s="35">
        <f t="shared" ca="1" si="8"/>
        <v>2.3038346126325151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odporowy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5</v>
      </c>
      <c r="F10" s="117">
        <f t="shared" si="10"/>
        <v>227</v>
      </c>
      <c r="G10" s="118">
        <f t="shared" si="11"/>
        <v>166.38600000000002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45</v>
      </c>
      <c r="L10" s="40" t="s">
        <v>77</v>
      </c>
      <c r="M10" s="152" t="s">
        <v>85</v>
      </c>
      <c r="N10" s="152" t="s">
        <v>4</v>
      </c>
      <c r="O10" s="152" t="s">
        <v>25</v>
      </c>
      <c r="P10" s="153">
        <v>45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161</v>
      </c>
      <c r="W10" s="35">
        <f t="shared" ca="1" si="8"/>
        <v>2.8099800957108707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6</v>
      </c>
      <c r="F11" s="117">
        <f t="shared" si="10"/>
        <v>227</v>
      </c>
      <c r="G11" s="118">
        <f t="shared" si="11"/>
        <v>169.24760000000003</v>
      </c>
      <c r="H11" s="116" t="str">
        <f t="shared" si="0"/>
        <v>żel. P-10/ZN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47</v>
      </c>
      <c r="L11" s="40" t="s">
        <v>77</v>
      </c>
      <c r="M11" s="152" t="s">
        <v>86</v>
      </c>
      <c r="N11" s="152" t="s">
        <v>4</v>
      </c>
      <c r="O11" s="152" t="s">
        <v>25</v>
      </c>
      <c r="P11" s="153">
        <v>47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154</v>
      </c>
      <c r="W11" s="35">
        <f t="shared" ca="1" si="8"/>
        <v>2.6878070480712677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7</v>
      </c>
      <c r="F12" s="117">
        <f t="shared" si="10"/>
        <v>227</v>
      </c>
      <c r="G12" s="118">
        <f t="shared" si="11"/>
        <v>176.40160000000003</v>
      </c>
      <c r="H12" s="116" t="str">
        <f t="shared" si="0"/>
        <v>żel. P-10/ZN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przelotowy </v>
      </c>
      <c r="K12" s="117">
        <f t="shared" si="5"/>
        <v>52</v>
      </c>
      <c r="L12" s="40" t="s">
        <v>77</v>
      </c>
      <c r="M12" s="152" t="s">
        <v>87</v>
      </c>
      <c r="N12" s="152" t="s">
        <v>4</v>
      </c>
      <c r="O12" s="152" t="s">
        <v>25</v>
      </c>
      <c r="P12" s="153">
        <v>52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135</v>
      </c>
      <c r="W12" s="35">
        <f t="shared" ca="1" si="8"/>
        <v>2.3561944901923448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przelotowy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8</v>
      </c>
      <c r="F13" s="117">
        <f t="shared" si="10"/>
        <v>227</v>
      </c>
      <c r="G13" s="118">
        <f>IF(N13="P",1.4308*P13+64.2+37.8+T13,IF(OR(N13="Kr",N13="RPKr",N13="RPK",N13="K"),501+321.33+1.43*P13+79,IF(OR(N13="Nr",N13="N",N13="Nrp"),2*501*COS(W13/2)+20+79+125,IF(N13="Or",657,IF(OR(N13="Pb",N13="BN",N13="Pp"),1.43*P13+64.2+77.6+T14," CHECK")))))</f>
        <v>177.83240000000001</v>
      </c>
      <c r="H13" s="116" t="str">
        <f t="shared" si="0"/>
        <v>żel. P-10/ZN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przelotowy </v>
      </c>
      <c r="K13" s="117">
        <f t="shared" si="5"/>
        <v>53</v>
      </c>
      <c r="L13" s="40" t="s">
        <v>77</v>
      </c>
      <c r="M13" s="152" t="s">
        <v>88</v>
      </c>
      <c r="N13" s="152" t="s">
        <v>4</v>
      </c>
      <c r="O13" s="152" t="s">
        <v>25</v>
      </c>
      <c r="P13" s="153">
        <v>53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108</v>
      </c>
      <c r="W13" s="35">
        <f t="shared" ca="1" si="8"/>
        <v>1.8849555921538759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przelotowy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9</v>
      </c>
      <c r="D14" s="116">
        <f>IF(E14=1,1,D13+1)</f>
        <v>9</v>
      </c>
      <c r="E14" s="116" t="str">
        <f t="shared" si="9"/>
        <v>9</v>
      </c>
      <c r="F14" s="117">
        <f t="shared" si="10"/>
        <v>227</v>
      </c>
      <c r="G14" s="118">
        <f t="shared" si="11"/>
        <v>176.40160000000003</v>
      </c>
      <c r="H14" s="116" t="str">
        <f t="shared" si="0"/>
        <v>żel. P-10/ZN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wspornik przelotowy </v>
      </c>
      <c r="K14" s="117">
        <f t="shared" si="5"/>
        <v>52</v>
      </c>
      <c r="L14" s="40" t="s">
        <v>77</v>
      </c>
      <c r="M14" s="152" t="s">
        <v>89</v>
      </c>
      <c r="N14" s="152" t="s">
        <v>4</v>
      </c>
      <c r="O14" s="152" t="s">
        <v>25</v>
      </c>
      <c r="P14" s="153">
        <v>52</v>
      </c>
      <c r="Q14" s="19"/>
      <c r="R14" s="39">
        <v>3</v>
      </c>
      <c r="S14" s="30"/>
      <c r="T14" s="30">
        <f t="shared" si="6"/>
        <v>0</v>
      </c>
      <c r="U14" s="34"/>
      <c r="V14" s="35">
        <f t="shared" ca="1" si="7"/>
        <v>167</v>
      </c>
      <c r="W14" s="35">
        <f t="shared" ca="1" si="8"/>
        <v>2.9146998508305302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 t="str">
        <f t="shared" si="3"/>
        <v>wspornik przelotowy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10</v>
      </c>
      <c r="D15" s="116">
        <f t="shared" si="13"/>
        <v>10</v>
      </c>
      <c r="E15" s="116" t="str">
        <f t="shared" si="9"/>
        <v>10</v>
      </c>
      <c r="F15" s="117">
        <f t="shared" si="10"/>
        <v>1472</v>
      </c>
      <c r="G15" s="118">
        <f>IF(N15="P",1.4308*P15+64.2+37.8+T15,IF(OR(N15="Kr",N15="RPKr",N15="RPK",N15="K"),501+321.33+1.43*P15+79,IF(OR(N15="Nr",N15="N",N15="Nrp"),2*501*COS(W15/2)+20+79+125,IF(N15="Or",657,IF(OR(N15="Pb",N15="BN",N15="Pp"),1.43*P15+64.2+77.6+T20," CHECK")))))</f>
        <v>977.11999999999989</v>
      </c>
      <c r="H15" s="116" t="str">
        <f t="shared" si="0"/>
        <v>żel. Kr-10/ZN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wspornik krańcowy </v>
      </c>
      <c r="K15" s="117">
        <f t="shared" si="5"/>
        <v>53</v>
      </c>
      <c r="L15" s="40" t="s">
        <v>77</v>
      </c>
      <c r="M15" s="152" t="s">
        <v>90</v>
      </c>
      <c r="N15" s="152" t="s">
        <v>18</v>
      </c>
      <c r="O15" s="152" t="s">
        <v>25</v>
      </c>
      <c r="P15" s="153">
        <v>53</v>
      </c>
      <c r="Q15" s="19"/>
      <c r="R15" s="39">
        <v>3</v>
      </c>
      <c r="S15" s="39"/>
      <c r="T15" s="30">
        <f t="shared" si="6"/>
        <v>0</v>
      </c>
      <c r="U15" s="34"/>
      <c r="V15" s="35">
        <f t="shared" ca="1" si="7"/>
        <v>110</v>
      </c>
      <c r="W15" s="35">
        <f t="shared" ca="1" si="8"/>
        <v>1.9198621771937625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 t="str">
        <f t="shared" si="3"/>
        <v>wspornik krańcowy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139" customFormat="1" x14ac:dyDescent="0.2">
      <c r="A16" s="127"/>
      <c r="B16" s="128"/>
      <c r="C16" s="165" t="s">
        <v>23</v>
      </c>
      <c r="D16" s="166"/>
      <c r="E16" s="166"/>
      <c r="F16" s="166"/>
      <c r="G16" s="166"/>
      <c r="H16" s="166"/>
      <c r="I16" s="166"/>
      <c r="J16" s="167"/>
      <c r="K16" s="119" t="str">
        <f>CONCATENATE(P16," m")</f>
        <v>418 m</v>
      </c>
      <c r="L16" s="129"/>
      <c r="M16" s="130"/>
      <c r="N16" s="131"/>
      <c r="O16" s="129"/>
      <c r="P16" s="145">
        <f>SUM(P6:P15)</f>
        <v>418</v>
      </c>
      <c r="Q16" s="132"/>
      <c r="R16" s="39">
        <v>1</v>
      </c>
      <c r="S16" s="133" t="e">
        <f>SUM(#REF!)</f>
        <v>#REF!</v>
      </c>
      <c r="T16" s="134"/>
      <c r="U16" s="135"/>
      <c r="V16" s="135"/>
      <c r="W16" s="136"/>
      <c r="X16" s="136"/>
      <c r="Y16" s="136"/>
      <c r="Z16" s="137"/>
      <c r="AA16" s="138"/>
      <c r="AB16" s="135"/>
      <c r="AC16" s="135"/>
      <c r="AD16" s="135"/>
      <c r="AE16" s="135"/>
      <c r="AF16" s="135"/>
      <c r="AG16" s="135"/>
      <c r="AH16" s="135"/>
      <c r="AI16" s="135"/>
    </row>
    <row r="17" spans="1:35" s="139" customFormat="1" ht="15.75" customHeight="1" x14ac:dyDescent="0.2">
      <c r="A17" s="127"/>
      <c r="B17" s="128"/>
      <c r="C17" s="165" t="s">
        <v>1</v>
      </c>
      <c r="D17" s="168"/>
      <c r="E17" s="168"/>
      <c r="F17" s="168"/>
      <c r="G17" s="168"/>
      <c r="H17" s="168"/>
      <c r="I17" s="168"/>
      <c r="J17" s="169"/>
      <c r="K17" s="117">
        <f>D15</f>
        <v>10</v>
      </c>
      <c r="L17" s="129"/>
      <c r="M17" s="130"/>
      <c r="N17" s="131"/>
      <c r="O17" s="129"/>
      <c r="P17" s="132"/>
      <c r="Q17" s="132"/>
      <c r="R17" s="39">
        <v>1</v>
      </c>
      <c r="S17" s="133"/>
      <c r="T17" s="134"/>
      <c r="U17" s="135"/>
      <c r="V17" s="135"/>
      <c r="W17" s="136"/>
      <c r="X17" s="136"/>
      <c r="Y17" s="136"/>
      <c r="Z17" s="137"/>
      <c r="AA17" s="138"/>
      <c r="AB17" s="135"/>
      <c r="AC17" s="135"/>
      <c r="AD17" s="135"/>
      <c r="AE17" s="135"/>
      <c r="AF17" s="135"/>
      <c r="AG17" s="135"/>
      <c r="AH17" s="135"/>
      <c r="AI17" s="135"/>
    </row>
    <row r="18" spans="1:35" s="139" customFormat="1" ht="15" customHeight="1" x14ac:dyDescent="0.2">
      <c r="A18" s="127"/>
      <c r="B18" s="128"/>
      <c r="C18" s="160" t="s">
        <v>79</v>
      </c>
      <c r="D18" s="161"/>
      <c r="E18" s="161"/>
      <c r="F18" s="161"/>
      <c r="G18" s="148" t="s">
        <v>80</v>
      </c>
      <c r="H18" s="150">
        <v>2</v>
      </c>
      <c r="I18" s="149"/>
      <c r="J18" s="148" t="s">
        <v>98</v>
      </c>
      <c r="K18" s="151" t="s">
        <v>122</v>
      </c>
      <c r="L18" s="140"/>
      <c r="M18" s="141"/>
      <c r="N18" s="131"/>
      <c r="O18" s="131"/>
      <c r="P18" s="131"/>
      <c r="Q18" s="131"/>
      <c r="R18" s="39">
        <v>1</v>
      </c>
      <c r="S18" s="142"/>
      <c r="T18" s="134"/>
      <c r="U18" s="135"/>
      <c r="V18" s="135"/>
      <c r="W18" s="136"/>
      <c r="X18" s="136"/>
      <c r="Y18" s="136"/>
      <c r="Z18" s="137"/>
      <c r="AA18" s="143"/>
      <c r="AB18" s="135"/>
      <c r="AC18" s="135"/>
      <c r="AD18" s="135"/>
      <c r="AE18" s="135"/>
      <c r="AF18" s="135"/>
      <c r="AG18" s="135"/>
      <c r="AH18" s="135"/>
      <c r="AI18" s="135"/>
    </row>
    <row r="19" spans="1:35" s="139" customFormat="1" ht="24" x14ac:dyDescent="0.2">
      <c r="A19" s="127"/>
      <c r="B19" s="128"/>
      <c r="C19" s="162" t="s">
        <v>59</v>
      </c>
      <c r="D19" s="162"/>
      <c r="E19" s="115" t="s">
        <v>60</v>
      </c>
      <c r="F19" s="115" t="s">
        <v>65</v>
      </c>
      <c r="G19" s="115" t="s">
        <v>66</v>
      </c>
      <c r="H19" s="115" t="s">
        <v>61</v>
      </c>
      <c r="I19" s="115" t="s">
        <v>62</v>
      </c>
      <c r="J19" s="115" t="s">
        <v>63</v>
      </c>
      <c r="K19" s="115" t="s">
        <v>64</v>
      </c>
      <c r="L19" s="140"/>
      <c r="M19" s="141"/>
      <c r="N19" s="131"/>
      <c r="O19" s="131"/>
      <c r="P19" s="131"/>
      <c r="Q19" s="131"/>
      <c r="R19" s="39">
        <v>1</v>
      </c>
      <c r="S19" s="142"/>
      <c r="T19" s="134"/>
      <c r="U19" s="135"/>
      <c r="V19" s="135"/>
      <c r="W19" s="136"/>
      <c r="X19" s="136"/>
      <c r="Y19" s="136"/>
      <c r="Z19" s="137"/>
      <c r="AA19" s="143"/>
      <c r="AB19" s="135"/>
      <c r="AC19" s="135"/>
      <c r="AD19" s="135"/>
      <c r="AE19" s="135"/>
      <c r="AF19" s="135"/>
      <c r="AG19" s="135"/>
      <c r="AH19" s="135"/>
      <c r="AI19" s="135"/>
    </row>
    <row r="20" spans="1:35" s="9" customFormat="1" ht="30" customHeight="1" x14ac:dyDescent="0.2">
      <c r="A20" s="36"/>
      <c r="B20" s="37"/>
      <c r="C20" s="116">
        <v>11</v>
      </c>
      <c r="D20" s="116">
        <f>IF(E20=1,1,D15+1)</f>
        <v>1</v>
      </c>
      <c r="E20" s="116">
        <f t="shared" si="9"/>
        <v>1</v>
      </c>
      <c r="F20" s="117">
        <f t="shared" si="10"/>
        <v>1472</v>
      </c>
      <c r="G20" s="118">
        <f t="shared" si="11"/>
        <v>949.94999999999993</v>
      </c>
      <c r="H20" s="116" t="str">
        <f t="shared" si="0"/>
        <v>żel. Kr-10/ZN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wspornik krańcowy </v>
      </c>
      <c r="K20" s="117">
        <f t="shared" si="5"/>
        <v>34</v>
      </c>
      <c r="L20" s="40" t="s">
        <v>77</v>
      </c>
      <c r="M20" s="153">
        <v>1</v>
      </c>
      <c r="N20" s="152" t="s">
        <v>18</v>
      </c>
      <c r="O20" s="152" t="s">
        <v>25</v>
      </c>
      <c r="P20" s="153">
        <v>34</v>
      </c>
      <c r="Q20" s="19"/>
      <c r="R20" s="39">
        <v>3</v>
      </c>
      <c r="S20" s="39"/>
      <c r="T20" s="30">
        <f t="shared" si="6"/>
        <v>0</v>
      </c>
      <c r="U20" s="34"/>
      <c r="V20" s="35">
        <f t="shared" ca="1" si="7"/>
        <v>90</v>
      </c>
      <c r="W20" s="35">
        <f t="shared" ca="1" si="8"/>
        <v>1.5707963267948966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 t="str">
        <f t="shared" si="3"/>
        <v>wspornik krańcowy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12</v>
      </c>
      <c r="D21" s="116">
        <f t="shared" si="13"/>
        <v>2</v>
      </c>
      <c r="E21" s="116" t="str">
        <f t="shared" si="9"/>
        <v>2</v>
      </c>
      <c r="F21" s="117">
        <f t="shared" si="10"/>
        <v>1472</v>
      </c>
      <c r="G21" s="118">
        <f t="shared" ca="1" si="11"/>
        <v>833.97895186673804</v>
      </c>
      <c r="H21" s="116" t="str">
        <f t="shared" si="0"/>
        <v>żel. Nr-10/ZN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wspornik narożny </v>
      </c>
      <c r="K21" s="117">
        <f t="shared" si="5"/>
        <v>33</v>
      </c>
      <c r="L21" s="40" t="s">
        <v>77</v>
      </c>
      <c r="M21" s="152" t="s">
        <v>82</v>
      </c>
      <c r="N21" s="152" t="s">
        <v>14</v>
      </c>
      <c r="O21" s="152" t="s">
        <v>25</v>
      </c>
      <c r="P21" s="153">
        <v>33</v>
      </c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105</v>
      </c>
      <c r="W21" s="35">
        <f t="shared" ca="1" si="8"/>
        <v>1.8325957145940461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 t="str">
        <f t="shared" si="3"/>
        <v>wspornik narożny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13</v>
      </c>
      <c r="D22" s="116">
        <f t="shared" si="13"/>
        <v>3</v>
      </c>
      <c r="E22" s="116" t="str">
        <f t="shared" si="9"/>
        <v>3</v>
      </c>
      <c r="F22" s="117">
        <f t="shared" si="10"/>
        <v>227</v>
      </c>
      <c r="G22" s="118">
        <f>IF(N22="P",1.4308*P22+64.2+37.8+T22,IF(OR(N22="Kr",N22="RPKr",N22="RPK",N22="K"),501+321.33+1.43*P22+79,IF(OR(N22="Nr",N22="N",N22="Nrp"),2*501*COS(W22/2)+20+79+125,IF(N22="Or",657,IF(OR(N22="Pb",N22="BN",N22="Pp"),1.43*P22+64.2+77.6+T31," CHECK")))))</f>
        <v>169.24760000000003</v>
      </c>
      <c r="H22" s="116" t="str">
        <f t="shared" si="0"/>
        <v>żel. P-10/ZN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wspornik przelotowy </v>
      </c>
      <c r="K22" s="117">
        <f t="shared" si="5"/>
        <v>47</v>
      </c>
      <c r="L22" s="40" t="s">
        <v>77</v>
      </c>
      <c r="M22" s="152" t="s">
        <v>83</v>
      </c>
      <c r="N22" s="152" t="s">
        <v>4</v>
      </c>
      <c r="O22" s="152" t="s">
        <v>25</v>
      </c>
      <c r="P22" s="153">
        <v>47</v>
      </c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132</v>
      </c>
      <c r="W22" s="35">
        <f t="shared" ca="1" si="8"/>
        <v>2.3038346126325151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 t="str">
        <f t="shared" si="3"/>
        <v>wspornik przelotowy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139" customFormat="1" x14ac:dyDescent="0.2">
      <c r="A23" s="127"/>
      <c r="B23" s="128"/>
      <c r="C23" s="165" t="s">
        <v>23</v>
      </c>
      <c r="D23" s="166"/>
      <c r="E23" s="166"/>
      <c r="F23" s="166"/>
      <c r="G23" s="166"/>
      <c r="H23" s="166"/>
      <c r="I23" s="166"/>
      <c r="J23" s="167"/>
      <c r="K23" s="119" t="str">
        <f>CONCATENATE(P23," m")</f>
        <v>114 m</v>
      </c>
      <c r="L23" s="129"/>
      <c r="M23" s="130"/>
      <c r="N23" s="131"/>
      <c r="O23" s="146"/>
      <c r="P23" s="145">
        <f>SUM(P20:P22)</f>
        <v>114</v>
      </c>
      <c r="Q23" s="132"/>
      <c r="R23" s="39">
        <v>1</v>
      </c>
      <c r="S23" s="144" t="e">
        <f>SUM(#REF!)</f>
        <v>#REF!</v>
      </c>
      <c r="T23" s="134"/>
      <c r="U23" s="135"/>
      <c r="V23" s="135"/>
      <c r="W23" s="136"/>
      <c r="X23" s="136"/>
      <c r="Y23" s="136"/>
      <c r="Z23" s="137"/>
      <c r="AA23" s="138"/>
      <c r="AB23" s="135"/>
      <c r="AC23" s="135"/>
      <c r="AD23" s="135"/>
      <c r="AE23" s="135"/>
      <c r="AF23" s="135"/>
      <c r="AG23" s="135"/>
      <c r="AH23" s="135"/>
      <c r="AI23" s="135"/>
    </row>
    <row r="24" spans="1:35" s="139" customFormat="1" ht="24" x14ac:dyDescent="0.2">
      <c r="A24" s="127"/>
      <c r="B24" s="128"/>
      <c r="C24" s="165" t="s">
        <v>1</v>
      </c>
      <c r="D24" s="166"/>
      <c r="E24" s="166"/>
      <c r="F24" s="166"/>
      <c r="G24" s="166"/>
      <c r="H24" s="166"/>
      <c r="I24" s="166"/>
      <c r="J24" s="167"/>
      <c r="K24" s="117">
        <f>D22</f>
        <v>3</v>
      </c>
      <c r="L24" s="129"/>
      <c r="M24" s="130"/>
      <c r="N24" s="131">
        <f>MAX(P:P)</f>
        <v>418</v>
      </c>
      <c r="O24" s="146" t="s">
        <v>78</v>
      </c>
      <c r="P24" s="145"/>
      <c r="Q24" s="132"/>
      <c r="R24" s="39">
        <v>1</v>
      </c>
      <c r="S24" s="133" t="e">
        <f>S23</f>
        <v>#REF!</v>
      </c>
      <c r="T24" s="134"/>
      <c r="U24" s="135"/>
      <c r="V24" s="135"/>
      <c r="W24" s="136"/>
      <c r="X24" s="136"/>
      <c r="Y24" s="136"/>
      <c r="Z24" s="137"/>
      <c r="AA24" s="138"/>
      <c r="AB24" s="135"/>
      <c r="AC24" s="135"/>
      <c r="AD24" s="135"/>
      <c r="AE24" s="135"/>
      <c r="AF24" s="135"/>
      <c r="AG24" s="135"/>
      <c r="AH24" s="135"/>
      <c r="AI24" s="135"/>
    </row>
    <row r="25" spans="1:35" s="139" customFormat="1" x14ac:dyDescent="0.2">
      <c r="A25" s="127"/>
      <c r="B25" s="128"/>
      <c r="C25" s="170" t="s">
        <v>67</v>
      </c>
      <c r="D25" s="171"/>
      <c r="E25" s="171"/>
      <c r="F25" s="171"/>
      <c r="G25" s="171"/>
      <c r="H25" s="171"/>
      <c r="I25" s="171"/>
      <c r="J25" s="171"/>
      <c r="K25" s="172"/>
      <c r="L25" s="129"/>
      <c r="M25" s="130"/>
      <c r="N25" s="131">
        <f>IF(M26&gt;1,LARGE(P:P,2),0)</f>
        <v>114</v>
      </c>
      <c r="O25" s="129"/>
      <c r="P25" s="132"/>
      <c r="Q25" s="132"/>
      <c r="R25" s="39">
        <v>1</v>
      </c>
      <c r="S25" s="133"/>
      <c r="T25" s="134"/>
      <c r="U25" s="135"/>
      <c r="V25" s="135"/>
      <c r="W25" s="136"/>
      <c r="X25" s="136"/>
      <c r="Y25" s="136"/>
      <c r="Z25" s="137"/>
      <c r="AA25" s="138"/>
      <c r="AB25" s="135"/>
      <c r="AC25" s="135"/>
      <c r="AD25" s="135"/>
      <c r="AE25" s="135"/>
      <c r="AF25" s="135"/>
      <c r="AG25" s="135"/>
      <c r="AH25" s="135"/>
      <c r="AI25" s="135"/>
    </row>
    <row r="26" spans="1:35" s="139" customFormat="1" x14ac:dyDescent="0.2">
      <c r="A26" s="127"/>
      <c r="B26" s="128"/>
      <c r="C26" s="173" t="str">
        <f>CONCATENATE("CAŁKOWITA DŁUGOŚĆ WYKORZYSTANEJ LINII NAPOWIETRZNEJ nN ",O26," m")</f>
        <v>CAŁKOWITA DŁUGOŚĆ WYKORZYSTANEJ LINII NAPOWIETRZNEJ nN 532 m</v>
      </c>
      <c r="D26" s="174"/>
      <c r="E26" s="174"/>
      <c r="F26" s="174"/>
      <c r="G26" s="174"/>
      <c r="H26" s="174"/>
      <c r="I26" s="174"/>
      <c r="J26" s="174"/>
      <c r="K26" s="175"/>
      <c r="L26" s="129"/>
      <c r="M26" s="147">
        <v>2</v>
      </c>
      <c r="N26" s="131">
        <f>IF(M26&gt;2,LARGE(P:P,3),0)</f>
        <v>0</v>
      </c>
      <c r="O26" s="146">
        <f>SUM(N24:N27)</f>
        <v>532</v>
      </c>
      <c r="P26" s="132"/>
      <c r="Q26" s="132"/>
      <c r="R26" s="39">
        <v>1</v>
      </c>
      <c r="S26" s="133"/>
      <c r="T26" s="134"/>
      <c r="U26" s="135">
        <f t="shared" ref="U26:U27" ca="1" si="14">RANDBETWEEN(90,180)</f>
        <v>125</v>
      </c>
      <c r="V26" s="135">
        <f t="shared" ref="V26:V27" ca="1" si="15">RADIANS(U26)</f>
        <v>2.1816615649929121</v>
      </c>
      <c r="W26" s="136" t="b">
        <f t="shared" ref="W26:W27" si="16">IF(P26=1,("AL.  4x50 mm2+AL. 1x25 mm2"),IF(P26=2,("AL.  4x50 mm2+AL. 2x25 mm2"),IF(P26=3,("AsXSn 4x50 mm2+AsXSn 1x25 mm2"),IF(P26=4,("AsXSn 4x50 mm2+AsXSn 2x25 mm2"),IF(P26=5,("AL.  4x50 mm2"),IF(P26=6,("AsXSn 4x50 mm2"),IF(P26=9,("2xAL. 2x25 mm2"),IF(P26=8,("3xAsXSn 4x50 mm2+AsXSn 2x25 mm2"),IF(P26=10,("AsXSn 4x70 mm2+AL.  4x50 mm2+AL. 2x25 mm2"),IF(P26=11,("AL.  7x50 mm2+AL. 2x25 mm2")))))))))))</f>
        <v>0</v>
      </c>
      <c r="X26" s="136" t="str">
        <f t="shared" ref="X26:X27" si="17">IF(Q26="T",(", lampa OU, przyłącze napow. nN"), (" przyłącze napow. nN"))</f>
        <v xml:space="preserve"> przyłącze napow. nN</v>
      </c>
      <c r="Y26" s="136">
        <f t="shared" ref="Y26:Y27" si="18">IF(OR(N26="Kr",N26="K"),"wspornik krańcowy",IF(N26="P","wspornik przelotowy",IF(OR(N26="Nr",N26="RNKr",N26="Np."),"wspornik narożny",IF(N26="N","wspornik narożny",IF(N26="Or","wspornik odporowy",IF(OR(N26="RPP",N26="RPPb",N26="RPPR"),"wspornik przelotowy",IF(N26="RPK","wspornik przelotowy",IF(OR(N26="RPKr",N26="RPKb"),"wspornik przelotowy",IF(N26="BN","wspornik przelotowy",IF(N26="Npr","wspornik narożny",0))))))))))</f>
        <v>0</v>
      </c>
      <c r="Z26" s="137"/>
      <c r="AA26" s="138"/>
      <c r="AB26" s="135"/>
      <c r="AC26" s="135"/>
      <c r="AD26" s="135"/>
      <c r="AE26" s="135"/>
      <c r="AF26" s="135"/>
      <c r="AG26" s="135"/>
      <c r="AH26" s="135"/>
      <c r="AI26" s="135"/>
    </row>
    <row r="27" spans="1:35" s="139" customFormat="1" x14ac:dyDescent="0.2">
      <c r="A27" s="127"/>
      <c r="B27" s="128"/>
      <c r="C27" s="176" t="str">
        <f>CONCATENATE("CAŁKOWITA ILOŚĆ WYKORZYSTANYCH SŁUPÓW LINII NAPOWIETRZNEJ nN: ",C22," szt.")</f>
        <v>CAŁKOWITA ILOŚĆ WYKORZYSTANYCH SŁUPÓW LINII NAPOWIETRZNEJ nN: 13 szt.</v>
      </c>
      <c r="D27" s="176"/>
      <c r="E27" s="176"/>
      <c r="F27" s="176"/>
      <c r="G27" s="176"/>
      <c r="H27" s="176"/>
      <c r="I27" s="176"/>
      <c r="J27" s="176"/>
      <c r="K27" s="176"/>
      <c r="L27" s="129"/>
      <c r="M27" s="130"/>
      <c r="N27" s="131"/>
      <c r="O27" s="131"/>
      <c r="P27" s="132"/>
      <c r="Q27" s="131"/>
      <c r="R27" s="39">
        <v>1</v>
      </c>
      <c r="S27" s="133"/>
      <c r="T27" s="134"/>
      <c r="U27" s="135">
        <f t="shared" ca="1" si="14"/>
        <v>116</v>
      </c>
      <c r="V27" s="135">
        <f t="shared" ca="1" si="15"/>
        <v>2.0245819323134224</v>
      </c>
      <c r="W27" s="136" t="b">
        <f t="shared" si="16"/>
        <v>0</v>
      </c>
      <c r="X27" s="136" t="str">
        <f t="shared" si="17"/>
        <v xml:space="preserve"> przyłącze napow. nN</v>
      </c>
      <c r="Y27" s="136">
        <f t="shared" si="18"/>
        <v>0</v>
      </c>
      <c r="Z27" s="137"/>
      <c r="AA27" s="138"/>
      <c r="AB27" s="135"/>
      <c r="AC27" s="135"/>
      <c r="AD27" s="135"/>
      <c r="AE27" s="135"/>
      <c r="AF27" s="135"/>
      <c r="AG27" s="135"/>
      <c r="AH27" s="135"/>
      <c r="AI27" s="135"/>
    </row>
    <row r="28" spans="1:35" s="139" customFormat="1" ht="9.75" customHeight="1" x14ac:dyDescent="0.2">
      <c r="A28" s="163"/>
      <c r="B28" s="163"/>
      <c r="C28" s="163"/>
      <c r="D28" s="163"/>
      <c r="E28" s="163"/>
      <c r="F28" s="163"/>
      <c r="G28" s="163"/>
      <c r="H28" s="163"/>
      <c r="I28" s="163"/>
      <c r="J28" s="163"/>
      <c r="K28" s="164"/>
      <c r="L28" s="129"/>
      <c r="M28" s="130"/>
      <c r="N28" s="131"/>
      <c r="O28" s="131"/>
      <c r="P28" s="132"/>
      <c r="Q28" s="142"/>
      <c r="R28" s="39"/>
      <c r="S28" s="133"/>
      <c r="T28" s="134"/>
      <c r="U28" s="135"/>
      <c r="V28" s="135"/>
      <c r="W28" s="136"/>
      <c r="X28" s="136"/>
      <c r="Y28" s="136"/>
      <c r="Z28" s="137"/>
      <c r="AA28" s="138"/>
      <c r="AB28" s="135"/>
      <c r="AC28" s="135"/>
      <c r="AD28" s="135"/>
      <c r="AE28" s="135"/>
      <c r="AF28" s="135"/>
      <c r="AG28" s="135"/>
      <c r="AH28" s="135"/>
      <c r="AI28" s="135"/>
    </row>
    <row r="29" spans="1:35" s="9" customFormat="1" ht="30" customHeight="1" x14ac:dyDescent="0.2">
      <c r="A29" s="36"/>
      <c r="B29" s="37"/>
      <c r="C29" s="158" t="s">
        <v>99</v>
      </c>
      <c r="D29" s="158"/>
      <c r="E29" s="158"/>
      <c r="F29" s="158"/>
      <c r="G29" s="159" t="s">
        <v>100</v>
      </c>
      <c r="H29" s="159"/>
      <c r="I29" s="157" t="s">
        <v>101</v>
      </c>
      <c r="J29" s="159"/>
      <c r="K29" s="159"/>
      <c r="L29" s="40" t="s">
        <v>77</v>
      </c>
      <c r="M29" s="112"/>
      <c r="N29" s="39"/>
      <c r="O29" s="40"/>
      <c r="P29" s="113"/>
      <c r="Q29" s="19"/>
      <c r="R29" s="39">
        <v>1</v>
      </c>
      <c r="S29" s="39"/>
      <c r="T29" s="30">
        <f t="shared" ref="T29:T30" si="19">IF(S29="T",20,0)</f>
        <v>0</v>
      </c>
      <c r="U29" s="34"/>
      <c r="V29" s="35">
        <f t="shared" ref="V29:V30" ca="1" si="20">RANDBETWEEN(90,180)</f>
        <v>178</v>
      </c>
      <c r="W29" s="35">
        <f t="shared" ref="W29:W30" ca="1" si="21">RADIANS(V29)</f>
        <v>3.1066860685499065</v>
      </c>
      <c r="X29" s="18" t="str">
        <f t="shared" ref="X29:X30" si="22">IF(R29=1,("AL.  4x50 mm2+AL. 1x25 mm2"),IF(R29=2,("AL.  4x50 mm2+AL. 2x25 mm2"),IF(R29=3,("AsXSn 4x50 mm2+AsXSn 1x25 mm2"),IF(R29=4,("AsXSn 4x50 mm2+AsXSn 2x25 mm2"),IF(R29=5,("AL.  4x50 mm2"),IF(R29=6,("AsXSn 4x50 mm2"),IF(R29=9,("2xAL. 2x25 mm2"),IF(R29=8,("3xAsXSn 4x50 mm2+AsXSn 2x25 mm2"),IF(R29=10,("AsXSn 4x70 mm2+AL.  4x50 mm2+AL. 2x25 mm2"),IF(R29=11,("AL.  7x50 mm2+AL. 2x25 mm2")))))))))))</f>
        <v>AL.  4x50 mm2+AL. 1x25 mm2</v>
      </c>
      <c r="Y29" s="18" t="str">
        <f t="shared" ref="Y29:Y30" si="23">IF(S29="T",(", lampa OU, przyłącze napow. nN"), (" przyłącze napow. nN"))</f>
        <v xml:space="preserve"> przyłącze napow. nN</v>
      </c>
      <c r="Z29" s="18">
        <f t="shared" ref="Z29:Z30" si="24">IF(OR(N29="Kr",N29="K"),"wspornik krańcowy",IF(N29="P","wspornik przelotowy",IF(OR(N29="Nr",N29="RNKr",N29="Np."),"wspornik narożny",IF(N29="N","wspornik narożny",IF(N29="Or","wspornik odporowy",IF(OR(N29="RPP",N29="RPPb",N29="RPPR"),"wspornik przelotowy",IF(N29="RPK","wspornik przelotowy",IF(OR(N29="RPKr",N29="RPKb"),"wspornik przelotowy",IF(N29="BN","wspornik przelotowy",IF(N29="Npr","wspornik narożny",0))))))))))</f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58" t="s">
        <v>99</v>
      </c>
      <c r="D30" s="158"/>
      <c r="E30" s="158"/>
      <c r="F30" s="158"/>
      <c r="G30" s="159" t="s">
        <v>102</v>
      </c>
      <c r="H30" s="159"/>
      <c r="I30" s="157" t="s">
        <v>103</v>
      </c>
      <c r="J30" s="159"/>
      <c r="K30" s="159"/>
      <c r="L30" s="40" t="s">
        <v>77</v>
      </c>
      <c r="M30" s="112"/>
      <c r="N30" s="30"/>
      <c r="O30" s="30"/>
      <c r="P30" s="113"/>
      <c r="Q30" s="19"/>
      <c r="R30" s="39">
        <v>1</v>
      </c>
      <c r="S30" s="30"/>
      <c r="T30" s="30">
        <f t="shared" si="19"/>
        <v>0</v>
      </c>
      <c r="U30" s="34"/>
      <c r="V30" s="35">
        <f t="shared" ca="1" si="20"/>
        <v>142</v>
      </c>
      <c r="W30" s="35">
        <f t="shared" ca="1" si="21"/>
        <v>2.4783675378319479</v>
      </c>
      <c r="X30" s="18" t="str">
        <f t="shared" si="22"/>
        <v>AL.  4x50 mm2+AL. 1x25 mm2</v>
      </c>
      <c r="Y30" s="18" t="str">
        <f t="shared" si="23"/>
        <v xml:space="preserve"> przyłącze napow. nN</v>
      </c>
      <c r="Z30" s="18">
        <f t="shared" si="24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14</v>
      </c>
      <c r="D31" s="116">
        <f>IF(E31=1,1,D22+1)</f>
        <v>4</v>
      </c>
      <c r="E31" s="116">
        <f t="shared" si="9"/>
        <v>0</v>
      </c>
      <c r="F31" s="117" t="str">
        <f t="shared" si="10"/>
        <v>sprawdz</v>
      </c>
      <c r="G31" s="118" t="str">
        <f t="shared" si="11"/>
        <v xml:space="preserve"> CHECK</v>
      </c>
      <c r="H31" s="116" t="str">
        <f t="shared" si="0"/>
        <v xml:space="preserve">wir. 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0 </v>
      </c>
      <c r="K31" s="117">
        <f t="shared" si="5"/>
        <v>0</v>
      </c>
      <c r="L31" s="40" t="s">
        <v>77</v>
      </c>
      <c r="M31" s="112"/>
      <c r="N31" s="30"/>
      <c r="O31" s="30"/>
      <c r="P31" s="113"/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139</v>
      </c>
      <c r="W31" s="35">
        <f t="shared" ca="1" si="8"/>
        <v>2.4260076602721181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>
        <f t="shared" si="3"/>
        <v>0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15</v>
      </c>
      <c r="D32" s="116">
        <f t="shared" si="13"/>
        <v>5</v>
      </c>
      <c r="E32" s="116">
        <f t="shared" si="9"/>
        <v>0</v>
      </c>
      <c r="F32" s="117" t="str">
        <f t="shared" si="10"/>
        <v>sprawdz</v>
      </c>
      <c r="G32" s="118" t="str">
        <f t="shared" si="11"/>
        <v xml:space="preserve"> CHECK</v>
      </c>
      <c r="H32" s="116" t="str">
        <f t="shared" si="0"/>
        <v xml:space="preserve">wir. 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0 </v>
      </c>
      <c r="K32" s="117">
        <f t="shared" si="5"/>
        <v>0</v>
      </c>
      <c r="L32" s="40" t="s">
        <v>77</v>
      </c>
      <c r="M32" s="112"/>
      <c r="N32" s="30"/>
      <c r="O32" s="30"/>
      <c r="P32" s="113"/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166</v>
      </c>
      <c r="W32" s="35">
        <f t="shared" ca="1" si="8"/>
        <v>2.8972465583105871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>
        <f t="shared" si="3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16</v>
      </c>
      <c r="D33" s="116">
        <f t="shared" si="13"/>
        <v>6</v>
      </c>
      <c r="E33" s="116">
        <f t="shared" si="9"/>
        <v>0</v>
      </c>
      <c r="F33" s="117" t="str">
        <f t="shared" si="10"/>
        <v>sprawdz</v>
      </c>
      <c r="G33" s="118" t="str">
        <f t="shared" si="11"/>
        <v xml:space="preserve"> CHECK</v>
      </c>
      <c r="H33" s="116" t="str">
        <f t="shared" si="0"/>
        <v xml:space="preserve">wir. 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0 </v>
      </c>
      <c r="K33" s="117">
        <f t="shared" si="5"/>
        <v>0</v>
      </c>
      <c r="L33" s="40" t="s">
        <v>77</v>
      </c>
      <c r="M33" s="112"/>
      <c r="N33" s="30"/>
      <c r="O33" s="30"/>
      <c r="P33" s="113"/>
      <c r="Q33" s="19"/>
      <c r="R33" s="39">
        <v>3</v>
      </c>
      <c r="S33" s="30"/>
      <c r="T33" s="30">
        <f t="shared" si="6"/>
        <v>0</v>
      </c>
      <c r="U33" s="34"/>
      <c r="V33" s="35">
        <f t="shared" ca="1" si="7"/>
        <v>139</v>
      </c>
      <c r="W33" s="35">
        <f t="shared" ca="1" si="8"/>
        <v>2.4260076602721181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>
        <f t="shared" si="3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17</v>
      </c>
      <c r="D34" s="116">
        <f t="shared" si="13"/>
        <v>7</v>
      </c>
      <c r="E34" s="116">
        <f t="shared" si="9"/>
        <v>0</v>
      </c>
      <c r="F34" s="117" t="str">
        <f t="shared" si="10"/>
        <v>sprawdz</v>
      </c>
      <c r="G34" s="118" t="str">
        <f t="shared" si="11"/>
        <v xml:space="preserve"> CHECK</v>
      </c>
      <c r="H34" s="116" t="str">
        <f t="shared" si="0"/>
        <v xml:space="preserve">wir. 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0 </v>
      </c>
      <c r="K34" s="117">
        <f t="shared" si="5"/>
        <v>0</v>
      </c>
      <c r="L34" s="40" t="s">
        <v>77</v>
      </c>
      <c r="M34" s="112"/>
      <c r="N34" s="30"/>
      <c r="O34" s="30"/>
      <c r="P34" s="113"/>
      <c r="Q34" s="19"/>
      <c r="R34" s="39">
        <v>3</v>
      </c>
      <c r="S34" s="30"/>
      <c r="T34" s="30">
        <f t="shared" si="6"/>
        <v>0</v>
      </c>
      <c r="U34" s="34"/>
      <c r="V34" s="35">
        <f t="shared" ca="1" si="7"/>
        <v>120</v>
      </c>
      <c r="W34" s="35">
        <f t="shared" ca="1" si="8"/>
        <v>2.0943951023931953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>
        <f t="shared" si="3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18</v>
      </c>
      <c r="D35" s="116">
        <f t="shared" si="13"/>
        <v>8</v>
      </c>
      <c r="E35" s="116">
        <f t="shared" si="9"/>
        <v>0</v>
      </c>
      <c r="F35" s="117" t="str">
        <f t="shared" si="10"/>
        <v>sprawdz</v>
      </c>
      <c r="G35" s="118" t="str">
        <f t="shared" si="11"/>
        <v xml:space="preserve"> CHECK</v>
      </c>
      <c r="H35" s="116" t="str">
        <f t="shared" si="0"/>
        <v xml:space="preserve">wir. 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0 </v>
      </c>
      <c r="K35" s="117">
        <f t="shared" si="5"/>
        <v>0</v>
      </c>
      <c r="L35" s="40" t="s">
        <v>77</v>
      </c>
      <c r="M35" s="112"/>
      <c r="N35" s="30"/>
      <c r="O35" s="30"/>
      <c r="P35" s="113"/>
      <c r="Q35" s="19"/>
      <c r="R35" s="39">
        <v>3</v>
      </c>
      <c r="S35" s="30"/>
      <c r="T35" s="30">
        <f t="shared" si="6"/>
        <v>0</v>
      </c>
      <c r="U35" s="34"/>
      <c r="V35" s="35">
        <f t="shared" ca="1" si="7"/>
        <v>176</v>
      </c>
      <c r="W35" s="35">
        <f t="shared" ca="1" si="8"/>
        <v>3.0717794835100198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>
        <f t="shared" si="3"/>
        <v>0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19</v>
      </c>
      <c r="D36" s="116">
        <f t="shared" si="13"/>
        <v>9</v>
      </c>
      <c r="E36" s="116">
        <f t="shared" si="9"/>
        <v>0</v>
      </c>
      <c r="F36" s="117" t="str">
        <f t="shared" si="10"/>
        <v>sprawdz</v>
      </c>
      <c r="G36" s="118" t="str">
        <f t="shared" si="11"/>
        <v xml:space="preserve"> CHECK</v>
      </c>
      <c r="H36" s="116" t="str">
        <f t="shared" si="0"/>
        <v xml:space="preserve">wir. 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0 </v>
      </c>
      <c r="K36" s="117">
        <f t="shared" si="5"/>
        <v>0</v>
      </c>
      <c r="L36" s="40" t="s">
        <v>77</v>
      </c>
      <c r="M36" s="112"/>
      <c r="N36" s="30"/>
      <c r="O36" s="30"/>
      <c r="P36" s="113"/>
      <c r="Q36" s="19"/>
      <c r="R36" s="39">
        <v>3</v>
      </c>
      <c r="S36" s="30"/>
      <c r="T36" s="30">
        <f t="shared" si="6"/>
        <v>0</v>
      </c>
      <c r="U36" s="34"/>
      <c r="V36" s="35">
        <f t="shared" ca="1" si="7"/>
        <v>111</v>
      </c>
      <c r="W36" s="35">
        <f t="shared" ca="1" si="8"/>
        <v>1.9373154697137058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>
        <f t="shared" si="3"/>
        <v>0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20</v>
      </c>
      <c r="D37" s="116">
        <f t="shared" si="13"/>
        <v>10</v>
      </c>
      <c r="E37" s="116">
        <f t="shared" si="9"/>
        <v>0</v>
      </c>
      <c r="F37" s="117" t="str">
        <f t="shared" si="10"/>
        <v>sprawdz</v>
      </c>
      <c r="G37" s="118" t="str">
        <f t="shared" si="11"/>
        <v xml:space="preserve"> CHECK</v>
      </c>
      <c r="H37" s="116" t="str">
        <f t="shared" si="0"/>
        <v xml:space="preserve">wir. 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0 </v>
      </c>
      <c r="K37" s="117">
        <f t="shared" si="5"/>
        <v>0</v>
      </c>
      <c r="L37" s="40" t="s">
        <v>77</v>
      </c>
      <c r="M37" s="112"/>
      <c r="N37" s="30"/>
      <c r="O37" s="30"/>
      <c r="P37" s="113"/>
      <c r="Q37" s="19"/>
      <c r="R37" s="39">
        <v>3</v>
      </c>
      <c r="S37" s="30"/>
      <c r="T37" s="30">
        <f t="shared" si="6"/>
        <v>0</v>
      </c>
      <c r="U37" s="34"/>
      <c r="V37" s="35">
        <f t="shared" ca="1" si="7"/>
        <v>118</v>
      </c>
      <c r="W37" s="35">
        <f t="shared" ca="1" si="8"/>
        <v>2.0594885173533091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>
        <f t="shared" si="3"/>
        <v>0</v>
      </c>
      <c r="AA37" s="16"/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21</v>
      </c>
      <c r="D38" s="116">
        <f t="shared" si="13"/>
        <v>11</v>
      </c>
      <c r="E38" s="116">
        <f t="shared" si="9"/>
        <v>0</v>
      </c>
      <c r="F38" s="117" t="str">
        <f t="shared" si="10"/>
        <v>sprawdz</v>
      </c>
      <c r="G38" s="118" t="str">
        <f t="shared" si="11"/>
        <v xml:space="preserve"> CHECK</v>
      </c>
      <c r="H38" s="116" t="str">
        <f t="shared" si="0"/>
        <v xml:space="preserve">wir. 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0 </v>
      </c>
      <c r="K38" s="117">
        <f t="shared" si="5"/>
        <v>0</v>
      </c>
      <c r="L38" s="40" t="s">
        <v>77</v>
      </c>
      <c r="M38" s="112"/>
      <c r="N38" s="30"/>
      <c r="O38" s="30"/>
      <c r="P38" s="113"/>
      <c r="Q38" s="19"/>
      <c r="R38" s="39">
        <v>3</v>
      </c>
      <c r="S38" s="30"/>
      <c r="T38" s="30">
        <f t="shared" si="6"/>
        <v>0</v>
      </c>
      <c r="U38" s="34"/>
      <c r="V38" s="35">
        <f t="shared" ca="1" si="7"/>
        <v>114</v>
      </c>
      <c r="W38" s="35">
        <f t="shared" ca="1" si="8"/>
        <v>1.9896753472735358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>
        <f t="shared" si="3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22</v>
      </c>
      <c r="D39" s="116">
        <f t="shared" si="13"/>
        <v>12</v>
      </c>
      <c r="E39" s="116">
        <f t="shared" si="9"/>
        <v>0</v>
      </c>
      <c r="F39" s="117" t="str">
        <f t="shared" si="10"/>
        <v>sprawdz</v>
      </c>
      <c r="G39" s="118" t="str">
        <f t="shared" si="11"/>
        <v xml:space="preserve"> CHECK</v>
      </c>
      <c r="H39" s="116" t="str">
        <f t="shared" si="0"/>
        <v xml:space="preserve">wir. </v>
      </c>
      <c r="I39" s="117" t="str">
        <f t="shared" si="4"/>
        <v>AsXSn 4x50 mm2+AsXSn 1x25 mm2 przyłącze napow. nN</v>
      </c>
      <c r="J39" s="117" t="str">
        <f t="shared" si="12"/>
        <v xml:space="preserve">uchwyty, światłowód, 0 </v>
      </c>
      <c r="K39" s="117">
        <f t="shared" si="5"/>
        <v>0</v>
      </c>
      <c r="L39" s="40" t="s">
        <v>77</v>
      </c>
      <c r="M39" s="112"/>
      <c r="N39" s="30"/>
      <c r="O39" s="30"/>
      <c r="P39" s="113"/>
      <c r="Q39" s="19"/>
      <c r="R39" s="39">
        <v>3</v>
      </c>
      <c r="S39" s="30"/>
      <c r="T39" s="30">
        <f t="shared" si="6"/>
        <v>0</v>
      </c>
      <c r="U39" s="34"/>
      <c r="V39" s="35">
        <f t="shared" ca="1" si="7"/>
        <v>104</v>
      </c>
      <c r="W39" s="35">
        <f t="shared" ca="1" si="8"/>
        <v>1.8151424220741028</v>
      </c>
      <c r="X39" s="18" t="str">
        <f t="shared" si="1"/>
        <v>AsXSn 4x50 mm2+AsXSn 1x25 mm2</v>
      </c>
      <c r="Y39" s="18" t="str">
        <f t="shared" si="2"/>
        <v xml:space="preserve"> przyłącze napow. nN</v>
      </c>
      <c r="Z39" s="18">
        <f t="shared" si="3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23</v>
      </c>
      <c r="D40" s="116">
        <f t="shared" si="13"/>
        <v>13</v>
      </c>
      <c r="E40" s="116">
        <f t="shared" si="9"/>
        <v>0</v>
      </c>
      <c r="F40" s="117" t="str">
        <f t="shared" si="10"/>
        <v>sprawdz</v>
      </c>
      <c r="G40" s="118" t="str">
        <f t="shared" si="11"/>
        <v xml:space="preserve"> CHECK</v>
      </c>
      <c r="H40" s="116" t="str">
        <f t="shared" si="0"/>
        <v xml:space="preserve">wir. </v>
      </c>
      <c r="I40" s="117" t="str">
        <f t="shared" si="4"/>
        <v>AsXSn 4x50 mm2+AsXSn 1x25 mm2 przyłącze napow. nN</v>
      </c>
      <c r="J40" s="117" t="str">
        <f t="shared" si="12"/>
        <v xml:space="preserve">uchwyty, światłowód, 0 </v>
      </c>
      <c r="K40" s="117">
        <f t="shared" si="5"/>
        <v>0</v>
      </c>
      <c r="L40" s="40" t="s">
        <v>77</v>
      </c>
      <c r="M40" s="112"/>
      <c r="N40" s="30"/>
      <c r="O40" s="30"/>
      <c r="P40" s="113"/>
      <c r="Q40" s="19"/>
      <c r="R40" s="39">
        <v>3</v>
      </c>
      <c r="S40" s="30"/>
      <c r="T40" s="30">
        <f t="shared" si="6"/>
        <v>0</v>
      </c>
      <c r="U40" s="34"/>
      <c r="V40" s="35">
        <f t="shared" ca="1" si="7"/>
        <v>116</v>
      </c>
      <c r="W40" s="35">
        <f t="shared" ca="1" si="8"/>
        <v>2.0245819323134224</v>
      </c>
      <c r="X40" s="18" t="str">
        <f t="shared" si="1"/>
        <v>AsXSn 4x50 mm2+AsXSn 1x25 mm2</v>
      </c>
      <c r="Y40" s="18" t="str">
        <f t="shared" si="2"/>
        <v xml:space="preserve"> przyłącze napow. nN</v>
      </c>
      <c r="Z40" s="18">
        <f t="shared" si="3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24</v>
      </c>
      <c r="D41" s="116">
        <f t="shared" si="13"/>
        <v>14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0"/>
        <v xml:space="preserve">wir. 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0 </v>
      </c>
      <c r="K41" s="117">
        <f t="shared" si="5"/>
        <v>0</v>
      </c>
      <c r="L41" s="40" t="s">
        <v>77</v>
      </c>
      <c r="M41" s="112"/>
      <c r="N41" s="30"/>
      <c r="O41" s="30"/>
      <c r="P41" s="113"/>
      <c r="Q41" s="19"/>
      <c r="R41" s="39">
        <v>3</v>
      </c>
      <c r="S41" s="39"/>
      <c r="T41" s="30">
        <f t="shared" si="6"/>
        <v>0</v>
      </c>
      <c r="U41" s="34"/>
      <c r="V41" s="35">
        <f t="shared" ca="1" si="7"/>
        <v>147</v>
      </c>
      <c r="W41" s="35">
        <f t="shared" ca="1" si="8"/>
        <v>2.5656340004316642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>
        <f t="shared" si="3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25</v>
      </c>
      <c r="D42" s="116">
        <f t="shared" si="13"/>
        <v>15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30"/>
      <c r="O42" s="30"/>
      <c r="P42" s="113"/>
      <c r="Q42" s="19"/>
      <c r="R42" s="39">
        <v>3</v>
      </c>
      <c r="S42" s="48"/>
      <c r="T42" s="30">
        <f t="shared" si="6"/>
        <v>0</v>
      </c>
      <c r="U42" s="34"/>
      <c r="V42" s="35">
        <f t="shared" ca="1" si="7"/>
        <v>127</v>
      </c>
      <c r="W42" s="35">
        <f t="shared" ca="1" si="8"/>
        <v>2.2165681500327987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26</v>
      </c>
      <c r="D43" s="116">
        <f t="shared" si="13"/>
        <v>16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30"/>
      <c r="O43" s="30"/>
      <c r="P43" s="113"/>
      <c r="Q43" s="19"/>
      <c r="R43" s="39">
        <v>3</v>
      </c>
      <c r="S43" s="50"/>
      <c r="T43" s="30">
        <f t="shared" si="6"/>
        <v>0</v>
      </c>
      <c r="U43" s="34"/>
      <c r="V43" s="35">
        <f t="shared" ca="1" si="7"/>
        <v>117</v>
      </c>
      <c r="W43" s="35">
        <f t="shared" ca="1" si="8"/>
        <v>2.0420352248333655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27</v>
      </c>
      <c r="D44" s="116">
        <f t="shared" si="13"/>
        <v>17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30"/>
      <c r="O44" s="30"/>
      <c r="P44" s="113"/>
      <c r="Q44" s="19"/>
      <c r="R44" s="39">
        <v>3</v>
      </c>
      <c r="S44" s="52"/>
      <c r="T44" s="30">
        <f t="shared" si="6"/>
        <v>0</v>
      </c>
      <c r="U44" s="34">
        <f t="shared" ref="U44:U45" si="25">P44+2</f>
        <v>2</v>
      </c>
      <c r="V44" s="35">
        <f t="shared" ca="1" si="7"/>
        <v>167</v>
      </c>
      <c r="W44" s="35">
        <f t="shared" ca="1" si="8"/>
        <v>2.9146998508305302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28</v>
      </c>
      <c r="D45" s="116">
        <f t="shared" si="13"/>
        <v>18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>
        <f t="shared" si="25"/>
        <v>2</v>
      </c>
      <c r="V45" s="35">
        <f t="shared" ca="1" si="7"/>
        <v>170</v>
      </c>
      <c r="W45" s="35">
        <f t="shared" ca="1" si="8"/>
        <v>2.9670597283903604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 t="s">
        <v>12</v>
      </c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29</v>
      </c>
      <c r="D46" s="116">
        <f t="shared" si="13"/>
        <v>19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/>
      <c r="V46" s="35">
        <f t="shared" ca="1" si="7"/>
        <v>149</v>
      </c>
      <c r="W46" s="35">
        <f t="shared" ca="1" si="8"/>
        <v>2.6005405854715509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30</v>
      </c>
      <c r="D47" s="116">
        <f t="shared" si="13"/>
        <v>20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30"/>
      <c r="P47" s="113"/>
      <c r="Q47" s="19"/>
      <c r="R47" s="39">
        <v>3</v>
      </c>
      <c r="S47" s="30"/>
      <c r="T47" s="30">
        <f t="shared" si="6"/>
        <v>0</v>
      </c>
      <c r="U47" s="34"/>
      <c r="V47" s="35">
        <f t="shared" ca="1" si="7"/>
        <v>133</v>
      </c>
      <c r="W47" s="35">
        <f t="shared" ca="1" si="8"/>
        <v>2.3212879051524582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31</v>
      </c>
      <c r="D48" s="116">
        <f t="shared" si="13"/>
        <v>21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/>
      <c r="V48" s="35">
        <f t="shared" ca="1" si="7"/>
        <v>128</v>
      </c>
      <c r="W48" s="35">
        <f t="shared" ca="1" si="8"/>
        <v>2.2340214425527418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32</v>
      </c>
      <c r="D49" s="116">
        <f t="shared" si="13"/>
        <v>22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/>
      <c r="V49" s="35">
        <f t="shared" ca="1" si="7"/>
        <v>144</v>
      </c>
      <c r="W49" s="35">
        <f t="shared" ca="1" si="8"/>
        <v>2.5132741228718345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33</v>
      </c>
      <c r="D50" s="116">
        <f t="shared" si="13"/>
        <v>23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0"/>
      <c r="O50" s="30"/>
      <c r="P50" s="113"/>
      <c r="Q50" s="19"/>
      <c r="R50" s="39">
        <v>3</v>
      </c>
      <c r="S50" s="30"/>
      <c r="T50" s="30">
        <f t="shared" si="6"/>
        <v>0</v>
      </c>
      <c r="U50" s="34">
        <f t="shared" ref="U50:U69" si="26">P50+2</f>
        <v>2</v>
      </c>
      <c r="V50" s="35">
        <f t="shared" ca="1" si="7"/>
        <v>177</v>
      </c>
      <c r="W50" s="35">
        <f t="shared" ca="1" si="8"/>
        <v>3.0892327760299634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 t="s">
        <v>12</v>
      </c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34</v>
      </c>
      <c r="D51" s="116">
        <f t="shared" si="13"/>
        <v>24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0"/>
      <c r="O51" s="44"/>
      <c r="P51" s="113"/>
      <c r="Q51" s="19"/>
      <c r="R51" s="39">
        <v>3</v>
      </c>
      <c r="S51" s="30"/>
      <c r="T51" s="30">
        <f t="shared" si="6"/>
        <v>0</v>
      </c>
      <c r="U51" s="34">
        <f t="shared" si="26"/>
        <v>2</v>
      </c>
      <c r="V51" s="35">
        <f t="shared" ca="1" si="7"/>
        <v>141</v>
      </c>
      <c r="W51" s="35">
        <f t="shared" ca="1" si="8"/>
        <v>2.4609142453120048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35</v>
      </c>
      <c r="D52" s="116">
        <f t="shared" si="13"/>
        <v>25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30"/>
      <c r="O52" s="30"/>
      <c r="P52" s="113"/>
      <c r="Q52" s="19"/>
      <c r="R52" s="39">
        <v>3</v>
      </c>
      <c r="S52" s="30"/>
      <c r="T52" s="30">
        <f t="shared" si="6"/>
        <v>0</v>
      </c>
      <c r="U52" s="34">
        <f t="shared" si="26"/>
        <v>2</v>
      </c>
      <c r="V52" s="35">
        <f t="shared" ca="1" si="7"/>
        <v>132</v>
      </c>
      <c r="W52" s="35">
        <f t="shared" ca="1" si="8"/>
        <v>2.3038346126325151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36</v>
      </c>
      <c r="D53" s="116">
        <f t="shared" si="13"/>
        <v>26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30"/>
      <c r="O53" s="30"/>
      <c r="P53" s="113"/>
      <c r="Q53" s="19"/>
      <c r="R53" s="39">
        <v>3</v>
      </c>
      <c r="S53" s="30"/>
      <c r="T53" s="30">
        <f t="shared" si="6"/>
        <v>0</v>
      </c>
      <c r="U53" s="34">
        <f t="shared" si="26"/>
        <v>2</v>
      </c>
      <c r="V53" s="35">
        <f t="shared" ca="1" si="7"/>
        <v>173</v>
      </c>
      <c r="W53" s="35">
        <f t="shared" ca="1" si="8"/>
        <v>3.0194196059501901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37</v>
      </c>
      <c r="D54" s="116">
        <f t="shared" si="13"/>
        <v>27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39"/>
      <c r="O54" s="39"/>
      <c r="P54" s="113"/>
      <c r="Q54" s="19"/>
      <c r="R54" s="39">
        <v>3</v>
      </c>
      <c r="S54" s="30"/>
      <c r="T54" s="30">
        <f t="shared" si="6"/>
        <v>0</v>
      </c>
      <c r="U54" s="34">
        <f t="shared" si="26"/>
        <v>2</v>
      </c>
      <c r="V54" s="35">
        <f t="shared" ca="1" si="7"/>
        <v>122</v>
      </c>
      <c r="W54" s="35">
        <f t="shared" ca="1" si="8"/>
        <v>2.1293016874330819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38</v>
      </c>
      <c r="D55" s="116">
        <f t="shared" si="13"/>
        <v>28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9"/>
      <c r="O55" s="39"/>
      <c r="P55" s="113"/>
      <c r="Q55" s="19"/>
      <c r="R55" s="39">
        <v>3</v>
      </c>
      <c r="S55" s="39"/>
      <c r="T55" s="30">
        <f t="shared" si="6"/>
        <v>0</v>
      </c>
      <c r="U55" s="34">
        <f t="shared" si="26"/>
        <v>2</v>
      </c>
      <c r="V55" s="35">
        <f t="shared" ca="1" si="7"/>
        <v>180</v>
      </c>
      <c r="W55" s="35">
        <f t="shared" ca="1" si="8"/>
        <v>3.1415926535897931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39</v>
      </c>
      <c r="D56" s="116">
        <f t="shared" si="13"/>
        <v>29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48"/>
      <c r="O56" s="48"/>
      <c r="P56" s="113"/>
      <c r="Q56" s="19"/>
      <c r="R56" s="39">
        <v>3</v>
      </c>
      <c r="S56" s="48"/>
      <c r="T56" s="30">
        <f t="shared" si="6"/>
        <v>0</v>
      </c>
      <c r="U56" s="34">
        <f t="shared" si="26"/>
        <v>2</v>
      </c>
      <c r="V56" s="35">
        <f t="shared" ca="1" si="7"/>
        <v>118</v>
      </c>
      <c r="W56" s="35">
        <f t="shared" ca="1" si="8"/>
        <v>2.0594885173533091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40</v>
      </c>
      <c r="D57" s="116">
        <f t="shared" si="13"/>
        <v>30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50"/>
      <c r="O57" s="50"/>
      <c r="P57" s="113"/>
      <c r="Q57" s="19"/>
      <c r="R57" s="39">
        <v>3</v>
      </c>
      <c r="S57" s="50"/>
      <c r="T57" s="30">
        <f t="shared" si="6"/>
        <v>0</v>
      </c>
      <c r="U57" s="34">
        <f t="shared" si="26"/>
        <v>2</v>
      </c>
      <c r="V57" s="35">
        <f t="shared" ca="1" si="7"/>
        <v>176</v>
      </c>
      <c r="W57" s="35">
        <f t="shared" ca="1" si="8"/>
        <v>3.0717794835100198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41</v>
      </c>
      <c r="D58" s="116">
        <f t="shared" si="13"/>
        <v>31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52"/>
      <c r="O58" s="52"/>
      <c r="P58" s="113"/>
      <c r="Q58" s="19"/>
      <c r="R58" s="39">
        <v>3</v>
      </c>
      <c r="S58" s="52"/>
      <c r="T58" s="30">
        <f t="shared" si="6"/>
        <v>0</v>
      </c>
      <c r="U58" s="34">
        <f t="shared" si="26"/>
        <v>2</v>
      </c>
      <c r="V58" s="35">
        <f t="shared" ca="1" si="7"/>
        <v>148</v>
      </c>
      <c r="W58" s="35">
        <f t="shared" ca="1" si="8"/>
        <v>2.5830872929516078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42</v>
      </c>
      <c r="D59" s="116">
        <f t="shared" si="13"/>
        <v>32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94</v>
      </c>
      <c r="W59" s="35">
        <f t="shared" ca="1" si="8"/>
        <v>1.6406094968746698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43</v>
      </c>
      <c r="D60" s="116">
        <f t="shared" si="13"/>
        <v>33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0"/>
      <c r="O60" s="30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162</v>
      </c>
      <c r="W60" s="35">
        <f t="shared" ca="1" si="8"/>
        <v>2.8274333882308138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44</v>
      </c>
      <c r="D61" s="116">
        <f t="shared" si="13"/>
        <v>34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0"/>
      <c r="O61" s="30"/>
      <c r="P61" s="113"/>
      <c r="Q61" s="19"/>
      <c r="R61" s="39">
        <v>3</v>
      </c>
      <c r="S61" s="30"/>
      <c r="T61" s="30">
        <f t="shared" si="6"/>
        <v>0</v>
      </c>
      <c r="U61" s="34">
        <f t="shared" si="26"/>
        <v>2</v>
      </c>
      <c r="V61" s="35">
        <f t="shared" ca="1" si="7"/>
        <v>176</v>
      </c>
      <c r="W61" s="35">
        <f t="shared" ca="1" si="8"/>
        <v>3.0717794835100198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45</v>
      </c>
      <c r="D62" s="116">
        <f t="shared" si="13"/>
        <v>35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30"/>
      <c r="O62" s="30"/>
      <c r="P62" s="113"/>
      <c r="Q62" s="19"/>
      <c r="R62" s="39">
        <v>3</v>
      </c>
      <c r="S62" s="30"/>
      <c r="T62" s="30">
        <f t="shared" si="6"/>
        <v>0</v>
      </c>
      <c r="U62" s="34">
        <f t="shared" si="26"/>
        <v>2</v>
      </c>
      <c r="V62" s="35">
        <f t="shared" ca="1" si="7"/>
        <v>105</v>
      </c>
      <c r="W62" s="35">
        <f t="shared" ca="1" si="8"/>
        <v>1.8325957145940461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46</v>
      </c>
      <c r="D63" s="116">
        <f t="shared" si="13"/>
        <v>36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30"/>
      <c r="O63" s="30"/>
      <c r="P63" s="113"/>
      <c r="Q63" s="19"/>
      <c r="R63" s="39">
        <v>3</v>
      </c>
      <c r="S63" s="30"/>
      <c r="T63" s="30">
        <f t="shared" si="6"/>
        <v>0</v>
      </c>
      <c r="U63" s="34">
        <f t="shared" si="26"/>
        <v>2</v>
      </c>
      <c r="V63" s="35">
        <f t="shared" ca="1" si="7"/>
        <v>160</v>
      </c>
      <c r="W63" s="35">
        <f t="shared" ca="1" si="8"/>
        <v>2.7925268031909272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47</v>
      </c>
      <c r="D64" s="116">
        <f t="shared" si="13"/>
        <v>37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9"/>
      <c r="O64" s="39"/>
      <c r="P64" s="113"/>
      <c r="Q64" s="19"/>
      <c r="R64" s="39">
        <v>3</v>
      </c>
      <c r="S64" s="30"/>
      <c r="T64" s="30">
        <f t="shared" si="6"/>
        <v>0</v>
      </c>
      <c r="U64" s="34">
        <f t="shared" si="26"/>
        <v>2</v>
      </c>
      <c r="V64" s="35">
        <f t="shared" ca="1" si="7"/>
        <v>142</v>
      </c>
      <c r="W64" s="35">
        <f t="shared" ca="1" si="8"/>
        <v>2.4783675378319479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48</v>
      </c>
      <c r="D65" s="116">
        <f t="shared" si="13"/>
        <v>38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9"/>
      <c r="O65" s="39"/>
      <c r="P65" s="113"/>
      <c r="Q65" s="19"/>
      <c r="R65" s="39">
        <v>3</v>
      </c>
      <c r="S65" s="39"/>
      <c r="T65" s="30">
        <f t="shared" si="6"/>
        <v>0</v>
      </c>
      <c r="U65" s="34">
        <f t="shared" si="26"/>
        <v>2</v>
      </c>
      <c r="V65" s="35">
        <f t="shared" ca="1" si="7"/>
        <v>131</v>
      </c>
      <c r="W65" s="35">
        <f t="shared" ca="1" si="8"/>
        <v>2.2863813201125716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49</v>
      </c>
      <c r="D66" s="116">
        <f t="shared" si="13"/>
        <v>39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48"/>
      <c r="O66" s="48"/>
      <c r="P66" s="113"/>
      <c r="Q66" s="19"/>
      <c r="R66" s="39">
        <v>3</v>
      </c>
      <c r="S66" s="48"/>
      <c r="T66" s="30">
        <f t="shared" si="6"/>
        <v>0</v>
      </c>
      <c r="U66" s="34">
        <f t="shared" si="26"/>
        <v>2</v>
      </c>
      <c r="V66" s="35">
        <f t="shared" ca="1" si="7"/>
        <v>125</v>
      </c>
      <c r="W66" s="35">
        <f t="shared" ca="1" si="8"/>
        <v>2.1816615649929121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50</v>
      </c>
      <c r="D67" s="116">
        <f t="shared" si="13"/>
        <v>40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50"/>
      <c r="O67" s="50"/>
      <c r="P67" s="113"/>
      <c r="Q67" s="19"/>
      <c r="R67" s="39">
        <v>3</v>
      </c>
      <c r="S67" s="50"/>
      <c r="T67" s="30">
        <f t="shared" si="6"/>
        <v>0</v>
      </c>
      <c r="U67" s="34">
        <f t="shared" si="26"/>
        <v>2</v>
      </c>
      <c r="V67" s="35">
        <f t="shared" ca="1" si="7"/>
        <v>121</v>
      </c>
      <c r="W67" s="35">
        <f t="shared" ca="1" si="8"/>
        <v>2.1118483949131388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51</v>
      </c>
      <c r="D68" s="116">
        <f t="shared" si="13"/>
        <v>41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52"/>
      <c r="O68" s="52"/>
      <c r="P68" s="113"/>
      <c r="Q68" s="19"/>
      <c r="R68" s="39">
        <v>3</v>
      </c>
      <c r="S68" s="52"/>
      <c r="T68" s="30">
        <f t="shared" si="6"/>
        <v>0</v>
      </c>
      <c r="U68" s="34">
        <f t="shared" si="26"/>
        <v>2</v>
      </c>
      <c r="V68" s="35">
        <f t="shared" ca="1" si="7"/>
        <v>118</v>
      </c>
      <c r="W68" s="35">
        <f t="shared" ca="1" si="8"/>
        <v>2.0594885173533091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52</v>
      </c>
      <c r="D69" s="116">
        <f t="shared" si="13"/>
        <v>42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>
        <f t="shared" si="26"/>
        <v>2</v>
      </c>
      <c r="V69" s="35">
        <f t="shared" ca="1" si="7"/>
        <v>98</v>
      </c>
      <c r="W69" s="35">
        <f t="shared" ca="1" si="8"/>
        <v>1.7104226669544429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53</v>
      </c>
      <c r="D70" s="116">
        <f t="shared" si="13"/>
        <v>43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6"/>
        <v>0</v>
      </c>
      <c r="U70" s="34">
        <f>SUM(U44:U69)</f>
        <v>44</v>
      </c>
      <c r="V70" s="35">
        <f t="shared" ca="1" si="7"/>
        <v>150</v>
      </c>
      <c r="W70" s="35">
        <f t="shared" ca="1" si="8"/>
        <v>2.6179938779914944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54</v>
      </c>
      <c r="D71" s="116">
        <f t="shared" si="13"/>
        <v>44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30"/>
      <c r="O71" s="30"/>
      <c r="P71" s="113"/>
      <c r="Q71" s="19"/>
      <c r="R71" s="39">
        <v>3</v>
      </c>
      <c r="S71" s="30"/>
      <c r="T71" s="30">
        <f t="shared" si="6"/>
        <v>0</v>
      </c>
      <c r="U71" s="34"/>
      <c r="V71" s="35">
        <f t="shared" ca="1" si="7"/>
        <v>176</v>
      </c>
      <c r="W71" s="35">
        <f t="shared" ca="1" si="8"/>
        <v>3.0717794835100198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55</v>
      </c>
      <c r="D72" s="116">
        <f t="shared" si="13"/>
        <v>45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134</v>
      </c>
      <c r="W72" s="35">
        <f t="shared" ca="1" si="8"/>
        <v>2.3387411976724017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56</v>
      </c>
      <c r="D73" s="116">
        <f t="shared" si="13"/>
        <v>46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6"/>
        <v>0</v>
      </c>
      <c r="U73" s="34"/>
      <c r="V73" s="35">
        <f t="shared" ca="1" si="7"/>
        <v>100</v>
      </c>
      <c r="W73" s="35">
        <f t="shared" ca="1" si="8"/>
        <v>1.7453292519943295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57</v>
      </c>
      <c r="D74" s="116">
        <f t="shared" si="13"/>
        <v>47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55"/>
      <c r="O74" s="55"/>
      <c r="P74" s="113"/>
      <c r="Q74" s="19"/>
      <c r="R74" s="39">
        <v>3</v>
      </c>
      <c r="S74" s="55"/>
      <c r="T74" s="30">
        <f t="shared" si="6"/>
        <v>0</v>
      </c>
      <c r="U74" s="34">
        <f t="shared" ref="U74:U75" si="27">P74+2</f>
        <v>2</v>
      </c>
      <c r="V74" s="35">
        <f t="shared" ca="1" si="7"/>
        <v>139</v>
      </c>
      <c r="W74" s="35">
        <f t="shared" ca="1" si="8"/>
        <v>2.4260076602721181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58</v>
      </c>
      <c r="D75" s="116">
        <f t="shared" si="13"/>
        <v>48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14"/>
      <c r="O75" s="14"/>
      <c r="P75" s="113"/>
      <c r="Q75" s="19"/>
      <c r="R75" s="39">
        <v>3</v>
      </c>
      <c r="S75" s="14"/>
      <c r="T75" s="30">
        <f t="shared" si="6"/>
        <v>0</v>
      </c>
      <c r="U75" s="34">
        <f t="shared" si="27"/>
        <v>2</v>
      </c>
      <c r="V75" s="35">
        <f t="shared" ca="1" si="7"/>
        <v>173</v>
      </c>
      <c r="W75" s="35">
        <f t="shared" ca="1" si="8"/>
        <v>3.0194196059501901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59</v>
      </c>
      <c r="D76" s="116">
        <f t="shared" si="13"/>
        <v>49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144</v>
      </c>
      <c r="W76" s="35">
        <f t="shared" ca="1" si="8"/>
        <v>2.5132741228718345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60</v>
      </c>
      <c r="D77" s="116">
        <f t="shared" si="13"/>
        <v>50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si="0"/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14"/>
      <c r="O77" s="14"/>
      <c r="P77" s="113"/>
      <c r="Q77" s="19"/>
      <c r="R77" s="39">
        <v>3</v>
      </c>
      <c r="S77" s="14"/>
      <c r="T77" s="30">
        <f t="shared" si="6"/>
        <v>0</v>
      </c>
      <c r="U77" s="34">
        <v>36</v>
      </c>
      <c r="V77" s="35">
        <f t="shared" ca="1" si="7"/>
        <v>168</v>
      </c>
      <c r="W77" s="35">
        <f t="shared" ca="1" si="8"/>
        <v>2.9321531433504737</v>
      </c>
      <c r="X77" s="18" t="str">
        <f t="shared" si="1"/>
        <v>AsXSn 4x50 mm2+AsXSn 1x25 mm2</v>
      </c>
      <c r="Y77" s="18" t="str">
        <f t="shared" si="2"/>
        <v xml:space="preserve"> przyłącze napow. nN</v>
      </c>
      <c r="Z77" s="18">
        <f t="shared" si="3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61</v>
      </c>
      <c r="D78" s="116">
        <f t="shared" si="13"/>
        <v>51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0"/>
        <v xml:space="preserve">wir. </v>
      </c>
      <c r="I78" s="117" t="str">
        <f t="shared" si="4"/>
        <v>AsXSn 4x50 mm2+AsXSn 1x25 mm2 przyłącze napow. nN</v>
      </c>
      <c r="J78" s="117" t="str">
        <f t="shared" si="12"/>
        <v xml:space="preserve">uchwyty, światłowód, 0 </v>
      </c>
      <c r="K78" s="117">
        <f t="shared" si="5"/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6"/>
        <v>0</v>
      </c>
      <c r="U78" s="34"/>
      <c r="V78" s="35">
        <f t="shared" ca="1" si="7"/>
        <v>140</v>
      </c>
      <c r="W78" s="35">
        <f t="shared" ca="1" si="8"/>
        <v>2.4434609527920612</v>
      </c>
      <c r="X78" s="18" t="str">
        <f t="shared" si="1"/>
        <v>AsXSn 4x50 mm2+AsXSn 1x25 mm2</v>
      </c>
      <c r="Y78" s="18" t="str">
        <f t="shared" si="2"/>
        <v xml:space="preserve"> przyłącze napow. nN</v>
      </c>
      <c r="Z78" s="18">
        <f t="shared" si="3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62</v>
      </c>
      <c r="D79" s="116">
        <f t="shared" si="13"/>
        <v>52</v>
      </c>
      <c r="E79" s="116">
        <f t="shared" si="9"/>
        <v>0</v>
      </c>
      <c r="F79" s="117" t="str">
        <f t="shared" si="10"/>
        <v>sprawdz</v>
      </c>
      <c r="G79" s="118" t="str">
        <f t="shared" si="11"/>
        <v xml:space="preserve"> CHECK</v>
      </c>
      <c r="H79" s="116" t="str">
        <f t="shared" si="0"/>
        <v xml:space="preserve">wir. </v>
      </c>
      <c r="I79" s="117" t="str">
        <f t="shared" si="4"/>
        <v>AsXSn 4x50 mm2+AsXSn 1x25 mm2 przyłącze napow. nN</v>
      </c>
      <c r="J79" s="117" t="str">
        <f t="shared" si="12"/>
        <v xml:space="preserve">uchwyty, światłowód, 0 </v>
      </c>
      <c r="K79" s="117">
        <f t="shared" si="5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6"/>
        <v>0</v>
      </c>
      <c r="U79" s="34"/>
      <c r="V79" s="35">
        <f t="shared" ca="1" si="7"/>
        <v>158</v>
      </c>
      <c r="W79" s="35">
        <f t="shared" ca="1" si="8"/>
        <v>2.7576202181510405</v>
      </c>
      <c r="X79" s="18" t="str">
        <f t="shared" si="1"/>
        <v>AsXSn 4x50 mm2+AsXSn 1x25 mm2</v>
      </c>
      <c r="Y79" s="18" t="str">
        <f t="shared" si="2"/>
        <v xml:space="preserve"> przyłącze napow. nN</v>
      </c>
      <c r="Z79" s="18">
        <f t="shared" si="3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63</v>
      </c>
      <c r="D80" s="116">
        <f t="shared" si="13"/>
        <v>53</v>
      </c>
      <c r="E80" s="116">
        <f t="shared" si="9"/>
        <v>0</v>
      </c>
      <c r="F80" s="117" t="str">
        <f t="shared" si="10"/>
        <v>sprawdz</v>
      </c>
      <c r="G80" s="118" t="str">
        <f t="shared" si="11"/>
        <v xml:space="preserve"> CHECK</v>
      </c>
      <c r="H80" s="116" t="str">
        <f t="shared" si="0"/>
        <v xml:space="preserve">wir. </v>
      </c>
      <c r="I80" s="117" t="str">
        <f t="shared" si="4"/>
        <v>AsXSn 4x50 mm2+AsXSn 1x25 mm2 przyłącze napow. nN</v>
      </c>
      <c r="J80" s="117" t="str">
        <f t="shared" si="12"/>
        <v xml:space="preserve">uchwyty, światłowód, 0 </v>
      </c>
      <c r="K80" s="117">
        <f t="shared" si="5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6"/>
        <v>0</v>
      </c>
      <c r="U80" s="34"/>
      <c r="V80" s="35">
        <f t="shared" ca="1" si="7"/>
        <v>116</v>
      </c>
      <c r="W80" s="35">
        <f t="shared" ca="1" si="8"/>
        <v>2.0245819323134224</v>
      </c>
      <c r="X80" s="18" t="str">
        <f t="shared" si="1"/>
        <v>AsXSn 4x50 mm2+AsXSn 1x25 mm2</v>
      </c>
      <c r="Y80" s="18" t="str">
        <f t="shared" si="2"/>
        <v xml:space="preserve"> przyłącze napow. nN</v>
      </c>
      <c r="Z80" s="18">
        <f t="shared" si="3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64</v>
      </c>
      <c r="D81" s="116">
        <f t="shared" si="13"/>
        <v>54</v>
      </c>
      <c r="E81" s="116">
        <f t="shared" si="9"/>
        <v>0</v>
      </c>
      <c r="F81" s="117" t="str">
        <f t="shared" si="10"/>
        <v>sprawdz</v>
      </c>
      <c r="G81" s="118" t="str">
        <f t="shared" si="11"/>
        <v xml:space="preserve"> CHECK</v>
      </c>
      <c r="H81" s="116" t="str">
        <f t="shared" ref="H81:H143" si="28">IF(O81="-10/ZN",CONCATENATE("żel. ",N81,O81),CONCATENATE("wir. ",N81,O81))</f>
        <v xml:space="preserve">wir. </v>
      </c>
      <c r="I81" s="117" t="str">
        <f t="shared" si="4"/>
        <v>AsXSn 4x50 mm2+AsXSn 1x25 mm2 przyłącze napow. nN</v>
      </c>
      <c r="J81" s="117" t="str">
        <f t="shared" si="12"/>
        <v xml:space="preserve">uchwyty, światłowód, 0 </v>
      </c>
      <c r="K81" s="117">
        <f t="shared" si="5"/>
        <v>0</v>
      </c>
      <c r="L81" s="40" t="s">
        <v>77</v>
      </c>
      <c r="M81" s="112"/>
      <c r="N81" s="30"/>
      <c r="O81" s="30"/>
      <c r="P81" s="113"/>
      <c r="Q81" s="19"/>
      <c r="R81" s="39">
        <v>3</v>
      </c>
      <c r="S81" s="30"/>
      <c r="T81" s="30">
        <f t="shared" si="6"/>
        <v>0</v>
      </c>
      <c r="U81" s="34">
        <f t="shared" ref="U81:U83" si="29">P81+2</f>
        <v>2</v>
      </c>
      <c r="V81" s="35">
        <f t="shared" ca="1" si="7"/>
        <v>174</v>
      </c>
      <c r="W81" s="35">
        <f t="shared" ca="1" si="8"/>
        <v>3.0368728984701332</v>
      </c>
      <c r="X81" s="18" t="str">
        <f t="shared" ref="X81:X144" si="30">IF(R81=1,("AL.  4x50 mm2+AL. 1x25 mm2"),IF(R81=2,("AL.  4x50 mm2+AL. 2x25 mm2"),IF(R81=3,("AsXSn 4x50 mm2+AsXSn 1x25 mm2"),IF(R81=4,("AsXSn 4x50 mm2+AsXSn 2x25 mm2"),IF(R81=5,("AL.  4x50 mm2"),IF(R81=6,("AsXSn 4x50 mm2"),IF(R81=9,("2xAL. 2x25 mm2"),IF(R81=8,("3xAsXSn 4x50 mm2+AsXSn 2x25 mm2"),IF(R81=10,("AsXSn 4x70 mm2+AL.  4x50 mm2+AL. 2x25 mm2"),IF(R81=11,("AL.  7x50 mm2+AL. 2x25 mm2")))))))))))</f>
        <v>AsXSn 4x50 mm2+AsXSn 1x25 mm2</v>
      </c>
      <c r="Y81" s="18" t="str">
        <f t="shared" ref="Y81:Y144" si="31">IF(S81="T",(", lampa OU, przyłącze napow. nN"), (" przyłącze napow. nN"))</f>
        <v xml:space="preserve"> przyłącze napow. nN</v>
      </c>
      <c r="Z81" s="18">
        <f t="shared" ref="Z81:Z122" si="32">IF(OR(N81="Kr",N81="K"),"wspornik krańcowy",IF(N81="P","wspornik przelotowy",IF(OR(N81="Nr",N81="RNKr",N81="Np."),"wspornik narożny",IF(N81="N","wspornik narożny",IF(N81="Or","wspornik odporowy",IF(OR(N81="RPP",N81="RPPb",N81="RPPR"),"wspornik przelotowy",IF(N81="RPK","wspornik przelotowy",IF(OR(N81="RPKr",N81="RPKb"),"wspornik przelotowy",IF(N81="BN","wspornik przelotowy",IF(N81="Npr","wspornik narożny",0))))))))))</f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65</v>
      </c>
      <c r="D82" s="116">
        <f t="shared" si="13"/>
        <v>55</v>
      </c>
      <c r="E82" s="116">
        <f t="shared" si="9"/>
        <v>0</v>
      </c>
      <c r="F82" s="117" t="str">
        <f t="shared" si="10"/>
        <v>sprawdz</v>
      </c>
      <c r="G82" s="118" t="str">
        <f t="shared" si="11"/>
        <v xml:space="preserve"> CHECK</v>
      </c>
      <c r="H82" s="116" t="str">
        <f t="shared" si="28"/>
        <v xml:space="preserve">wir. </v>
      </c>
      <c r="I82" s="117" t="str">
        <f t="shared" ref="I82:I120" si="33">CONCATENATE(X82,Y82)</f>
        <v>AsXSn 4x50 mm2+AsXSn 1x25 mm2 przyłącze napow. nN</v>
      </c>
      <c r="J82" s="117" t="str">
        <f t="shared" si="12"/>
        <v xml:space="preserve">uchwyty, światłowód, 0 </v>
      </c>
      <c r="K82" s="117">
        <f t="shared" ref="K82:K89" si="34">P82</f>
        <v>0</v>
      </c>
      <c r="L82" s="40" t="s">
        <v>77</v>
      </c>
      <c r="M82" s="112"/>
      <c r="N82" s="30"/>
      <c r="O82" s="30"/>
      <c r="P82" s="113"/>
      <c r="Q82" s="19"/>
      <c r="R82" s="39">
        <v>3</v>
      </c>
      <c r="S82" s="30"/>
      <c r="T82" s="30">
        <f t="shared" ref="T82:T107" si="35">IF(S82="T",20,0)</f>
        <v>0</v>
      </c>
      <c r="U82" s="34">
        <f t="shared" si="29"/>
        <v>2</v>
      </c>
      <c r="V82" s="35">
        <f t="shared" ref="V82:V120" ca="1" si="36">RANDBETWEEN(90,180)</f>
        <v>179</v>
      </c>
      <c r="W82" s="35">
        <f t="shared" ref="W82:W98" ca="1" si="37">RADIANS(V82)</f>
        <v>3.12413936106985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66</v>
      </c>
      <c r="D83" s="116">
        <f t="shared" si="13"/>
        <v>56</v>
      </c>
      <c r="E83" s="116">
        <f t="shared" ref="E83:E146" si="38">M83</f>
        <v>0</v>
      </c>
      <c r="F83" s="117" t="str">
        <f t="shared" ref="F83:F146" si="39">IF(O83="-10.5/10/E",1000,IF(OR(N83="Nr",N83="Kr",N83="Or",N83="RPKr",N83="RNKr"),1472,IF(N83="P",227,IF(N83="BN",454,IF(N83="Np.",1250,"sprawdz")))))</f>
        <v>sprawdz</v>
      </c>
      <c r="G83" s="118" t="str">
        <f t="shared" ref="G83:G146" si="40">IF(N83="P",1.4308*P83+64.2+37.8+T83,IF(OR(N83="Kr",N83="RPKr",N83="RPK",N83="K"),501+321.33+1.43*P83+79,IF(OR(N83="Nr",N83="N",N83="Nrp"),2*501*COS(W83/2)+20+79+125,IF(N83="Or",657,IF(OR(N83="Pb",N83="BN",N83="Pp"),1.43*P83+64.2+77.6+T84," CHECK")))))</f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ref="J83:J146" si="41">CONCATENATE("uchwyty, światłowód, ",Z83,IF(Q83=1, ", mufa i zapas", " "))</f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29"/>
        <v>2</v>
      </c>
      <c r="V83" s="35">
        <f t="shared" ca="1" si="36"/>
        <v>161</v>
      </c>
      <c r="W83" s="35">
        <f t="shared" ca="1" si="37"/>
        <v>2.8099800957108707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67</v>
      </c>
      <c r="D84" s="116">
        <f t="shared" ref="D84:D147" si="42">IF(E84=1,1,D83+1)</f>
        <v>57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v>883</v>
      </c>
      <c r="V84" s="35">
        <f t="shared" ca="1" si="36"/>
        <v>93</v>
      </c>
      <c r="W84" s="35">
        <f t="shared" ca="1" si="37"/>
        <v>1.6231562043547265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68</v>
      </c>
      <c r="D85" s="116">
        <f t="shared" si="42"/>
        <v>58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55"/>
      <c r="O85" s="55"/>
      <c r="P85" s="113"/>
      <c r="Q85" s="19"/>
      <c r="R85" s="39">
        <v>3</v>
      </c>
      <c r="S85" s="55"/>
      <c r="T85" s="30">
        <f t="shared" si="35"/>
        <v>0</v>
      </c>
      <c r="U85" s="34">
        <f t="shared" ref="U85:U94" si="43">P85+2</f>
        <v>2</v>
      </c>
      <c r="V85" s="35">
        <f t="shared" ca="1" si="36"/>
        <v>151</v>
      </c>
      <c r="W85" s="35">
        <f t="shared" ca="1" si="37"/>
        <v>2.6354471705114375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69</v>
      </c>
      <c r="D86" s="116">
        <f t="shared" si="42"/>
        <v>59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>
        <f t="shared" si="34"/>
        <v>0</v>
      </c>
      <c r="L86" s="40" t="s">
        <v>77</v>
      </c>
      <c r="M86" s="112"/>
      <c r="N86" s="14"/>
      <c r="O86" s="14"/>
      <c r="P86" s="113"/>
      <c r="Q86" s="19"/>
      <c r="R86" s="39">
        <v>3</v>
      </c>
      <c r="S86" s="14"/>
      <c r="T86" s="30">
        <f t="shared" si="35"/>
        <v>0</v>
      </c>
      <c r="U86" s="34">
        <f t="shared" si="43"/>
        <v>2</v>
      </c>
      <c r="V86" s="35">
        <f t="shared" ca="1" si="36"/>
        <v>97</v>
      </c>
      <c r="W86" s="35">
        <f t="shared" ca="1" si="37"/>
        <v>1.6929693744344996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70</v>
      </c>
      <c r="D87" s="116">
        <f t="shared" si="42"/>
        <v>60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>
        <f t="shared" si="34"/>
        <v>0</v>
      </c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178</v>
      </c>
      <c r="W87" s="35">
        <f t="shared" ca="1" si="37"/>
        <v>3.1066860685499065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71</v>
      </c>
      <c r="D88" s="116">
        <f t="shared" si="42"/>
        <v>61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>
        <f t="shared" si="34"/>
        <v>0</v>
      </c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103</v>
      </c>
      <c r="W88" s="35">
        <f t="shared" ca="1" si="37"/>
        <v>1.7976891295541595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72</v>
      </c>
      <c r="D89" s="116">
        <f t="shared" si="42"/>
        <v>62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>
        <f t="shared" si="34"/>
        <v>0</v>
      </c>
      <c r="L89" s="40" t="s">
        <v>77</v>
      </c>
      <c r="M89" s="112"/>
      <c r="N89" s="30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158</v>
      </c>
      <c r="W89" s="35">
        <f t="shared" ca="1" si="37"/>
        <v>2.7576202181510405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 t="s">
        <v>12</v>
      </c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73</v>
      </c>
      <c r="D90" s="116">
        <f t="shared" si="42"/>
        <v>63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30"/>
      <c r="O90" s="30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100</v>
      </c>
      <c r="W90" s="35">
        <f t="shared" ca="1" si="37"/>
        <v>1.7453292519943295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74</v>
      </c>
      <c r="D91" s="116">
        <f t="shared" si="42"/>
        <v>64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0"/>
      <c r="O91" s="30"/>
      <c r="P91" s="113"/>
      <c r="Q91" s="19"/>
      <c r="R91" s="39">
        <v>3</v>
      </c>
      <c r="S91" s="30"/>
      <c r="T91" s="30">
        <f t="shared" si="35"/>
        <v>0</v>
      </c>
      <c r="U91" s="34">
        <f t="shared" si="43"/>
        <v>2</v>
      </c>
      <c r="V91" s="35">
        <f t="shared" ca="1" si="36"/>
        <v>166</v>
      </c>
      <c r="W91" s="35">
        <f t="shared" ca="1" si="37"/>
        <v>2.8972465583105871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75</v>
      </c>
      <c r="D92" s="116">
        <f t="shared" si="42"/>
        <v>65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0"/>
      <c r="O92" s="30"/>
      <c r="P92" s="113"/>
      <c r="Q92" s="19"/>
      <c r="R92" s="39">
        <v>3</v>
      </c>
      <c r="S92" s="30"/>
      <c r="T92" s="30">
        <f t="shared" si="35"/>
        <v>0</v>
      </c>
      <c r="U92" s="34">
        <f t="shared" si="43"/>
        <v>2</v>
      </c>
      <c r="V92" s="35">
        <f t="shared" ca="1" si="36"/>
        <v>123</v>
      </c>
      <c r="W92" s="35">
        <f t="shared" ca="1" si="37"/>
        <v>2.1467549799530254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76</v>
      </c>
      <c r="D93" s="116">
        <f t="shared" si="42"/>
        <v>66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7"/>
      <c r="L93" s="40" t="s">
        <v>77</v>
      </c>
      <c r="M93" s="112"/>
      <c r="N93" s="14"/>
      <c r="O93" s="30"/>
      <c r="P93" s="113"/>
      <c r="Q93" s="19"/>
      <c r="R93" s="39">
        <v>3</v>
      </c>
      <c r="S93" s="30"/>
      <c r="T93" s="30">
        <f t="shared" si="35"/>
        <v>0</v>
      </c>
      <c r="U93" s="34">
        <f t="shared" si="43"/>
        <v>2</v>
      </c>
      <c r="V93" s="35">
        <f t="shared" ca="1" si="36"/>
        <v>95</v>
      </c>
      <c r="W93" s="35">
        <f t="shared" ca="1" si="37"/>
        <v>1.6580627893946132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77</v>
      </c>
      <c r="D94" s="116">
        <f t="shared" si="42"/>
        <v>67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7"/>
      <c r="L94" s="40" t="s">
        <v>77</v>
      </c>
      <c r="M94" s="112"/>
      <c r="N94" s="57"/>
      <c r="O94" s="44"/>
      <c r="P94" s="113"/>
      <c r="Q94" s="19"/>
      <c r="R94" s="39">
        <v>3</v>
      </c>
      <c r="S94" s="30"/>
      <c r="T94" s="30">
        <f t="shared" si="35"/>
        <v>0</v>
      </c>
      <c r="U94" s="34">
        <f t="shared" si="43"/>
        <v>2</v>
      </c>
      <c r="V94" s="35">
        <f t="shared" ca="1" si="36"/>
        <v>176</v>
      </c>
      <c r="W94" s="35">
        <f t="shared" ca="1" si="37"/>
        <v>3.0717794835100198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78</v>
      </c>
      <c r="D95" s="116">
        <f t="shared" si="42"/>
        <v>68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0"/>
      <c r="T95" s="30">
        <f t="shared" si="35"/>
        <v>0</v>
      </c>
      <c r="U95" s="34">
        <f>SUM(U81:U94)</f>
        <v>909</v>
      </c>
      <c r="V95" s="35">
        <f t="shared" ca="1" si="36"/>
        <v>100</v>
      </c>
      <c r="W95" s="35">
        <f t="shared" ca="1" si="37"/>
        <v>1.7453292519943295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79</v>
      </c>
      <c r="D96" s="116">
        <f t="shared" si="42"/>
        <v>69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9"/>
      <c r="O96" s="39"/>
      <c r="P96" s="33"/>
      <c r="Q96" s="19"/>
      <c r="R96" s="39">
        <v>3</v>
      </c>
      <c r="S96" s="39"/>
      <c r="T96" s="30">
        <f t="shared" si="35"/>
        <v>0</v>
      </c>
      <c r="U96" s="34"/>
      <c r="V96" s="35">
        <f t="shared" ca="1" si="36"/>
        <v>161</v>
      </c>
      <c r="W96" s="35">
        <f t="shared" ca="1" si="37"/>
        <v>2.8099800957108707</v>
      </c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80</v>
      </c>
      <c r="D97" s="116">
        <f t="shared" si="42"/>
        <v>70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6"/>
      <c r="L97" s="40" t="s">
        <v>77</v>
      </c>
      <c r="M97" s="112"/>
      <c r="N97" s="39"/>
      <c r="O97" s="39"/>
      <c r="P97" s="33"/>
      <c r="Q97" s="19"/>
      <c r="R97" s="39">
        <v>3</v>
      </c>
      <c r="S97" s="39"/>
      <c r="T97" s="30">
        <f t="shared" si="35"/>
        <v>0</v>
      </c>
      <c r="U97" s="34"/>
      <c r="V97" s="35">
        <f t="shared" ca="1" si="36"/>
        <v>157</v>
      </c>
      <c r="W97" s="35">
        <f t="shared" ca="1" si="37"/>
        <v>2.7401669256310974</v>
      </c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81</v>
      </c>
      <c r="D98" s="116">
        <f t="shared" si="42"/>
        <v>71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6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/>
      <c r="V98" s="35">
        <f t="shared" ca="1" si="36"/>
        <v>113</v>
      </c>
      <c r="W98" s="35">
        <f t="shared" ca="1" si="37"/>
        <v>1.9722220547535925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82</v>
      </c>
      <c r="D99" s="116">
        <f t="shared" si="42"/>
        <v>72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ref="U99:U107" si="44">P99+2</f>
        <v>2</v>
      </c>
      <c r="V99" s="35">
        <f t="shared" ca="1" si="36"/>
        <v>158</v>
      </c>
      <c r="W99" s="35">
        <f ca="1">RADIANS(V99)</f>
        <v>2.7576202181510405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83</v>
      </c>
      <c r="D100" s="116">
        <f t="shared" si="42"/>
        <v>73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109</v>
      </c>
      <c r="W100" s="35"/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84</v>
      </c>
      <c r="D101" s="116">
        <f t="shared" si="42"/>
        <v>74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112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85</v>
      </c>
      <c r="D102" s="116">
        <f t="shared" si="42"/>
        <v>75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157</v>
      </c>
      <c r="W102" s="35">
        <f ca="1">RADIANS(V102)</f>
        <v>2.7401669256310974</v>
      </c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86</v>
      </c>
      <c r="D103" s="116">
        <f t="shared" si="42"/>
        <v>76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114</v>
      </c>
      <c r="W103" s="35">
        <f ca="1">RADIANS(V103)</f>
        <v>1.9896753472735358</v>
      </c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87</v>
      </c>
      <c r="D104" s="116">
        <f t="shared" si="42"/>
        <v>77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>
        <f t="shared" si="35"/>
        <v>0</v>
      </c>
      <c r="U104" s="34">
        <f t="shared" si="44"/>
        <v>2</v>
      </c>
      <c r="V104" s="35">
        <f t="shared" ca="1" si="36"/>
        <v>173</v>
      </c>
      <c r="W104" s="35">
        <f ca="1">RADIANS(V104)</f>
        <v>3.0194196059501901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88</v>
      </c>
      <c r="D105" s="116">
        <f t="shared" si="42"/>
        <v>78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>
        <f t="shared" si="35"/>
        <v>0</v>
      </c>
      <c r="U105" s="34">
        <f t="shared" si="44"/>
        <v>2</v>
      </c>
      <c r="V105" s="35">
        <f t="shared" ca="1" si="36"/>
        <v>110</v>
      </c>
      <c r="W105" s="35"/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89</v>
      </c>
      <c r="D106" s="116">
        <f t="shared" si="42"/>
        <v>79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17"/>
      <c r="L106" s="40" t="s">
        <v>77</v>
      </c>
      <c r="M106" s="112"/>
      <c r="N106" s="58"/>
      <c r="O106" s="30"/>
      <c r="P106" s="33"/>
      <c r="Q106" s="19"/>
      <c r="R106" s="39">
        <v>3</v>
      </c>
      <c r="S106" s="30"/>
      <c r="T106" s="30">
        <f t="shared" si="35"/>
        <v>0</v>
      </c>
      <c r="U106" s="34">
        <f t="shared" si="44"/>
        <v>2</v>
      </c>
      <c r="V106" s="35">
        <f t="shared" ca="1" si="36"/>
        <v>123</v>
      </c>
      <c r="W106" s="35"/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90</v>
      </c>
      <c r="D107" s="116">
        <f t="shared" si="42"/>
        <v>80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17"/>
      <c r="L107" s="40" t="s">
        <v>77</v>
      </c>
      <c r="M107" s="112"/>
      <c r="N107" s="57"/>
      <c r="O107" s="30"/>
      <c r="P107" s="33"/>
      <c r="Q107" s="19"/>
      <c r="R107" s="39">
        <v>3</v>
      </c>
      <c r="S107" s="30"/>
      <c r="T107" s="30">
        <f t="shared" si="35"/>
        <v>0</v>
      </c>
      <c r="U107" s="34">
        <f t="shared" si="44"/>
        <v>2</v>
      </c>
      <c r="V107" s="35">
        <f t="shared" ca="1" si="36"/>
        <v>154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91</v>
      </c>
      <c r="D108" s="116">
        <f t="shared" si="42"/>
        <v>81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SUM(U99:U107)</f>
        <v>18</v>
      </c>
      <c r="V108" s="35">
        <f t="shared" ca="1" si="36"/>
        <v>128</v>
      </c>
      <c r="W108" s="35">
        <f ca="1">RADIANS(V108)</f>
        <v>2.2340214425527418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92</v>
      </c>
      <c r="D109" s="116">
        <f t="shared" si="42"/>
        <v>82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1258</v>
      </c>
      <c r="V109" s="35">
        <f t="shared" ca="1" si="36"/>
        <v>123</v>
      </c>
      <c r="W109" s="35">
        <f ca="1">RADIANS(V109)</f>
        <v>2.1467549799530254</v>
      </c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93</v>
      </c>
      <c r="D110" s="116">
        <f t="shared" si="42"/>
        <v>83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21" si="45">P110+2</f>
        <v>2</v>
      </c>
      <c r="V110" s="35">
        <f t="shared" ca="1" si="36"/>
        <v>110</v>
      </c>
      <c r="W110" s="35">
        <f ca="1">RADIANS(V110)</f>
        <v>1.9198621771937625</v>
      </c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94</v>
      </c>
      <c r="D111" s="116">
        <f t="shared" si="42"/>
        <v>84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45"/>
        <v>2</v>
      </c>
      <c r="V111" s="35">
        <f t="shared" ca="1" si="36"/>
        <v>124</v>
      </c>
      <c r="W111" s="35"/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95</v>
      </c>
      <c r="D112" s="116">
        <f t="shared" si="42"/>
        <v>85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45"/>
        <v>2</v>
      </c>
      <c r="V112" s="35">
        <f t="shared" ca="1" si="36"/>
        <v>127</v>
      </c>
      <c r="W112" s="35">
        <f ca="1">RADIANS(V112)</f>
        <v>2.2165681500327987</v>
      </c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96</v>
      </c>
      <c r="D113" s="116">
        <f t="shared" si="42"/>
        <v>86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145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97</v>
      </c>
      <c r="D114" s="116">
        <f t="shared" si="42"/>
        <v>87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52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131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98</v>
      </c>
      <c r="D115" s="116">
        <f t="shared" si="42"/>
        <v>88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5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111</v>
      </c>
      <c r="W115" s="35">
        <f ca="1">RADIANS(V115)</f>
        <v>1.9373154697137058</v>
      </c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99</v>
      </c>
      <c r="D116" s="116">
        <f t="shared" si="42"/>
        <v>89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104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100</v>
      </c>
      <c r="D117" s="116">
        <f t="shared" si="42"/>
        <v>90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 t="str">
        <f t="shared" si="33"/>
        <v>AsXSn 4x50 mm2+AsXSn 1x25 mm2 przyłącze napow. nN</v>
      </c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>
        <f t="shared" ca="1" si="36"/>
        <v>109</v>
      </c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 t="s">
        <v>12</v>
      </c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101</v>
      </c>
      <c r="D118" s="116">
        <f t="shared" si="42"/>
        <v>91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17" t="str">
        <f t="shared" si="33"/>
        <v>AsXSn 4x50 mm2+AsXSn 1x25 mm2 przyłącze napow. nN</v>
      </c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45"/>
        <v>2</v>
      </c>
      <c r="V118" s="35">
        <f t="shared" ca="1" si="36"/>
        <v>151</v>
      </c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102</v>
      </c>
      <c r="D119" s="116">
        <f t="shared" si="42"/>
        <v>92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17" t="str">
        <f t="shared" si="33"/>
        <v>AsXSn 4x50 mm2+AsXSn 1x25 mm2 przyłącze napow. nN</v>
      </c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3</v>
      </c>
      <c r="S119" s="30"/>
      <c r="T119" s="30"/>
      <c r="U119" s="34">
        <f t="shared" si="45"/>
        <v>2</v>
      </c>
      <c r="V119" s="35">
        <f t="shared" ca="1" si="36"/>
        <v>154</v>
      </c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si="32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103</v>
      </c>
      <c r="D120" s="116">
        <f t="shared" si="42"/>
        <v>93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17" t="str">
        <f t="shared" si="33"/>
        <v>AsXSn 4x50 mm2+AsXSn 1x25 mm2 przyłącze napow. nN</v>
      </c>
      <c r="J120" s="117" t="str">
        <f t="shared" si="41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45"/>
        <v>2</v>
      </c>
      <c r="V120" s="35">
        <f t="shared" ca="1" si="36"/>
        <v>178</v>
      </c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32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104</v>
      </c>
      <c r="D121" s="116">
        <f t="shared" si="42"/>
        <v>94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17"/>
      <c r="J121" s="117" t="str">
        <f t="shared" si="41"/>
        <v xml:space="preserve">uchwyty, światłowód, 0 </v>
      </c>
      <c r="K121" s="117"/>
      <c r="L121" s="40" t="s">
        <v>77</v>
      </c>
      <c r="M121" s="112"/>
      <c r="N121" s="64"/>
      <c r="O121" s="30"/>
      <c r="P121" s="33"/>
      <c r="Q121" s="19"/>
      <c r="R121" s="39">
        <v>3</v>
      </c>
      <c r="S121" s="30"/>
      <c r="T121" s="30"/>
      <c r="U121" s="34">
        <f t="shared" si="45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32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105</v>
      </c>
      <c r="D122" s="116">
        <f t="shared" si="42"/>
        <v>95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3"/>
      <c r="J122" s="117" t="str">
        <f t="shared" si="41"/>
        <v xml:space="preserve">uchwyty, światłowód, 0 </v>
      </c>
      <c r="K122" s="117"/>
      <c r="L122" s="40" t="s">
        <v>77</v>
      </c>
      <c r="M122" s="112"/>
      <c r="N122" s="39"/>
      <c r="O122" s="39"/>
      <c r="P122" s="33"/>
      <c r="Q122" s="19"/>
      <c r="R122" s="39">
        <v>3</v>
      </c>
      <c r="S122" s="30"/>
      <c r="T122" s="30"/>
      <c r="U122" s="34">
        <f>SUM(U101:U121)</f>
        <v>1314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32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106</v>
      </c>
      <c r="D123" s="116">
        <f t="shared" si="42"/>
        <v>96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23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9"/>
      <c r="O123" s="39"/>
      <c r="P123" s="33"/>
      <c r="Q123" s="19"/>
      <c r="R123" s="39">
        <v>3</v>
      </c>
      <c r="S123" s="39"/>
      <c r="T123" s="30"/>
      <c r="U123" s="34">
        <v>1177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ref="Z123:Z165" si="46">IF(OR(N123="Kr",N123="K"),"wspornik krańcowy",IF(N123="P","wspornik przelotowy",IF(OR(N123="Nr",N123="RNKr",N123="Np."),"wspornik narożny",IF(N123="N","wspornik narożny",IF(N123="Or","wspornik odporowy",IF(OR(N123="RPP",N123="RPPb",N123="RPPR"),"wspornik przelotowy",IF(N123="RPK","wspornik przelotowy",IF(OR(N123="RPKr",N123="RPKb"),"wspornik przelotowy",IF(N123="BN","wspornik przelotowy",0)))))))))</f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107</v>
      </c>
      <c r="D124" s="116">
        <f t="shared" si="42"/>
        <v>97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24"/>
      <c r="J124" s="117" t="str">
        <f t="shared" si="41"/>
        <v xml:space="preserve">uchwyty, światłowód, 0 </v>
      </c>
      <c r="K124" s="121"/>
      <c r="L124" s="40" t="s">
        <v>77</v>
      </c>
      <c r="M124" s="112"/>
      <c r="N124" s="48"/>
      <c r="O124" s="48"/>
      <c r="P124" s="33"/>
      <c r="Q124" s="19"/>
      <c r="R124" s="39">
        <v>3</v>
      </c>
      <c r="S124" s="48"/>
      <c r="T124" s="48"/>
      <c r="U124" s="34">
        <f t="shared" ref="U124:U152" si="47">P124+2</f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108</v>
      </c>
      <c r="D125" s="116">
        <f t="shared" si="42"/>
        <v>98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25"/>
      <c r="J125" s="117" t="str">
        <f t="shared" si="41"/>
        <v xml:space="preserve">uchwyty, światłowód, 0 </v>
      </c>
      <c r="K125" s="122"/>
      <c r="L125" s="40" t="s">
        <v>77</v>
      </c>
      <c r="M125" s="112"/>
      <c r="N125" s="50"/>
      <c r="O125" s="50"/>
      <c r="P125" s="33"/>
      <c r="Q125" s="19"/>
      <c r="R125" s="39">
        <v>3</v>
      </c>
      <c r="S125" s="50"/>
      <c r="T125" s="5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109</v>
      </c>
      <c r="D126" s="116">
        <f t="shared" si="42"/>
        <v>99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26"/>
      <c r="J126" s="117" t="str">
        <f t="shared" si="41"/>
        <v xml:space="preserve">uchwyty, światłowód, 0 </v>
      </c>
      <c r="K126" s="116"/>
      <c r="L126" s="40" t="s">
        <v>77</v>
      </c>
      <c r="M126" s="112"/>
      <c r="N126" s="52"/>
      <c r="O126" s="52"/>
      <c r="P126" s="33"/>
      <c r="Q126" s="19"/>
      <c r="R126" s="39">
        <v>3</v>
      </c>
      <c r="S126" s="52"/>
      <c r="T126" s="52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110</v>
      </c>
      <c r="D127" s="116">
        <f t="shared" si="42"/>
        <v>100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111</v>
      </c>
      <c r="D128" s="116">
        <f t="shared" si="42"/>
        <v>101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44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112</v>
      </c>
      <c r="D129" s="116">
        <f t="shared" si="42"/>
        <v>102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5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113</v>
      </c>
      <c r="D130" s="116">
        <f t="shared" si="42"/>
        <v>103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44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114</v>
      </c>
      <c r="D131" s="116">
        <f t="shared" si="42"/>
        <v>104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14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115</v>
      </c>
      <c r="D132" s="116">
        <f t="shared" si="42"/>
        <v>105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116</v>
      </c>
      <c r="D133" s="116">
        <f t="shared" si="42"/>
        <v>106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14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2"/>
      <c r="W133" s="35"/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117</v>
      </c>
      <c r="D134" s="116">
        <f t="shared" si="42"/>
        <v>107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16">
        <v>118</v>
      </c>
      <c r="D135" s="116">
        <f t="shared" si="42"/>
        <v>108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119</v>
      </c>
      <c r="D136" s="116">
        <f t="shared" si="42"/>
        <v>109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14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120</v>
      </c>
      <c r="D137" s="116">
        <f t="shared" si="42"/>
        <v>110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>
        <f>RADIANS(V137)</f>
        <v>0</v>
      </c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16">
        <v>121</v>
      </c>
      <c r="D138" s="116">
        <f t="shared" si="42"/>
        <v>111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101</v>
      </c>
      <c r="D139" s="116">
        <f t="shared" si="42"/>
        <v>112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102</v>
      </c>
      <c r="D140" s="116">
        <f t="shared" si="42"/>
        <v>113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 t="str">
        <f t="shared" si="28"/>
        <v xml:space="preserve">wir. </v>
      </c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16">
        <v>103</v>
      </c>
      <c r="D141" s="116">
        <f t="shared" si="42"/>
        <v>114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 t="str">
        <f t="shared" si="28"/>
        <v xml:space="preserve">wir. </v>
      </c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30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/>
      <c r="X141" s="18" t="str">
        <f t="shared" si="30"/>
        <v>AsXSn 4x50 mm2+AsXSn 1x25 mm2</v>
      </c>
      <c r="Y141" s="18" t="str">
        <f t="shared" si="31"/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104</v>
      </c>
      <c r="D142" s="116">
        <f t="shared" si="42"/>
        <v>115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 t="str">
        <f t="shared" si="28"/>
        <v xml:space="preserve">wir. </v>
      </c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30"/>
        <v>AsXSn 4x50 mm2+AsXSn 1x25 mm2</v>
      </c>
      <c r="Y142" s="18" t="str">
        <f t="shared" si="31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105</v>
      </c>
      <c r="D143" s="116">
        <f t="shared" si="42"/>
        <v>116</v>
      </c>
      <c r="E143" s="116">
        <f t="shared" si="38"/>
        <v>0</v>
      </c>
      <c r="F143" s="117" t="str">
        <f t="shared" si="39"/>
        <v>sprawdz</v>
      </c>
      <c r="G143" s="118" t="str">
        <f t="shared" si="40"/>
        <v xml:space="preserve"> CHECK</v>
      </c>
      <c r="H143" s="116" t="str">
        <f t="shared" si="28"/>
        <v xml:space="preserve">wir. </v>
      </c>
      <c r="I143" s="117"/>
      <c r="J143" s="117" t="str">
        <f t="shared" si="41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30"/>
        <v>AsXSn 4x50 mm2+AsXSn 1x25 mm2</v>
      </c>
      <c r="Y143" s="18" t="str">
        <f t="shared" si="31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16">
        <v>106</v>
      </c>
      <c r="D144" s="116">
        <f t="shared" si="42"/>
        <v>117</v>
      </c>
      <c r="E144" s="116">
        <f t="shared" si="38"/>
        <v>0</v>
      </c>
      <c r="F144" s="117" t="str">
        <f t="shared" si="39"/>
        <v>sprawdz</v>
      </c>
      <c r="G144" s="118" t="str">
        <f t="shared" si="40"/>
        <v xml:space="preserve"> CHECK</v>
      </c>
      <c r="H144" s="116"/>
      <c r="I144" s="117"/>
      <c r="J144" s="117" t="str">
        <f t="shared" si="41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30"/>
        <v>AsXSn 4x50 mm2+AsXSn 1x25 mm2</v>
      </c>
      <c r="Y144" s="18" t="str">
        <f t="shared" si="31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107</v>
      </c>
      <c r="D145" s="116">
        <f t="shared" si="42"/>
        <v>118</v>
      </c>
      <c r="E145" s="116">
        <f t="shared" si="38"/>
        <v>0</v>
      </c>
      <c r="F145" s="117" t="str">
        <f t="shared" si="39"/>
        <v>sprawdz</v>
      </c>
      <c r="G145" s="118" t="str">
        <f t="shared" si="40"/>
        <v xml:space="preserve"> CHECK</v>
      </c>
      <c r="H145" s="116"/>
      <c r="I145" s="117"/>
      <c r="J145" s="117" t="str">
        <f t="shared" si="41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>
        <f>RADIANS(V145)</f>
        <v>0</v>
      </c>
      <c r="X145" s="18" t="str">
        <f t="shared" ref="X145:X208" si="48">IF(R145=1,("AL.  4x50 mm2+AL. 1x25 mm2"),IF(R145=2,("AL.  4x50 mm2+AL. 2x25 mm2"),IF(R145=3,("AsXSn 4x50 mm2+AsXSn 1x25 mm2"),IF(R145=4,("AsXSn 4x50 mm2+AsXSn 2x25 mm2"),IF(R145=5,("AL.  4x50 mm2"),IF(R145=6,("AsXSn 4x50 mm2"),IF(R145=9,("2xAL. 2x25 mm2"),IF(R145=8,("3xAsXSn 4x50 mm2+AsXSn 2x25 mm2"),IF(R145=10,("AsXSn 4x70 mm2+AL.  4x50 mm2+AL. 2x25 mm2"),IF(R145=11,("AL.  7x50 mm2+AL. 2x25 mm2")))))))))))</f>
        <v>AsXSn 4x50 mm2+AsXSn 1x25 mm2</v>
      </c>
      <c r="Y145" s="18" t="str">
        <f t="shared" ref="Y145:Y208" si="49">IF(S145="T",(", lampa OU, przyłącze napow. nN"), (" przyłącze napow. nN"))</f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108</v>
      </c>
      <c r="D146" s="116">
        <f t="shared" si="42"/>
        <v>119</v>
      </c>
      <c r="E146" s="116">
        <f t="shared" si="38"/>
        <v>0</v>
      </c>
      <c r="F146" s="117" t="str">
        <f t="shared" si="39"/>
        <v>sprawdz</v>
      </c>
      <c r="G146" s="118" t="str">
        <f t="shared" si="40"/>
        <v xml:space="preserve"> CHECK</v>
      </c>
      <c r="H146" s="116"/>
      <c r="I146" s="117"/>
      <c r="J146" s="117" t="str">
        <f t="shared" si="41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16">
        <v>109</v>
      </c>
      <c r="D147" s="116">
        <f t="shared" si="42"/>
        <v>120</v>
      </c>
      <c r="E147" s="116">
        <f t="shared" ref="E147:E171" si="50">M147</f>
        <v>0</v>
      </c>
      <c r="F147" s="117" t="str">
        <f t="shared" ref="F147:F205" si="51">IF(O147="-10.5/10/E",1000,IF(OR(N147="Nr",N147="Kr",N147="Or",N147="RPKr",N147="RNKr"),1472,IF(N147="P",227,IF(N147="BN",454,IF(N147="Np.",1250,"sprawdz")))))</f>
        <v>sprawdz</v>
      </c>
      <c r="G147" s="118" t="str">
        <f t="shared" ref="G147:G158" si="52">IF(N147="P",1.4308*P147+64.2+37.8+T147,IF(OR(N147="Kr",N147="RPKr",N147="RPK",N147="K"),501+321.33+1.43*P147+79,IF(OR(N147="Nr",N147="N",N147="Nrp"),2*501*COS(W147/2)+20+79+125,IF(N147="Or",657,IF(OR(N147="Pb",N147="BN",N147="Pp"),1.43*P147+64.2+77.6+T148," CHECK")))))</f>
        <v xml:space="preserve"> CHECK</v>
      </c>
      <c r="H147" s="116"/>
      <c r="I147" s="117"/>
      <c r="J147" s="117" t="str">
        <f t="shared" ref="J147:J210" si="53">CONCATENATE("uchwyty, światłowód, ",Z147,IF(Q147=1, ", mufa i zapas", " "))</f>
        <v xml:space="preserve">uchwyty, światłowód, 0 </v>
      </c>
      <c r="K147" s="117"/>
      <c r="L147" s="40" t="s">
        <v>77</v>
      </c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110</v>
      </c>
      <c r="D148" s="116">
        <f t="shared" ref="D148:D159" si="54">IF(E148=1,1,D147+1)</f>
        <v>121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111</v>
      </c>
      <c r="D149" s="116">
        <f t="shared" si="54"/>
        <v>122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16"/>
      <c r="I149" s="117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3</v>
      </c>
      <c r="S149" s="30"/>
      <c r="T149" s="30"/>
      <c r="U149" s="34">
        <f t="shared" si="47"/>
        <v>2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16">
        <v>112</v>
      </c>
      <c r="D150" s="116">
        <f t="shared" si="54"/>
        <v>123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16"/>
      <c r="I150" s="117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7"/>
        <v>2</v>
      </c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113</v>
      </c>
      <c r="D151" s="116">
        <f t="shared" si="54"/>
        <v>124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16"/>
      <c r="I151" s="117"/>
      <c r="J151" s="117" t="str">
        <f t="shared" si="53"/>
        <v xml:space="preserve">uchwyty, światłowód, 0 </v>
      </c>
      <c r="K151" s="117"/>
      <c r="L151" s="40" t="s">
        <v>77</v>
      </c>
      <c r="M151" s="112"/>
      <c r="N151" s="14"/>
      <c r="O151" s="30"/>
      <c r="P151" s="33"/>
      <c r="Q151" s="19"/>
      <c r="R151" s="39">
        <v>3</v>
      </c>
      <c r="S151" s="30"/>
      <c r="T151" s="30"/>
      <c r="U151" s="34">
        <f t="shared" si="47"/>
        <v>2</v>
      </c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20">
        <v>114</v>
      </c>
      <c r="D152" s="116">
        <f t="shared" si="54"/>
        <v>125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7"/>
      <c r="J152" s="117" t="str">
        <f t="shared" si="53"/>
        <v xml:space="preserve">uchwyty, światłowód, 0 </v>
      </c>
      <c r="K152" s="117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>
        <f t="shared" si="47"/>
        <v>2</v>
      </c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16">
        <v>115</v>
      </c>
      <c r="D153" s="116">
        <f t="shared" si="54"/>
        <v>126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20"/>
      <c r="I153" s="120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30"/>
      <c r="P153" s="33"/>
      <c r="Q153" s="19"/>
      <c r="R153" s="39">
        <v>3</v>
      </c>
      <c r="S153" s="30"/>
      <c r="T153" s="30"/>
      <c r="U153" s="34">
        <f>SUM(U126:U152)</f>
        <v>54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116</v>
      </c>
      <c r="D154" s="116">
        <f t="shared" si="54"/>
        <v>127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20"/>
      <c r="I154" s="120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/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20">
        <v>117</v>
      </c>
      <c r="D155" s="116">
        <f t="shared" si="54"/>
        <v>128</v>
      </c>
      <c r="E155" s="116">
        <f t="shared" si="50"/>
        <v>0</v>
      </c>
      <c r="F155" s="117" t="str">
        <f t="shared" si="51"/>
        <v>sprawdz</v>
      </c>
      <c r="G155" s="118" t="str">
        <f t="shared" si="52"/>
        <v xml:space="preserve"> CHECK</v>
      </c>
      <c r="H155" s="126"/>
      <c r="I155" s="126"/>
      <c r="J155" s="117" t="str">
        <f t="shared" si="53"/>
        <v xml:space="preserve">uchwyty, światłowód, 0 </v>
      </c>
      <c r="K155" s="116"/>
      <c r="L155" s="40" t="s">
        <v>77</v>
      </c>
      <c r="M155" s="112"/>
      <c r="N155" s="39"/>
      <c r="O155" s="39"/>
      <c r="P155" s="33"/>
      <c r="Q155" s="19"/>
      <c r="R155" s="39">
        <v>3</v>
      </c>
      <c r="S155" s="39"/>
      <c r="T155" s="39"/>
      <c r="U155" s="34"/>
      <c r="V155" s="35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116">
        <v>118</v>
      </c>
      <c r="D156" s="116">
        <f t="shared" si="54"/>
        <v>129</v>
      </c>
      <c r="E156" s="116">
        <f t="shared" si="50"/>
        <v>0</v>
      </c>
      <c r="F156" s="117" t="str">
        <f t="shared" si="51"/>
        <v>sprawdz</v>
      </c>
      <c r="G156" s="118" t="str">
        <f t="shared" si="52"/>
        <v xml:space="preserve"> CHECK</v>
      </c>
      <c r="H156" s="116"/>
      <c r="I156" s="116"/>
      <c r="J156" s="117" t="str">
        <f t="shared" si="53"/>
        <v xml:space="preserve">uchwyty, światłowód, 0 </v>
      </c>
      <c r="K156" s="116"/>
      <c r="L156" s="40" t="s">
        <v>77</v>
      </c>
      <c r="M156" s="112"/>
      <c r="N156" s="30"/>
      <c r="O156" s="30"/>
      <c r="P156" s="33"/>
      <c r="Q156" s="19"/>
      <c r="R156" s="39">
        <v>3</v>
      </c>
      <c r="S156" s="30"/>
      <c r="T156" s="30"/>
      <c r="U156" s="34"/>
      <c r="V156" s="35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20">
        <v>119</v>
      </c>
      <c r="D157" s="116">
        <f t="shared" si="54"/>
        <v>130</v>
      </c>
      <c r="E157" s="116">
        <f t="shared" si="50"/>
        <v>0</v>
      </c>
      <c r="F157" s="117" t="str">
        <f t="shared" si="51"/>
        <v>sprawdz</v>
      </c>
      <c r="G157" s="118" t="str">
        <f t="shared" si="52"/>
        <v xml:space="preserve"> CHECK</v>
      </c>
      <c r="H157" s="116"/>
      <c r="I157" s="117"/>
      <c r="J157" s="117" t="str">
        <f t="shared" si="53"/>
        <v xml:space="preserve">uchwyty, światłowód, 0 </v>
      </c>
      <c r="K157" s="117"/>
      <c r="L157" s="40" t="s">
        <v>77</v>
      </c>
      <c r="M157" s="112"/>
      <c r="N157" s="30"/>
      <c r="O157" s="44"/>
      <c r="P157" s="33"/>
      <c r="Q157" s="19"/>
      <c r="R157" s="39">
        <v>3</v>
      </c>
      <c r="S157" s="30"/>
      <c r="T157" s="30"/>
      <c r="U157" s="34">
        <f t="shared" ref="U157:U165" si="55">P157+2</f>
        <v>2</v>
      </c>
      <c r="V157" s="35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20">
        <v>120</v>
      </c>
      <c r="D158" s="116">
        <f t="shared" si="54"/>
        <v>131</v>
      </c>
      <c r="E158" s="116">
        <f t="shared" si="50"/>
        <v>0</v>
      </c>
      <c r="F158" s="117" t="str">
        <f t="shared" si="51"/>
        <v>sprawdz</v>
      </c>
      <c r="G158" s="118" t="str">
        <f t="shared" si="52"/>
        <v xml:space="preserve"> CHECK</v>
      </c>
      <c r="H158" s="116"/>
      <c r="I158" s="117"/>
      <c r="J158" s="117" t="str">
        <f t="shared" si="53"/>
        <v xml:space="preserve">uchwyty, światłowód, 0 </v>
      </c>
      <c r="K158" s="117"/>
      <c r="L158" s="40" t="s">
        <v>77</v>
      </c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116">
        <v>121</v>
      </c>
      <c r="D159" s="116">
        <f t="shared" si="54"/>
        <v>132</v>
      </c>
      <c r="E159" s="116">
        <f t="shared" si="50"/>
        <v>0</v>
      </c>
      <c r="F159" s="117" t="str">
        <f t="shared" si="51"/>
        <v>sprawdz</v>
      </c>
      <c r="G159" s="118" t="e" cm="1">
        <f t="array" ref="G159">IF(N159="P",1.4308*P159+64.2+37.8+T159,IF(OR(N159="Kr",N159="RPKr",N159="RPK",N159="K"),501+321.33+1.43*P159+79,IF(OR(N159="Nr",N159="N",N159="Nrp"),2*501*COS(W159/2)+20+79+125,IF(N159="Or",657,IF(OR(N159="Pb",N159="BN",N159="Pp"),1.43*P159+64.2+77.6+T160, CHECK)))))</f>
        <v>#NAME?</v>
      </c>
      <c r="H159" s="116"/>
      <c r="I159" s="117"/>
      <c r="J159" s="117" t="str">
        <f t="shared" si="53"/>
        <v xml:space="preserve">uchwyty, światłowód, 0 </v>
      </c>
      <c r="K159" s="117"/>
      <c r="L159" s="31">
        <v>107</v>
      </c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2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122</v>
      </c>
      <c r="D160" s="116">
        <f t="shared" ref="D160:D223" si="56">MAX(D159:E159)+1</f>
        <v>133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123</v>
      </c>
      <c r="D161" s="116">
        <f t="shared" si="56"/>
        <v>134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10">
        <v>124</v>
      </c>
      <c r="D162" s="116">
        <f t="shared" si="56"/>
        <v>135</v>
      </c>
      <c r="E162" s="10">
        <f t="shared" si="50"/>
        <v>0</v>
      </c>
      <c r="F162" s="117" t="str">
        <f t="shared" si="51"/>
        <v>sprawdz</v>
      </c>
      <c r="G162" s="65"/>
      <c r="H162" s="10"/>
      <c r="I162" s="27"/>
      <c r="J162" s="117" t="str">
        <f t="shared" si="53"/>
        <v xml:space="preserve">uchwyty, światłowód, 0 </v>
      </c>
      <c r="K162" s="27"/>
      <c r="L162" s="31"/>
      <c r="M162" s="112"/>
      <c r="N162" s="30"/>
      <c r="O162" s="30"/>
      <c r="P162" s="33"/>
      <c r="Q162" s="19"/>
      <c r="R162" s="39">
        <v>3</v>
      </c>
      <c r="S162" s="30"/>
      <c r="T162" s="30"/>
      <c r="U162" s="34">
        <f t="shared" si="55"/>
        <v>2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>
        <f t="shared" si="46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125</v>
      </c>
      <c r="D163" s="116">
        <f t="shared" si="56"/>
        <v>136</v>
      </c>
      <c r="E163" s="10">
        <f t="shared" si="50"/>
        <v>0</v>
      </c>
      <c r="F163" s="117" t="str">
        <f t="shared" si="51"/>
        <v>sprawdz</v>
      </c>
      <c r="G163" s="65"/>
      <c r="H163" s="10"/>
      <c r="I163" s="27"/>
      <c r="J163" s="117" t="str">
        <f t="shared" si="53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3</v>
      </c>
      <c r="S163" s="30"/>
      <c r="T163" s="30"/>
      <c r="U163" s="34">
        <f t="shared" si="55"/>
        <v>2</v>
      </c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>
        <f t="shared" si="46"/>
        <v>0</v>
      </c>
      <c r="AA163" s="16"/>
      <c r="AB163" s="35"/>
      <c r="AC163" s="35"/>
      <c r="AD163" s="66" t="s">
        <v>70</v>
      </c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126</v>
      </c>
      <c r="D164" s="116">
        <f t="shared" si="56"/>
        <v>137</v>
      </c>
      <c r="E164" s="10">
        <f t="shared" si="50"/>
        <v>0</v>
      </c>
      <c r="F164" s="117" t="str">
        <f t="shared" si="51"/>
        <v>sprawdz</v>
      </c>
      <c r="G164" s="65"/>
      <c r="H164" s="10"/>
      <c r="I164" s="27"/>
      <c r="J164" s="117" t="str">
        <f t="shared" si="53"/>
        <v xml:space="preserve">uchwyty, światłowód, 0 </v>
      </c>
      <c r="K164" s="27"/>
      <c r="L164" s="31"/>
      <c r="M164" s="112"/>
      <c r="N164" s="30"/>
      <c r="O164" s="30"/>
      <c r="P164" s="33"/>
      <c r="Q164" s="19"/>
      <c r="R164" s="39">
        <v>3</v>
      </c>
      <c r="S164" s="30"/>
      <c r="T164" s="30"/>
      <c r="U164" s="34">
        <f t="shared" si="55"/>
        <v>2</v>
      </c>
      <c r="V164" s="32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>
        <f t="shared" si="46"/>
        <v>0</v>
      </c>
      <c r="AA164" s="16" t="s">
        <v>12</v>
      </c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10">
        <v>127</v>
      </c>
      <c r="D165" s="116">
        <f t="shared" si="56"/>
        <v>138</v>
      </c>
      <c r="E165" s="10">
        <f t="shared" si="50"/>
        <v>0</v>
      </c>
      <c r="F165" s="117" t="str">
        <f t="shared" si="51"/>
        <v>sprawdz</v>
      </c>
      <c r="G165" s="65"/>
      <c r="H165" s="10"/>
      <c r="I165" s="27"/>
      <c r="J165" s="117" t="str">
        <f t="shared" si="53"/>
        <v xml:space="preserve">uchwyty, światłowód, 0 </v>
      </c>
      <c r="K165" s="27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>
        <f t="shared" si="55"/>
        <v>2</v>
      </c>
      <c r="V165" s="32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>
        <f t="shared" si="46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128</v>
      </c>
      <c r="D166" s="116">
        <f t="shared" si="56"/>
        <v>139</v>
      </c>
      <c r="E166" s="10">
        <f t="shared" si="50"/>
        <v>0</v>
      </c>
      <c r="F166" s="117" t="str">
        <f t="shared" si="51"/>
        <v>sprawdz</v>
      </c>
      <c r="G166" s="54"/>
      <c r="H166" s="46"/>
      <c r="I166" s="46"/>
      <c r="J166" s="117" t="str">
        <f t="shared" si="53"/>
        <v xml:space="preserve">uchwyty, światłowód,  </v>
      </c>
      <c r="K166" s="27"/>
      <c r="L166" s="31"/>
      <c r="M166" s="112"/>
      <c r="N166" s="39"/>
      <c r="O166" s="39"/>
      <c r="P166" s="33"/>
      <c r="Q166" s="19"/>
      <c r="R166" s="39">
        <v>3</v>
      </c>
      <c r="S166" s="30"/>
      <c r="T166" s="30"/>
      <c r="U166" s="34">
        <f>SUM(U139:U165)</f>
        <v>100</v>
      </c>
      <c r="V166" s="35"/>
      <c r="W166" s="35"/>
      <c r="X166" s="18" t="str">
        <f t="shared" si="48"/>
        <v>AsXSn 4x50 mm2+AsXSn 1x25 mm2</v>
      </c>
      <c r="Y166" s="18" t="str">
        <f t="shared" si="49"/>
        <v xml:space="preserve"> przyłącze napow. nN</v>
      </c>
      <c r="Z166" s="18"/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129</v>
      </c>
      <c r="D167" s="116">
        <f t="shared" si="56"/>
        <v>140</v>
      </c>
      <c r="E167" s="10">
        <f t="shared" si="50"/>
        <v>0</v>
      </c>
      <c r="F167" s="117" t="str">
        <f t="shared" si="51"/>
        <v>sprawdz</v>
      </c>
      <c r="G167" s="54"/>
      <c r="H167" s="46"/>
      <c r="I167" s="46"/>
      <c r="J167" s="117" t="str">
        <f t="shared" si="53"/>
        <v xml:space="preserve">uchwyty, światłowód,  </v>
      </c>
      <c r="K167" s="27"/>
      <c r="L167" s="31"/>
      <c r="M167" s="112"/>
      <c r="N167" s="39"/>
      <c r="O167" s="39"/>
      <c r="P167" s="33"/>
      <c r="Q167" s="19"/>
      <c r="R167" s="39">
        <v>3</v>
      </c>
      <c r="S167" s="39"/>
      <c r="T167" s="30"/>
      <c r="U167" s="34"/>
      <c r="V167" s="35"/>
      <c r="W167" s="35"/>
      <c r="X167" s="18" t="str">
        <f t="shared" si="48"/>
        <v>AsXSn 4x50 mm2+AsXSn 1x25 mm2</v>
      </c>
      <c r="Y167" s="18" t="str">
        <f t="shared" si="49"/>
        <v xml:space="preserve"> przyłącze napow. nN</v>
      </c>
      <c r="Z167" s="18"/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10">
        <v>130</v>
      </c>
      <c r="D168" s="116">
        <f t="shared" si="56"/>
        <v>141</v>
      </c>
      <c r="E168" s="10">
        <f t="shared" si="50"/>
        <v>0</v>
      </c>
      <c r="F168" s="117" t="str">
        <f t="shared" si="51"/>
        <v>sprawdz</v>
      </c>
      <c r="G168" s="10"/>
      <c r="H168" s="38"/>
      <c r="I168" s="38"/>
      <c r="J168" s="117" t="str">
        <f t="shared" si="53"/>
        <v xml:space="preserve">uchwyty, światłowód,  </v>
      </c>
      <c r="K168" s="10"/>
      <c r="L168" s="31"/>
      <c r="M168" s="112"/>
      <c r="N168" s="39"/>
      <c r="O168" s="39"/>
      <c r="P168" s="33"/>
      <c r="Q168" s="19"/>
      <c r="R168" s="39">
        <v>3</v>
      </c>
      <c r="S168" s="39"/>
      <c r="T168" s="39"/>
      <c r="U168" s="34"/>
      <c r="V168" s="35"/>
      <c r="W168" s="35"/>
      <c r="X168" s="18" t="str">
        <f t="shared" si="48"/>
        <v>AsXSn 4x50 mm2+AsXSn 1x25 mm2</v>
      </c>
      <c r="Y168" s="18" t="str">
        <f t="shared" si="49"/>
        <v xml:space="preserve"> przyłącze napow. nN</v>
      </c>
      <c r="Z168" s="18"/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131</v>
      </c>
      <c r="D169" s="116">
        <f t="shared" si="56"/>
        <v>142</v>
      </c>
      <c r="E169" s="10">
        <f t="shared" si="50"/>
        <v>0</v>
      </c>
      <c r="F169" s="117" t="str">
        <f t="shared" si="51"/>
        <v>sprawdz</v>
      </c>
      <c r="G169" s="10"/>
      <c r="H169" s="10"/>
      <c r="I169" s="10"/>
      <c r="J169" s="117" t="str">
        <f t="shared" si="53"/>
        <v xml:space="preserve">uchwyty, światłowód,  </v>
      </c>
      <c r="K169" s="10"/>
      <c r="L169" s="31"/>
      <c r="M169" s="112"/>
      <c r="N169" s="30"/>
      <c r="O169" s="30"/>
      <c r="P169" s="33"/>
      <c r="Q169" s="19"/>
      <c r="R169" s="39">
        <v>3</v>
      </c>
      <c r="S169" s="30"/>
      <c r="T169" s="30"/>
      <c r="U169" s="34"/>
      <c r="V169" s="35"/>
      <c r="W169" s="35"/>
      <c r="X169" s="18" t="str">
        <f t="shared" si="48"/>
        <v>AsXSn 4x50 mm2+AsXSn 1x25 mm2</v>
      </c>
      <c r="Y169" s="18" t="str">
        <f t="shared" si="49"/>
        <v xml:space="preserve"> przyłącze napow. nN</v>
      </c>
      <c r="Z169" s="18"/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132</v>
      </c>
      <c r="D170" s="116">
        <f t="shared" si="56"/>
        <v>143</v>
      </c>
      <c r="E170" s="10">
        <f t="shared" si="50"/>
        <v>0</v>
      </c>
      <c r="F170" s="117" t="str">
        <f t="shared" si="51"/>
        <v>sprawdz</v>
      </c>
      <c r="G170" s="65"/>
      <c r="H170" s="10"/>
      <c r="I170" s="27"/>
      <c r="J170" s="117" t="str">
        <f t="shared" si="53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ref="U170:U172" si="57">P170+2</f>
        <v>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ref="Z170:Z233" si="58">IF(OR(N170="Kr",N170="K"),"wspornik krańcowy",IF(N170="P","wspornik przelotowy",IF(OR(N170="Nr",N170="RNKr",N170="Np."),"wspornik narożny",IF(N170="N","wspornik narożny",IF(N170="Or","wspornik odporowy",IF(OR(N170="RPP",N170="RPPb",N170="RPPR"),"wspornik przelotowy",IF(N170="RPK","wspornik przelotowy",IF(OR(N170="RPKr",N170="RPKb"),"wspornik przelotowy",IF(N170="BN","wspornik przelotowy",0)))))))))</f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10">
        <v>133</v>
      </c>
      <c r="D171" s="116">
        <f t="shared" si="56"/>
        <v>144</v>
      </c>
      <c r="E171" s="10">
        <f t="shared" si="50"/>
        <v>0</v>
      </c>
      <c r="F171" s="117" t="str">
        <f t="shared" si="51"/>
        <v>sprawdz</v>
      </c>
      <c r="G171" s="65"/>
      <c r="H171" s="10"/>
      <c r="I171" s="27"/>
      <c r="J171" s="117" t="str">
        <f t="shared" si="53"/>
        <v xml:space="preserve">uchwyty, światłowód, 0 </v>
      </c>
      <c r="K171" s="27"/>
      <c r="L171" s="31"/>
      <c r="M171" s="112"/>
      <c r="N171" s="30"/>
      <c r="O171" s="30"/>
      <c r="P171" s="33"/>
      <c r="Q171" s="19"/>
      <c r="R171" s="39">
        <v>1</v>
      </c>
      <c r="S171" s="30"/>
      <c r="T171" s="30"/>
      <c r="U171" s="34">
        <f t="shared" si="57"/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134</v>
      </c>
      <c r="D172" s="116">
        <f t="shared" si="56"/>
        <v>145</v>
      </c>
      <c r="E172" s="53"/>
      <c r="F172" s="117" t="str">
        <f t="shared" si="51"/>
        <v>sprawdz</v>
      </c>
      <c r="G172" s="65"/>
      <c r="H172" s="10"/>
      <c r="I172" s="27"/>
      <c r="J172" s="117" t="str">
        <f t="shared" si="53"/>
        <v xml:space="preserve">uchwyty, światłowód, 0 </v>
      </c>
      <c r="K172" s="27"/>
      <c r="L172" s="31"/>
      <c r="M172" s="112"/>
      <c r="N172" s="39"/>
      <c r="O172" s="30"/>
      <c r="P172" s="33"/>
      <c r="Q172" s="19"/>
      <c r="R172" s="39">
        <v>1</v>
      </c>
      <c r="S172" s="30"/>
      <c r="T172" s="30"/>
      <c r="U172" s="34">
        <f t="shared" si="57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135</v>
      </c>
      <c r="D173" s="116">
        <f t="shared" si="56"/>
        <v>146</v>
      </c>
      <c r="E173" s="53"/>
      <c r="F173" s="117" t="str">
        <f t="shared" si="51"/>
        <v>sprawdz</v>
      </c>
      <c r="G173" s="54"/>
      <c r="H173" s="46"/>
      <c r="I173" s="46"/>
      <c r="J173" s="117" t="str">
        <f t="shared" si="53"/>
        <v xml:space="preserve">uchwyty, światłowód, 0 </v>
      </c>
      <c r="K173" s="27"/>
      <c r="L173" s="31">
        <v>159</v>
      </c>
      <c r="M173" s="112"/>
      <c r="N173" s="39"/>
      <c r="O173" s="39"/>
      <c r="P173" s="33"/>
      <c r="Q173" s="19"/>
      <c r="R173" s="39">
        <v>1</v>
      </c>
      <c r="S173" s="30"/>
      <c r="T173" s="30"/>
      <c r="U173" s="34">
        <f>SUM(U170:U172)</f>
        <v>6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10">
        <v>136</v>
      </c>
      <c r="D174" s="116">
        <f t="shared" si="56"/>
        <v>147</v>
      </c>
      <c r="E174" s="53"/>
      <c r="F174" s="117" t="str">
        <f t="shared" si="51"/>
        <v>sprawdz</v>
      </c>
      <c r="G174" s="54"/>
      <c r="H174" s="46"/>
      <c r="I174" s="46"/>
      <c r="J174" s="117" t="str">
        <f t="shared" si="53"/>
        <v xml:space="preserve">uchwyty, światłowód, 0 </v>
      </c>
      <c r="K174" s="27"/>
      <c r="L174" s="31"/>
      <c r="M174" s="112"/>
      <c r="N174" s="39"/>
      <c r="O174" s="39"/>
      <c r="P174" s="33"/>
      <c r="Q174" s="19"/>
      <c r="R174" s="39">
        <v>1</v>
      </c>
      <c r="S174" s="39"/>
      <c r="T174" s="30"/>
      <c r="U174" s="34">
        <v>2092</v>
      </c>
      <c r="V174" s="32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137</v>
      </c>
      <c r="D175" s="116">
        <f t="shared" si="56"/>
        <v>148</v>
      </c>
      <c r="E175" s="62"/>
      <c r="F175" s="117" t="str">
        <f t="shared" si="51"/>
        <v>sprawdz</v>
      </c>
      <c r="G175" s="59"/>
      <c r="H175" s="47"/>
      <c r="I175" s="47"/>
      <c r="J175" s="117" t="str">
        <f t="shared" si="53"/>
        <v xml:space="preserve">uchwyty, światłowód, 0 </v>
      </c>
      <c r="K175" s="59"/>
      <c r="L175" s="31"/>
      <c r="M175" s="112"/>
      <c r="N175" s="48"/>
      <c r="O175" s="48"/>
      <c r="P175" s="33"/>
      <c r="Q175" s="19"/>
      <c r="R175" s="39">
        <v>1</v>
      </c>
      <c r="S175" s="48"/>
      <c r="T175" s="48"/>
      <c r="U175" s="34">
        <f t="shared" ref="U175:U238" si="59">P175+2</f>
        <v>2</v>
      </c>
      <c r="V175" s="32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138</v>
      </c>
      <c r="D176" s="116">
        <f t="shared" si="56"/>
        <v>149</v>
      </c>
      <c r="E176" s="60"/>
      <c r="F176" s="117" t="str">
        <f t="shared" si="51"/>
        <v>sprawdz</v>
      </c>
      <c r="G176" s="61"/>
      <c r="H176" s="49"/>
      <c r="I176" s="49"/>
      <c r="J176" s="117" t="str">
        <f t="shared" si="53"/>
        <v xml:space="preserve">uchwyty, światłowód, 0 </v>
      </c>
      <c r="K176" s="61"/>
      <c r="L176" s="31"/>
      <c r="M176" s="112"/>
      <c r="N176" s="50"/>
      <c r="O176" s="50"/>
      <c r="P176" s="33"/>
      <c r="Q176" s="19"/>
      <c r="R176" s="39">
        <v>1</v>
      </c>
      <c r="S176" s="50"/>
      <c r="T176" s="50"/>
      <c r="U176" s="34">
        <f t="shared" si="59"/>
        <v>2</v>
      </c>
      <c r="V176" s="32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10">
        <v>139</v>
      </c>
      <c r="D177" s="116">
        <f t="shared" si="56"/>
        <v>150</v>
      </c>
      <c r="E177" s="62"/>
      <c r="F177" s="117" t="str">
        <f t="shared" si="51"/>
        <v>sprawdz</v>
      </c>
      <c r="G177" s="63"/>
      <c r="H177" s="51"/>
      <c r="I177" s="51"/>
      <c r="J177" s="117" t="str">
        <f t="shared" si="53"/>
        <v xml:space="preserve">uchwyty, światłowód, 0 </v>
      </c>
      <c r="K177" s="63"/>
      <c r="L177" s="31"/>
      <c r="M177" s="112"/>
      <c r="N177" s="52"/>
      <c r="O177" s="52"/>
      <c r="P177" s="33"/>
      <c r="Q177" s="19"/>
      <c r="R177" s="39">
        <v>1</v>
      </c>
      <c r="S177" s="52"/>
      <c r="T177" s="52"/>
      <c r="U177" s="34">
        <f t="shared" si="59"/>
        <v>2</v>
      </c>
      <c r="V177" s="32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140</v>
      </c>
      <c r="D178" s="116">
        <f t="shared" si="56"/>
        <v>151</v>
      </c>
      <c r="E178" s="62"/>
      <c r="F178" s="117" t="str">
        <f t="shared" si="51"/>
        <v>sprawdz</v>
      </c>
      <c r="G178" s="63"/>
      <c r="H178" s="51"/>
      <c r="I178" s="51"/>
      <c r="J178" s="117" t="str">
        <f t="shared" si="53"/>
        <v xml:space="preserve">uchwyty, światłowód, 0 </v>
      </c>
      <c r="K178" s="63"/>
      <c r="L178" s="31"/>
      <c r="M178" s="112"/>
      <c r="N178" s="52"/>
      <c r="O178" s="67"/>
      <c r="P178" s="33"/>
      <c r="Q178" s="19"/>
      <c r="R178" s="39">
        <v>1</v>
      </c>
      <c r="S178" s="52"/>
      <c r="T178" s="52"/>
      <c r="U178" s="34">
        <f t="shared" si="59"/>
        <v>2</v>
      </c>
      <c r="V178" s="35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141</v>
      </c>
      <c r="D179" s="116">
        <f t="shared" si="56"/>
        <v>152</v>
      </c>
      <c r="E179" s="53"/>
      <c r="F179" s="117" t="str">
        <f t="shared" si="51"/>
        <v>sprawdz</v>
      </c>
      <c r="G179" s="65"/>
      <c r="H179" s="10"/>
      <c r="I179" s="27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5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10">
        <v>142</v>
      </c>
      <c r="D180" s="116">
        <f t="shared" si="56"/>
        <v>153</v>
      </c>
      <c r="E180" s="53"/>
      <c r="F180" s="117" t="str">
        <f t="shared" si="51"/>
        <v>sprawdz</v>
      </c>
      <c r="G180" s="65"/>
      <c r="H180" s="10"/>
      <c r="I180" s="27"/>
      <c r="J180" s="117" t="str">
        <f t="shared" si="53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9"/>
        <v>2</v>
      </c>
      <c r="V180" s="35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143</v>
      </c>
      <c r="D181" s="116">
        <f t="shared" si="56"/>
        <v>154</v>
      </c>
      <c r="E181" s="56"/>
      <c r="F181" s="117" t="str">
        <f t="shared" si="51"/>
        <v>sprawdz</v>
      </c>
      <c r="G181" s="65"/>
      <c r="H181" s="10"/>
      <c r="I181" s="27"/>
      <c r="J181" s="117" t="str">
        <f t="shared" si="53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9"/>
        <v>2</v>
      </c>
      <c r="V181" s="35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144</v>
      </c>
      <c r="D182" s="116">
        <f t="shared" si="56"/>
        <v>155</v>
      </c>
      <c r="E182" s="53"/>
      <c r="F182" s="117" t="str">
        <f t="shared" si="51"/>
        <v>sprawdz</v>
      </c>
      <c r="G182" s="54"/>
      <c r="H182" s="54"/>
      <c r="I182" s="54"/>
      <c r="J182" s="117" t="str">
        <f t="shared" si="53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10">
        <v>145</v>
      </c>
      <c r="D183" s="116">
        <f t="shared" si="56"/>
        <v>156</v>
      </c>
      <c r="E183" s="53"/>
      <c r="F183" s="117" t="str">
        <f t="shared" si="51"/>
        <v>sprawdz</v>
      </c>
      <c r="G183" s="54"/>
      <c r="H183" s="54"/>
      <c r="I183" s="54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146</v>
      </c>
      <c r="D184" s="116">
        <f t="shared" si="56"/>
        <v>157</v>
      </c>
      <c r="E184" s="62"/>
      <c r="F184" s="117" t="str">
        <f t="shared" si="51"/>
        <v>sprawdz</v>
      </c>
      <c r="G184" s="63"/>
      <c r="H184" s="63"/>
      <c r="I184" s="63"/>
      <c r="J184" s="117" t="str">
        <f t="shared" si="53"/>
        <v xml:space="preserve">uchwyty, światłowód, 0 </v>
      </c>
      <c r="K184" s="59"/>
      <c r="L184" s="31">
        <v>123</v>
      </c>
      <c r="M184" s="112"/>
      <c r="N184" s="57"/>
      <c r="O184" s="68"/>
      <c r="P184" s="33"/>
      <c r="Q184" s="19"/>
      <c r="R184" s="39">
        <v>1</v>
      </c>
      <c r="S184" s="69"/>
      <c r="T184" s="69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147</v>
      </c>
      <c r="D185" s="116">
        <f t="shared" si="56"/>
        <v>158</v>
      </c>
      <c r="E185" s="60"/>
      <c r="F185" s="117" t="str">
        <f t="shared" si="51"/>
        <v>sprawdz</v>
      </c>
      <c r="G185" s="61"/>
      <c r="H185" s="61"/>
      <c r="I185" s="61"/>
      <c r="J185" s="117" t="str">
        <f t="shared" si="53"/>
        <v xml:space="preserve">uchwyty, światłowód, 0 </v>
      </c>
      <c r="K185" s="61"/>
      <c r="L185" s="31"/>
      <c r="M185" s="112"/>
      <c r="N185" s="58"/>
      <c r="O185" s="70"/>
      <c r="P185" s="33"/>
      <c r="Q185" s="19"/>
      <c r="R185" s="39">
        <v>1</v>
      </c>
      <c r="S185" s="58"/>
      <c r="T185" s="58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10">
        <v>148</v>
      </c>
      <c r="D186" s="116">
        <f t="shared" si="56"/>
        <v>159</v>
      </c>
      <c r="E186" s="62"/>
      <c r="F186" s="117" t="str">
        <f t="shared" si="51"/>
        <v>sprawdz</v>
      </c>
      <c r="G186" s="63"/>
      <c r="H186" s="63"/>
      <c r="I186" s="63"/>
      <c r="J186" s="117" t="str">
        <f t="shared" si="53"/>
        <v xml:space="preserve">uchwyty, światłowód, 0 </v>
      </c>
      <c r="K186" s="63"/>
      <c r="L186" s="31"/>
      <c r="M186" s="112"/>
      <c r="N186" s="57"/>
      <c r="O186" s="68"/>
      <c r="P186" s="33"/>
      <c r="Q186" s="19"/>
      <c r="R186" s="39">
        <v>1</v>
      </c>
      <c r="S186" s="57"/>
      <c r="T186" s="57"/>
      <c r="U186" s="34">
        <f t="shared" si="59"/>
        <v>2</v>
      </c>
      <c r="V186" s="32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149</v>
      </c>
      <c r="D187" s="116">
        <f t="shared" si="56"/>
        <v>160</v>
      </c>
      <c r="E187" s="56"/>
      <c r="F187" s="117" t="str">
        <f t="shared" si="51"/>
        <v>sprawdz</v>
      </c>
      <c r="G187" s="65"/>
      <c r="H187" s="10"/>
      <c r="I187" s="27"/>
      <c r="J187" s="117" t="str">
        <f t="shared" si="53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2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150</v>
      </c>
      <c r="D188" s="116">
        <f t="shared" si="56"/>
        <v>161</v>
      </c>
      <c r="E188" s="53"/>
      <c r="F188" s="117" t="str">
        <f t="shared" si="51"/>
        <v>sprawdz</v>
      </c>
      <c r="G188" s="54"/>
      <c r="H188" s="54"/>
      <c r="I188" s="54"/>
      <c r="J188" s="117" t="str">
        <f t="shared" si="53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10">
        <v>151</v>
      </c>
      <c r="D189" s="116">
        <f t="shared" si="56"/>
        <v>162</v>
      </c>
      <c r="E189" s="53"/>
      <c r="F189" s="117" t="str">
        <f t="shared" si="51"/>
        <v>sprawdz</v>
      </c>
      <c r="G189" s="54"/>
      <c r="H189" s="54"/>
      <c r="I189" s="54"/>
      <c r="J189" s="117" t="str">
        <f t="shared" si="53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152</v>
      </c>
      <c r="D190" s="116">
        <f t="shared" si="56"/>
        <v>163</v>
      </c>
      <c r="E190" s="56"/>
      <c r="F190" s="117" t="str">
        <f t="shared" si="51"/>
        <v>sprawdz</v>
      </c>
      <c r="G190" s="10"/>
      <c r="H190" s="10"/>
      <c r="I190" s="10"/>
      <c r="J190" s="117" t="str">
        <f t="shared" si="53"/>
        <v xml:space="preserve">uchwyty, światłowód, 0 </v>
      </c>
      <c r="K190" s="10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5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153</v>
      </c>
      <c r="D191" s="116">
        <f t="shared" si="56"/>
        <v>164</v>
      </c>
      <c r="E191" s="56"/>
      <c r="F191" s="117" t="str">
        <f t="shared" si="51"/>
        <v>sprawdz</v>
      </c>
      <c r="G191" s="10"/>
      <c r="H191" s="10"/>
      <c r="I191" s="10"/>
      <c r="J191" s="117" t="str">
        <f t="shared" si="53"/>
        <v xml:space="preserve">uchwyty, światłowód, 0 </v>
      </c>
      <c r="K191" s="10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5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10">
        <v>154</v>
      </c>
      <c r="D192" s="116">
        <f t="shared" si="56"/>
        <v>165</v>
      </c>
      <c r="E192" s="11"/>
      <c r="F192" s="117" t="str">
        <f t="shared" si="51"/>
        <v>sprawdz</v>
      </c>
      <c r="G192" s="29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30"/>
      <c r="P192" s="33"/>
      <c r="Q192" s="19"/>
      <c r="R192" s="39">
        <v>1</v>
      </c>
      <c r="S192" s="30"/>
      <c r="T192" s="30"/>
      <c r="U192" s="34">
        <f t="shared" si="59"/>
        <v>2</v>
      </c>
      <c r="V192" s="32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155</v>
      </c>
      <c r="D193" s="116">
        <f t="shared" si="56"/>
        <v>166</v>
      </c>
      <c r="E193" s="56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30"/>
      <c r="P193" s="33"/>
      <c r="Q193" s="19"/>
      <c r="R193" s="39">
        <v>1</v>
      </c>
      <c r="S193" s="30"/>
      <c r="T193" s="30"/>
      <c r="U193" s="34">
        <f t="shared" si="59"/>
        <v>2</v>
      </c>
      <c r="V193" s="32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156</v>
      </c>
      <c r="D194" s="116">
        <f t="shared" si="56"/>
        <v>167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44"/>
      <c r="P194" s="33"/>
      <c r="Q194" s="19"/>
      <c r="R194" s="39">
        <v>1</v>
      </c>
      <c r="S194" s="30"/>
      <c r="T194" s="30"/>
      <c r="U194" s="34">
        <f t="shared" si="59"/>
        <v>2</v>
      </c>
      <c r="V194" s="32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10">
        <v>157</v>
      </c>
      <c r="D195" s="116">
        <f t="shared" si="56"/>
        <v>168</v>
      </c>
      <c r="E195" s="56"/>
      <c r="F195" s="117" t="str">
        <f t="shared" si="51"/>
        <v>sprawdz</v>
      </c>
      <c r="G195" s="29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158</v>
      </c>
      <c r="D196" s="116">
        <f t="shared" si="56"/>
        <v>169</v>
      </c>
      <c r="E196" s="53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112"/>
      <c r="N196" s="30"/>
      <c r="O196" s="44"/>
      <c r="P196" s="33"/>
      <c r="Q196" s="19"/>
      <c r="R196" s="39">
        <v>1</v>
      </c>
      <c r="S196" s="30"/>
      <c r="T196" s="30"/>
      <c r="U196" s="34">
        <f t="shared" si="59"/>
        <v>2</v>
      </c>
      <c r="V196" s="35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159</v>
      </c>
      <c r="D197" s="116">
        <f t="shared" si="56"/>
        <v>170</v>
      </c>
      <c r="E197" s="53"/>
      <c r="F197" s="117" t="str">
        <f t="shared" si="51"/>
        <v>sprawdz</v>
      </c>
      <c r="G197" s="65"/>
      <c r="H197" s="10"/>
      <c r="I197" s="27"/>
      <c r="J197" s="117" t="str">
        <f t="shared" si="53"/>
        <v xml:space="preserve">uchwyty, światłowód, 0 </v>
      </c>
      <c r="K197" s="27"/>
      <c r="L197" s="31"/>
      <c r="M197" s="11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5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10">
        <v>160</v>
      </c>
      <c r="D198" s="116">
        <f t="shared" si="56"/>
        <v>171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11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5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161</v>
      </c>
      <c r="D199" s="116">
        <f t="shared" si="56"/>
        <v>172</v>
      </c>
      <c r="E199" s="56"/>
      <c r="F199" s="117" t="str">
        <f t="shared" si="51"/>
        <v>sprawdz</v>
      </c>
      <c r="G199" s="65"/>
      <c r="H199" s="10"/>
      <c r="I199" s="27"/>
      <c r="J199" s="117" t="str">
        <f t="shared" si="53"/>
        <v xml:space="preserve">uchwyty, światłowód, 0 </v>
      </c>
      <c r="K199" s="27"/>
      <c r="L199" s="31"/>
      <c r="M199" s="11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2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162</v>
      </c>
      <c r="D200" s="116">
        <f t="shared" si="56"/>
        <v>173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59"/>
        <v>2</v>
      </c>
      <c r="V200" s="32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>
        <v>163</v>
      </c>
      <c r="D201" s="116">
        <f t="shared" si="56"/>
        <v>174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2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 t="s">
        <v>12</v>
      </c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164</v>
      </c>
      <c r="D202" s="116">
        <f t="shared" si="56"/>
        <v>175</v>
      </c>
      <c r="E202" s="56"/>
      <c r="F202" s="117" t="str">
        <f t="shared" si="51"/>
        <v>sprawdz</v>
      </c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2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165</v>
      </c>
      <c r="D203" s="116">
        <f t="shared" si="56"/>
        <v>176</v>
      </c>
      <c r="E203" s="56"/>
      <c r="F203" s="117" t="str">
        <f t="shared" si="51"/>
        <v>sprawdz</v>
      </c>
      <c r="G203" s="29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>
        <v>166</v>
      </c>
      <c r="D204" s="116">
        <f t="shared" si="56"/>
        <v>177</v>
      </c>
      <c r="E204" s="56"/>
      <c r="F204" s="117" t="str">
        <f t="shared" si="51"/>
        <v>sprawdz</v>
      </c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167</v>
      </c>
      <c r="D205" s="116">
        <f t="shared" si="56"/>
        <v>178</v>
      </c>
      <c r="E205" s="56"/>
      <c r="F205" s="117" t="str">
        <f t="shared" si="51"/>
        <v>sprawdz</v>
      </c>
      <c r="G205" s="29"/>
      <c r="H205" s="10"/>
      <c r="I205" s="27"/>
      <c r="J205" s="117" t="str">
        <f t="shared" si="53"/>
        <v xml:space="preserve">uchwyty, światłowód, 0 </v>
      </c>
      <c r="K205" s="27"/>
      <c r="L205" s="31"/>
      <c r="M205" s="32"/>
      <c r="N205" s="30"/>
      <c r="O205" s="44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si="48"/>
        <v>AL.  4x50 mm2+AL. 1x25 mm2</v>
      </c>
      <c r="Y205" s="18" t="str">
        <f t="shared" si="49"/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54">
        <v>168</v>
      </c>
      <c r="D206" s="116">
        <f t="shared" si="56"/>
        <v>179</v>
      </c>
      <c r="E206" s="56"/>
      <c r="F206" s="27"/>
      <c r="G206" s="65"/>
      <c r="H206" s="10"/>
      <c r="I206" s="27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48"/>
        <v>AL.  4x50 mm2+AL. 1x25 mm2</v>
      </c>
      <c r="Y206" s="18" t="str">
        <f t="shared" si="49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>
        <v>169</v>
      </c>
      <c r="D207" s="116">
        <f t="shared" si="56"/>
        <v>180</v>
      </c>
      <c r="E207" s="56"/>
      <c r="F207" s="27"/>
      <c r="G207" s="65"/>
      <c r="H207" s="10"/>
      <c r="I207" s="27"/>
      <c r="J207" s="117" t="str">
        <f t="shared" si="53"/>
        <v xml:space="preserve">uchwyty, światłowód, 0 </v>
      </c>
      <c r="K207" s="27"/>
      <c r="L207" s="31"/>
      <c r="M207" s="32"/>
      <c r="N207" s="30"/>
      <c r="O207" s="44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48"/>
        <v>AL.  4x50 mm2+AL. 1x25 mm2</v>
      </c>
      <c r="Y207" s="18" t="str">
        <f t="shared" si="49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170</v>
      </c>
      <c r="D208" s="116">
        <f t="shared" si="56"/>
        <v>181</v>
      </c>
      <c r="E208" s="56"/>
      <c r="F208" s="27"/>
      <c r="G208" s="65"/>
      <c r="H208" s="10"/>
      <c r="I208" s="27"/>
      <c r="J208" s="117" t="str">
        <f t="shared" si="53"/>
        <v xml:space="preserve">uchwyty, światłowód, 0 </v>
      </c>
      <c r="K208" s="27"/>
      <c r="L208" s="31"/>
      <c r="M208" s="32"/>
      <c r="N208" s="30"/>
      <c r="O208" s="44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48"/>
        <v>AL.  4x50 mm2+AL. 1x25 mm2</v>
      </c>
      <c r="Y208" s="18" t="str">
        <f t="shared" si="49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54">
        <v>171</v>
      </c>
      <c r="D209" s="116">
        <f t="shared" si="56"/>
        <v>182</v>
      </c>
      <c r="E209" s="53"/>
      <c r="F209" s="54"/>
      <c r="G209" s="54"/>
      <c r="H209" s="54"/>
      <c r="I209" s="54"/>
      <c r="J209" s="117" t="str">
        <f t="shared" si="53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ref="X209:X216" si="60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mm2"),IF(R209=10,("AsXSn 4x70 mm2+AL.  4x50 mm2+AL. 2x25 mm2"),IF(R209=11,("AL.  7x50 mm2+AL. 2x25 mm2")))))))))))</f>
        <v>AL.  4x50 mm2+AL. 1x25 mm2</v>
      </c>
      <c r="Y209" s="18" t="str">
        <f t="shared" ref="Y209:Y272" si="61">IF(S209="T",(", lampa OU, przyłącze napow. nN"), (" przyłącze napow. nN"))</f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>
        <v>172</v>
      </c>
      <c r="D210" s="116">
        <f t="shared" si="56"/>
        <v>183</v>
      </c>
      <c r="E210" s="53"/>
      <c r="F210" s="54"/>
      <c r="G210" s="54"/>
      <c r="H210" s="54"/>
      <c r="I210" s="54"/>
      <c r="J210" s="117" t="str">
        <f t="shared" si="53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54">
        <v>173</v>
      </c>
      <c r="D211" s="116">
        <f t="shared" si="56"/>
        <v>184</v>
      </c>
      <c r="E211" s="56"/>
      <c r="F211" s="10"/>
      <c r="G211" s="10"/>
      <c r="H211" s="10"/>
      <c r="I211" s="10"/>
      <c r="J211" s="117" t="str">
        <f t="shared" ref="J211:J274" si="62">CONCATENATE("uchwyty, światłowód, ",Z211,IF(Q211=1, ", mufa i zapas", " "))</f>
        <v xml:space="preserve">uchwyty, światłowód, 0 </v>
      </c>
      <c r="K211" s="10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54">
        <v>174</v>
      </c>
      <c r="D212" s="116">
        <f t="shared" si="56"/>
        <v>185</v>
      </c>
      <c r="E212" s="56"/>
      <c r="F212" s="10"/>
      <c r="G212" s="10"/>
      <c r="H212" s="10"/>
      <c r="I212" s="10"/>
      <c r="J212" s="117" t="str">
        <f t="shared" si="62"/>
        <v xml:space="preserve">uchwyty, światłowód, 0 </v>
      </c>
      <c r="K212" s="10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>
        <v>175</v>
      </c>
      <c r="D213" s="116">
        <f t="shared" si="56"/>
        <v>186</v>
      </c>
      <c r="E213" s="56"/>
      <c r="F213" s="27"/>
      <c r="G213" s="29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si="60"/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187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0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188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0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189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0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190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ref="X217:X280" si="63">IF(R217=1,("AL.  4x50 mm2+AL. 1x25 mm2"),IF(R217=2,("AL.  4x50 mm2+AL. 2x25 mm2"),IF(R217=3,("AsXSn 4x50 mm2+AsXSn 1x25 mm2"),IF(R217=4,("AsXSn 4x50 mm2+AsXSn 2x25 mm2"),IF(R217=5,("AL.  4x50 mm2"),IF(R217=6,("AsXSn 4x50 mm2"),IF(R217=9,("2xAL. 2x25 mm2"),IF(R217=8,("3xAsXSn 4x50 mm2+AsXSn 2x25 mm2")))))))))</f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191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192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6"/>
        <v>193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6"/>
        <v>194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6"/>
        <v>195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6"/>
        <v>196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ref="D224:D272" si="64">MAX(D223:E223)+1</f>
        <v>197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198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199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64"/>
        <v>200</v>
      </c>
      <c r="E227" s="56"/>
      <c r="F227" s="27"/>
      <c r="G227" s="65"/>
      <c r="H227" s="10"/>
      <c r="I227" s="27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 t="shared" si="59"/>
        <v>2</v>
      </c>
      <c r="V227" s="35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64"/>
        <v>201</v>
      </c>
      <c r="E228" s="56"/>
      <c r="F228" s="27"/>
      <c r="G228" s="65"/>
      <c r="H228" s="10"/>
      <c r="I228" s="27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f t="shared" si="59"/>
        <v>2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64"/>
        <v>202</v>
      </c>
      <c r="E229" s="56"/>
      <c r="F229" s="27"/>
      <c r="G229" s="65"/>
      <c r="H229" s="10"/>
      <c r="I229" s="27"/>
      <c r="J229" s="117" t="str">
        <f t="shared" si="62"/>
        <v xml:space="preserve">uchwyty, światłowód, 0 </v>
      </c>
      <c r="K229" s="27"/>
      <c r="L229" s="31"/>
      <c r="M229" s="32"/>
      <c r="N229" s="30"/>
      <c r="O229" s="30"/>
      <c r="P229" s="33"/>
      <c r="Q229" s="19"/>
      <c r="R229" s="39">
        <v>1</v>
      </c>
      <c r="S229" s="30"/>
      <c r="T229" s="30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64"/>
        <v>203</v>
      </c>
      <c r="E230" s="56"/>
      <c r="F230" s="27"/>
      <c r="G230" s="65"/>
      <c r="H230" s="10"/>
      <c r="I230" s="27"/>
      <c r="J230" s="117" t="str">
        <f t="shared" si="62"/>
        <v xml:space="preserve">uchwyty, światłowód, 0 </v>
      </c>
      <c r="K230" s="27"/>
      <c r="L230" s="31"/>
      <c r="M230" s="32"/>
      <c r="N230" s="30"/>
      <c r="O230" s="30"/>
      <c r="P230" s="33"/>
      <c r="Q230" s="19"/>
      <c r="R230" s="39">
        <v>1</v>
      </c>
      <c r="S230" s="30"/>
      <c r="T230" s="30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54"/>
      <c r="D231" s="116">
        <f t="shared" si="64"/>
        <v>204</v>
      </c>
      <c r="E231" s="53"/>
      <c r="F231" s="54"/>
      <c r="G231" s="54"/>
      <c r="H231" s="54"/>
      <c r="I231" s="54"/>
      <c r="J231" s="117" t="str">
        <f t="shared" si="62"/>
        <v xml:space="preserve">uchwyty, światłowód, 0 </v>
      </c>
      <c r="K231" s="27"/>
      <c r="L231" s="31"/>
      <c r="M231" s="32"/>
      <c r="N231" s="30"/>
      <c r="O231" s="30"/>
      <c r="P231" s="33"/>
      <c r="Q231" s="19"/>
      <c r="R231" s="39">
        <v>1</v>
      </c>
      <c r="S231" s="30"/>
      <c r="T231" s="30"/>
      <c r="U231" s="34">
        <f>SUM(U128:U230)</f>
        <v>2438</v>
      </c>
      <c r="V231" s="32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54"/>
      <c r="D232" s="116">
        <f t="shared" si="64"/>
        <v>205</v>
      </c>
      <c r="E232" s="53"/>
      <c r="F232" s="54"/>
      <c r="G232" s="54"/>
      <c r="H232" s="54"/>
      <c r="I232" s="54"/>
      <c r="J232" s="117" t="str">
        <f t="shared" si="62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/>
      <c r="T232" s="30"/>
      <c r="U232" s="34">
        <v>2738</v>
      </c>
      <c r="V232" s="35"/>
      <c r="W232" s="35"/>
      <c r="X232" s="18" t="str">
        <f t="shared" si="63"/>
        <v>AL.  4x50 mm2+AL. 1x25 mm2</v>
      </c>
      <c r="Y232" s="18" t="str">
        <f t="shared" si="61"/>
        <v xml:space="preserve">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59"/>
      <c r="D233" s="116">
        <f t="shared" si="64"/>
        <v>206</v>
      </c>
      <c r="E233" s="62"/>
      <c r="F233" s="59"/>
      <c r="G233" s="59"/>
      <c r="H233" s="59"/>
      <c r="I233" s="59"/>
      <c r="J233" s="117" t="str">
        <f t="shared" si="62"/>
        <v xml:space="preserve">uchwyty, światłowód, 0 </v>
      </c>
      <c r="K233" s="59"/>
      <c r="L233" s="31"/>
      <c r="M233" s="32"/>
      <c r="N233" s="69"/>
      <c r="O233" s="69"/>
      <c r="P233" s="33"/>
      <c r="Q233" s="19"/>
      <c r="R233" s="39">
        <v>1</v>
      </c>
      <c r="S233" s="69"/>
      <c r="T233" s="69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 xml:space="preserve">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61"/>
      <c r="D234" s="116">
        <f t="shared" si="64"/>
        <v>207</v>
      </c>
      <c r="E234" s="60"/>
      <c r="F234" s="61"/>
      <c r="G234" s="61"/>
      <c r="H234" s="61"/>
      <c r="I234" s="61"/>
      <c r="J234" s="117" t="str">
        <f t="shared" si="62"/>
        <v xml:space="preserve">uchwyty, światłowód, 0 </v>
      </c>
      <c r="K234" s="61"/>
      <c r="L234" s="31"/>
      <c r="M234" s="32"/>
      <c r="N234" s="58"/>
      <c r="O234" s="58"/>
      <c r="P234" s="33"/>
      <c r="Q234" s="19"/>
      <c r="R234" s="39">
        <v>1</v>
      </c>
      <c r="S234" s="58"/>
      <c r="T234" s="58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 xml:space="preserve"> przyłącze napow. nN</v>
      </c>
      <c r="Z234" s="18">
        <f t="shared" ref="Z234:Z291" si="65">IF(OR(N234="Kr",N234="K"),"wspornik krańcowy",IF(N234="P","wspornik przelotowy",IF(OR(N234="Nr",N234="RNKr",N234="Np."),"wspornik narożny",IF(N234="N","wspornik narożny",IF(N234="Or","wspornik odporowy",IF(OR(N234="RPP",N234="RPPb",N234="RPPR"),"wspornik przelotowy",IF(N234="RPK","wspornik przelotowy",IF(OR(N234="RPKr",N234="RPKb"),"wspornik przelotowy",IF(N234="BN","wspornik przelotowy",0)))))))))</f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63"/>
      <c r="D235" s="116">
        <f t="shared" si="64"/>
        <v>208</v>
      </c>
      <c r="E235" s="62"/>
      <c r="F235" s="63"/>
      <c r="G235" s="63"/>
      <c r="H235" s="63"/>
      <c r="I235" s="63"/>
      <c r="J235" s="117" t="str">
        <f t="shared" si="62"/>
        <v xml:space="preserve">uchwyty, światłowód, 0 </v>
      </c>
      <c r="K235" s="63"/>
      <c r="L235" s="31"/>
      <c r="M235" s="32"/>
      <c r="N235" s="57"/>
      <c r="O235" s="57"/>
      <c r="P235" s="33"/>
      <c r="Q235" s="19"/>
      <c r="R235" s="39">
        <v>1</v>
      </c>
      <c r="S235" s="57"/>
      <c r="T235" s="57"/>
      <c r="U235" s="34">
        <f t="shared" si="59"/>
        <v>2</v>
      </c>
      <c r="V235" s="35"/>
      <c r="W235" s="35"/>
      <c r="X235" s="18" t="str">
        <f t="shared" si="63"/>
        <v>AL.  4x50 mm2+AL. 1x25 mm2</v>
      </c>
      <c r="Y235" s="18" t="str">
        <f t="shared" si="61"/>
        <v xml:space="preserve">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209</v>
      </c>
      <c r="E236" s="56"/>
      <c r="F236" s="27" t="str">
        <f t="shared" ref="F236:F257" si="66">IF(OR(N236="Nr",N236="Kr",N236="Or",N236="RPKr",N236="RNKr"),1472,IF(N236="P",227,IF(N236="BN",454,IF(N236="Np.",1250,"sprawdz"))))</f>
        <v>sprawdz</v>
      </c>
      <c r="G236" s="65"/>
      <c r="H236" s="10" t="str">
        <f t="shared" ref="H236:H251" si="67">IF(O236="-10/ZN",CONCATENATE("żel. ",N236,O236),CONCATENATE("wir. ",N236,O236))</f>
        <v xml:space="preserve">wir. </v>
      </c>
      <c r="I236" s="27" t="str">
        <f t="shared" ref="I236:I240" si="68">CONCATENATE(X236,Y236)</f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ref="K236:K245" si="69">CONCATENATE(P236,"(",U236,")")</f>
        <v>(2)</v>
      </c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210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 t="str">
        <f t="shared" si="68"/>
        <v>AL.  4x50 mm2+AL. 1x25 mm2, lampa OU, przyłącze napow. nN</v>
      </c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211</v>
      </c>
      <c r="E238" s="56"/>
      <c r="F238" s="27" t="str">
        <f t="shared" si="66"/>
        <v>sprawdz</v>
      </c>
      <c r="G238" s="29"/>
      <c r="H238" s="10" t="str">
        <f t="shared" si="67"/>
        <v xml:space="preserve">wir. </v>
      </c>
      <c r="I238" s="27" t="str">
        <f t="shared" si="68"/>
        <v>AL.  4x50 mm2+AL. 1x25 mm2, lampa OU, przyłącze napow. nN</v>
      </c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212</v>
      </c>
      <c r="E239" s="56"/>
      <c r="F239" s="27" t="str">
        <f t="shared" si="66"/>
        <v>sprawdz</v>
      </c>
      <c r="G239" s="29"/>
      <c r="H239" s="10" t="str">
        <f t="shared" si="67"/>
        <v xml:space="preserve">wir. </v>
      </c>
      <c r="I239" s="27" t="str">
        <f t="shared" si="68"/>
        <v>AL.  4x50 mm2+AL. 1x25 mm2, lampa OU, przyłącze napow. nN</v>
      </c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ref="U239:U302" si="70">P239+2</f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213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 t="str">
        <f t="shared" si="68"/>
        <v>AL.  4x50 mm2+AL. 1x25 mm2, lampa OU, przyłącze napow. nN</v>
      </c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214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19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215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 t="str">
        <f t="shared" si="69"/>
        <v>(2)</v>
      </c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216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 t="str">
        <f t="shared" si="69"/>
        <v>(2)</v>
      </c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217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 t="str">
        <f t="shared" si="69"/>
        <v>(2)</v>
      </c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218</v>
      </c>
      <c r="E245" s="56"/>
      <c r="F245" s="27" t="str">
        <f t="shared" si="66"/>
        <v>sprawdz</v>
      </c>
      <c r="G245" s="65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 t="str">
        <f t="shared" si="69"/>
        <v>(2)</v>
      </c>
      <c r="L245" s="31"/>
      <c r="M245" s="32"/>
      <c r="N245" s="30"/>
      <c r="O245" s="30"/>
      <c r="P245" s="33"/>
      <c r="Q245" s="43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219</v>
      </c>
      <c r="E246" s="56"/>
      <c r="F246" s="27" t="str">
        <f t="shared" si="66"/>
        <v>sprawdz</v>
      </c>
      <c r="G246" s="65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30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220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221</v>
      </c>
      <c r="E248" s="56"/>
      <c r="F248" s="27" t="str">
        <f t="shared" si="66"/>
        <v>sprawdz</v>
      </c>
      <c r="G248" s="65"/>
      <c r="H248" s="10" t="str">
        <f t="shared" si="67"/>
        <v xml:space="preserve">wir. </v>
      </c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43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222</v>
      </c>
      <c r="E249" s="56"/>
      <c r="F249" s="27" t="str">
        <f t="shared" si="66"/>
        <v>sprawdz</v>
      </c>
      <c r="G249" s="29"/>
      <c r="H249" s="10" t="str">
        <f t="shared" si="67"/>
        <v xml:space="preserve">wir. </v>
      </c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223</v>
      </c>
      <c r="E250" s="56"/>
      <c r="F250" s="27" t="str">
        <f t="shared" si="66"/>
        <v>sprawdz</v>
      </c>
      <c r="G250" s="29"/>
      <c r="H250" s="10" t="str">
        <f t="shared" si="67"/>
        <v xml:space="preserve">wir. </v>
      </c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224</v>
      </c>
      <c r="E251" s="56"/>
      <c r="F251" s="27" t="str">
        <f t="shared" si="66"/>
        <v>sprawdz</v>
      </c>
      <c r="G251" s="65"/>
      <c r="H251" s="10" t="str">
        <f t="shared" si="67"/>
        <v xml:space="preserve">wir. </v>
      </c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225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30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64"/>
        <v>226</v>
      </c>
      <c r="E253" s="56"/>
      <c r="F253" s="27" t="str">
        <f t="shared" si="66"/>
        <v>sprawdz</v>
      </c>
      <c r="G253" s="65"/>
      <c r="H253" s="10"/>
      <c r="I253" s="27"/>
      <c r="J253" s="117" t="str">
        <f t="shared" si="62"/>
        <v xml:space="preserve">uchwyty, światłowód, 0 </v>
      </c>
      <c r="K253" s="27"/>
      <c r="L253" s="31"/>
      <c r="M253" s="32"/>
      <c r="N253" s="30"/>
      <c r="O253" s="44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64"/>
        <v>227</v>
      </c>
      <c r="E254" s="56"/>
      <c r="F254" s="27" t="str">
        <f t="shared" si="66"/>
        <v>sprawdz</v>
      </c>
      <c r="G254" s="65"/>
      <c r="H254" s="10"/>
      <c r="I254" s="27"/>
      <c r="J254" s="117" t="str">
        <f t="shared" si="62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228</v>
      </c>
      <c r="E255" s="56"/>
      <c r="F255" s="27" t="str">
        <f t="shared" si="66"/>
        <v>sprawdz</v>
      </c>
      <c r="G255" s="65"/>
      <c r="H255" s="10"/>
      <c r="I255" s="27"/>
      <c r="J255" s="117" t="str">
        <f t="shared" si="62"/>
        <v xml:space="preserve">uchwyty, światłowód, 0 </v>
      </c>
      <c r="K255" s="27"/>
      <c r="L255" s="31"/>
      <c r="M255" s="32"/>
      <c r="N255" s="30"/>
      <c r="O255" s="44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64"/>
        <v>229</v>
      </c>
      <c r="E256" s="56"/>
      <c r="F256" s="27" t="str">
        <f t="shared" si="66"/>
        <v>sprawdz</v>
      </c>
      <c r="G256" s="65"/>
      <c r="H256" s="10"/>
      <c r="I256" s="27"/>
      <c r="J256" s="117" t="str">
        <f t="shared" si="62"/>
        <v xml:space="preserve">uchwyty, światłowód, 0 </v>
      </c>
      <c r="K256" s="27"/>
      <c r="L256" s="31"/>
      <c r="M256" s="32"/>
      <c r="N256" s="14"/>
      <c r="O256" s="44"/>
      <c r="P256" s="33"/>
      <c r="Q256" s="19"/>
      <c r="R256" s="39">
        <v>1</v>
      </c>
      <c r="S256" s="30" t="s">
        <v>3</v>
      </c>
      <c r="T256" s="30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54"/>
      <c r="D257" s="116">
        <f t="shared" si="64"/>
        <v>230</v>
      </c>
      <c r="E257" s="53"/>
      <c r="F257" s="27" t="str">
        <f t="shared" si="66"/>
        <v>sprawdz</v>
      </c>
      <c r="G257" s="54"/>
      <c r="H257" s="54"/>
      <c r="I257" s="54"/>
      <c r="J257" s="117" t="str">
        <f t="shared" si="62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54"/>
      <c r="D258" s="116">
        <f t="shared" si="64"/>
        <v>231</v>
      </c>
      <c r="E258" s="53"/>
      <c r="F258" s="54"/>
      <c r="G258" s="54"/>
      <c r="H258" s="54"/>
      <c r="I258" s="54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232</v>
      </c>
      <c r="E259" s="56"/>
      <c r="F259" s="10"/>
      <c r="G259" s="10"/>
      <c r="H259" s="10"/>
      <c r="I259" s="10"/>
      <c r="J259" s="117" t="str">
        <f t="shared" si="62"/>
        <v xml:space="preserve">uchwyty, światłowód, 0 </v>
      </c>
      <c r="K259" s="10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2"/>
      <c r="D260" s="116">
        <f t="shared" si="64"/>
        <v>233</v>
      </c>
      <c r="E260" s="11"/>
      <c r="F260" s="12"/>
      <c r="G260" s="12"/>
      <c r="H260" s="12"/>
      <c r="I260" s="12"/>
      <c r="J260" s="117" t="str">
        <f t="shared" si="62"/>
        <v xml:space="preserve">uchwyty, światłowód, 0 </v>
      </c>
      <c r="K260" s="12"/>
      <c r="L260" s="31"/>
      <c r="M260" s="32"/>
      <c r="N260" s="14"/>
      <c r="O260" s="14"/>
      <c r="P260" s="33"/>
      <c r="Q260" s="19"/>
      <c r="R260" s="39">
        <v>1</v>
      </c>
      <c r="S260" s="30" t="s">
        <v>3</v>
      </c>
      <c r="T260" s="14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234</v>
      </c>
      <c r="E261" s="56"/>
      <c r="F261" s="10"/>
      <c r="G261" s="10"/>
      <c r="H261" s="10"/>
      <c r="I261" s="10"/>
      <c r="J261" s="117" t="str">
        <f t="shared" si="62"/>
        <v xml:space="preserve">uchwyty, światłowód, 0 </v>
      </c>
      <c r="K261" s="10"/>
      <c r="L261" s="31"/>
      <c r="M261" s="32"/>
      <c r="N261" s="30"/>
      <c r="O261" s="30"/>
      <c r="P261" s="33"/>
      <c r="Q261" s="43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235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236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237</v>
      </c>
      <c r="E264" s="56"/>
      <c r="F264" s="27"/>
      <c r="G264" s="65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44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238</v>
      </c>
      <c r="E265" s="56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239</v>
      </c>
      <c r="E266" s="56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240</v>
      </c>
      <c r="E267" s="56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241</v>
      </c>
      <c r="E268" s="56"/>
      <c r="F268" s="27"/>
      <c r="G268" s="29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16">
        <f t="shared" si="64"/>
        <v>242</v>
      </c>
      <c r="E269" s="53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si="61"/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16">
        <f t="shared" si="64"/>
        <v>243</v>
      </c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6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16">
        <f t="shared" si="64"/>
        <v>244</v>
      </c>
      <c r="E271" s="53"/>
      <c r="F271" s="27"/>
      <c r="G271" s="65"/>
      <c r="H271" s="10"/>
      <c r="I271" s="27"/>
      <c r="J271" s="117" t="str">
        <f t="shared" si="62"/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6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16">
        <f t="shared" si="64"/>
        <v>245</v>
      </c>
      <c r="E272" s="56"/>
      <c r="F272" s="27"/>
      <c r="G272" s="65"/>
      <c r="H272" s="10"/>
      <c r="I272" s="27"/>
      <c r="J272" s="117" t="str">
        <f t="shared" si="6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6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54"/>
      <c r="E273" s="56"/>
      <c r="F273" s="27"/>
      <c r="G273" s="65"/>
      <c r="H273" s="10"/>
      <c r="I273" s="27"/>
      <c r="J273" s="117" t="str">
        <f t="shared" si="62"/>
        <v xml:space="preserve">uchwyty, światłowód, 0 </v>
      </c>
      <c r="K273" s="27"/>
      <c r="L273" s="31"/>
      <c r="M273" s="32"/>
      <c r="N273" s="30"/>
      <c r="O273" s="30"/>
      <c r="P273" s="33"/>
      <c r="Q273" s="19"/>
      <c r="R273" s="39">
        <v>1</v>
      </c>
      <c r="S273" s="30" t="s">
        <v>3</v>
      </c>
      <c r="T273" s="30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ref="Y273:Y336" si="71">IF(S273="T",(", lampa OU, przyłącze napow. nN"), (" przyłącze napow. nN"))</f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54"/>
      <c r="E274" s="53"/>
      <c r="F274" s="27"/>
      <c r="G274" s="65"/>
      <c r="H274" s="10"/>
      <c r="I274" s="27"/>
      <c r="J274" s="117" t="str">
        <f t="shared" si="62"/>
        <v xml:space="preserve">uchwyty, światłowód, 0 </v>
      </c>
      <c r="K274" s="27"/>
      <c r="L274" s="31"/>
      <c r="M274" s="32"/>
      <c r="N274" s="30"/>
      <c r="O274" s="30"/>
      <c r="P274" s="33"/>
      <c r="Q274" s="19"/>
      <c r="R274" s="39">
        <v>1</v>
      </c>
      <c r="S274" s="30" t="s">
        <v>3</v>
      </c>
      <c r="T274" s="30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54"/>
      <c r="D275" s="54"/>
      <c r="E275" s="53"/>
      <c r="F275" s="54"/>
      <c r="G275" s="54"/>
      <c r="H275" s="54"/>
      <c r="I275" s="54"/>
      <c r="J275" s="117" t="str">
        <f t="shared" ref="J275:J291" si="72">CONCATENATE("uchwyty, światłowód, ",Z275,IF(Q275=1, ", mufa i zapas", " "))</f>
        <v xml:space="preserve">uchwyty, światłowód, 0 </v>
      </c>
      <c r="K275" s="27"/>
      <c r="L275" s="31"/>
      <c r="M275" s="32"/>
      <c r="N275" s="30"/>
      <c r="O275" s="30"/>
      <c r="P275" s="33"/>
      <c r="Q275" s="19"/>
      <c r="R275" s="39">
        <v>1</v>
      </c>
      <c r="S275" s="30" t="s">
        <v>3</v>
      </c>
      <c r="T275" s="30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54"/>
      <c r="D276" s="54"/>
      <c r="E276" s="53"/>
      <c r="F276" s="54"/>
      <c r="G276" s="54"/>
      <c r="H276" s="54"/>
      <c r="I276" s="54"/>
      <c r="J276" s="117" t="str">
        <f t="shared" si="72"/>
        <v xml:space="preserve">uchwyty, światłowód, 0 </v>
      </c>
      <c r="K276" s="27"/>
      <c r="L276" s="31"/>
      <c r="M276" s="32"/>
      <c r="N276" s="30"/>
      <c r="O276" s="30"/>
      <c r="P276" s="33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59"/>
      <c r="D277" s="59"/>
      <c r="E277" s="62"/>
      <c r="F277" s="59"/>
      <c r="G277" s="59"/>
      <c r="H277" s="59"/>
      <c r="I277" s="59"/>
      <c r="J277" s="117" t="str">
        <f t="shared" si="72"/>
        <v xml:space="preserve">uchwyty, światłowód, 0 </v>
      </c>
      <c r="K277" s="59"/>
      <c r="L277" s="31"/>
      <c r="M277" s="32"/>
      <c r="N277" s="69"/>
      <c r="O277" s="69"/>
      <c r="P277" s="33"/>
      <c r="Q277" s="43"/>
      <c r="R277" s="39">
        <v>1</v>
      </c>
      <c r="S277" s="30" t="s">
        <v>3</v>
      </c>
      <c r="T277" s="69"/>
      <c r="U277" s="34">
        <f t="shared" si="70"/>
        <v>2</v>
      </c>
      <c r="V277" s="35"/>
      <c r="W277" s="35"/>
      <c r="X277" s="18" t="str">
        <f t="shared" si="63"/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61"/>
      <c r="D278" s="61"/>
      <c r="E278" s="60"/>
      <c r="F278" s="61"/>
      <c r="G278" s="61"/>
      <c r="H278" s="61"/>
      <c r="I278" s="61"/>
      <c r="J278" s="117" t="str">
        <f t="shared" si="72"/>
        <v xml:space="preserve">uchwyty, światłowód, 0 </v>
      </c>
      <c r="K278" s="61"/>
      <c r="L278" s="71"/>
      <c r="M278" s="32"/>
      <c r="N278" s="58"/>
      <c r="O278" s="58"/>
      <c r="P278" s="42"/>
      <c r="Q278" s="19"/>
      <c r="R278" s="39">
        <v>1</v>
      </c>
      <c r="S278" s="30" t="s">
        <v>3</v>
      </c>
      <c r="T278" s="58"/>
      <c r="U278" s="34">
        <f t="shared" si="70"/>
        <v>2</v>
      </c>
      <c r="V278" s="35"/>
      <c r="W278" s="35"/>
      <c r="X278" s="18" t="str">
        <f t="shared" si="6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63"/>
      <c r="D279" s="63"/>
      <c r="E279" s="62"/>
      <c r="F279" s="63"/>
      <c r="G279" s="63"/>
      <c r="H279" s="63"/>
      <c r="I279" s="63"/>
      <c r="J279" s="117" t="str">
        <f t="shared" si="72"/>
        <v xml:space="preserve">uchwyty, światłowód, 0 </v>
      </c>
      <c r="K279" s="63"/>
      <c r="L279" s="71"/>
      <c r="M279" s="32"/>
      <c r="N279" s="57"/>
      <c r="O279" s="57"/>
      <c r="P279" s="72"/>
      <c r="Q279" s="19"/>
      <c r="R279" s="39">
        <v>1</v>
      </c>
      <c r="S279" s="30" t="s">
        <v>3</v>
      </c>
      <c r="T279" s="57"/>
      <c r="U279" s="34">
        <f t="shared" si="70"/>
        <v>2</v>
      </c>
      <c r="V279" s="35"/>
      <c r="W279" s="35"/>
      <c r="X279" s="18" t="str">
        <f t="shared" si="6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1"/>
      <c r="M280" s="32"/>
      <c r="N280" s="30"/>
      <c r="O280" s="30"/>
      <c r="P280" s="72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6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65"/>
      <c r="H281" s="10"/>
      <c r="I281" s="27"/>
      <c r="J281" s="117" t="str">
        <f t="shared" si="72"/>
        <v xml:space="preserve">uchwyty, światłowód, 0 </v>
      </c>
      <c r="K281" s="27"/>
      <c r="L281" s="71"/>
      <c r="M281" s="32"/>
      <c r="N281" s="44"/>
      <c r="O281" s="30"/>
      <c r="P281" s="72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ref="X281:X285" si="73">IF(R281=1,("AL.  4x50 mm2+AL. 1x25 mm2"),IF(R281=2,("AL.  4x50 mm2+AL. 2x25 mm2"),IF(R281=3,("AsXSn 4x50 mm2+AsXSn 1x25 mm2"),IF(R281=4,("AsXSn 4x50 mm2+AsXSn 2x25 mm2"),IF(R281=5,("AL.  4x50 mm2"),IF(R281=6,("AsXSn 4x50 mm2"),IF(R281=9,("2xAL. 2x25 mm2"),IF(R281=8,("3xAsXSn 4x50 mm2+AsXSn 2x25 mm2")))))))))</f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10"/>
      <c r="E282" s="53"/>
      <c r="F282" s="27"/>
      <c r="G282" s="29"/>
      <c r="H282" s="10"/>
      <c r="I282" s="27"/>
      <c r="J282" s="117" t="str">
        <f t="shared" si="72"/>
        <v xml:space="preserve">uchwyty, światłowód, 0 </v>
      </c>
      <c r="K282" s="27"/>
      <c r="L282" s="73"/>
      <c r="M282" s="32"/>
      <c r="N282" s="44"/>
      <c r="O282" s="30"/>
      <c r="P282" s="30"/>
      <c r="Q282" s="19"/>
      <c r="R282" s="39">
        <v>1</v>
      </c>
      <c r="S282" s="30" t="s">
        <v>3</v>
      </c>
      <c r="T282" s="30"/>
      <c r="U282" s="34">
        <f t="shared" si="70"/>
        <v>2</v>
      </c>
      <c r="V282" s="35"/>
      <c r="W282" s="35"/>
      <c r="X282" s="18" t="str">
        <f t="shared" si="73"/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6" t="s">
        <v>12</v>
      </c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/>
      <c r="D283" s="10"/>
      <c r="E283" s="53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32"/>
      <c r="N283" s="30"/>
      <c r="O283" s="30"/>
      <c r="P283" s="30"/>
      <c r="Q283" s="19"/>
      <c r="R283" s="39">
        <v>1</v>
      </c>
      <c r="S283" s="30" t="s">
        <v>3</v>
      </c>
      <c r="T283" s="30"/>
      <c r="U283" s="34">
        <f t="shared" si="70"/>
        <v>2</v>
      </c>
      <c r="V283" s="35"/>
      <c r="W283" s="35"/>
      <c r="X283" s="18" t="str">
        <f t="shared" si="73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/>
      <c r="D284" s="10"/>
      <c r="E284" s="53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32"/>
      <c r="N284" s="30"/>
      <c r="O284" s="30"/>
      <c r="P284" s="30"/>
      <c r="Q284" s="19"/>
      <c r="R284" s="39">
        <v>1</v>
      </c>
      <c r="S284" s="30" t="s">
        <v>3</v>
      </c>
      <c r="T284" s="30"/>
      <c r="U284" s="34">
        <f t="shared" si="70"/>
        <v>2</v>
      </c>
      <c r="V284" s="35"/>
      <c r="W284" s="35"/>
      <c r="X284" s="18" t="str">
        <f t="shared" si="73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29"/>
      <c r="H285" s="10"/>
      <c r="I285" s="27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4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3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12" customFormat="1" ht="30" customHeight="1" x14ac:dyDescent="0.2">
      <c r="A286" s="10"/>
      <c r="B286" s="75"/>
      <c r="C286" s="10"/>
      <c r="D286" s="10"/>
      <c r="E286" s="56"/>
      <c r="F286" s="27"/>
      <c r="G286" s="65"/>
      <c r="H286" s="10"/>
      <c r="I286" s="27"/>
      <c r="J286" s="117" t="str">
        <f t="shared" si="72"/>
        <v xml:space="preserve">uchwyty, światłowód, 0 </v>
      </c>
      <c r="K286" s="27"/>
      <c r="L286" s="73"/>
      <c r="M286" s="76"/>
      <c r="N286" s="30"/>
      <c r="O286" s="30"/>
      <c r="P286" s="14"/>
      <c r="Q286" s="19"/>
      <c r="R286" s="39">
        <v>1</v>
      </c>
      <c r="S286" s="30" t="s">
        <v>3</v>
      </c>
      <c r="T286" s="30"/>
      <c r="U286" s="34">
        <f t="shared" si="70"/>
        <v>2</v>
      </c>
      <c r="V286" s="77"/>
      <c r="W286" s="35"/>
      <c r="X286" s="18" t="str">
        <f t="shared" ref="X286:X323" si="74">IF(R286=1,("AL.  4x50 mm2+AL. 1x25 mm2"),IF(R286=2,("AL.  4x50 mm2+AL. 2x25 mm2"),IF(R286=3,("AsXSn 4x50 mm2+AsXSn 1x25 mm2"),IF(R286=4,("AsXSn 4x50 mm2+AsXSn 2x25 mm2"),IF(R286=5,("AL.  4x50 mm2"),IF(R286=6,("AsXSn 4x50 mm2"),IF(R286=9,("2xAL.  4x50 mm2+2xAL. 2x25 mm2"),IF(R286=8,("3xAsXSn 4x50 mm2+AsXSn 2x25 mm2")))))))))</f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5"/>
      <c r="AB286" s="77"/>
      <c r="AC286" s="77"/>
      <c r="AD286" s="77"/>
      <c r="AE286" s="77"/>
      <c r="AF286" s="77"/>
      <c r="AG286" s="77"/>
      <c r="AH286" s="77"/>
      <c r="AI286" s="77"/>
    </row>
    <row r="287" spans="1:35" s="12" customFormat="1" ht="30" customHeight="1" x14ac:dyDescent="0.2">
      <c r="A287" s="10"/>
      <c r="B287" s="75"/>
      <c r="C287" s="10"/>
      <c r="D287" s="10"/>
      <c r="E287" s="11"/>
      <c r="F287" s="27"/>
      <c r="G287" s="65"/>
      <c r="H287" s="10"/>
      <c r="I287" s="27"/>
      <c r="J287" s="117" t="str">
        <f t="shared" si="72"/>
        <v xml:space="preserve">uchwyty, światłowód, 0 </v>
      </c>
      <c r="K287" s="27"/>
      <c r="L287" s="73"/>
      <c r="M287" s="76"/>
      <c r="N287" s="30"/>
      <c r="O287" s="30"/>
      <c r="P287" s="30"/>
      <c r="Q287" s="78"/>
      <c r="R287" s="39">
        <v>1</v>
      </c>
      <c r="S287" s="30" t="s">
        <v>3</v>
      </c>
      <c r="T287" s="30"/>
      <c r="U287" s="34">
        <f t="shared" si="70"/>
        <v>2</v>
      </c>
      <c r="V287" s="77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5"/>
      <c r="AB287" s="77"/>
      <c r="AC287" s="77"/>
      <c r="AD287" s="77"/>
      <c r="AE287" s="77"/>
      <c r="AF287" s="77"/>
      <c r="AG287" s="77"/>
      <c r="AH287" s="77"/>
      <c r="AI287" s="77"/>
    </row>
    <row r="288" spans="1:35" s="12" customFormat="1" ht="30" customHeight="1" x14ac:dyDescent="0.2">
      <c r="A288" s="10"/>
      <c r="B288" s="75"/>
      <c r="C288" s="10"/>
      <c r="D288" s="10"/>
      <c r="E288" s="56"/>
      <c r="F288" s="27"/>
      <c r="G288" s="65"/>
      <c r="H288" s="10"/>
      <c r="I288" s="27"/>
      <c r="J288" s="117" t="str">
        <f t="shared" si="72"/>
        <v xml:space="preserve">uchwyty, światłowód, 0 </v>
      </c>
      <c r="K288" s="27"/>
      <c r="L288" s="73"/>
      <c r="M288" s="76"/>
      <c r="N288" s="30"/>
      <c r="O288" s="30"/>
      <c r="P288" s="30"/>
      <c r="Q288" s="78"/>
      <c r="R288" s="39">
        <v>1</v>
      </c>
      <c r="S288" s="30" t="s">
        <v>3</v>
      </c>
      <c r="T288" s="30"/>
      <c r="U288" s="34">
        <f t="shared" si="70"/>
        <v>2</v>
      </c>
      <c r="V288" s="77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si="65"/>
        <v>0</v>
      </c>
      <c r="AA288" s="15"/>
      <c r="AB288" s="77"/>
      <c r="AC288" s="77"/>
      <c r="AD288" s="77"/>
      <c r="AE288" s="77"/>
      <c r="AF288" s="77"/>
      <c r="AG288" s="77"/>
      <c r="AH288" s="77"/>
      <c r="AI288" s="77"/>
    </row>
    <row r="289" spans="1:35" s="9" customFormat="1" ht="30" customHeight="1" x14ac:dyDescent="0.2">
      <c r="A289" s="36"/>
      <c r="B289" s="37"/>
      <c r="C289" s="10"/>
      <c r="D289" s="54"/>
      <c r="E289" s="53"/>
      <c r="F289" s="54"/>
      <c r="G289" s="54"/>
      <c r="H289" s="54"/>
      <c r="I289" s="54"/>
      <c r="J289" s="117" t="str">
        <f t="shared" si="72"/>
        <v xml:space="preserve">uchwyty, światłowód, 0 </v>
      </c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54"/>
      <c r="E290" s="53"/>
      <c r="F290" s="54"/>
      <c r="G290" s="54"/>
      <c r="H290" s="54"/>
      <c r="I290" s="54"/>
      <c r="J290" s="117" t="str">
        <f t="shared" si="72"/>
        <v xml:space="preserve">uchwyty, światłowód, 0 </v>
      </c>
      <c r="K290" s="27"/>
      <c r="L290" s="73"/>
      <c r="M290" s="32"/>
      <c r="N290" s="30"/>
      <c r="O290" s="30"/>
      <c r="P290" s="79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67</v>
      </c>
      <c r="D291" s="10"/>
      <c r="E291" s="56"/>
      <c r="F291" s="10"/>
      <c r="G291" s="10"/>
      <c r="H291" s="10"/>
      <c r="I291" s="10"/>
      <c r="J291" s="117" t="str">
        <f t="shared" si="72"/>
        <v xml:space="preserve">uchwyty, światłowód, 0 </v>
      </c>
      <c r="K291" s="10"/>
      <c r="L291" s="73"/>
      <c r="M291" s="32"/>
      <c r="N291" s="30"/>
      <c r="O291" s="30"/>
      <c r="P291" s="79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68</v>
      </c>
      <c r="D292" s="10"/>
      <c r="E292" s="56"/>
      <c r="F292" s="10"/>
      <c r="G292" s="10"/>
      <c r="H292" s="10"/>
      <c r="I292" s="10"/>
      <c r="J292" s="27" t="str">
        <f t="shared" ref="J292" si="75">CONCATENATE("uchwyty, światłowód, ",Z292,Q292)</f>
        <v>uchwyty, światłowód, 0</v>
      </c>
      <c r="K292" s="10"/>
      <c r="L292" s="73"/>
      <c r="M292" s="32"/>
      <c r="N292" s="30"/>
      <c r="O292" s="30"/>
      <c r="P292" s="79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ref="Z292:Z337" si="76">IF(OR(N292="Kr",N292="K"),"wspornik krańcowy",IF(N292="P","wspornik przelotowy",IF(OR(N292="Nr",N292="RNKr",N292="Np."),"wspornik narożny",IF(N292="N","wspornik narożny",IF(N292="Or","wspornik odporowy",IF(OR(N292="RPP",N292="RPPb"),"wspornik przelotowy",IF(N292="RPK","wspornik przelotowy",IF(OR(N292="RPKr",N292="RPKb"),"wspornik przelotowy",IF(N292="BN","wspornik przelotowy",0)))))))))</f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69</v>
      </c>
      <c r="D293" s="10"/>
      <c r="E293" s="56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79"/>
      <c r="Q293" s="19"/>
      <c r="R293" s="39">
        <v>1</v>
      </c>
      <c r="S293" s="30" t="s">
        <v>3</v>
      </c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>, lampa OU,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70</v>
      </c>
      <c r="D294" s="12"/>
      <c r="E294" s="11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 t="s">
        <v>3</v>
      </c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>, lampa OU,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>
        <v>71</v>
      </c>
      <c r="D295" s="10"/>
      <c r="E295" s="56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 t="s">
        <v>3</v>
      </c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>, lampa OU,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>
        <v>72</v>
      </c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 t="s">
        <v>3</v>
      </c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>, lampa OU,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>
        <v>73</v>
      </c>
      <c r="D297" s="10"/>
      <c r="E297" s="53"/>
      <c r="F297" s="27"/>
      <c r="G297" s="29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74</v>
      </c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70"/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0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0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29"/>
      <c r="H302" s="10"/>
      <c r="I302" s="27"/>
      <c r="J302" s="27"/>
      <c r="K302" s="27"/>
      <c r="L302" s="73"/>
      <c r="M302" s="32"/>
      <c r="N302" s="44"/>
      <c r="O302" s="30"/>
      <c r="P302" s="30"/>
      <c r="Q302" s="19"/>
      <c r="R302" s="39">
        <v>1</v>
      </c>
      <c r="S302" s="30"/>
      <c r="T302" s="30"/>
      <c r="U302" s="34">
        <f t="shared" si="70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/>
      <c r="D303" s="10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ref="U303:U366" si="77">P303+2</f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/>
      <c r="D304" s="12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10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12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54"/>
      <c r="D307" s="54"/>
      <c r="E307" s="53"/>
      <c r="F307" s="54"/>
      <c r="G307" s="54"/>
      <c r="H307" s="54"/>
      <c r="I307" s="54"/>
      <c r="J307" s="54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54"/>
      <c r="D308" s="54"/>
      <c r="E308" s="53"/>
      <c r="F308" s="54"/>
      <c r="G308" s="54"/>
      <c r="H308" s="54"/>
      <c r="I308" s="54"/>
      <c r="J308" s="54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 xml:space="preserve">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59"/>
      <c r="D309" s="59"/>
      <c r="E309" s="62"/>
      <c r="F309" s="59"/>
      <c r="G309" s="59"/>
      <c r="H309" s="59"/>
      <c r="I309" s="59"/>
      <c r="J309" s="59"/>
      <c r="K309" s="59"/>
      <c r="L309" s="73"/>
      <c r="M309" s="32"/>
      <c r="N309" s="69"/>
      <c r="O309" s="69"/>
      <c r="P309" s="30"/>
      <c r="Q309" s="19"/>
      <c r="R309" s="39">
        <v>1</v>
      </c>
      <c r="S309" s="69"/>
      <c r="T309" s="69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61"/>
      <c r="D310" s="61"/>
      <c r="E310" s="60"/>
      <c r="F310" s="61"/>
      <c r="G310" s="61"/>
      <c r="H310" s="61"/>
      <c r="I310" s="61"/>
      <c r="J310" s="61"/>
      <c r="K310" s="61"/>
      <c r="L310" s="73"/>
      <c r="M310" s="32"/>
      <c r="N310" s="58"/>
      <c r="O310" s="58"/>
      <c r="P310" s="30"/>
      <c r="Q310" s="19"/>
      <c r="R310" s="39">
        <v>1</v>
      </c>
      <c r="S310" s="58"/>
      <c r="T310" s="58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63"/>
      <c r="D311" s="63"/>
      <c r="E311" s="62"/>
      <c r="F311" s="63"/>
      <c r="G311" s="63"/>
      <c r="H311" s="63"/>
      <c r="I311" s="63"/>
      <c r="J311" s="63"/>
      <c r="K311" s="63"/>
      <c r="L311" s="73"/>
      <c r="M311" s="32"/>
      <c r="N311" s="57"/>
      <c r="O311" s="57"/>
      <c r="P311" s="30"/>
      <c r="Q311" s="19"/>
      <c r="R311" s="39">
        <v>1</v>
      </c>
      <c r="S311" s="57"/>
      <c r="T311" s="57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66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 t="s">
        <v>3</v>
      </c>
      <c r="T312" s="30">
        <f>IF(S312="T",20,0)</f>
        <v>20</v>
      </c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>, lampa OU,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67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68</v>
      </c>
      <c r="D314" s="54"/>
      <c r="E314" s="53"/>
      <c r="F314" s="27"/>
      <c r="G314" s="13"/>
      <c r="H314" s="10"/>
      <c r="I314" s="27"/>
      <c r="J314" s="27"/>
      <c r="K314" s="27"/>
      <c r="L314" s="73"/>
      <c r="M314" s="32"/>
      <c r="N314" s="44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>
        <v>69</v>
      </c>
      <c r="D315" s="54"/>
      <c r="E315" s="53"/>
      <c r="F315" s="27"/>
      <c r="G315" s="13"/>
      <c r="H315" s="10"/>
      <c r="I315" s="27"/>
      <c r="J315" s="27"/>
      <c r="K315" s="27"/>
      <c r="L315" s="73"/>
      <c r="M315" s="32"/>
      <c r="N315" s="44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>
        <v>70</v>
      </c>
      <c r="D316" s="54"/>
      <c r="E316" s="53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>
        <v>71</v>
      </c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>
        <v>72</v>
      </c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si="74"/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4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27"/>
      <c r="G322" s="65"/>
      <c r="H322" s="10"/>
      <c r="I322" s="27"/>
      <c r="J322" s="27"/>
      <c r="K322" s="27"/>
      <c r="L322" s="7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4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6"/>
      <c r="F323" s="27"/>
      <c r="G323" s="65"/>
      <c r="H323" s="10"/>
      <c r="I323" s="27"/>
      <c r="J323" s="27"/>
      <c r="K323" s="27"/>
      <c r="L323" s="73"/>
      <c r="M323" s="32"/>
      <c r="N323" s="30"/>
      <c r="O323" s="30"/>
      <c r="P323" s="30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4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6"/>
      <c r="F324" s="27"/>
      <c r="G324" s="65"/>
      <c r="H324" s="10"/>
      <c r="I324" s="27"/>
      <c r="J324" s="27"/>
      <c r="K324" s="27"/>
      <c r="L324" s="73"/>
      <c r="M324" s="32"/>
      <c r="N324" s="30"/>
      <c r="O324" s="30"/>
      <c r="P324" s="30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ref="X324:X329" si="78">IF(R324=1,("AL.  4x50 mm2+AL. 1x25 mm2"),IF(R324=2,("AL.  4x50 mm2+AL. 2x25 mm2"),IF(R324=3,("AsXSn 4x50 mm2+AsXSn 1x25 mm2"),IF(R324=4,("AsXSn 4x50 mm2+AsXSn 2x25 mm2"),IF(R324=5,("AL.  4x50 mm2"),IF(R324=6,("AsXSn 4x50 mm2")))))))</f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4" t="s">
        <v>57</v>
      </c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27"/>
      <c r="G325" s="65"/>
      <c r="H325" s="10"/>
      <c r="I325" s="27"/>
      <c r="J325" s="27"/>
      <c r="K325" s="27"/>
      <c r="L325" s="73"/>
      <c r="M325" s="80"/>
      <c r="N325" s="30"/>
      <c r="O325" s="30"/>
      <c r="P325" s="81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54"/>
      <c r="E326" s="56"/>
      <c r="F326" s="27"/>
      <c r="G326" s="65"/>
      <c r="H326" s="10"/>
      <c r="I326" s="27"/>
      <c r="J326" s="27"/>
      <c r="K326" s="27"/>
      <c r="L326" s="73"/>
      <c r="M326" s="82"/>
      <c r="N326" s="30"/>
      <c r="O326" s="30"/>
      <c r="P326" s="81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si="78"/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27"/>
      <c r="G327" s="65"/>
      <c r="H327" s="10"/>
      <c r="I327" s="27"/>
      <c r="J327" s="27"/>
      <c r="K327" s="27"/>
      <c r="L327" s="73"/>
      <c r="M327" s="82"/>
      <c r="N327" s="30"/>
      <c r="O327" s="30"/>
      <c r="P327" s="81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8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54"/>
      <c r="D328" s="54"/>
      <c r="E328" s="53"/>
      <c r="F328" s="54"/>
      <c r="G328" s="54"/>
      <c r="H328" s="54"/>
      <c r="I328" s="54"/>
      <c r="J328" s="54"/>
      <c r="K328" s="27"/>
      <c r="L328" s="73"/>
      <c r="M328" s="82"/>
      <c r="N328" s="30"/>
      <c r="O328" s="30"/>
      <c r="P328" s="81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8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54"/>
      <c r="D329" s="54"/>
      <c r="E329" s="53"/>
      <c r="F329" s="54"/>
      <c r="G329" s="54"/>
      <c r="H329" s="54"/>
      <c r="I329" s="54"/>
      <c r="J329" s="54"/>
      <c r="K329" s="27"/>
      <c r="L329" s="7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8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6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ref="X330:X366" si="79">IF(R330=1,("AL.  4x50 mm2+AL. 1x25 mm2"),IF(R330=2,("AL.  4x50 mm2+AL. 2x25 mm2"),IF(R330=3,("AsXSn 4x50 mm2+AsXSn 1x25 mm2"),("AsXSn 4x50 mm2+AsXSn 2x25 mm2"))))</f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54"/>
      <c r="G331" s="54"/>
      <c r="H331" s="54"/>
      <c r="I331" s="54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54"/>
      <c r="E332" s="53"/>
      <c r="F332" s="54"/>
      <c r="G332" s="54"/>
      <c r="H332" s="54"/>
      <c r="I332" s="54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30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si="71"/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30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71"/>
        <v xml:space="preserve"> przyłącze napow. nN</v>
      </c>
      <c r="Z334" s="18">
        <f t="shared" si="76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54"/>
      <c r="E335" s="53"/>
      <c r="F335" s="10"/>
      <c r="G335" s="65"/>
      <c r="H335" s="10"/>
      <c r="I335" s="27"/>
      <c r="J335" s="27"/>
      <c r="K335" s="27"/>
      <c r="L335" s="83"/>
      <c r="M335" s="32"/>
      <c r="N335" s="30"/>
      <c r="O335" s="30"/>
      <c r="P335" s="30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71"/>
        <v xml:space="preserve"> przyłącze napow. nN</v>
      </c>
      <c r="Z335" s="18">
        <f t="shared" si="76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3"/>
      <c r="F336" s="10"/>
      <c r="G336" s="65"/>
      <c r="H336" s="10"/>
      <c r="I336" s="27"/>
      <c r="J336" s="27"/>
      <c r="K336" s="27"/>
      <c r="L336" s="83"/>
      <c r="M336" s="32"/>
      <c r="N336" s="30"/>
      <c r="O336" s="30"/>
      <c r="P336" s="30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71"/>
        <v xml:space="preserve"> przyłącze napow. nN</v>
      </c>
      <c r="Z336" s="18">
        <f t="shared" si="76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54"/>
      <c r="E337" s="53"/>
      <c r="F337" s="10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ref="Y337:Y400" si="80">IF(S337="T",(", lampa OU, przyłącze napow. nN"), (" przyłącze napow. nN"))</f>
        <v xml:space="preserve"> przyłącze napow. nN</v>
      </c>
      <c r="Z337" s="18">
        <f t="shared" si="76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3"/>
      <c r="F338" s="10"/>
      <c r="G338" s="65"/>
      <c r="H338" s="10"/>
      <c r="I338" s="27"/>
      <c r="J338" s="27"/>
      <c r="K338" s="27"/>
      <c r="L338" s="83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ref="Z338:Z364" si="81">IF(OR(N338="Kr",N338="K"),"wspornik krańcowy",IF(N338="P","wspornik przelotowy",IF(OR(N338="Nr",N338="RNKr",N338="Np."),"wspornik narożny",IF(N338="N","wspornik narożny",IF(N338="Or","wspornik odporowy",IF(OR(N338="RPP",N338="RPPb"),"wspornik przelotowy",IF(N338="RPK","wspornik przelotowy",IF(N338="RPKr","wspornik przelotowy",IF(N338="BN","wspornik przelotowy",0)))))))))</f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56</v>
      </c>
      <c r="D339" s="54"/>
      <c r="E339" s="53"/>
      <c r="F339" s="10"/>
      <c r="G339" s="65"/>
      <c r="H339" s="10"/>
      <c r="I339" s="27"/>
      <c r="J339" s="27"/>
      <c r="K339" s="27"/>
      <c r="L339" s="83"/>
      <c r="M339" s="32">
        <f>1397+1046</f>
        <v>2443</v>
      </c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56</v>
      </c>
      <c r="D340" s="10"/>
      <c r="E340" s="53"/>
      <c r="F340" s="54"/>
      <c r="G340" s="65"/>
      <c r="H340" s="10"/>
      <c r="I340" s="27"/>
      <c r="J340" s="27"/>
      <c r="K340" s="27"/>
      <c r="L340" s="71"/>
      <c r="M340" s="32">
        <f>1467+1096</f>
        <v>2563</v>
      </c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57</v>
      </c>
      <c r="D341" s="54"/>
      <c r="E341" s="56"/>
      <c r="F341" s="54"/>
      <c r="G341" s="65"/>
      <c r="H341" s="10"/>
      <c r="I341" s="27"/>
      <c r="J341" s="27"/>
      <c r="K341" s="27"/>
      <c r="L341" s="83"/>
      <c r="M341" s="32"/>
      <c r="N341" s="30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58</v>
      </c>
      <c r="D342" s="54"/>
      <c r="E342" s="53"/>
      <c r="F342" s="54"/>
      <c r="G342" s="54"/>
      <c r="H342" s="54"/>
      <c r="I342" s="54"/>
      <c r="J342" s="54"/>
      <c r="K342" s="27"/>
      <c r="L342" s="71"/>
      <c r="M342" s="32"/>
      <c r="N342" s="30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59</v>
      </c>
      <c r="D343" s="54"/>
      <c r="E343" s="53"/>
      <c r="F343" s="54"/>
      <c r="G343" s="54"/>
      <c r="H343" s="54"/>
      <c r="I343" s="54"/>
      <c r="J343" s="54"/>
      <c r="K343" s="27"/>
      <c r="L343" s="83"/>
      <c r="M343" s="32"/>
      <c r="N343" s="30"/>
      <c r="O343" s="30"/>
      <c r="P343" s="81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>
        <v>60</v>
      </c>
      <c r="D344" s="54"/>
      <c r="E344" s="53"/>
      <c r="F344" s="54"/>
      <c r="G344" s="54"/>
      <c r="H344" s="54"/>
      <c r="I344" s="54"/>
      <c r="J344" s="54"/>
      <c r="K344" s="27"/>
      <c r="L344" s="73"/>
      <c r="M344" s="32"/>
      <c r="N344" s="30"/>
      <c r="O344" s="30"/>
      <c r="P344" s="81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>
        <v>61</v>
      </c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81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>
        <v>62</v>
      </c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81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>
        <v>63</v>
      </c>
      <c r="D347" s="10"/>
      <c r="E347" s="56"/>
      <c r="F347" s="10"/>
      <c r="G347" s="65"/>
      <c r="H347" s="10"/>
      <c r="I347" s="27"/>
      <c r="J347" s="27" t="s">
        <v>58</v>
      </c>
      <c r="K347" s="27"/>
      <c r="L347" s="71"/>
      <c r="M347" s="32"/>
      <c r="N347" s="84"/>
      <c r="O347" s="30"/>
      <c r="P347" s="85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36"/>
      <c r="B350" s="37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36"/>
      <c r="B351" s="37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36"/>
      <c r="B352" s="37"/>
      <c r="C352" s="10"/>
      <c r="D352" s="10"/>
      <c r="E352" s="56"/>
      <c r="F352" s="10"/>
      <c r="G352" s="65"/>
      <c r="H352" s="10"/>
      <c r="I352" s="27"/>
      <c r="J352" s="27"/>
      <c r="K352" s="27"/>
      <c r="L352" s="7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 t="s">
        <v>12</v>
      </c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36"/>
      <c r="B353" s="37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16" t="s">
        <v>12</v>
      </c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73"/>
      <c r="M354" s="32"/>
      <c r="N354" s="84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32"/>
      <c r="N355" s="84"/>
      <c r="O355" s="30"/>
      <c r="P355" s="72"/>
      <c r="Q355" s="19"/>
      <c r="R355" s="39">
        <v>1</v>
      </c>
      <c r="S355" s="30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32"/>
      <c r="N356" s="84"/>
      <c r="O356" s="30"/>
      <c r="P356" s="72"/>
      <c r="Q356" s="19"/>
      <c r="R356" s="39">
        <v>1</v>
      </c>
      <c r="S356" s="30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54"/>
      <c r="H357" s="54"/>
      <c r="I357" s="54"/>
      <c r="J357" s="54"/>
      <c r="K357" s="27"/>
      <c r="L357" s="71"/>
      <c r="M357" s="32"/>
      <c r="N357" s="30"/>
      <c r="O357" s="30"/>
      <c r="P357" s="72"/>
      <c r="Q357" s="19"/>
      <c r="R357" s="39">
        <v>1</v>
      </c>
      <c r="S357" s="30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83"/>
      <c r="M358" s="32"/>
      <c r="N358" s="30"/>
      <c r="O358" s="30"/>
      <c r="P358" s="72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3"/>
      <c r="F359" s="10"/>
      <c r="G359" s="65"/>
      <c r="H359" s="10"/>
      <c r="I359" s="27"/>
      <c r="J359" s="27"/>
      <c r="K359" s="27"/>
      <c r="L359" s="83"/>
      <c r="M359" s="32"/>
      <c r="N359" s="30"/>
      <c r="O359" s="84"/>
      <c r="P359" s="30"/>
      <c r="Q359" s="19"/>
      <c r="R359" s="39">
        <v>1</v>
      </c>
      <c r="S359" s="86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3"/>
      <c r="F360" s="10"/>
      <c r="G360" s="13"/>
      <c r="H360" s="10"/>
      <c r="I360" s="27"/>
      <c r="J360" s="27"/>
      <c r="K360" s="27"/>
      <c r="L360" s="71"/>
      <c r="M360" s="32"/>
      <c r="N360" s="30"/>
      <c r="O360" s="84"/>
      <c r="P360" s="30"/>
      <c r="Q360" s="19"/>
      <c r="R360" s="39">
        <v>1</v>
      </c>
      <c r="S360" s="86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32"/>
      <c r="N361" s="84"/>
      <c r="O361" s="84"/>
      <c r="P361" s="81"/>
      <c r="Q361" s="19"/>
      <c r="R361" s="39">
        <v>1</v>
      </c>
      <c r="S361" s="86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si="8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54"/>
      <c r="H362" s="54"/>
      <c r="I362" s="54"/>
      <c r="J362" s="54"/>
      <c r="K362" s="27"/>
      <c r="L362" s="73"/>
      <c r="M362" s="32"/>
      <c r="N362" s="30"/>
      <c r="O362" s="30"/>
      <c r="P362" s="30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54"/>
      <c r="H363" s="54"/>
      <c r="I363" s="54"/>
      <c r="J363" s="54"/>
      <c r="K363" s="27"/>
      <c r="L363" s="73"/>
      <c r="M363" s="32"/>
      <c r="N363" s="30"/>
      <c r="O363" s="30"/>
      <c r="P363" s="30"/>
      <c r="Q363" s="19"/>
      <c r="R363" s="39">
        <v>1</v>
      </c>
      <c r="S363" s="30"/>
      <c r="T363" s="30"/>
      <c r="U363" s="34">
        <f t="shared" si="77"/>
        <v>2</v>
      </c>
      <c r="V363" s="35"/>
      <c r="W363" s="35"/>
      <c r="X363" s="18" t="str">
        <f t="shared" si="79"/>
        <v>AL.  4x50 mm2+AL. 1x25 mm2</v>
      </c>
      <c r="Y363" s="18" t="str">
        <f t="shared" si="80"/>
        <v xml:space="preserve"> przyłącze napow. nN</v>
      </c>
      <c r="Z363" s="18">
        <f t="shared" si="8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 t="s">
        <v>56</v>
      </c>
      <c r="K364" s="27"/>
      <c r="L364" s="73"/>
      <c r="M364" s="32"/>
      <c r="N364" s="84"/>
      <c r="O364" s="84"/>
      <c r="P364" s="30"/>
      <c r="Q364" s="19"/>
      <c r="R364" s="39">
        <v>1</v>
      </c>
      <c r="S364" s="30"/>
      <c r="T364" s="30"/>
      <c r="U364" s="34">
        <f t="shared" si="77"/>
        <v>2</v>
      </c>
      <c r="V364" s="35"/>
      <c r="W364" s="35"/>
      <c r="X364" s="18" t="str">
        <f t="shared" si="79"/>
        <v>AL.  4x50 mm2+AL. 1x25 mm2</v>
      </c>
      <c r="Y364" s="18" t="str">
        <f t="shared" si="80"/>
        <v xml:space="preserve"> przyłącze napow. nN</v>
      </c>
      <c r="Z364" s="18">
        <f t="shared" si="8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73"/>
      <c r="M365" s="87"/>
      <c r="N365" s="84"/>
      <c r="O365" s="84"/>
      <c r="P365" s="30"/>
      <c r="Q365" s="19"/>
      <c r="R365" s="39">
        <v>1</v>
      </c>
      <c r="S365" s="30"/>
      <c r="T365" s="30"/>
      <c r="U365" s="34">
        <f t="shared" si="77"/>
        <v>2</v>
      </c>
      <c r="V365" s="35"/>
      <c r="W365" s="35"/>
      <c r="X365" s="18" t="str">
        <f t="shared" si="79"/>
        <v>AL.  4x50 mm2+AL. 1x25 mm2</v>
      </c>
      <c r="Y365" s="18" t="str">
        <f t="shared" si="80"/>
        <v xml:space="preserve"> przyłącze napow. nN</v>
      </c>
      <c r="Z365" s="18">
        <f t="shared" ref="Z365:Z378" si="82">IF(OR(N365="Kr",N365="K"),"wspornik krańcowy",IF(N365="P","wspornik przelotowy",IF(OR(N365="Nr",N365="RNKr"),"wspornik narożny",IF(N365="N","wspornik narożny",IF(N365="Or","wspornik odporowy",IF(OR(N365="RPP",N365="RPPb"),"wspornik przelotowy",IF(N365="RPK","wspornik przelotowy",IF(N365="RPKr","wspornik przelotowy",IF(N365="BN","wspornik przelotowy",0)))))))))</f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77"/>
        <v>2</v>
      </c>
      <c r="V366" s="35"/>
      <c r="W366" s="35"/>
      <c r="X366" s="18" t="str">
        <f t="shared" si="79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81"/>
      <c r="Q367" s="19"/>
      <c r="R367" s="39">
        <v>1</v>
      </c>
      <c r="S367" s="30"/>
      <c r="T367" s="30"/>
      <c r="U367" s="34">
        <f t="shared" ref="U367:U401" si="83">P367+2</f>
        <v>2</v>
      </c>
      <c r="V367" s="35"/>
      <c r="W367" s="35"/>
      <c r="X367" s="18" t="str">
        <f t="shared" ref="X367:X375" si="84">IF(R367=1,("AL.  4x50 mm2+AL. 1x25 mm2"),("AsXSn 4x50 mm2+AsXSn 2x25 mm2"))</f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1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81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81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54"/>
      <c r="D371" s="54"/>
      <c r="E371" s="53"/>
      <c r="F371" s="54"/>
      <c r="G371" s="88"/>
      <c r="H371" s="54"/>
      <c r="I371" s="54"/>
      <c r="J371" s="54"/>
      <c r="K371" s="27"/>
      <c r="L371" s="73"/>
      <c r="M371" s="87"/>
      <c r="N371" s="30"/>
      <c r="O371" s="30"/>
      <c r="P371" s="30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54"/>
      <c r="D372" s="54"/>
      <c r="E372" s="53"/>
      <c r="F372" s="54"/>
      <c r="G372" s="88"/>
      <c r="H372" s="54"/>
      <c r="I372" s="54"/>
      <c r="J372" s="54"/>
      <c r="K372" s="27"/>
      <c r="L372" s="83"/>
      <c r="M372" s="87"/>
      <c r="N372" s="30"/>
      <c r="O372" s="30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 t="shared" si="84"/>
        <v>AL.  4x50 mm2+AL. 1x25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54"/>
      <c r="D373" s="54"/>
      <c r="E373" s="53"/>
      <c r="F373" s="54"/>
      <c r="G373" s="88"/>
      <c r="H373" s="54"/>
      <c r="I373" s="54"/>
      <c r="J373" s="54"/>
      <c r="K373" s="27"/>
      <c r="L373" s="83"/>
      <c r="M373" s="87"/>
      <c r="N373" s="30"/>
      <c r="O373" s="30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 t="shared" si="84"/>
        <v>AL.  4x50 mm2+AL. 1x25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10"/>
      <c r="J374" s="10"/>
      <c r="K374" s="10"/>
      <c r="L374" s="73"/>
      <c r="M374" s="87"/>
      <c r="N374" s="30"/>
      <c r="O374" s="30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 t="shared" si="84"/>
        <v>AL.  4x50 mm2+AL. 1x25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 t="shared" si="84"/>
        <v>AL.  4x50 mm2+AL. 1x25 mm2</v>
      </c>
      <c r="Y375" s="18" t="str">
        <f t="shared" si="80"/>
        <v xml:space="preserve"> przyłącze napow. nN</v>
      </c>
      <c r="Z375" s="18">
        <f t="shared" si="82"/>
        <v>0</v>
      </c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>
        <f t="shared" si="82"/>
        <v>0</v>
      </c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>IF(R377="4xAL50 + 2xAL25",("AL.  4x50 mm2+AL.2x25 mm2"),("AL. 2x25 mm2"))</f>
        <v>AL. 2x25 mm2</v>
      </c>
      <c r="Y377" s="18" t="str">
        <f t="shared" si="80"/>
        <v xml:space="preserve"> przyłącze napow. nN</v>
      </c>
      <c r="Z377" s="18">
        <f t="shared" si="82"/>
        <v>0</v>
      </c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>IF(R378="4xAL50 + 2xAL25",("AL.  4x50 mm2+AL.2x25 mm2"),("AL. 2x25 mm2"))</f>
        <v>AL. 2x25 mm2</v>
      </c>
      <c r="Y378" s="18" t="str">
        <f t="shared" si="80"/>
        <v xml:space="preserve"> przyłącze napow. nN</v>
      </c>
      <c r="Z378" s="18">
        <f t="shared" si="82"/>
        <v>0</v>
      </c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>IF(R379="4xAL50 + 2xAL25",("AL.  4x50 mm2+AL.2x25 mm2"),("AL. 2x25 mm2"))</f>
        <v>AL. 2x25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>IF(R380="4xAL50 + 2xAL25",("AL.  4x50 mm2+AL.2x25 mm2"),("AL. 2x25 mm2"))</f>
        <v>AL. 2x25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thickBot="1" x14ac:dyDescent="0.25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>
        <f>E379</f>
        <v>0</v>
      </c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ref="X381:X389" si="85">IF(R381="AsXSn 4x50+AsXSn 2x25",("AsXSn 4x50 mm2+AsXSn 2x25 mm2"),("AsXSn 4x50 mm2+AsXSn 2x25 mm2+AsXSn 4x50 mm2"))</f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thickBot="1" x14ac:dyDescent="0.25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89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10"/>
      <c r="B383" s="75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10"/>
      <c r="B384" s="75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10"/>
      <c r="B385" s="75"/>
      <c r="C385" s="10"/>
      <c r="D385" s="10"/>
      <c r="E385" s="56"/>
      <c r="F385" s="10"/>
      <c r="G385" s="65"/>
      <c r="H385" s="10"/>
      <c r="I385" s="27"/>
      <c r="J385" s="27"/>
      <c r="K385" s="27"/>
      <c r="L385" s="7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 t="shared" si="85"/>
        <v>AsXSn 4x50 mm2+AsXSn 2x25 mm2+AsXSn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 t="shared" si="85"/>
        <v>AsXSn 4x50 mm2+AsXSn 2x25 mm2+AsXSn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 t="shared" si="85"/>
        <v>AsXSn 4x50 mm2+AsXSn 2x25 mm2+AsXSn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 t="shared" si="85"/>
        <v>AsXSn 4x50 mm2+AsXSn 2x25 mm2+AsXSn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 t="str">
        <f>IF(R390="4xAL50+2xAL25 +AsXSn 4x50",("AL.  4x50 mm2+AL. 2x25 mm2+AsXSn 4x50 mm2"),("AsXSn 4x50 mm2"))</f>
        <v>AsXSn 4x50 mm2</v>
      </c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 t="str">
        <f>IF(R391="4xAL50+2xAL25 +AsXSn 4x50",("AL.  4x50 mm2+AL. 2x25 mm2+AsXSn 4x50 mm2"),("AsXSn 4x50 mm2"))</f>
        <v>AsXSn 4x50 mm2</v>
      </c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10"/>
      <c r="D392" s="10"/>
      <c r="E392" s="56"/>
      <c r="F392" s="10"/>
      <c r="G392" s="65"/>
      <c r="H392" s="10"/>
      <c r="I392" s="27"/>
      <c r="J392" s="27"/>
      <c r="K392" s="27"/>
      <c r="L392" s="73"/>
      <c r="M392" s="87"/>
      <c r="N392" s="84"/>
      <c r="O392" s="84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IF(R392="4xAL50+2xAL25 +AsXSn 4x50",("AL.  4x50 mm2+AL. 2x25 mm2+AsXSn 4x50 mm2"),("AsXSn 4x50 mm2"))</f>
        <v>AsXSn 4x50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IF(R393="4xAL50+2xAL25 +AsXSn 4x50",("AL.  4x50 mm2+AL. 2x25 mm2+AsXSn 4x50 mm2"),("AsXSn 4x50 mm2"))</f>
        <v>AsXSn 4x50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/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90"/>
      <c r="B395" s="91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33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/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90"/>
      <c r="B396" s="91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>IF(R396="4xAL50 + 4xAL50 + 2xAL25", ("2xAL.  4x50 mm2+AL. 2x25 mm2"), ("AsXSn 4x50 mm2+AsXSn 2x25 mm2"))</f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90"/>
      <c r="B397" s="91"/>
      <c r="C397" s="10"/>
      <c r="D397" s="10"/>
      <c r="E397" s="56"/>
      <c r="F397" s="10"/>
      <c r="G397" s="65"/>
      <c r="H397" s="10"/>
      <c r="I397" s="10"/>
      <c r="J397" s="10"/>
      <c r="K397" s="10"/>
      <c r="L397" s="73"/>
      <c r="M397" s="87"/>
      <c r="N397" s="30"/>
      <c r="O397" s="30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>IF(R397="4xAL50 + 4xAL50 + 2xAL25", ("2xAL.  4x50 mm2+AL. 2x25 mm2"), ("AsXSn 4x50 mm2+AsXSn 2x25 mm2"))</f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90"/>
      <c r="B398" s="91"/>
      <c r="C398" s="10"/>
      <c r="D398" s="10"/>
      <c r="E398" s="56"/>
      <c r="F398" s="10"/>
      <c r="G398" s="65"/>
      <c r="H398" s="10"/>
      <c r="I398" s="27"/>
      <c r="J398" s="27"/>
      <c r="K398" s="27"/>
      <c r="L398" s="73"/>
      <c r="M398" s="87"/>
      <c r="N398" s="84"/>
      <c r="O398" s="84"/>
      <c r="P398" s="33"/>
      <c r="Q398" s="19"/>
      <c r="R398" s="39">
        <v>1</v>
      </c>
      <c r="S398" s="30"/>
      <c r="T398" s="30"/>
      <c r="U398" s="34">
        <f t="shared" si="83"/>
        <v>2</v>
      </c>
      <c r="V398" s="35"/>
      <c r="W398" s="35"/>
      <c r="X398" s="18" t="str">
        <f t="shared" ref="X398:X410" si="86">IF(R398="4xAL50 + 2xAL25", ("AL.  4x50 mm2+AL. 2x25 mm2"), ("AsXSn 4x50 mm2+AsXSn 2x25 mm2"))</f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90"/>
      <c r="B399" s="91"/>
      <c r="C399" s="10"/>
      <c r="D399" s="10"/>
      <c r="E399" s="56"/>
      <c r="F399" s="10"/>
      <c r="G399" s="65"/>
      <c r="H399" s="10"/>
      <c r="I399" s="27"/>
      <c r="J399" s="27"/>
      <c r="K399" s="27"/>
      <c r="L399" s="83"/>
      <c r="M399" s="87"/>
      <c r="N399" s="84"/>
      <c r="O399" s="84"/>
      <c r="P399" s="89"/>
      <c r="Q399" s="19"/>
      <c r="R399" s="39">
        <v>1</v>
      </c>
      <c r="S399" s="30"/>
      <c r="T399" s="30"/>
      <c r="U399" s="34">
        <f t="shared" si="83"/>
        <v>2</v>
      </c>
      <c r="V399" s="35"/>
      <c r="W399" s="35"/>
      <c r="X399" s="18" t="str">
        <f t="shared" si="86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87"/>
      <c r="N400" s="84"/>
      <c r="O400" s="84"/>
      <c r="P400" s="33"/>
      <c r="Q400" s="19"/>
      <c r="R400" s="39">
        <v>1</v>
      </c>
      <c r="S400" s="30"/>
      <c r="T400" s="30"/>
      <c r="U400" s="34">
        <f t="shared" si="83"/>
        <v>2</v>
      </c>
      <c r="V400" s="35"/>
      <c r="W400" s="35"/>
      <c r="X400" s="18" t="str">
        <f t="shared" si="86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9">
        <v>1</v>
      </c>
      <c r="S401" s="30"/>
      <c r="T401" s="30"/>
      <c r="U401" s="34">
        <f t="shared" si="83"/>
        <v>2</v>
      </c>
      <c r="V401" s="35"/>
      <c r="W401" s="35"/>
      <c r="X401" s="18" t="str">
        <f t="shared" si="86"/>
        <v>AsXSn 4x50 mm2+AsXSn 2x25 mm2</v>
      </c>
      <c r="Y401" s="18" t="str">
        <f t="shared" ref="Y401:Y411" si="87">IF(S401="T",(", lampa OU, przyłącze napow. nN"), (" przyłącze napow. nN"))</f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9">
        <v>1</v>
      </c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73"/>
      <c r="M403" s="87"/>
      <c r="N403" s="84"/>
      <c r="O403" s="84"/>
      <c r="P403" s="33"/>
      <c r="Q403" s="19"/>
      <c r="R403" s="39">
        <v>1</v>
      </c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32" t="s">
        <v>54</v>
      </c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92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84"/>
      <c r="P405" s="33"/>
      <c r="Q405" s="19"/>
      <c r="R405" s="30"/>
      <c r="S405" s="30"/>
      <c r="T405" s="30"/>
      <c r="U405" s="34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92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84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92"/>
      <c r="C407" s="10"/>
      <c r="D407" s="10"/>
      <c r="E407" s="56"/>
      <c r="F407" s="10"/>
      <c r="G407" s="65"/>
      <c r="H407" s="10"/>
      <c r="I407" s="27"/>
      <c r="J407" s="27"/>
      <c r="K407" s="27"/>
      <c r="L407" s="71"/>
      <c r="M407" s="87"/>
      <c r="N407" s="84"/>
      <c r="O407" s="84"/>
      <c r="P407" s="33"/>
      <c r="Q407" s="19"/>
      <c r="R407" s="30"/>
      <c r="S407" s="30"/>
      <c r="T407" s="30"/>
      <c r="U407" s="34"/>
      <c r="V407" s="35"/>
      <c r="W407" s="35"/>
      <c r="X407" s="18" t="str">
        <f t="shared" si="86"/>
        <v>AsXSn 4x50 mm2+AsXSn 2x25 mm2</v>
      </c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1"/>
      <c r="M408" s="87"/>
      <c r="N408" s="84"/>
      <c r="O408" s="84"/>
      <c r="P408" s="33"/>
      <c r="Q408" s="19"/>
      <c r="R408" s="30"/>
      <c r="S408" s="30"/>
      <c r="T408" s="30"/>
      <c r="U408" s="34"/>
      <c r="V408" s="35"/>
      <c r="W408" s="35"/>
      <c r="X408" s="18" t="str">
        <f t="shared" si="86"/>
        <v>AsXSn 4x50 mm2+AsXSn 2x25 mm2</v>
      </c>
      <c r="Y408" s="18" t="str">
        <f t="shared" si="87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54"/>
      <c r="D409" s="54"/>
      <c r="E409" s="53"/>
      <c r="F409" s="54"/>
      <c r="G409" s="88"/>
      <c r="H409" s="54"/>
      <c r="I409" s="54"/>
      <c r="J409" s="54"/>
      <c r="K409" s="27"/>
      <c r="L409" s="83"/>
      <c r="M409" s="87"/>
      <c r="N409" s="30"/>
      <c r="O409" s="30"/>
      <c r="P409" s="89"/>
      <c r="Q409" s="19"/>
      <c r="R409" s="30"/>
      <c r="S409" s="30"/>
      <c r="T409" s="30"/>
      <c r="U409" s="93"/>
      <c r="V409" s="35"/>
      <c r="W409" s="35"/>
      <c r="X409" s="18" t="str">
        <f t="shared" si="86"/>
        <v>AsXSn 4x50 mm2+AsXSn 2x25 mm2</v>
      </c>
      <c r="Y409" s="18" t="str">
        <f t="shared" si="87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54"/>
      <c r="D410" s="54"/>
      <c r="E410" s="53"/>
      <c r="F410" s="54"/>
      <c r="G410" s="88"/>
      <c r="H410" s="54"/>
      <c r="I410" s="54"/>
      <c r="J410" s="54"/>
      <c r="K410" s="27"/>
      <c r="L410" s="83"/>
      <c r="M410" s="87"/>
      <c r="N410" s="30"/>
      <c r="O410" s="30"/>
      <c r="P410" s="33"/>
      <c r="Q410" s="19"/>
      <c r="R410" s="30"/>
      <c r="S410" s="30"/>
      <c r="T410" s="30"/>
      <c r="U410" s="34"/>
      <c r="V410" s="35"/>
      <c r="W410" s="35"/>
      <c r="X410" s="18" t="str">
        <f t="shared" si="86"/>
        <v>AsXSn 4x50 mm2+AsXSn 2x25 mm2</v>
      </c>
      <c r="Y410" s="18" t="str">
        <f t="shared" si="87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54"/>
      <c r="D411" s="54"/>
      <c r="E411" s="53"/>
      <c r="F411" s="54"/>
      <c r="G411" s="88"/>
      <c r="H411" s="54"/>
      <c r="I411" s="54"/>
      <c r="J411" s="54"/>
      <c r="K411" s="27"/>
      <c r="L411" s="83"/>
      <c r="M411" s="87"/>
      <c r="N411" s="30"/>
      <c r="O411" s="30"/>
      <c r="P411" s="33"/>
      <c r="Q411" s="19"/>
      <c r="R411" s="30"/>
      <c r="S411" s="30"/>
      <c r="T411" s="30"/>
      <c r="U411" s="34"/>
      <c r="V411" s="35"/>
      <c r="W411" s="35"/>
      <c r="X411" s="18"/>
      <c r="Y411" s="18" t="str">
        <f t="shared" si="87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/>
      <c r="Y412" s="18"/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75"/>
      <c r="C413" s="10"/>
      <c r="D413" s="10"/>
      <c r="E413" s="56"/>
      <c r="F413" s="10"/>
      <c r="G413" s="65"/>
      <c r="H413" s="10"/>
      <c r="I413" s="10"/>
      <c r="J413" s="10"/>
      <c r="K413" s="10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/>
      <c r="Y413" s="18"/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33"/>
      <c r="Q414" s="19"/>
      <c r="R414" s="86"/>
      <c r="S414" s="84"/>
      <c r="T414" s="30"/>
      <c r="U414" s="34"/>
      <c r="V414" s="35"/>
      <c r="W414" s="35"/>
      <c r="X414" s="18" t="str">
        <f t="shared" ref="X414:X433" si="88">IF(R414="4xAL50 + 2xAL25", ("AL.  4x50 mm2+AL. 2x25 mm2"), ("AsXSn 4x50 mm2+AsXSn 2x25 mm2"))</f>
        <v>AsXSn 4x50 mm2+AsXSn 2x25 mm2</v>
      </c>
      <c r="Y414" s="18" t="str">
        <f t="shared" ref="Y414:Y433" si="89">IF(S414="T",(", lampa OU, przyłącze napow. nN"), (" przyłącze napow. nN"))</f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x14ac:dyDescent="0.2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73"/>
      <c r="M415" s="87">
        <f>E415</f>
        <v>0</v>
      </c>
      <c r="N415" s="84"/>
      <c r="O415" s="30"/>
      <c r="P415" s="33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3"/>
      <c r="M416" s="87">
        <f>E416</f>
        <v>0</v>
      </c>
      <c r="N416" s="84"/>
      <c r="O416" s="30"/>
      <c r="P416" s="33"/>
      <c r="Q416" s="43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>
        <f>E417</f>
        <v>0</v>
      </c>
      <c r="N417" s="84"/>
      <c r="O417" s="30"/>
      <c r="P417" s="33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>
        <f>E418</f>
        <v>0</v>
      </c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10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10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6"/>
      <c r="S422" s="84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10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6"/>
      <c r="S423" s="84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thickBot="1" x14ac:dyDescent="0.25">
      <c r="A424" s="10"/>
      <c r="B424" s="75"/>
      <c r="C424" s="10"/>
      <c r="D424" s="10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89"/>
      <c r="Q424" s="19"/>
      <c r="R424" s="86"/>
      <c r="S424" s="84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10"/>
      <c r="E425" s="56"/>
      <c r="F425" s="10"/>
      <c r="G425" s="13"/>
      <c r="H425" s="10"/>
      <c r="I425" s="27"/>
      <c r="J425" s="27"/>
      <c r="K425" s="27"/>
      <c r="L425" s="83"/>
      <c r="M425" s="87"/>
      <c r="N425" s="84"/>
      <c r="O425" s="30"/>
      <c r="P425" s="89"/>
      <c r="Q425" s="19"/>
      <c r="R425" s="86"/>
      <c r="S425" s="84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92"/>
      <c r="C426" s="54"/>
      <c r="D426" s="54"/>
      <c r="E426" s="53"/>
      <c r="F426" s="54"/>
      <c r="G426" s="88"/>
      <c r="H426" s="54"/>
      <c r="I426" s="54"/>
      <c r="J426" s="54"/>
      <c r="K426" s="27"/>
      <c r="L426" s="83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8"/>
        <v>AsXSn 4x50 mm2+AsXSn 2x25 mm2</v>
      </c>
      <c r="Y430" s="18" t="str">
        <f t="shared" si="89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75"/>
      <c r="C431" s="10"/>
      <c r="D431" s="56"/>
      <c r="E431" s="56"/>
      <c r="F431" s="10"/>
      <c r="G431" s="65"/>
      <c r="H431" s="10"/>
      <c r="I431" s="27"/>
      <c r="J431" s="27"/>
      <c r="K431" s="27"/>
      <c r="L431" s="83"/>
      <c r="M431" s="87"/>
      <c r="N431" s="84"/>
      <c r="O431" s="30"/>
      <c r="P431" s="89"/>
      <c r="Q431" s="19"/>
      <c r="R431" s="84"/>
      <c r="S431" s="30"/>
      <c r="T431" s="30"/>
      <c r="U431" s="34"/>
      <c r="V431" s="35"/>
      <c r="W431" s="35"/>
      <c r="X431" s="18" t="str">
        <f t="shared" si="88"/>
        <v>AsXSn 4x50 mm2+AsXSn 2x25 mm2</v>
      </c>
      <c r="Y431" s="18" t="str">
        <f t="shared" si="89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8"/>
        <v>AsXSn 4x50 mm2+AsXSn 2x25 mm2</v>
      </c>
      <c r="Y432" s="18" t="str">
        <f t="shared" si="89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6"/>
      <c r="E433" s="56"/>
      <c r="F433" s="10"/>
      <c r="G433" s="65"/>
      <c r="H433" s="10"/>
      <c r="I433" s="27"/>
      <c r="J433" s="27"/>
      <c r="K433" s="27"/>
      <c r="L433" s="71"/>
      <c r="M433" s="87"/>
      <c r="N433" s="84"/>
      <c r="O433" s="84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8"/>
        <v>AsXSn 4x50 mm2+AsXSn 2x25 mm2</v>
      </c>
      <c r="Y433" s="18" t="str">
        <f t="shared" si="89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54"/>
      <c r="D434" s="54"/>
      <c r="E434" s="53"/>
      <c r="F434" s="54"/>
      <c r="G434" s="88"/>
      <c r="H434" s="54"/>
      <c r="I434" s="54"/>
      <c r="J434" s="54"/>
      <c r="K434" s="27"/>
      <c r="L434" s="71"/>
      <c r="M434" s="87"/>
      <c r="N434" s="30"/>
      <c r="O434" s="30"/>
      <c r="P434" s="33"/>
      <c r="Q434" s="19"/>
      <c r="R434" s="30"/>
      <c r="S434" s="30"/>
      <c r="T434" s="30"/>
      <c r="U434" s="34"/>
      <c r="V434" s="35"/>
      <c r="W434" s="35"/>
      <c r="X434" s="18"/>
      <c r="Y434" s="18"/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x14ac:dyDescent="0.2">
      <c r="A435" s="10"/>
      <c r="B435" s="75"/>
      <c r="C435" s="54"/>
      <c r="D435" s="54"/>
      <c r="E435" s="53"/>
      <c r="F435" s="54"/>
      <c r="G435" s="88"/>
      <c r="H435" s="54"/>
      <c r="I435" s="54"/>
      <c r="J435" s="54"/>
      <c r="K435" s="27"/>
      <c r="L435" s="71"/>
      <c r="M435" s="87"/>
      <c r="N435" s="30"/>
      <c r="O435" s="30"/>
      <c r="P435" s="33"/>
      <c r="Q435" s="19"/>
      <c r="R435" s="30"/>
      <c r="S435" s="30"/>
      <c r="T435" s="30"/>
      <c r="U435" s="34"/>
      <c r="V435" s="35"/>
      <c r="W435" s="35"/>
      <c r="X435" s="18"/>
      <c r="Y435" s="18"/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75"/>
      <c r="C436" s="10"/>
      <c r="D436" s="10"/>
      <c r="E436" s="56"/>
      <c r="F436" s="10"/>
      <c r="G436" s="65"/>
      <c r="H436" s="10"/>
      <c r="I436" s="10"/>
      <c r="J436" s="10"/>
      <c r="K436" s="10"/>
      <c r="L436" s="71"/>
      <c r="M436" s="87"/>
      <c r="N436" s="30"/>
      <c r="O436" s="30"/>
      <c r="P436" s="33"/>
      <c r="Q436" s="19"/>
      <c r="R436" s="30"/>
      <c r="S436" s="30"/>
      <c r="T436" s="30"/>
      <c r="U436" s="34"/>
      <c r="V436" s="35"/>
      <c r="W436" s="35"/>
      <c r="X436" s="18"/>
      <c r="Y436" s="18"/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75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ref="X437:X450" si="90">IF(R437="4xAL50 + 2xAL25", ("AL.  4x50 mm2+AL. 2x25 mm2"), ("AsXSn 4x50 mm2+AsXSn 2x25 mm2"))</f>
        <v>AsXSn 4x50 mm2+AsXSn 2x25 mm2</v>
      </c>
      <c r="Y437" s="18" t="str">
        <f t="shared" ref="Y437:Y500" si="91">IF(S437="T",(", lampa OU, przyłącze napow. nN"), (" przyłącze napow. nN"))</f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x14ac:dyDescent="0.2">
      <c r="A438" s="10"/>
      <c r="B438" s="75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/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x14ac:dyDescent="0.2">
      <c r="A441" s="10"/>
      <c r="B441" s="92"/>
      <c r="C441" s="10"/>
      <c r="D441" s="53"/>
      <c r="E441" s="53"/>
      <c r="F441" s="54"/>
      <c r="G441" s="88"/>
      <c r="H441" s="10"/>
      <c r="I441" s="27"/>
      <c r="J441" s="27"/>
      <c r="K441" s="27"/>
      <c r="L441" s="83"/>
      <c r="M441" s="87"/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71"/>
      <c r="M442" s="87"/>
      <c r="N442" s="84"/>
      <c r="O442" s="30"/>
      <c r="P442" s="33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>
        <f>E443</f>
        <v>0</v>
      </c>
      <c r="N443" s="84"/>
      <c r="O443" s="30"/>
      <c r="P443" s="89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83"/>
      <c r="M444" s="87">
        <f>E444</f>
        <v>0</v>
      </c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73"/>
      <c r="M445" s="87">
        <f>E445</f>
        <v>0</v>
      </c>
      <c r="N445" s="84"/>
      <c r="O445" s="30"/>
      <c r="P445" s="33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/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x14ac:dyDescent="0.2">
      <c r="A447" s="10"/>
      <c r="B447" s="92"/>
      <c r="C447" s="10"/>
      <c r="D447" s="53"/>
      <c r="E447" s="53"/>
      <c r="F447" s="10"/>
      <c r="G447" s="65"/>
      <c r="H447" s="10"/>
      <c r="I447" s="27"/>
      <c r="J447" s="27"/>
      <c r="K447" s="27"/>
      <c r="L447" s="83"/>
      <c r="M447" s="87"/>
      <c r="N447" s="84"/>
      <c r="O447" s="30"/>
      <c r="P447" s="33"/>
      <c r="Q447" s="19"/>
      <c r="R447" s="84"/>
      <c r="S447" s="30"/>
      <c r="T447" s="30"/>
      <c r="U447" s="34"/>
      <c r="V447" s="35"/>
      <c r="W447" s="35"/>
      <c r="X447" s="18" t="str">
        <f t="shared" si="90"/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6"/>
      <c r="F448" s="10"/>
      <c r="G448" s="65"/>
      <c r="H448" s="10"/>
      <c r="I448" s="27"/>
      <c r="J448" s="27"/>
      <c r="K448" s="27"/>
      <c r="L448" s="71"/>
      <c r="M448" s="87"/>
      <c r="N448" s="84"/>
      <c r="O448" s="30"/>
      <c r="P448" s="33"/>
      <c r="Q448" s="19"/>
      <c r="R448" s="84"/>
      <c r="S448" s="30"/>
      <c r="T448" s="30"/>
      <c r="U448" s="34"/>
      <c r="V448" s="35"/>
      <c r="W448" s="35"/>
      <c r="X448" s="18" t="str">
        <f t="shared" si="90"/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/>
      <c r="D449" s="53"/>
      <c r="E449" s="53"/>
      <c r="F449" s="10"/>
      <c r="G449" s="65"/>
      <c r="H449" s="10"/>
      <c r="I449" s="27"/>
      <c r="J449" s="27"/>
      <c r="K449" s="27"/>
      <c r="L449" s="83"/>
      <c r="M449" s="87">
        <f>E449</f>
        <v>0</v>
      </c>
      <c r="N449" s="84"/>
      <c r="O449" s="30"/>
      <c r="P449" s="89"/>
      <c r="Q449" s="19"/>
      <c r="R449" s="84"/>
      <c r="S449" s="30"/>
      <c r="T449" s="30"/>
      <c r="U449" s="34"/>
      <c r="V449" s="35"/>
      <c r="W449" s="35"/>
      <c r="X449" s="18" t="str">
        <f t="shared" si="90"/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56"/>
      <c r="F450" s="10"/>
      <c r="G450" s="65"/>
      <c r="H450" s="10"/>
      <c r="I450" s="27"/>
      <c r="J450" s="27"/>
      <c r="K450" s="27"/>
      <c r="L450" s="83"/>
      <c r="M450" s="87">
        <f>E450</f>
        <v>0</v>
      </c>
      <c r="N450" s="84"/>
      <c r="O450" s="30"/>
      <c r="P450" s="89"/>
      <c r="Q450" s="19"/>
      <c r="R450" s="84"/>
      <c r="S450" s="30"/>
      <c r="T450" s="30"/>
      <c r="U450" s="34"/>
      <c r="V450" s="35"/>
      <c r="W450" s="35"/>
      <c r="X450" s="18" t="str">
        <f t="shared" si="90"/>
        <v>AsXSn 4x50 mm2+AsXSn 2x25 mm2</v>
      </c>
      <c r="Y450" s="18" t="str">
        <f t="shared" si="91"/>
        <v xml:space="preserve"> przyłącze napow. nN</v>
      </c>
      <c r="Z450" s="18"/>
      <c r="AA450" s="16"/>
      <c r="AB450" s="16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4"/>
      <c r="E451" s="53"/>
      <c r="F451" s="54"/>
      <c r="G451" s="88"/>
      <c r="H451" s="54"/>
      <c r="I451" s="54"/>
      <c r="J451" s="54"/>
      <c r="K451" s="27"/>
      <c r="L451" s="71"/>
      <c r="M451" s="87"/>
      <c r="N451" s="30"/>
      <c r="O451" s="30"/>
      <c r="P451" s="89"/>
      <c r="Q451" s="19"/>
      <c r="R451" s="30"/>
      <c r="S451" s="30"/>
      <c r="T451" s="30"/>
      <c r="U451" s="93"/>
      <c r="V451" s="35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54"/>
      <c r="D452" s="54"/>
      <c r="E452" s="53"/>
      <c r="F452" s="54"/>
      <c r="G452" s="88"/>
      <c r="H452" s="54"/>
      <c r="I452" s="54"/>
      <c r="J452" s="54"/>
      <c r="K452" s="27"/>
      <c r="L452" s="71"/>
      <c r="M452" s="87"/>
      <c r="N452" s="30"/>
      <c r="O452" s="30"/>
      <c r="P452" s="89"/>
      <c r="Q452" s="19"/>
      <c r="R452" s="30"/>
      <c r="S452" s="30"/>
      <c r="T452" s="30"/>
      <c r="U452" s="34"/>
      <c r="V452" s="35"/>
      <c r="W452" s="35"/>
      <c r="X452" s="18" t="str">
        <f>IF(R452="ASxN 4x50 + ASxN 4x50 + ASxN 4x25", ("2xAsXSn 4x50 mm2+2xAsXSn 2x25 mm2"), ("AsXSn 4x50 mm2+AsXSn 2x25 mm2"))</f>
        <v>AsXSn 4x50 mm2+AsXSn 2x25 mm2</v>
      </c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10"/>
      <c r="E453" s="56"/>
      <c r="F453" s="10"/>
      <c r="G453" s="65"/>
      <c r="H453" s="10"/>
      <c r="I453" s="10"/>
      <c r="J453" s="10"/>
      <c r="K453" s="10"/>
      <c r="L453" s="71"/>
      <c r="M453" s="87"/>
      <c r="N453" s="30"/>
      <c r="O453" s="30"/>
      <c r="P453" s="33"/>
      <c r="Q453" s="19"/>
      <c r="R453" s="30"/>
      <c r="S453" s="30"/>
      <c r="T453" s="30"/>
      <c r="U453" s="34"/>
      <c r="V453" s="35"/>
      <c r="W453" s="35"/>
      <c r="X453" s="18" t="str">
        <f>IF(R453="ASxN 4x50 + ASxN 4x50 + ASxN 4x25", ("2xAsXSn 4x50 mm2+2xAsXSn 2x25 mm2"), ("AsXSn 4x50 mm2+AsXSn 2x25 mm2"))</f>
        <v>AsXSn 4x50 mm2+AsXSn 2x25 mm2</v>
      </c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x14ac:dyDescent="0.2">
      <c r="A454" s="10"/>
      <c r="B454" s="92"/>
      <c r="C454" s="10">
        <v>57</v>
      </c>
      <c r="D454" s="56"/>
      <c r="E454" s="56"/>
      <c r="F454" s="10"/>
      <c r="G454" s="65"/>
      <c r="H454" s="10"/>
      <c r="I454" s="27"/>
      <c r="J454" s="27"/>
      <c r="K454" s="27" t="str">
        <f t="shared" ref="K454:K511" si="92">CONCATENATE(P454,"(",U454,")")</f>
        <v>()</v>
      </c>
      <c r="L454" s="71"/>
      <c r="M454" s="87"/>
      <c r="N454" s="84"/>
      <c r="O454" s="84"/>
      <c r="P454" s="33"/>
      <c r="Q454" s="19"/>
      <c r="R454" s="84"/>
      <c r="S454" s="84"/>
      <c r="T454" s="30">
        <f t="shared" ref="T454:T517" si="93">IF(S454="T",20,0)</f>
        <v>0</v>
      </c>
      <c r="U454" s="34"/>
      <c r="V454" s="35"/>
      <c r="W454" s="35"/>
      <c r="X454" s="18" t="str">
        <f>IF(R454="ASxN 4x50 + ASxN 4x50 + ASxN 4x25", ("2xAsXSn 4x50 mm2+2xAsXSn 2x25 mm2"), ("AsXSn 4x50 mm2+AsXSn 2x25 mm2"))</f>
        <v>AsXSn 4x50 mm2+AsXSn 2x25 mm2</v>
      </c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58</v>
      </c>
      <c r="D455" s="53"/>
      <c r="E455" s="56"/>
      <c r="F455" s="27"/>
      <c r="G455" s="65"/>
      <c r="H455" s="10"/>
      <c r="I455" s="27"/>
      <c r="J455" s="27"/>
      <c r="K455" s="27" t="str">
        <f t="shared" si="92"/>
        <v>()</v>
      </c>
      <c r="L455" s="83"/>
      <c r="M455" s="87"/>
      <c r="N455" s="84"/>
      <c r="O455" s="84"/>
      <c r="P455" s="33"/>
      <c r="Q455" s="19"/>
      <c r="R455" s="84"/>
      <c r="S455" s="84"/>
      <c r="T455" s="30">
        <f t="shared" si="93"/>
        <v>0</v>
      </c>
      <c r="U455" s="34"/>
      <c r="V455" s="94"/>
      <c r="W455" s="35"/>
      <c r="X455" s="18" t="str">
        <f>IF(R455="ASxN 4x50 + ASxN 4x50 + ASxN 4x25", ("2xAsXSn 4x50 mm2+2xAsXSn 2x25 mm2"), ("AsXSn 4x50 mm2+AsXSn 2x25 mm2"))</f>
        <v>AsXSn 4x50 mm2+AsXSn 2x25 mm2</v>
      </c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59</v>
      </c>
      <c r="D456" s="53"/>
      <c r="E456" s="53"/>
      <c r="F456" s="54"/>
      <c r="G456" s="88"/>
      <c r="H456" s="54"/>
      <c r="I456" s="54"/>
      <c r="J456" s="54"/>
      <c r="K456" s="27" t="str">
        <f t="shared" si="92"/>
        <v>()</v>
      </c>
      <c r="L456" s="83"/>
      <c r="M456" s="87"/>
      <c r="N456" s="30"/>
      <c r="O456" s="30"/>
      <c r="P456" s="89"/>
      <c r="Q456" s="19"/>
      <c r="R456" s="30"/>
      <c r="S456" s="30"/>
      <c r="T456" s="30">
        <f t="shared" si="93"/>
        <v>0</v>
      </c>
      <c r="U456" s="34"/>
      <c r="V456" s="94"/>
      <c r="W456" s="35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>
        <v>60</v>
      </c>
      <c r="D457" s="53"/>
      <c r="E457" s="53"/>
      <c r="F457" s="54"/>
      <c r="G457" s="88"/>
      <c r="H457" s="54"/>
      <c r="I457" s="54"/>
      <c r="J457" s="54"/>
      <c r="K457" s="27" t="str">
        <f t="shared" si="92"/>
        <v>()</v>
      </c>
      <c r="L457" s="83"/>
      <c r="M457" s="87"/>
      <c r="N457" s="30"/>
      <c r="O457" s="30"/>
      <c r="P457" s="33"/>
      <c r="Q457" s="19"/>
      <c r="R457" s="30"/>
      <c r="S457" s="30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>
        <v>61</v>
      </c>
      <c r="D458" s="56"/>
      <c r="E458" s="56"/>
      <c r="F458" s="10"/>
      <c r="G458" s="65"/>
      <c r="H458" s="12"/>
      <c r="I458" s="27"/>
      <c r="J458" s="27"/>
      <c r="K458" s="27" t="str">
        <f t="shared" si="92"/>
        <v>()</v>
      </c>
      <c r="L458" s="83"/>
      <c r="M458" s="87">
        <f>E458</f>
        <v>0</v>
      </c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94"/>
      <c r="W458" s="94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"/>
      <c r="B459" s="92"/>
      <c r="C459" s="10">
        <v>62</v>
      </c>
      <c r="D459" s="56"/>
      <c r="E459" s="56"/>
      <c r="F459" s="10"/>
      <c r="G459" s="65"/>
      <c r="H459" s="12"/>
      <c r="I459" s="27"/>
      <c r="J459" s="27"/>
      <c r="K459" s="27" t="str">
        <f t="shared" si="92"/>
        <v>()</v>
      </c>
      <c r="L459" s="83"/>
      <c r="M459" s="87">
        <f>E459</f>
        <v>0</v>
      </c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94"/>
      <c r="W459" s="94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>
        <v>63</v>
      </c>
      <c r="D460" s="56"/>
      <c r="E460" s="56"/>
      <c r="F460" s="10"/>
      <c r="G460" s="65"/>
      <c r="H460" s="12"/>
      <c r="I460" s="27"/>
      <c r="J460" s="27"/>
      <c r="K460" s="27" t="str">
        <f t="shared" si="92"/>
        <v>()</v>
      </c>
      <c r="L460" s="71"/>
      <c r="M460" s="87">
        <f>E460</f>
        <v>0</v>
      </c>
      <c r="N460" s="84"/>
      <c r="O460" s="30"/>
      <c r="P460" s="33"/>
      <c r="Q460" s="19"/>
      <c r="R460" s="84"/>
      <c r="S460" s="86"/>
      <c r="T460" s="30">
        <f t="shared" si="93"/>
        <v>0</v>
      </c>
      <c r="U460" s="34"/>
      <c r="V460" s="94"/>
      <c r="W460" s="94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10"/>
      <c r="D461" s="56"/>
      <c r="E461" s="56"/>
      <c r="F461" s="10"/>
      <c r="G461" s="65"/>
      <c r="H461" s="12"/>
      <c r="I461" s="27"/>
      <c r="J461" s="27"/>
      <c r="K461" s="27" t="str">
        <f t="shared" si="92"/>
        <v>()</v>
      </c>
      <c r="L461" s="83"/>
      <c r="M461" s="87">
        <f>E461</f>
        <v>0</v>
      </c>
      <c r="N461" s="84"/>
      <c r="O461" s="30"/>
      <c r="P461" s="33"/>
      <c r="Q461" s="19"/>
      <c r="R461" s="84"/>
      <c r="S461" s="86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"/>
      <c r="B462" s="92"/>
      <c r="C462" s="10"/>
      <c r="D462" s="56"/>
      <c r="E462" s="53"/>
      <c r="F462" s="54"/>
      <c r="G462" s="65"/>
      <c r="H462" s="12"/>
      <c r="I462" s="27"/>
      <c r="J462" s="27"/>
      <c r="K462" s="27" t="str">
        <f t="shared" si="92"/>
        <v>()</v>
      </c>
      <c r="L462" s="83"/>
      <c r="M462" s="87"/>
      <c r="N462" s="84"/>
      <c r="O462" s="30"/>
      <c r="P462" s="89"/>
      <c r="Q462" s="19"/>
      <c r="R462" s="84"/>
      <c r="S462" s="86"/>
      <c r="T462" s="30">
        <f t="shared" si="93"/>
        <v>0</v>
      </c>
      <c r="U462" s="34"/>
      <c r="V462" s="35"/>
      <c r="W462" s="35"/>
      <c r="X462" s="18"/>
      <c r="Y462" s="18" t="str">
        <f t="shared" si="91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x14ac:dyDescent="0.2">
      <c r="A463" s="10"/>
      <c r="B463" s="92"/>
      <c r="C463" s="10"/>
      <c r="D463" s="56"/>
      <c r="E463" s="53"/>
      <c r="F463" s="54"/>
      <c r="G463" s="65"/>
      <c r="H463" s="12"/>
      <c r="I463" s="27"/>
      <c r="J463" s="27"/>
      <c r="K463" s="27" t="str">
        <f t="shared" si="92"/>
        <v>()</v>
      </c>
      <c r="L463" s="83"/>
      <c r="M463" s="87"/>
      <c r="N463" s="84"/>
      <c r="O463" s="30"/>
      <c r="P463" s="33"/>
      <c r="Q463" s="19"/>
      <c r="R463" s="84"/>
      <c r="S463" s="86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"/>
      <c r="B464" s="92"/>
      <c r="C464" s="10"/>
      <c r="D464" s="56"/>
      <c r="E464" s="11"/>
      <c r="F464" s="54"/>
      <c r="G464" s="88"/>
      <c r="H464" s="12"/>
      <c r="I464" s="27"/>
      <c r="J464" s="27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"/>
      <c r="B465" s="92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73"/>
      <c r="M465" s="87">
        <f>E465</f>
        <v>0</v>
      </c>
      <c r="N465" s="30"/>
      <c r="O465" s="30"/>
      <c r="P465" s="89"/>
      <c r="Q465" s="19"/>
      <c r="R465" s="30"/>
      <c r="S465" s="30"/>
      <c r="T465" s="30">
        <f t="shared" si="93"/>
        <v>0</v>
      </c>
      <c r="U465" s="34"/>
      <c r="V465" s="94"/>
      <c r="W465" s="94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8" customFormat="1" ht="30" customHeight="1" thickBot="1" x14ac:dyDescent="0.25">
      <c r="A466" s="10"/>
      <c r="B466" s="92"/>
      <c r="C466" s="54"/>
      <c r="D466" s="53"/>
      <c r="E466" s="53"/>
      <c r="F466" s="54"/>
      <c r="G466" s="88"/>
      <c r="H466" s="54"/>
      <c r="I466" s="54"/>
      <c r="J466" s="54"/>
      <c r="K466" s="27" t="str">
        <f t="shared" si="92"/>
        <v>()</v>
      </c>
      <c r="L466" s="83"/>
      <c r="M466" s="87">
        <f>E466</f>
        <v>0</v>
      </c>
      <c r="N466" s="30"/>
      <c r="O466" s="30"/>
      <c r="P466" s="95"/>
      <c r="Q466" s="97"/>
      <c r="R466" s="30"/>
      <c r="S466" s="30"/>
      <c r="T466" s="30">
        <f t="shared" si="93"/>
        <v>0</v>
      </c>
      <c r="U466" s="34"/>
      <c r="V466" s="94"/>
      <c r="W466" s="94"/>
      <c r="X466" s="18"/>
      <c r="Y466" s="18" t="str">
        <f t="shared" si="91"/>
        <v xml:space="preserve"> przyłącze napow. nN</v>
      </c>
      <c r="Z466" s="18"/>
      <c r="AA466" s="96"/>
      <c r="AB466" s="94"/>
      <c r="AC466" s="94"/>
      <c r="AD466" s="94"/>
      <c r="AE466" s="94"/>
      <c r="AF466" s="94"/>
      <c r="AG466" s="94"/>
      <c r="AH466" s="94"/>
      <c r="AI466" s="94"/>
    </row>
    <row r="467" spans="1:35" s="9" customFormat="1" ht="30" customHeight="1" thickBot="1" x14ac:dyDescent="0.25">
      <c r="A467" s="99" t="s">
        <v>13</v>
      </c>
      <c r="B467" s="100">
        <v>1636</v>
      </c>
      <c r="C467" s="54"/>
      <c r="D467" s="53"/>
      <c r="E467" s="53"/>
      <c r="F467" s="54"/>
      <c r="G467" s="88"/>
      <c r="H467" s="54"/>
      <c r="I467" s="54"/>
      <c r="J467" s="54"/>
      <c r="K467" s="27" t="str">
        <f t="shared" si="92"/>
        <v>()</v>
      </c>
      <c r="L467" s="83">
        <f>U462+U452+U425+U405</f>
        <v>0</v>
      </c>
      <c r="M467" s="101"/>
      <c r="N467" s="30"/>
      <c r="O467" s="30"/>
      <c r="P467" s="89"/>
      <c r="Q467" s="19"/>
      <c r="R467" s="30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99"/>
      <c r="B468" s="100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92"/>
        <v>()</v>
      </c>
      <c r="L468" s="83"/>
      <c r="M468" s="87"/>
      <c r="N468" s="30"/>
      <c r="O468" s="30"/>
      <c r="P468" s="33"/>
      <c r="Q468" s="19"/>
      <c r="R468" s="30"/>
      <c r="S468" s="30"/>
      <c r="T468" s="30">
        <f t="shared" si="93"/>
        <v>0</v>
      </c>
      <c r="U468" s="34"/>
      <c r="V468" s="35"/>
      <c r="W468" s="35"/>
      <c r="X468" s="18"/>
      <c r="Y468" s="18" t="str">
        <f t="shared" si="91"/>
        <v xml:space="preserve"> przyłącze napow. nN</v>
      </c>
      <c r="Z468" s="18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99"/>
      <c r="B469" s="100"/>
      <c r="C469" s="10">
        <v>37</v>
      </c>
      <c r="D469" s="53"/>
      <c r="E469" s="53"/>
      <c r="F469" s="54"/>
      <c r="G469" s="88"/>
      <c r="H469" s="54"/>
      <c r="I469" s="54"/>
      <c r="J469" s="54"/>
      <c r="K469" s="27" t="str">
        <f t="shared" si="92"/>
        <v>()</v>
      </c>
      <c r="L469" s="83"/>
      <c r="M469" s="87">
        <f t="shared" ref="M469:M527" si="94">E469</f>
        <v>0</v>
      </c>
      <c r="N469" s="30"/>
      <c r="O469" s="30"/>
      <c r="P469" s="33"/>
      <c r="Q469" s="19"/>
      <c r="R469" s="30"/>
      <c r="S469" s="30"/>
      <c r="T469" s="30">
        <f t="shared" si="93"/>
        <v>0</v>
      </c>
      <c r="U469" s="34"/>
      <c r="V469" s="35"/>
      <c r="W469" s="35"/>
      <c r="X469" s="18"/>
      <c r="Y469" s="18" t="str">
        <f t="shared" si="91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99"/>
      <c r="B470" s="100"/>
      <c r="C470" s="10">
        <v>38</v>
      </c>
      <c r="D470" s="56"/>
      <c r="E470" s="56"/>
      <c r="F470" s="10"/>
      <c r="G470" s="65"/>
      <c r="H470" s="10"/>
      <c r="I470" s="10"/>
      <c r="J470" s="10"/>
      <c r="K470" s="27" t="str">
        <f t="shared" si="92"/>
        <v>()</v>
      </c>
      <c r="L470" s="71"/>
      <c r="M470" s="87">
        <f t="shared" si="94"/>
        <v>0</v>
      </c>
      <c r="N470" s="30"/>
      <c r="O470" s="30"/>
      <c r="P470" s="33"/>
      <c r="Q470" s="19"/>
      <c r="R470" s="30"/>
      <c r="S470" s="30"/>
      <c r="T470" s="30">
        <f t="shared" si="93"/>
        <v>0</v>
      </c>
      <c r="U470" s="34"/>
      <c r="V470" s="35"/>
      <c r="W470" s="35"/>
      <c r="X470" s="18"/>
      <c r="Y470" s="18" t="str">
        <f t="shared" si="91"/>
        <v xml:space="preserve"> przyłącze napow. nN</v>
      </c>
      <c r="Z470" s="18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39</v>
      </c>
      <c r="D471" s="28"/>
      <c r="E471" s="28"/>
      <c r="F471" s="27"/>
      <c r="G471" s="88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89"/>
      <c r="Q471" s="43"/>
      <c r="R471" s="86"/>
      <c r="S471" s="30"/>
      <c r="T471" s="30">
        <f t="shared" si="93"/>
        <v>0</v>
      </c>
      <c r="U471" s="34"/>
      <c r="V471" s="35"/>
      <c r="W471" s="35"/>
      <c r="X471" s="18"/>
      <c r="Y471" s="18" t="str">
        <f t="shared" si="91"/>
        <v xml:space="preserve"> przyłącze napow. nN</v>
      </c>
      <c r="Z471" s="18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>
        <v>40</v>
      </c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83"/>
      <c r="M472" s="87">
        <f t="shared" si="94"/>
        <v>0</v>
      </c>
      <c r="N472" s="84"/>
      <c r="O472" s="30"/>
      <c r="P472" s="89"/>
      <c r="Q472" s="43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 t="s">
        <v>12</v>
      </c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>
        <v>41</v>
      </c>
      <c r="D473" s="28"/>
      <c r="E473" s="28"/>
      <c r="F473" s="10"/>
      <c r="G473" s="65"/>
      <c r="H473" s="12"/>
      <c r="I473" s="27"/>
      <c r="J473" s="27"/>
      <c r="K473" s="27" t="str">
        <f t="shared" si="92"/>
        <v>()</v>
      </c>
      <c r="L473" s="83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6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>
        <v>42</v>
      </c>
      <c r="D474" s="56"/>
      <c r="E474" s="28"/>
      <c r="F474" s="10"/>
      <c r="G474" s="65"/>
      <c r="H474" s="12"/>
      <c r="I474" s="27"/>
      <c r="J474" s="27"/>
      <c r="K474" s="27" t="str">
        <f t="shared" si="92"/>
        <v>()</v>
      </c>
      <c r="L474" s="83"/>
      <c r="M474" s="87">
        <f t="shared" si="94"/>
        <v>0</v>
      </c>
      <c r="N474" s="84"/>
      <c r="O474" s="30"/>
      <c r="P474" s="89"/>
      <c r="Q474" s="19"/>
      <c r="R474" s="86"/>
      <c r="S474" s="30"/>
      <c r="T474" s="30">
        <f t="shared" si="93"/>
        <v>0</v>
      </c>
      <c r="U474" s="34"/>
      <c r="V474" s="35"/>
      <c r="W474" s="18"/>
      <c r="X474" s="18"/>
      <c r="Y474" s="18" t="str">
        <f t="shared" si="91"/>
        <v xml:space="preserve"> przyłącze napow. nN</v>
      </c>
      <c r="Z474" s="16"/>
      <c r="AA474" s="18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>
        <v>43</v>
      </c>
      <c r="D475" s="28"/>
      <c r="E475" s="28"/>
      <c r="F475" s="54"/>
      <c r="G475" s="65"/>
      <c r="H475" s="12"/>
      <c r="I475" s="27"/>
      <c r="J475" s="27"/>
      <c r="K475" s="27" t="str">
        <f t="shared" si="92"/>
        <v>()</v>
      </c>
      <c r="L475" s="83"/>
      <c r="M475" s="87">
        <f t="shared" si="94"/>
        <v>0</v>
      </c>
      <c r="N475" s="84"/>
      <c r="O475" s="30"/>
      <c r="P475" s="33"/>
      <c r="Q475" s="19"/>
      <c r="R475" s="86"/>
      <c r="S475" s="30"/>
      <c r="T475" s="30">
        <f t="shared" si="93"/>
        <v>0</v>
      </c>
      <c r="U475" s="34"/>
      <c r="V475" s="35"/>
      <c r="W475" s="18"/>
      <c r="X475" s="18"/>
      <c r="Y475" s="18" t="str">
        <f t="shared" si="91"/>
        <v xml:space="preserve"> przyłącze napow. nN</v>
      </c>
      <c r="Z475" s="16"/>
      <c r="AA475" s="18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56"/>
      <c r="E476" s="28"/>
      <c r="F476" s="10"/>
      <c r="G476" s="65"/>
      <c r="H476" s="12"/>
      <c r="I476" s="27"/>
      <c r="J476" s="27"/>
      <c r="K476" s="27" t="str">
        <f t="shared" si="92"/>
        <v>()</v>
      </c>
      <c r="L476" s="71"/>
      <c r="M476" s="87">
        <f t="shared" si="94"/>
        <v>0</v>
      </c>
      <c r="N476" s="84"/>
      <c r="O476" s="30"/>
      <c r="P476" s="33"/>
      <c r="Q476" s="19"/>
      <c r="R476" s="86"/>
      <c r="S476" s="30"/>
      <c r="T476" s="30">
        <f t="shared" si="93"/>
        <v>0</v>
      </c>
      <c r="U476" s="34"/>
      <c r="V476" s="35"/>
      <c r="W476" s="18"/>
      <c r="X476" s="18"/>
      <c r="Y476" s="18" t="str">
        <f t="shared" si="91"/>
        <v xml:space="preserve"> przyłącze napow. nN</v>
      </c>
      <c r="Z476" s="16"/>
      <c r="AA476" s="18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88"/>
      <c r="H477" s="12"/>
      <c r="I477" s="27"/>
      <c r="J477" s="27"/>
      <c r="K477" s="27" t="str">
        <f t="shared" si="92"/>
        <v>()</v>
      </c>
      <c r="L477" s="71"/>
      <c r="M477" s="87">
        <f t="shared" si="94"/>
        <v>0</v>
      </c>
      <c r="N477" s="84"/>
      <c r="O477" s="30"/>
      <c r="P477" s="33"/>
      <c r="Q477" s="19"/>
      <c r="R477" s="86"/>
      <c r="S477" s="30"/>
      <c r="T477" s="30">
        <f t="shared" si="93"/>
        <v>0</v>
      </c>
      <c r="U477" s="34"/>
      <c r="V477" s="35"/>
      <c r="W477" s="18"/>
      <c r="X477" s="18"/>
      <c r="Y477" s="18" t="str">
        <f t="shared" si="91"/>
        <v xml:space="preserve"> przyłącze napow. nN</v>
      </c>
      <c r="Z477" s="18"/>
      <c r="AA477" s="18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43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54"/>
      <c r="D479" s="53"/>
      <c r="E479" s="53"/>
      <c r="F479" s="54"/>
      <c r="G479" s="88"/>
      <c r="H479" s="54"/>
      <c r="I479" s="54"/>
      <c r="J479" s="54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33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65"/>
      <c r="H480" s="12"/>
      <c r="I480" s="27"/>
      <c r="J480" s="27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28"/>
      <c r="E481" s="28"/>
      <c r="F481" s="27"/>
      <c r="G481" s="65"/>
      <c r="H481" s="12"/>
      <c r="I481" s="27"/>
      <c r="J481" s="27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65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19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28"/>
      <c r="E483" s="28"/>
      <c r="F483" s="10"/>
      <c r="G483" s="65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8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54"/>
      <c r="D485" s="53"/>
      <c r="E485" s="53"/>
      <c r="F485" s="54"/>
      <c r="G485" s="88"/>
      <c r="H485" s="54"/>
      <c r="I485" s="54"/>
      <c r="J485" s="54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97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27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43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27"/>
      <c r="D487" s="28"/>
      <c r="E487" s="28"/>
      <c r="F487" s="27"/>
      <c r="G487" s="29"/>
      <c r="H487" s="12"/>
      <c r="I487" s="27"/>
      <c r="J487" s="27"/>
      <c r="K487" s="27" t="str">
        <f t="shared" si="92"/>
        <v>()</v>
      </c>
      <c r="L487" s="83"/>
      <c r="M487" s="87">
        <f t="shared" si="94"/>
        <v>0</v>
      </c>
      <c r="N487" s="30"/>
      <c r="O487" s="30"/>
      <c r="P487" s="89"/>
      <c r="Q487" s="19"/>
      <c r="R487" s="30"/>
      <c r="S487" s="30"/>
      <c r="T487" s="30">
        <f t="shared" si="93"/>
        <v>0</v>
      </c>
      <c r="U487" s="34"/>
      <c r="V487" s="35"/>
      <c r="W487" s="35"/>
      <c r="X487" s="18"/>
      <c r="Y487" s="18" t="str">
        <f t="shared" si="91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10"/>
      <c r="D488" s="28"/>
      <c r="E488" s="28"/>
      <c r="F488" s="27"/>
      <c r="G488" s="29"/>
      <c r="H488" s="12"/>
      <c r="I488" s="27"/>
      <c r="J488" s="27"/>
      <c r="K488" s="27" t="str">
        <f t="shared" si="92"/>
        <v>()</v>
      </c>
      <c r="L488" s="83"/>
      <c r="M488" s="87">
        <f t="shared" si="94"/>
        <v>0</v>
      </c>
      <c r="N488" s="30"/>
      <c r="O488" s="30"/>
      <c r="P488" s="89"/>
      <c r="Q488" s="97"/>
      <c r="R488" s="30"/>
      <c r="S488" s="30"/>
      <c r="T488" s="30">
        <f t="shared" si="93"/>
        <v>0</v>
      </c>
      <c r="U488" s="34"/>
      <c r="V488" s="35"/>
      <c r="W488" s="35"/>
      <c r="X488" s="18"/>
      <c r="Y488" s="18" t="str">
        <f t="shared" si="91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27"/>
      <c r="D489" s="28"/>
      <c r="E489" s="28"/>
      <c r="F489" s="27"/>
      <c r="G489" s="29"/>
      <c r="H489" s="12"/>
      <c r="I489" s="27"/>
      <c r="J489" s="27"/>
      <c r="K489" s="27" t="str">
        <f t="shared" si="92"/>
        <v>()</v>
      </c>
      <c r="L489" s="83"/>
      <c r="M489" s="87">
        <f t="shared" si="94"/>
        <v>0</v>
      </c>
      <c r="N489" s="30"/>
      <c r="O489" s="30"/>
      <c r="P489" s="89"/>
      <c r="Q489" s="19"/>
      <c r="R489" s="30"/>
      <c r="S489" s="30"/>
      <c r="T489" s="30">
        <f t="shared" si="93"/>
        <v>0</v>
      </c>
      <c r="U489" s="34"/>
      <c r="V489" s="35"/>
      <c r="W489" s="35"/>
      <c r="X489" s="18"/>
      <c r="Y489" s="18" t="str">
        <f t="shared" si="91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10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97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54"/>
      <c r="D491" s="53"/>
      <c r="E491" s="53"/>
      <c r="F491" s="54"/>
      <c r="G491" s="88"/>
      <c r="H491" s="54"/>
      <c r="I491" s="54"/>
      <c r="J491" s="54"/>
      <c r="K491" s="27" t="str">
        <f t="shared" si="92"/>
        <v>()</v>
      </c>
      <c r="L491" s="31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18"/>
      <c r="X491" s="18"/>
      <c r="Y491" s="18" t="str">
        <f t="shared" si="91"/>
        <v xml:space="preserve"> przyłącze napow. nN</v>
      </c>
      <c r="Z491" s="16"/>
      <c r="AA491" s="18" t="s">
        <v>12</v>
      </c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54"/>
      <c r="D492" s="53"/>
      <c r="E492" s="53"/>
      <c r="F492" s="54"/>
      <c r="G492" s="88"/>
      <c r="H492" s="54"/>
      <c r="I492" s="54"/>
      <c r="J492" s="54"/>
      <c r="K492" s="27" t="str">
        <f t="shared" si="92"/>
        <v>()</v>
      </c>
      <c r="L492" s="31"/>
      <c r="M492" s="87">
        <f t="shared" si="94"/>
        <v>0</v>
      </c>
      <c r="N492" s="30"/>
      <c r="O492" s="30"/>
      <c r="P492" s="33"/>
      <c r="Q492" s="43"/>
      <c r="R492" s="30"/>
      <c r="S492" s="30"/>
      <c r="T492" s="30">
        <f t="shared" si="93"/>
        <v>0</v>
      </c>
      <c r="U492" s="34"/>
      <c r="V492" s="35"/>
      <c r="W492" s="18"/>
      <c r="X492" s="18"/>
      <c r="Y492" s="18" t="str">
        <f t="shared" si="91"/>
        <v xml:space="preserve"> przyłącze napow. nN</v>
      </c>
      <c r="Z492" s="16"/>
      <c r="AA492" s="18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6"/>
      <c r="E493" s="56"/>
      <c r="F493" s="10"/>
      <c r="G493" s="65"/>
      <c r="H493" s="10"/>
      <c r="I493" s="10"/>
      <c r="J493" s="10"/>
      <c r="K493" s="27" t="str">
        <f t="shared" si="92"/>
        <v>()</v>
      </c>
      <c r="L493" s="104"/>
      <c r="M493" s="87">
        <f t="shared" si="94"/>
        <v>0</v>
      </c>
      <c r="N493" s="30"/>
      <c r="O493" s="30"/>
      <c r="P493" s="33"/>
      <c r="Q493" s="43"/>
      <c r="R493" s="30"/>
      <c r="S493" s="30"/>
      <c r="T493" s="30">
        <f t="shared" si="93"/>
        <v>0</v>
      </c>
      <c r="U493" s="34"/>
      <c r="V493" s="35"/>
      <c r="W493" s="18"/>
      <c r="X493" s="18"/>
      <c r="Y493" s="18" t="str">
        <f t="shared" si="91"/>
        <v xml:space="preserve"> przyłącze napow. nN</v>
      </c>
      <c r="Z493" s="16"/>
      <c r="AA493" s="18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10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19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53"/>
      <c r="F495" s="27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43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35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2"/>
      <c r="B496" s="103"/>
      <c r="C496" s="27"/>
      <c r="D496" s="28"/>
      <c r="E496" s="53"/>
      <c r="F496" s="27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43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35"/>
      <c r="AC496" s="35"/>
      <c r="AD496" s="35"/>
      <c r="AE496" s="35"/>
      <c r="AF496" s="35"/>
      <c r="AG496" s="35"/>
      <c r="AH496" s="35"/>
      <c r="AI496" s="35"/>
    </row>
    <row r="497" spans="1:35" s="9" customFormat="1" ht="30" customHeight="1" thickBot="1" x14ac:dyDescent="0.25">
      <c r="A497" s="102"/>
      <c r="B497" s="103"/>
      <c r="C497" s="10"/>
      <c r="D497" s="53"/>
      <c r="E497" s="56"/>
      <c r="F497" s="10"/>
      <c r="G497" s="65"/>
      <c r="H497" s="12"/>
      <c r="I497" s="27"/>
      <c r="J497" s="27"/>
      <c r="K497" s="27" t="str">
        <f t="shared" si="92"/>
        <v>()</v>
      </c>
      <c r="L497" s="73"/>
      <c r="M497" s="87">
        <f t="shared" si="94"/>
        <v>0</v>
      </c>
      <c r="N497" s="30"/>
      <c r="O497" s="30"/>
      <c r="P497" s="89"/>
      <c r="Q497" s="19"/>
      <c r="R497" s="30"/>
      <c r="S497" s="30"/>
      <c r="T497" s="30">
        <f t="shared" si="93"/>
        <v>0</v>
      </c>
      <c r="U497" s="34"/>
      <c r="V497" s="35"/>
      <c r="W497" s="35"/>
      <c r="X497" s="18"/>
      <c r="Y497" s="18" t="str">
        <f t="shared" si="91"/>
        <v xml:space="preserve"> przyłącze napow. nN</v>
      </c>
      <c r="Z497" s="16"/>
      <c r="AA497" s="16"/>
      <c r="AB497" s="35"/>
      <c r="AC497" s="35"/>
      <c r="AD497" s="35"/>
      <c r="AE497" s="35"/>
      <c r="AF497" s="35"/>
      <c r="AG497" s="35"/>
      <c r="AH497" s="35"/>
      <c r="AI497" s="35"/>
    </row>
    <row r="498" spans="1:35" s="9" customFormat="1" ht="30" customHeight="1" thickBot="1" x14ac:dyDescent="0.25">
      <c r="A498" s="102"/>
      <c r="B498" s="103"/>
      <c r="C498" s="27"/>
      <c r="D498" s="28"/>
      <c r="E498" s="28"/>
      <c r="F498" s="27"/>
      <c r="G498" s="29"/>
      <c r="H498" s="12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Q498" s="97"/>
      <c r="R498" s="30"/>
      <c r="S498" s="30"/>
      <c r="T498" s="30">
        <f t="shared" si="93"/>
        <v>0</v>
      </c>
      <c r="U498" s="34"/>
      <c r="V498" s="35"/>
      <c r="W498" s="35"/>
      <c r="X498" s="18"/>
      <c r="Y498" s="18" t="str">
        <f t="shared" si="91"/>
        <v xml:space="preserve"> przyłącze napow. nN</v>
      </c>
      <c r="Z498" s="16"/>
      <c r="AA498" s="16"/>
      <c r="AB498" s="35"/>
      <c r="AC498" s="35"/>
      <c r="AD498" s="35"/>
      <c r="AE498" s="35"/>
      <c r="AF498" s="35"/>
      <c r="AG498" s="35"/>
      <c r="AH498" s="35"/>
      <c r="AI498" s="35"/>
    </row>
    <row r="499" spans="1:35" s="9" customFormat="1" ht="30" customHeight="1" thickBot="1" x14ac:dyDescent="0.25">
      <c r="A499" s="102"/>
      <c r="B499" s="103"/>
      <c r="C499" s="10"/>
      <c r="D499" s="53"/>
      <c r="E499" s="28"/>
      <c r="F499" s="10"/>
      <c r="G499" s="29"/>
      <c r="H499" s="12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19"/>
      <c r="R499" s="30"/>
      <c r="S499" s="30"/>
      <c r="T499" s="30">
        <f t="shared" si="93"/>
        <v>0</v>
      </c>
      <c r="U499" s="34"/>
      <c r="V499" s="35"/>
      <c r="W499" s="35"/>
      <c r="X499" s="18"/>
      <c r="Y499" s="18" t="str">
        <f t="shared" si="91"/>
        <v xml:space="preserve"> przyłącze napow. nN</v>
      </c>
      <c r="Z499" s="16"/>
      <c r="AA499" s="16"/>
      <c r="AB499" s="16"/>
      <c r="AC499" s="35"/>
      <c r="AD499" s="35"/>
      <c r="AE499" s="35"/>
      <c r="AF499" s="35"/>
      <c r="AG499" s="35"/>
      <c r="AH499" s="35"/>
      <c r="AI499" s="35"/>
    </row>
    <row r="500" spans="1:35" s="9" customFormat="1" ht="30" customHeight="1" thickBot="1" x14ac:dyDescent="0.25">
      <c r="A500" s="105"/>
      <c r="B500" s="103"/>
      <c r="C500" s="27"/>
      <c r="D500" s="28"/>
      <c r="E500" s="28"/>
      <c r="F500" s="10"/>
      <c r="G500" s="29"/>
      <c r="H500" s="12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Q500" s="97"/>
      <c r="R500" s="30"/>
      <c r="S500" s="30"/>
      <c r="T500" s="30">
        <f t="shared" si="93"/>
        <v>0</v>
      </c>
      <c r="U500" s="34"/>
      <c r="V500" s="35"/>
      <c r="W500" s="35"/>
      <c r="X500" s="18"/>
      <c r="Y500" s="18" t="str">
        <f t="shared" si="91"/>
        <v xml:space="preserve"> przyłącze napow. nN</v>
      </c>
      <c r="Z500" s="16"/>
      <c r="AA500" s="16"/>
      <c r="AB500" s="18"/>
      <c r="AC500" s="35"/>
      <c r="AD500" s="35"/>
      <c r="AE500" s="35"/>
      <c r="AF500" s="35"/>
      <c r="AG500" s="35"/>
      <c r="AH500" s="35"/>
      <c r="AI500" s="35"/>
    </row>
    <row r="501" spans="1:35" ht="30" customHeight="1" thickTop="1" thickBot="1" x14ac:dyDescent="0.25">
      <c r="D501" s="53"/>
      <c r="E501" s="28"/>
      <c r="F501" s="27"/>
      <c r="G501" s="29"/>
      <c r="I501" s="27"/>
      <c r="J501" s="27"/>
      <c r="K501" s="27" t="str">
        <f t="shared" si="92"/>
        <v>()</v>
      </c>
      <c r="L501" s="83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ref="Y501:Y521" si="95">IF(S501="T",(", lampa OU, przyłącze napow. nN"), (" przyłącze napow. nN"))</f>
        <v xml:space="preserve"> przyłącze napow. nN</v>
      </c>
      <c r="Z501" s="16"/>
    </row>
    <row r="502" spans="1:35" ht="30" customHeight="1" thickBot="1" x14ac:dyDescent="0.25">
      <c r="C502" s="27"/>
      <c r="D502" s="28"/>
      <c r="E502" s="28"/>
      <c r="F502" s="27"/>
      <c r="G502" s="29"/>
      <c r="I502" s="27"/>
      <c r="J502" s="27"/>
      <c r="K502" s="27" t="str">
        <f t="shared" si="92"/>
        <v>()</v>
      </c>
      <c r="L502" s="83"/>
      <c r="M502" s="87">
        <f t="shared" si="94"/>
        <v>0</v>
      </c>
      <c r="N502" s="30"/>
      <c r="O502" s="30"/>
      <c r="P502" s="89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35" ht="30" customHeight="1" thickBot="1" x14ac:dyDescent="0.25">
      <c r="D503" s="53"/>
      <c r="E503" s="28"/>
      <c r="F503" s="27"/>
      <c r="G503" s="29"/>
      <c r="I503" s="27"/>
      <c r="J503" s="27"/>
      <c r="K503" s="27" t="str">
        <f t="shared" si="92"/>
        <v>()</v>
      </c>
      <c r="L503" s="83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35" ht="30" customHeight="1" thickBot="1" x14ac:dyDescent="0.25">
      <c r="C504" s="27"/>
      <c r="D504" s="28"/>
      <c r="E504" s="53"/>
      <c r="F504" s="27"/>
      <c r="G504" s="29"/>
      <c r="I504" s="27"/>
      <c r="J504" s="27"/>
      <c r="K504" s="27" t="str">
        <f t="shared" si="92"/>
        <v>()</v>
      </c>
      <c r="L504" s="83"/>
      <c r="M504" s="87">
        <f t="shared" si="94"/>
        <v>0</v>
      </c>
      <c r="N504" s="30"/>
      <c r="O504" s="30"/>
      <c r="P504" s="89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35" ht="30" customHeight="1" thickBot="1" x14ac:dyDescent="0.25">
      <c r="D505" s="53"/>
      <c r="E505" s="53"/>
      <c r="F505" s="27"/>
      <c r="G505" s="29"/>
      <c r="I505" s="27"/>
      <c r="J505" s="27"/>
      <c r="K505" s="27" t="str">
        <f t="shared" si="92"/>
        <v>()</v>
      </c>
      <c r="L505" s="77"/>
      <c r="M505" s="87">
        <f t="shared" si="94"/>
        <v>0</v>
      </c>
      <c r="N505" s="30"/>
      <c r="O505" s="30"/>
      <c r="P505" s="89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35" ht="30" customHeight="1" thickBot="1" x14ac:dyDescent="0.25">
      <c r="C506" s="27"/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89"/>
      <c r="Q506" s="9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35" ht="30" customHeight="1" thickBot="1" x14ac:dyDescent="0.25">
      <c r="C507" s="54"/>
      <c r="D507" s="53"/>
      <c r="E507" s="53"/>
      <c r="F507" s="54"/>
      <c r="G507" s="88"/>
      <c r="H507" s="54"/>
      <c r="I507" s="54"/>
      <c r="J507" s="54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89"/>
      <c r="Q507" s="97"/>
      <c r="R507" s="30"/>
      <c r="S507" s="30"/>
      <c r="T507" s="30">
        <f t="shared" si="93"/>
        <v>0</v>
      </c>
      <c r="U507" s="34"/>
      <c r="Y507" s="18" t="str">
        <f t="shared" si="95"/>
        <v xml:space="preserve"> przyłącze napow. nN</v>
      </c>
      <c r="Z507" s="16"/>
    </row>
    <row r="508" spans="1:35" ht="30" customHeight="1" thickBot="1" x14ac:dyDescent="0.25">
      <c r="C508" s="54"/>
      <c r="D508" s="53"/>
      <c r="E508" s="53"/>
      <c r="F508" s="54"/>
      <c r="G508" s="88"/>
      <c r="H508" s="54"/>
      <c r="I508" s="54"/>
      <c r="J508" s="54"/>
      <c r="K508" s="27" t="str">
        <f t="shared" si="92"/>
        <v>()</v>
      </c>
      <c r="L508" s="31"/>
      <c r="M508" s="87">
        <f t="shared" si="94"/>
        <v>0</v>
      </c>
      <c r="N508" s="30"/>
      <c r="O508" s="30"/>
      <c r="P508" s="106"/>
      <c r="Q508" s="97"/>
      <c r="R508" s="30"/>
      <c r="S508" s="30"/>
      <c r="T508" s="30">
        <f t="shared" si="93"/>
        <v>0</v>
      </c>
      <c r="U508" s="34"/>
      <c r="Y508" s="18" t="str">
        <f t="shared" si="95"/>
        <v xml:space="preserve"> przyłącze napow. nN</v>
      </c>
      <c r="Z508" s="16"/>
    </row>
    <row r="509" spans="1:35" ht="30" customHeight="1" thickBot="1" x14ac:dyDescent="0.25">
      <c r="D509" s="56"/>
      <c r="E509" s="56"/>
      <c r="F509" s="10"/>
      <c r="G509" s="65"/>
      <c r="H509" s="10"/>
      <c r="I509" s="10"/>
      <c r="J509" s="10"/>
      <c r="K509" s="27" t="str">
        <f t="shared" si="92"/>
        <v>()</v>
      </c>
      <c r="L509" s="104"/>
      <c r="M509" s="87">
        <f t="shared" si="94"/>
        <v>0</v>
      </c>
      <c r="N509" s="30"/>
      <c r="O509" s="30"/>
      <c r="P509" s="106"/>
      <c r="Q509" s="97"/>
      <c r="R509" s="30"/>
      <c r="S509" s="30"/>
      <c r="T509" s="30">
        <f t="shared" si="93"/>
        <v>0</v>
      </c>
      <c r="U509" s="34"/>
      <c r="Y509" s="18" t="str">
        <f t="shared" si="95"/>
        <v xml:space="preserve"> przyłącze napow. nN</v>
      </c>
      <c r="Z509" s="16"/>
    </row>
    <row r="510" spans="1:35" ht="30" customHeight="1" thickBot="1" x14ac:dyDescent="0.25">
      <c r="D510" s="28"/>
      <c r="E510" s="28"/>
      <c r="F510" s="10"/>
      <c r="G510" s="29"/>
      <c r="I510" s="27"/>
      <c r="J510" s="27"/>
      <c r="K510" s="27" t="str">
        <f t="shared" si="92"/>
        <v>()</v>
      </c>
      <c r="L510" s="31"/>
      <c r="M510" s="87">
        <f t="shared" si="94"/>
        <v>0</v>
      </c>
      <c r="N510" s="30"/>
      <c r="O510" s="30"/>
      <c r="P510" s="107"/>
      <c r="R510" s="30"/>
      <c r="S510" s="30"/>
      <c r="T510" s="30">
        <f t="shared" si="93"/>
        <v>0</v>
      </c>
      <c r="U510" s="34"/>
      <c r="Y510" s="18" t="str">
        <f t="shared" si="95"/>
        <v xml:space="preserve"> przyłącze napow. nN</v>
      </c>
      <c r="Z510" s="16"/>
    </row>
    <row r="511" spans="1:35" s="16" customFormat="1" ht="30" customHeight="1" thickTop="1" x14ac:dyDescent="0.2">
      <c r="A511" s="20"/>
      <c r="B511" s="20"/>
      <c r="C511" s="27"/>
      <c r="D511" s="28"/>
      <c r="E511" s="28"/>
      <c r="F511" s="27"/>
      <c r="G511" s="65"/>
      <c r="H511" s="12"/>
      <c r="I511" s="27"/>
      <c r="J511" s="27"/>
      <c r="K511" s="27" t="str">
        <f t="shared" si="92"/>
        <v>()</v>
      </c>
      <c r="L511" s="31"/>
      <c r="M511" s="87">
        <f t="shared" si="94"/>
        <v>0</v>
      </c>
      <c r="N511" s="30"/>
      <c r="O511" s="30"/>
      <c r="P511" s="108"/>
      <c r="Q511" s="19"/>
      <c r="R511" s="30"/>
      <c r="S511" s="30"/>
      <c r="T511" s="30">
        <f t="shared" si="93"/>
        <v>0</v>
      </c>
      <c r="U511" s="34"/>
      <c r="X511" s="18" t="str">
        <f t="shared" ref="X511:X521" si="96">IF(R511="4xAL50 + 1xAL25", ("AL.  4x50 mm2+AL. 1x25 mm2"), ("AL. 4x50 mm2+AL. 3x50 mm2"))</f>
        <v>AL. 4x50 mm2+AL. 3x50 mm2</v>
      </c>
      <c r="Y511" s="18" t="str">
        <f t="shared" si="95"/>
        <v xml:space="preserve"> przyłącze napow. nN</v>
      </c>
    </row>
    <row r="512" spans="1:35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94"/>
        <v>0</v>
      </c>
      <c r="N512" s="30"/>
      <c r="O512" s="30"/>
      <c r="P512" s="108"/>
      <c r="Q512" s="97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28"/>
      <c r="F513" s="27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53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89"/>
      <c r="Q514" s="19"/>
      <c r="R514" s="30"/>
      <c r="S514" s="30"/>
      <c r="T514" s="30">
        <f t="shared" si="93"/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89"/>
      <c r="Q515" s="97"/>
      <c r="R515" s="30"/>
      <c r="S515" s="30"/>
      <c r="T515" s="30">
        <f t="shared" si="93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thickBot="1" x14ac:dyDescent="0.25">
      <c r="A516" s="20"/>
      <c r="B516" s="20"/>
      <c r="C516" s="10"/>
      <c r="D516" s="28"/>
      <c r="E516" s="11"/>
      <c r="F516" s="27"/>
      <c r="G516" s="29"/>
      <c r="H516" s="12"/>
      <c r="I516" s="27"/>
      <c r="J516" s="27"/>
      <c r="K516" s="27"/>
      <c r="L516" s="15"/>
      <c r="M516" s="87">
        <f t="shared" si="94"/>
        <v>0</v>
      </c>
      <c r="N516" s="30"/>
      <c r="O516" s="30"/>
      <c r="P516" s="89"/>
      <c r="Q516" s="19"/>
      <c r="R516" s="30"/>
      <c r="S516" s="30"/>
      <c r="T516" s="30">
        <f t="shared" si="93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3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x14ac:dyDescent="0.2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ref="T518:T525" si="97">IF(S518="T",20,0)</f>
        <v>0</v>
      </c>
      <c r="U518" s="34"/>
      <c r="X518" s="18" t="str">
        <f t="shared" si="96"/>
        <v>AL. 4x50 mm2+AL. 3x50 mm2</v>
      </c>
      <c r="Y518" s="18" t="str">
        <f t="shared" si="95"/>
        <v xml:space="preserve"> przyłącze napow. nN</v>
      </c>
    </row>
    <row r="519" spans="1:35" s="16" customFormat="1" ht="30" customHeight="1" x14ac:dyDescent="0.2">
      <c r="A519" s="20"/>
      <c r="B519" s="20"/>
      <c r="C519" s="27"/>
      <c r="D519" s="28"/>
      <c r="E519" s="28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33"/>
      <c r="Q519" s="19"/>
      <c r="R519" s="30"/>
      <c r="S519" s="30"/>
      <c r="T519" s="30">
        <f t="shared" si="97"/>
        <v>0</v>
      </c>
      <c r="U519" s="34"/>
      <c r="X519" s="18" t="str">
        <f t="shared" si="96"/>
        <v>AL. 4x50 mm2+AL. 3x50 mm2</v>
      </c>
      <c r="Y519" s="18" t="str">
        <f t="shared" si="95"/>
        <v xml:space="preserve"> przyłącze napow. nN</v>
      </c>
    </row>
    <row r="520" spans="1:35" s="16" customFormat="1" ht="30" customHeight="1" x14ac:dyDescent="0.2">
      <c r="A520" s="20"/>
      <c r="B520" s="20"/>
      <c r="C520" s="10"/>
      <c r="D520" s="28"/>
      <c r="E520" s="28"/>
      <c r="F520" s="10"/>
      <c r="G520" s="29"/>
      <c r="H520" s="12"/>
      <c r="I520" s="27"/>
      <c r="J520" s="27"/>
      <c r="K520" s="27"/>
      <c r="L520" s="31"/>
      <c r="M520" s="87">
        <f t="shared" si="94"/>
        <v>0</v>
      </c>
      <c r="N520" s="30"/>
      <c r="O520" s="30"/>
      <c r="P520" s="33"/>
      <c r="Q520" s="19"/>
      <c r="R520" s="30"/>
      <c r="S520" s="30"/>
      <c r="T520" s="30">
        <f t="shared" si="97"/>
        <v>0</v>
      </c>
      <c r="U520" s="34"/>
      <c r="X520" s="18" t="str">
        <f t="shared" si="96"/>
        <v>AL. 4x50 mm2+AL. 3x50 mm2</v>
      </c>
      <c r="Y520" s="18" t="str">
        <f t="shared" si="95"/>
        <v xml:space="preserve"> przyłącze napow. nN</v>
      </c>
    </row>
    <row r="521" spans="1:35" s="16" customFormat="1" ht="30" customHeight="1" x14ac:dyDescent="0.2">
      <c r="A521" s="20"/>
      <c r="B521" s="20"/>
      <c r="C521" s="27"/>
      <c r="D521" s="28"/>
      <c r="E521" s="28"/>
      <c r="F521" s="10"/>
      <c r="G521" s="29"/>
      <c r="H521" s="12"/>
      <c r="I521" s="27"/>
      <c r="J521" s="27"/>
      <c r="K521" s="27"/>
      <c r="L521" s="31"/>
      <c r="M521" s="87">
        <f t="shared" si="94"/>
        <v>0</v>
      </c>
      <c r="N521" s="30"/>
      <c r="O521" s="30"/>
      <c r="P521" s="33"/>
      <c r="Q521" s="19"/>
      <c r="R521" s="30"/>
      <c r="S521" s="30"/>
      <c r="T521" s="30">
        <f t="shared" si="97"/>
        <v>0</v>
      </c>
      <c r="U521" s="34"/>
      <c r="X521" s="18" t="str">
        <f t="shared" si="96"/>
        <v>AL. 4x50 mm2+AL. 3x50 mm2</v>
      </c>
      <c r="Y521" s="18" t="str">
        <f t="shared" si="95"/>
        <v xml:space="preserve"> przyłącze napow. nN</v>
      </c>
    </row>
    <row r="522" spans="1:35" s="16" customFormat="1" ht="30" customHeight="1" thickBot="1" x14ac:dyDescent="0.25">
      <c r="A522" s="20"/>
      <c r="B522" s="20"/>
      <c r="C522" s="10"/>
      <c r="D522" s="28"/>
      <c r="E522" s="28"/>
      <c r="F522" s="27"/>
      <c r="G522" s="29"/>
      <c r="H522" s="12"/>
      <c r="I522" s="27"/>
      <c r="J522" s="27"/>
      <c r="K522" s="27"/>
      <c r="L522" s="31"/>
      <c r="M522" s="87">
        <f t="shared" si="94"/>
        <v>0</v>
      </c>
      <c r="N522" s="30"/>
      <c r="O522" s="30"/>
      <c r="P522" s="33"/>
      <c r="Q522" s="19"/>
      <c r="R522" s="30"/>
      <c r="S522" s="30"/>
      <c r="T522" s="30">
        <f t="shared" si="97"/>
        <v>0</v>
      </c>
      <c r="U522" s="34"/>
      <c r="X522" s="18" t="str">
        <f>IF(R522="4xAL50 + 1xAL25", ("AL.  4x50 mm2+AL. 1x25 mm2"), ("AL. 4x50 mm2+AL. 2x50 mm2"))</f>
        <v>AL. 4x50 mm2+AL. 2x50 mm2</v>
      </c>
      <c r="Y522" s="18" t="str">
        <f>IF(S522="T",(" lampa OU, przyłącze napow. nN"), (" przyłącze napow. nN"))</f>
        <v xml:space="preserve"> przyłącze napow. nN</v>
      </c>
    </row>
    <row r="523" spans="1:35" s="16" customFormat="1" ht="30" customHeight="1" thickBot="1" x14ac:dyDescent="0.25">
      <c r="A523" s="20"/>
      <c r="B523" s="20"/>
      <c r="C523" s="27"/>
      <c r="D523" s="28"/>
      <c r="E523" s="53"/>
      <c r="F523" s="27"/>
      <c r="G523" s="29"/>
      <c r="H523" s="12"/>
      <c r="I523" s="27"/>
      <c r="J523" s="27"/>
      <c r="K523" s="27"/>
      <c r="L523" s="31"/>
      <c r="M523" s="87">
        <f t="shared" si="94"/>
        <v>0</v>
      </c>
      <c r="N523" s="30"/>
      <c r="O523" s="30"/>
      <c r="P523" s="89"/>
      <c r="Q523" s="19"/>
      <c r="R523" s="30"/>
      <c r="S523" s="30"/>
      <c r="T523" s="30">
        <f t="shared" si="97"/>
        <v>0</v>
      </c>
      <c r="U523" s="34"/>
      <c r="X523" s="18" t="str">
        <f>IF(R523="4xAL50 + 1xAL25", ("AL.  4x50 mm2+AL. 1x25 mm2"), ("AL. 4x50 mm2+AL. 2x50 mm2"))</f>
        <v>AL. 4x50 mm2+AL. 2x50 mm2</v>
      </c>
      <c r="Y523" s="18" t="str">
        <f>IF(S523="T",(" lampa OU, przyłącze napow. nN"), (" przyłącze napow. nN"))</f>
        <v xml:space="preserve"> przyłącze napow. nN</v>
      </c>
    </row>
    <row r="524" spans="1:35" s="16" customFormat="1" ht="15" thickBot="1" x14ac:dyDescent="0.25">
      <c r="A524" s="20"/>
      <c r="B524" s="20"/>
      <c r="C524" s="54"/>
      <c r="D524" s="54"/>
      <c r="E524" s="53"/>
      <c r="F524" s="46"/>
      <c r="G524" s="46"/>
      <c r="H524" s="46"/>
      <c r="I524" s="46"/>
      <c r="J524" s="46"/>
      <c r="K524" s="27"/>
      <c r="L524" s="31" t="str">
        <f>CONCATENATE(M524,"(",P524,")m")</f>
        <v>0()m</v>
      </c>
      <c r="M524" s="87">
        <f t="shared" si="94"/>
        <v>0</v>
      </c>
      <c r="N524" s="39"/>
      <c r="O524" s="39"/>
      <c r="P524" s="89"/>
      <c r="Q524" s="19"/>
      <c r="R524" s="39"/>
      <c r="S524" s="39"/>
      <c r="T524" s="30">
        <f t="shared" si="97"/>
        <v>0</v>
      </c>
      <c r="U524" s="34"/>
      <c r="X524" s="18"/>
      <c r="Y524" s="18"/>
      <c r="Z524" s="18"/>
    </row>
    <row r="525" spans="1:35" s="16" customFormat="1" x14ac:dyDescent="0.2">
      <c r="A525" s="20"/>
      <c r="B525" s="20"/>
      <c r="C525" s="54"/>
      <c r="D525" s="54"/>
      <c r="E525" s="53"/>
      <c r="F525" s="46"/>
      <c r="G525" s="46"/>
      <c r="H525" s="46"/>
      <c r="I525" s="46"/>
      <c r="J525" s="46"/>
      <c r="K525" s="27"/>
      <c r="L525" s="31">
        <v>6</v>
      </c>
      <c r="M525" s="87">
        <f t="shared" si="94"/>
        <v>0</v>
      </c>
      <c r="N525" s="39"/>
      <c r="O525" s="39"/>
      <c r="P525" s="17"/>
      <c r="Q525" s="19"/>
      <c r="R525" s="39"/>
      <c r="S525" s="39"/>
      <c r="T525" s="30">
        <f t="shared" si="97"/>
        <v>0</v>
      </c>
      <c r="U525" s="34"/>
      <c r="X525" s="18"/>
      <c r="Y525" s="18"/>
      <c r="Z525" s="18"/>
    </row>
    <row r="526" spans="1:35" s="16" customFormat="1" x14ac:dyDescent="0.2">
      <c r="A526" s="20"/>
      <c r="B526" s="20"/>
      <c r="C526" s="111"/>
      <c r="D526" s="111"/>
      <c r="E526" s="56"/>
      <c r="F526" s="109"/>
      <c r="G526" s="109"/>
      <c r="H526" s="109"/>
      <c r="I526" s="109"/>
      <c r="J526" s="109"/>
      <c r="K526" s="111"/>
      <c r="L526" s="104"/>
      <c r="M526" s="87">
        <f t="shared" si="94"/>
        <v>0</v>
      </c>
      <c r="N526" s="110"/>
      <c r="O526" s="110"/>
      <c r="P526" s="17"/>
      <c r="Q526" s="19"/>
      <c r="R526" s="110"/>
      <c r="S526" s="110"/>
      <c r="T526" s="110"/>
      <c r="U526" s="34"/>
      <c r="X526" s="18"/>
      <c r="Y526" s="18"/>
      <c r="Z526" s="18"/>
    </row>
    <row r="527" spans="1:35" x14ac:dyDescent="0.2">
      <c r="C527" s="27">
        <v>51</v>
      </c>
      <c r="M527" s="87">
        <f t="shared" si="94"/>
        <v>0</v>
      </c>
      <c r="U527" s="34"/>
    </row>
    <row r="528" spans="1:35" s="9" customFormat="1" x14ac:dyDescent="0.2">
      <c r="A528" s="20"/>
      <c r="B528" s="20"/>
      <c r="C528" s="10">
        <v>52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53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49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50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 t="str">
        <f>IF(S531="T",(", lampa OU, przyłącze napow. nN"), (" przyłącze napow. nN"))</f>
        <v xml:space="preserve"> przyłącze napow. nN</v>
      </c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51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34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52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34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  <row r="534" spans="1:35" s="9" customFormat="1" x14ac:dyDescent="0.2">
      <c r="A534" s="20"/>
      <c r="B534" s="20"/>
      <c r="C534" s="27">
        <v>53</v>
      </c>
      <c r="D534" s="11"/>
      <c r="E534" s="11"/>
      <c r="F534" s="12"/>
      <c r="G534" s="13"/>
      <c r="H534" s="12"/>
      <c r="I534" s="12"/>
      <c r="J534" s="12"/>
      <c r="K534" s="12"/>
      <c r="L534" s="15"/>
      <c r="M534" s="16"/>
      <c r="N534" s="14"/>
      <c r="O534" s="14"/>
      <c r="P534" s="17"/>
      <c r="Q534" s="19"/>
      <c r="R534" s="14"/>
      <c r="S534" s="14"/>
      <c r="T534" s="14"/>
      <c r="U534" s="34"/>
      <c r="V534" s="16"/>
      <c r="W534" s="16"/>
      <c r="X534" s="18"/>
      <c r="Y534" s="18"/>
      <c r="Z534" s="18"/>
      <c r="AA534" s="16"/>
      <c r="AB534" s="16"/>
      <c r="AC534" s="35"/>
      <c r="AD534" s="35"/>
      <c r="AE534" s="35"/>
      <c r="AF534" s="35"/>
      <c r="AG534" s="35"/>
      <c r="AH534" s="35"/>
      <c r="AI534" s="35"/>
    </row>
    <row r="535" spans="1:35" s="9" customFormat="1" x14ac:dyDescent="0.2">
      <c r="A535" s="20"/>
      <c r="B535" s="20"/>
      <c r="C535" s="10">
        <v>54</v>
      </c>
      <c r="D535" s="11"/>
      <c r="E535" s="11"/>
      <c r="F535" s="12"/>
      <c r="G535" s="13"/>
      <c r="H535" s="12"/>
      <c r="I535" s="12"/>
      <c r="J535" s="12"/>
      <c r="K535" s="12"/>
      <c r="L535" s="15"/>
      <c r="M535" s="16"/>
      <c r="N535" s="14"/>
      <c r="O535" s="14"/>
      <c r="P535" s="17"/>
      <c r="Q535" s="19"/>
      <c r="R535" s="14"/>
      <c r="S535" s="14"/>
      <c r="T535" s="14"/>
      <c r="U535" s="34"/>
      <c r="V535" s="16"/>
      <c r="W535" s="16"/>
      <c r="X535" s="18"/>
      <c r="Y535" s="18"/>
      <c r="Z535" s="18"/>
      <c r="AA535" s="16"/>
      <c r="AB535" s="16"/>
      <c r="AC535" s="35"/>
      <c r="AD535" s="35"/>
      <c r="AE535" s="35"/>
      <c r="AF535" s="35"/>
      <c r="AG535" s="35"/>
      <c r="AH535" s="35"/>
      <c r="AI535" s="35"/>
    </row>
    <row r="536" spans="1:35" s="9" customFormat="1" x14ac:dyDescent="0.2">
      <c r="A536" s="20"/>
      <c r="B536" s="20"/>
      <c r="C536" s="27">
        <v>55</v>
      </c>
      <c r="D536" s="11"/>
      <c r="E536" s="11"/>
      <c r="F536" s="12"/>
      <c r="G536" s="13"/>
      <c r="H536" s="12"/>
      <c r="I536" s="12"/>
      <c r="J536" s="12"/>
      <c r="K536" s="12"/>
      <c r="L536" s="15"/>
      <c r="M536" s="16"/>
      <c r="N536" s="14"/>
      <c r="O536" s="14"/>
      <c r="P536" s="17"/>
      <c r="Q536" s="19"/>
      <c r="R536" s="14"/>
      <c r="S536" s="14"/>
      <c r="T536" s="14"/>
      <c r="U536" s="16"/>
      <c r="V536" s="16"/>
      <c r="W536" s="16"/>
      <c r="X536" s="18"/>
      <c r="Y536" s="18"/>
      <c r="Z536" s="18"/>
      <c r="AA536" s="16"/>
      <c r="AB536" s="16"/>
      <c r="AC536" s="35"/>
      <c r="AD536" s="35"/>
      <c r="AE536" s="35"/>
      <c r="AF536" s="35"/>
      <c r="AG536" s="35"/>
      <c r="AH536" s="35"/>
      <c r="AI536" s="35"/>
    </row>
    <row r="537" spans="1:35" s="9" customFormat="1" x14ac:dyDescent="0.2">
      <c r="A537" s="20"/>
      <c r="B537" s="20"/>
      <c r="C537" s="10">
        <v>56</v>
      </c>
      <c r="D537" s="11"/>
      <c r="E537" s="11"/>
      <c r="F537" s="12"/>
      <c r="G537" s="13"/>
      <c r="H537" s="12"/>
      <c r="I537" s="12"/>
      <c r="J537" s="12"/>
      <c r="K537" s="12"/>
      <c r="L537" s="15"/>
      <c r="M537" s="16"/>
      <c r="N537" s="14"/>
      <c r="O537" s="14"/>
      <c r="P537" s="17"/>
      <c r="Q537" s="19"/>
      <c r="R537" s="14"/>
      <c r="S537" s="14"/>
      <c r="T537" s="14"/>
      <c r="U537" s="16"/>
      <c r="V537" s="16"/>
      <c r="W537" s="16"/>
      <c r="X537" s="18"/>
      <c r="Y537" s="18"/>
      <c r="Z537" s="18"/>
      <c r="AA537" s="16"/>
      <c r="AB537" s="16"/>
      <c r="AC537" s="35"/>
      <c r="AD537" s="35"/>
      <c r="AE537" s="35"/>
      <c r="AF537" s="35"/>
      <c r="AG537" s="35"/>
      <c r="AH537" s="35"/>
      <c r="AI537" s="35"/>
    </row>
  </sheetData>
  <autoFilter ref="A3:AA530" xr:uid="{00000000-0009-0000-0000-00003D000000}"/>
  <mergeCells count="18">
    <mergeCell ref="C4:F4"/>
    <mergeCell ref="C5:D5"/>
    <mergeCell ref="A28:K28"/>
    <mergeCell ref="C16:J16"/>
    <mergeCell ref="C17:J17"/>
    <mergeCell ref="C18:F18"/>
    <mergeCell ref="C19:D19"/>
    <mergeCell ref="C23:J23"/>
    <mergeCell ref="C24:J24"/>
    <mergeCell ref="C25:K25"/>
    <mergeCell ref="C26:K26"/>
    <mergeCell ref="C27:K27"/>
    <mergeCell ref="C29:F29"/>
    <mergeCell ref="G29:H29"/>
    <mergeCell ref="J29:K29"/>
    <mergeCell ref="C30:F30"/>
    <mergeCell ref="G30:H30"/>
    <mergeCell ref="J30:K30"/>
  </mergeCells>
  <conditionalFormatting sqref="F5:F17">
    <cfRule type="containsText" dxfId="39" priority="8" operator="containsText" text="spr">
      <formula>NOT(ISERROR(SEARCH("spr",F5)))</formula>
    </cfRule>
  </conditionalFormatting>
  <conditionalFormatting sqref="F19:F27">
    <cfRule type="containsText" dxfId="38" priority="4" operator="containsText" text="spr">
      <formula>NOT(ISERROR(SEARCH("spr",F19)))</formula>
    </cfRule>
  </conditionalFormatting>
  <conditionalFormatting sqref="F31:F205">
    <cfRule type="containsText" dxfId="37" priority="17" operator="containsText" text="spr">
      <formula>NOT(ISERROR(SEARCH("spr",F31)))</formula>
    </cfRule>
  </conditionalFormatting>
  <conditionalFormatting sqref="G5:G17">
    <cfRule type="containsText" dxfId="36" priority="7" operator="containsText" text="check">
      <formula>NOT(ISERROR(SEARCH("check",G5)))</formula>
    </cfRule>
  </conditionalFormatting>
  <conditionalFormatting sqref="G19:G27">
    <cfRule type="containsText" dxfId="35" priority="3" operator="containsText" text="check">
      <formula>NOT(ISERROR(SEARCH("check",G19)))</formula>
    </cfRule>
  </conditionalFormatting>
  <conditionalFormatting sqref="G31:G158">
    <cfRule type="containsText" dxfId="34" priority="16" operator="containsText" text="check">
      <formula>NOT(ISERROR(SEARCH("check",G31)))</formula>
    </cfRule>
  </conditionalFormatting>
  <conditionalFormatting sqref="I3 I31:I120">
    <cfRule type="containsText" dxfId="33" priority="14" operator="containsText" text="Fałsz">
      <formula>NOT(ISERROR(SEARCH("Fałsz",I3)))</formula>
    </cfRule>
  </conditionalFormatting>
  <conditionalFormatting sqref="I5:I17">
    <cfRule type="containsText" dxfId="32" priority="6" operator="containsText" text="Fałsz">
      <formula>NOT(ISERROR(SEARCH("Fałsz",I5)))</formula>
    </cfRule>
  </conditionalFormatting>
  <conditionalFormatting sqref="I6">
    <cfRule type="cellIs" dxfId="31" priority="15" operator="equal">
      <formula>FALSE</formula>
    </cfRule>
  </conditionalFormatting>
  <conditionalFormatting sqref="I19:I27">
    <cfRule type="containsText" dxfId="30" priority="2" operator="containsText" text="Fałsz">
      <formula>NOT(ISERROR(SEARCH("Fałsz",I19)))</formula>
    </cfRule>
  </conditionalFormatting>
  <conditionalFormatting sqref="J3 J31:J291">
    <cfRule type="containsText" dxfId="29" priority="13" operator="containsText" text="0">
      <formula>NOT(ISERROR(SEARCH("0",J3)))</formula>
    </cfRule>
  </conditionalFormatting>
  <conditionalFormatting sqref="J5:J17">
    <cfRule type="containsText" dxfId="28" priority="5" operator="containsText" text="0">
      <formula>NOT(ISERROR(SEARCH("0",J5)))</formula>
    </cfRule>
  </conditionalFormatting>
  <conditionalFormatting sqref="J19:J27">
    <cfRule type="containsText" dxfId="27" priority="1" operator="containsText" text="0">
      <formula>NOT(ISERROR(SEARCH("0",J19)))</formula>
    </cfRule>
  </conditionalFormatting>
  <pageMargins left="0.7" right="0.7" top="0.75" bottom="0.75" header="0.3" footer="0.3"/>
  <pageSetup paperSize="9" orientation="landscape" r:id="rId1"/>
  <rowBreaks count="6" manualBreakCount="6">
    <brk id="269" min="2" max="15" man="1"/>
    <brk id="295" min="2" max="15" man="1"/>
    <brk id="365" min="2" max="15" man="1"/>
    <brk id="376" min="2" max="15" man="1"/>
    <brk id="482" min="2" max="15" man="1"/>
    <brk id="500" min="2" max="15" man="1"/>
  </rowBreaks>
  <colBreaks count="2" manualBreakCount="2">
    <brk id="11" min="2" max="120" man="1"/>
    <brk id="15" max="2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35A2-270B-4B6B-9194-1A7ED4856D7B}">
  <dimension ref="A1:AI537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J40" sqref="A4:K40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IF(N3="P",1.4308*P3+64.2+37.8+T3,IF(OR(N3="Kr",N3="RPKr",N3="RPK",N3="K"),501+321.33+1.43*P3+79,IF(OR(N3="Nr",N3="N",N3="Nrp"),2*501*COS(W3/2)+20+79+125,IF(N3="Or",657,IF(OR(N3="Pb",N3="BN",N3="Pp"),1.43*P3+64.2+77.6+T6," CHECK")))))</f>
        <v xml:space="preserve"> CHECK</v>
      </c>
      <c r="H3" s="10" t="str">
        <f t="shared" ref="H3:H80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158</v>
      </c>
      <c r="W3" s="35">
        <f ca="1">RADIANS(V3)</f>
        <v>2.7576202181510405</v>
      </c>
      <c r="X3" s="18" t="b">
        <f t="shared" ref="X3:X80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80" si="2">IF(S3="T",(", lampa OU, przyłącze napow. nN"), (" przyłącze napow. nN"))</f>
        <v xml:space="preserve"> przyłącze napow. nN</v>
      </c>
      <c r="Z3" s="18">
        <f t="shared" ref="Z3:Z80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ht="15" customHeight="1" x14ac:dyDescent="0.2">
      <c r="A4" s="127"/>
      <c r="B4" s="128"/>
      <c r="C4" s="160" t="s">
        <v>79</v>
      </c>
      <c r="D4" s="161"/>
      <c r="E4" s="161"/>
      <c r="F4" s="161"/>
      <c r="G4" s="148" t="s">
        <v>80</v>
      </c>
      <c r="H4" s="150">
        <v>1</v>
      </c>
      <c r="I4" s="149"/>
      <c r="J4" s="148" t="s">
        <v>98</v>
      </c>
      <c r="K4" s="151" t="s">
        <v>123</v>
      </c>
      <c r="L4" s="140"/>
      <c r="M4" s="141"/>
      <c r="N4" s="131"/>
      <c r="O4" s="131"/>
      <c r="P4" s="131"/>
      <c r="Q4" s="131"/>
      <c r="R4" s="39">
        <v>1</v>
      </c>
      <c r="S4" s="142"/>
      <c r="T4" s="134"/>
      <c r="U4" s="135"/>
      <c r="V4" s="135"/>
      <c r="W4" s="136"/>
      <c r="X4" s="136"/>
      <c r="Y4" s="136"/>
      <c r="Z4" s="137"/>
      <c r="AA4" s="143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2" t="s">
        <v>59</v>
      </c>
      <c r="D5" s="162"/>
      <c r="E5" s="115" t="s">
        <v>60</v>
      </c>
      <c r="F5" s="115" t="s">
        <v>65</v>
      </c>
      <c r="G5" s="115" t="s">
        <v>66</v>
      </c>
      <c r="H5" s="115" t="s">
        <v>61</v>
      </c>
      <c r="I5" s="115" t="s">
        <v>62</v>
      </c>
      <c r="J5" s="115" t="s">
        <v>63</v>
      </c>
      <c r="K5" s="115" t="s">
        <v>64</v>
      </c>
      <c r="L5" s="140"/>
      <c r="M5" s="141"/>
      <c r="N5" s="131"/>
      <c r="O5" s="131"/>
      <c r="P5" s="131"/>
      <c r="Q5" s="131"/>
      <c r="R5" s="39">
        <v>1</v>
      </c>
      <c r="S5" s="142"/>
      <c r="T5" s="134"/>
      <c r="U5" s="135"/>
      <c r="V5" s="135"/>
      <c r="W5" s="136"/>
      <c r="X5" s="136"/>
      <c r="Y5" s="136"/>
      <c r="Z5" s="137"/>
      <c r="AA5" s="143"/>
      <c r="AB5" s="135"/>
      <c r="AC5" s="135"/>
      <c r="AD5" s="135"/>
      <c r="AE5" s="135"/>
      <c r="AF5" s="135"/>
      <c r="AG5" s="135"/>
      <c r="AH5" s="135"/>
      <c r="AI5" s="135"/>
    </row>
    <row r="6" spans="1:35" s="9" customFormat="1" ht="30" customHeight="1" x14ac:dyDescent="0.2">
      <c r="A6" s="36"/>
      <c r="B6" s="37"/>
      <c r="C6" s="116">
        <v>1</v>
      </c>
      <c r="D6" s="116">
        <v>1</v>
      </c>
      <c r="E6" s="116" t="str">
        <f>M6</f>
        <v>1</v>
      </c>
      <c r="F6" s="117">
        <f>IF(O6="-10.5/10/E",1000,IF(OR(N6="Nr",N6="Kr",N6="Or",N6="RPKr",N6="RNKr"),1472,IF(N6="P",227,IF(N6="BN",454,IF(N6="Np.",1250,"sprawdz")))))</f>
        <v>227</v>
      </c>
      <c r="G6" s="118">
        <f>IF(N6="P",1.4308*P6+64.2+37.8+T6,IF(OR(N6="Kr",N6="RPKr",N6="RPK",N6="K"),501+321.33+1.43*P6+79,IF(OR(N6="Nr",N6="N",N6="Nrp"),2*501*COS(W6/2)+20+79+125,IF(N6="Or",657,IF(OR(N6="Pb",N6="BN",N6="Pp"),1.43*P6+64.2+77.6+T7," CHECK")))))</f>
        <v>162.09359999999998</v>
      </c>
      <c r="H6" s="116" t="str">
        <f t="shared" si="0"/>
        <v>żel. P-10/ZN</v>
      </c>
      <c r="I6" s="117" t="str">
        <f t="shared" ref="I6:I81" si="4">CONCATENATE(X6,Y6)</f>
        <v>AsXSn 4x50 mm2+AsXSn 1x25 mm2 przyłącze napow. nN</v>
      </c>
      <c r="J6" s="117" t="str">
        <f>CONCATENATE("uchwyty, światłowód, ",Z6,IF(Q6=1, ", mufa i zapas", " "))</f>
        <v xml:space="preserve">uchwyty, światłowód, wspornik przelotowy </v>
      </c>
      <c r="K6" s="117">
        <f t="shared" ref="K6:K81" si="5">P6</f>
        <v>42</v>
      </c>
      <c r="L6" s="40" t="s">
        <v>77</v>
      </c>
      <c r="M6" s="152" t="s">
        <v>48</v>
      </c>
      <c r="N6" s="152" t="s">
        <v>4</v>
      </c>
      <c r="O6" s="152" t="s">
        <v>25</v>
      </c>
      <c r="P6" s="153">
        <v>42</v>
      </c>
      <c r="Q6" s="19"/>
      <c r="R6" s="39">
        <v>3</v>
      </c>
      <c r="S6" s="39"/>
      <c r="T6" s="30">
        <f t="shared" ref="T6:T81" si="6">IF(S6="T",20,0)</f>
        <v>0</v>
      </c>
      <c r="U6" s="34"/>
      <c r="V6" s="35">
        <f t="shared" ref="V6:V81" ca="1" si="7">RANDBETWEEN(90,180)</f>
        <v>95</v>
      </c>
      <c r="W6" s="35">
        <f t="shared" ref="W6:W81" ca="1" si="8">RADIANS(V6)</f>
        <v>1.6580627893946132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 t="str">
        <f t="shared" si="3"/>
        <v>wspornik przelotowy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2</v>
      </c>
      <c r="D7" s="116">
        <f>IF(E7=1,1,D6+1)</f>
        <v>2</v>
      </c>
      <c r="E7" s="116" t="str">
        <f t="shared" ref="E7:E82" si="9">M7</f>
        <v>2</v>
      </c>
      <c r="F7" s="117">
        <f t="shared" ref="F7:F82" si="10">IF(O7="-10.5/10/E",1000,IF(OR(N7="Nr",N7="Kr",N7="Or",N7="RPKr",N7="RNKr"),1472,IF(N7="P",227,IF(N7="BN",454,IF(N7="Np.",1250,"sprawdz")))))</f>
        <v>227</v>
      </c>
      <c r="G7" s="118">
        <f t="shared" ref="G7:G82" si="11">IF(N7="P",1.4308*P7+64.2+37.8+T7,IF(OR(N7="Kr",N7="RPKr",N7="RPK",N7="K"),501+321.33+1.43*P7+79,IF(OR(N7="Nr",N7="N",N7="Nrp"),2*501*COS(W7/2)+20+79+125,IF(N7="Or",657,IF(OR(N7="Pb",N7="BN",N7="Pp"),1.43*P7+64.2+77.6+T8," CHECK")))))</f>
        <v>173.54000000000002</v>
      </c>
      <c r="H7" s="116" t="str">
        <f t="shared" si="0"/>
        <v>żel. P-10/ZN</v>
      </c>
      <c r="I7" s="117" t="str">
        <f t="shared" si="4"/>
        <v>AsXSn 4x50 mm2+AsXSn 1x25 mm2 przyłącze napow. nN</v>
      </c>
      <c r="J7" s="117" t="str">
        <f t="shared" ref="J7:J82" si="12">CONCATENATE("uchwyty, światłowód, ",Z7,IF(Q7=1, ", mufa i zapas", " "))</f>
        <v xml:space="preserve">uchwyty, światłowód, wspornik przelotowy </v>
      </c>
      <c r="K7" s="117">
        <f t="shared" si="5"/>
        <v>50</v>
      </c>
      <c r="L7" s="40" t="s">
        <v>77</v>
      </c>
      <c r="M7" s="152" t="s">
        <v>82</v>
      </c>
      <c r="N7" s="152" t="s">
        <v>4</v>
      </c>
      <c r="O7" s="152" t="s">
        <v>25</v>
      </c>
      <c r="P7" s="153">
        <v>50</v>
      </c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139</v>
      </c>
      <c r="W7" s="35">
        <f t="shared" ca="1" si="8"/>
        <v>2.4260076602721181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 t="str">
        <f t="shared" si="3"/>
        <v>wspornik przelotowy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3</v>
      </c>
      <c r="D8" s="116">
        <f t="shared" ref="D8:D83" si="13">IF(E8=1,1,D7+1)</f>
        <v>3</v>
      </c>
      <c r="E8" s="116" t="str">
        <f t="shared" si="9"/>
        <v>3</v>
      </c>
      <c r="F8" s="117">
        <f t="shared" si="10"/>
        <v>227</v>
      </c>
      <c r="G8" s="118">
        <f t="shared" si="11"/>
        <v>173.54000000000002</v>
      </c>
      <c r="H8" s="116" t="str">
        <f t="shared" si="0"/>
        <v>żel. P-10/ZN</v>
      </c>
      <c r="I8" s="117" t="str">
        <f t="shared" si="4"/>
        <v>AsXSn 4x50 mm2+AsXSn 1x25 mm2 przyłącze napow. nN</v>
      </c>
      <c r="J8" s="117" t="str">
        <f t="shared" si="12"/>
        <v xml:space="preserve">uchwyty, światłowód, wspornik przelotowy </v>
      </c>
      <c r="K8" s="117">
        <f t="shared" si="5"/>
        <v>50</v>
      </c>
      <c r="L8" s="40" t="s">
        <v>77</v>
      </c>
      <c r="M8" s="152" t="s">
        <v>83</v>
      </c>
      <c r="N8" s="152" t="s">
        <v>4</v>
      </c>
      <c r="O8" s="152" t="s">
        <v>25</v>
      </c>
      <c r="P8" s="153">
        <v>50</v>
      </c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108</v>
      </c>
      <c r="W8" s="35">
        <f t="shared" ca="1" si="8"/>
        <v>1.8849555921538759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 t="str">
        <f t="shared" si="3"/>
        <v>wspornik przelotowy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4</v>
      </c>
      <c r="D9" s="116">
        <f t="shared" si="13"/>
        <v>4</v>
      </c>
      <c r="E9" s="116" t="str">
        <f t="shared" si="9"/>
        <v>4</v>
      </c>
      <c r="F9" s="117">
        <f t="shared" si="10"/>
        <v>227</v>
      </c>
      <c r="G9" s="118">
        <f t="shared" si="11"/>
        <v>173.54000000000002</v>
      </c>
      <c r="H9" s="116" t="str">
        <f t="shared" si="0"/>
        <v>żel. P-10/ZN</v>
      </c>
      <c r="I9" s="117" t="str">
        <f t="shared" si="4"/>
        <v>AsXSn 4x50 mm2+AsXSn 1x25 mm2 przyłącze napow. nN</v>
      </c>
      <c r="J9" s="117" t="str">
        <f t="shared" si="12"/>
        <v xml:space="preserve">uchwyty, światłowód, wspornik przelotowy </v>
      </c>
      <c r="K9" s="117">
        <f t="shared" si="5"/>
        <v>50</v>
      </c>
      <c r="L9" s="40" t="s">
        <v>77</v>
      </c>
      <c r="M9" s="152" t="s">
        <v>84</v>
      </c>
      <c r="N9" s="152" t="s">
        <v>4</v>
      </c>
      <c r="O9" s="152" t="s">
        <v>25</v>
      </c>
      <c r="P9" s="153">
        <v>50</v>
      </c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92</v>
      </c>
      <c r="W9" s="35">
        <f t="shared" ca="1" si="8"/>
        <v>1.6057029118347832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 t="str">
        <f t="shared" si="3"/>
        <v>wspornik przelotowy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5</v>
      </c>
      <c r="D10" s="116">
        <f t="shared" si="13"/>
        <v>5</v>
      </c>
      <c r="E10" s="116" t="str">
        <f t="shared" si="9"/>
        <v>5</v>
      </c>
      <c r="F10" s="117">
        <f t="shared" si="10"/>
        <v>227</v>
      </c>
      <c r="G10" s="118">
        <f t="shared" si="11"/>
        <v>173.54000000000002</v>
      </c>
      <c r="H10" s="116" t="str">
        <f t="shared" si="0"/>
        <v>żel. P-10/ZN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wspornik przelotowy </v>
      </c>
      <c r="K10" s="117">
        <f t="shared" si="5"/>
        <v>50</v>
      </c>
      <c r="L10" s="40" t="s">
        <v>77</v>
      </c>
      <c r="M10" s="152" t="s">
        <v>85</v>
      </c>
      <c r="N10" s="152" t="s">
        <v>4</v>
      </c>
      <c r="O10" s="152" t="s">
        <v>25</v>
      </c>
      <c r="P10" s="153">
        <v>50</v>
      </c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100</v>
      </c>
      <c r="W10" s="35">
        <f t="shared" ca="1" si="8"/>
        <v>1.7453292519943295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 t="str">
        <f t="shared" si="3"/>
        <v>wspornik przelotowy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6</v>
      </c>
      <c r="D11" s="116">
        <f t="shared" si="13"/>
        <v>6</v>
      </c>
      <c r="E11" s="116" t="str">
        <f t="shared" si="9"/>
        <v>6</v>
      </c>
      <c r="F11" s="117">
        <f t="shared" si="10"/>
        <v>227</v>
      </c>
      <c r="G11" s="118">
        <f t="shared" si="11"/>
        <v>174.9708</v>
      </c>
      <c r="H11" s="116" t="str">
        <f t="shared" si="0"/>
        <v>żel. P-10/ZN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wspornik przelotowy </v>
      </c>
      <c r="K11" s="117">
        <f t="shared" si="5"/>
        <v>51</v>
      </c>
      <c r="L11" s="40" t="s">
        <v>77</v>
      </c>
      <c r="M11" s="152" t="s">
        <v>86</v>
      </c>
      <c r="N11" s="152" t="s">
        <v>4</v>
      </c>
      <c r="O11" s="152" t="s">
        <v>25</v>
      </c>
      <c r="P11" s="153">
        <v>51</v>
      </c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141</v>
      </c>
      <c r="W11" s="35">
        <f t="shared" ca="1" si="8"/>
        <v>2.4609142453120048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 t="str">
        <f t="shared" si="3"/>
        <v>wspornik przelotowy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7</v>
      </c>
      <c r="D12" s="116">
        <f t="shared" si="13"/>
        <v>7</v>
      </c>
      <c r="E12" s="116" t="str">
        <f t="shared" si="9"/>
        <v>7</v>
      </c>
      <c r="F12" s="117">
        <f t="shared" si="10"/>
        <v>227</v>
      </c>
      <c r="G12" s="118">
        <f t="shared" si="11"/>
        <v>173.54000000000002</v>
      </c>
      <c r="H12" s="116" t="str">
        <f t="shared" si="0"/>
        <v>żel. P-10/ZN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wspornik przelotowy </v>
      </c>
      <c r="K12" s="117">
        <f t="shared" si="5"/>
        <v>50</v>
      </c>
      <c r="L12" s="40" t="s">
        <v>77</v>
      </c>
      <c r="M12" s="152" t="s">
        <v>87</v>
      </c>
      <c r="N12" s="152" t="s">
        <v>4</v>
      </c>
      <c r="O12" s="152" t="s">
        <v>25</v>
      </c>
      <c r="P12" s="153">
        <v>50</v>
      </c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134</v>
      </c>
      <c r="W12" s="35">
        <f t="shared" ca="1" si="8"/>
        <v>2.3387411976724017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 t="str">
        <f t="shared" si="3"/>
        <v>wspornik przelotowy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8</v>
      </c>
      <c r="D13" s="116">
        <f t="shared" si="13"/>
        <v>8</v>
      </c>
      <c r="E13" s="116" t="str">
        <f t="shared" si="9"/>
        <v>8</v>
      </c>
      <c r="F13" s="117">
        <f t="shared" si="10"/>
        <v>1472</v>
      </c>
      <c r="G13" s="118">
        <f>IF(N13="P",1.4308*P13+64.2+37.8+T13,IF(OR(N13="Kr",N13="RPKr",N13="RPK",N13="K"),501+321.33+1.43*P13+79,IF(OR(N13="Nr",N13="N",N13="Nrp"),2*501*COS(W13/2)+20+79+125,IF(N13="Or",657,IF(OR(N13="Pb",N13="BN",N13="Pp"),1.43*P13+64.2+77.6+T14," CHECK")))))</f>
        <v>965.68</v>
      </c>
      <c r="H13" s="116" t="str">
        <f t="shared" si="0"/>
        <v>żel. RPKr-10/ZN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wspornik przelotowy </v>
      </c>
      <c r="K13" s="117">
        <f t="shared" si="5"/>
        <v>45</v>
      </c>
      <c r="L13" s="40" t="s">
        <v>77</v>
      </c>
      <c r="M13" s="152" t="s">
        <v>88</v>
      </c>
      <c r="N13" s="152" t="s">
        <v>17</v>
      </c>
      <c r="O13" s="152" t="s">
        <v>25</v>
      </c>
      <c r="P13" s="153">
        <v>45</v>
      </c>
      <c r="Q13" s="19"/>
      <c r="R13" s="39">
        <v>3</v>
      </c>
      <c r="S13" s="30"/>
      <c r="T13" s="30">
        <f t="shared" si="6"/>
        <v>0</v>
      </c>
      <c r="U13" s="34"/>
      <c r="V13" s="35">
        <f t="shared" ca="1" si="7"/>
        <v>119</v>
      </c>
      <c r="W13" s="35">
        <f t="shared" ca="1" si="8"/>
        <v>2.0769418098732522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 t="str">
        <f t="shared" si="3"/>
        <v>wspornik przelotowy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9</v>
      </c>
      <c r="D14" s="116">
        <f>IF(E14=1,1,D13+1)</f>
        <v>9</v>
      </c>
      <c r="E14" s="116" t="str">
        <f t="shared" si="9"/>
        <v>9</v>
      </c>
      <c r="F14" s="117">
        <f t="shared" si="10"/>
        <v>227</v>
      </c>
      <c r="G14" s="118">
        <f t="shared" si="11"/>
        <v>174.9708</v>
      </c>
      <c r="H14" s="116" t="str">
        <f t="shared" si="0"/>
        <v>żel. P-10/ZN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wspornik przelotowy </v>
      </c>
      <c r="K14" s="117">
        <f t="shared" si="5"/>
        <v>51</v>
      </c>
      <c r="L14" s="40" t="s">
        <v>77</v>
      </c>
      <c r="M14" s="152" t="s">
        <v>89</v>
      </c>
      <c r="N14" s="152" t="s">
        <v>4</v>
      </c>
      <c r="O14" s="152" t="s">
        <v>25</v>
      </c>
      <c r="P14" s="153">
        <v>51</v>
      </c>
      <c r="Q14" s="19"/>
      <c r="R14" s="39">
        <v>3</v>
      </c>
      <c r="S14" s="30"/>
      <c r="T14" s="30">
        <f t="shared" si="6"/>
        <v>0</v>
      </c>
      <c r="U14" s="34"/>
      <c r="V14" s="35">
        <f t="shared" ca="1" si="7"/>
        <v>99</v>
      </c>
      <c r="W14" s="35">
        <f t="shared" ca="1" si="8"/>
        <v>1.7278759594743862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 t="str">
        <f t="shared" si="3"/>
        <v>wspornik przelotowy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10</v>
      </c>
      <c r="D15" s="116">
        <f t="shared" si="13"/>
        <v>10</v>
      </c>
      <c r="E15" s="116" t="str">
        <f t="shared" si="9"/>
        <v>10</v>
      </c>
      <c r="F15" s="117">
        <f t="shared" si="10"/>
        <v>227</v>
      </c>
      <c r="G15" s="118">
        <f t="shared" si="11"/>
        <v>174.9708</v>
      </c>
      <c r="H15" s="116" t="str">
        <f t="shared" si="0"/>
        <v>żel. P-10/ZN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wspornik przelotowy </v>
      </c>
      <c r="K15" s="117">
        <f t="shared" si="5"/>
        <v>51</v>
      </c>
      <c r="L15" s="40" t="s">
        <v>77</v>
      </c>
      <c r="M15" s="152" t="s">
        <v>90</v>
      </c>
      <c r="N15" s="152" t="s">
        <v>4</v>
      </c>
      <c r="O15" s="152" t="s">
        <v>25</v>
      </c>
      <c r="P15" s="153">
        <v>51</v>
      </c>
      <c r="Q15" s="19"/>
      <c r="R15" s="39">
        <v>3</v>
      </c>
      <c r="S15" s="39"/>
      <c r="T15" s="30">
        <f t="shared" si="6"/>
        <v>0</v>
      </c>
      <c r="U15" s="34"/>
      <c r="V15" s="35">
        <f t="shared" ca="1" si="7"/>
        <v>140</v>
      </c>
      <c r="W15" s="35">
        <f t="shared" ca="1" si="8"/>
        <v>2.4434609527920612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 t="str">
        <f t="shared" si="3"/>
        <v>wspornik przelotowy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9" customFormat="1" ht="30" customHeight="1" x14ac:dyDescent="0.2">
      <c r="A16" s="36"/>
      <c r="B16" s="37"/>
      <c r="C16" s="116">
        <v>11</v>
      </c>
      <c r="D16" s="116">
        <f t="shared" si="13"/>
        <v>11</v>
      </c>
      <c r="E16" s="116" t="str">
        <f t="shared" si="9"/>
        <v>11</v>
      </c>
      <c r="F16" s="117">
        <f t="shared" si="10"/>
        <v>227</v>
      </c>
      <c r="G16" s="118">
        <f t="shared" si="11"/>
        <v>173.54000000000002</v>
      </c>
      <c r="H16" s="116" t="str">
        <f t="shared" si="0"/>
        <v>żel. P-10/ZN</v>
      </c>
      <c r="I16" s="117" t="str">
        <f t="shared" si="4"/>
        <v>AsXSn 4x50 mm2+AsXSn 1x25 mm2 przyłącze napow. nN</v>
      </c>
      <c r="J16" s="117" t="str">
        <f t="shared" si="12"/>
        <v xml:space="preserve">uchwyty, światłowód, wspornik przelotowy </v>
      </c>
      <c r="K16" s="117">
        <f t="shared" si="5"/>
        <v>50</v>
      </c>
      <c r="L16" s="40" t="s">
        <v>77</v>
      </c>
      <c r="M16" s="152" t="s">
        <v>91</v>
      </c>
      <c r="N16" s="152" t="s">
        <v>4</v>
      </c>
      <c r="O16" s="152" t="s">
        <v>25</v>
      </c>
      <c r="P16" s="153">
        <v>50</v>
      </c>
      <c r="Q16" s="19"/>
      <c r="R16" s="39">
        <v>3</v>
      </c>
      <c r="S16" s="39"/>
      <c r="T16" s="30">
        <f t="shared" si="6"/>
        <v>0</v>
      </c>
      <c r="U16" s="34"/>
      <c r="V16" s="35">
        <f t="shared" ca="1" si="7"/>
        <v>153</v>
      </c>
      <c r="W16" s="35">
        <f t="shared" ca="1" si="8"/>
        <v>2.6703537555513241</v>
      </c>
      <c r="X16" s="18" t="str">
        <f t="shared" si="1"/>
        <v>AsXSn 4x50 mm2+AsXSn 1x25 mm2</v>
      </c>
      <c r="Y16" s="18" t="str">
        <f t="shared" si="2"/>
        <v xml:space="preserve"> przyłącze napow. nN</v>
      </c>
      <c r="Z16" s="18" t="str">
        <f t="shared" si="3"/>
        <v>wspornik przelotowy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x14ac:dyDescent="0.2">
      <c r="A17" s="36"/>
      <c r="B17" s="37"/>
      <c r="C17" s="116">
        <v>12</v>
      </c>
      <c r="D17" s="116">
        <f t="shared" si="13"/>
        <v>12</v>
      </c>
      <c r="E17" s="116" t="str">
        <f t="shared" si="9"/>
        <v>12</v>
      </c>
      <c r="F17" s="117">
        <f t="shared" si="10"/>
        <v>227</v>
      </c>
      <c r="G17" s="118">
        <f t="shared" si="11"/>
        <v>177.83240000000001</v>
      </c>
      <c r="H17" s="116" t="str">
        <f t="shared" si="0"/>
        <v>żel. P-10/ZN</v>
      </c>
      <c r="I17" s="117" t="str">
        <f t="shared" si="4"/>
        <v>AsXSn 4x50 mm2+AsXSn 1x25 mm2 przyłącze napow. nN</v>
      </c>
      <c r="J17" s="117" t="str">
        <f t="shared" si="12"/>
        <v xml:space="preserve">uchwyty, światłowód, wspornik przelotowy </v>
      </c>
      <c r="K17" s="117">
        <f t="shared" si="5"/>
        <v>53</v>
      </c>
      <c r="L17" s="40" t="s">
        <v>77</v>
      </c>
      <c r="M17" s="152" t="s">
        <v>92</v>
      </c>
      <c r="N17" s="152" t="s">
        <v>4</v>
      </c>
      <c r="O17" s="152" t="s">
        <v>25</v>
      </c>
      <c r="P17" s="153">
        <v>53</v>
      </c>
      <c r="Q17" s="19"/>
      <c r="R17" s="39">
        <v>3</v>
      </c>
      <c r="S17" s="30"/>
      <c r="T17" s="30">
        <f t="shared" si="6"/>
        <v>0</v>
      </c>
      <c r="U17" s="34"/>
      <c r="V17" s="35">
        <f t="shared" ca="1" si="7"/>
        <v>138</v>
      </c>
      <c r="W17" s="35">
        <f t="shared" ca="1" si="8"/>
        <v>2.4085543677521746</v>
      </c>
      <c r="X17" s="18" t="str">
        <f t="shared" si="1"/>
        <v>AsXSn 4x50 mm2+AsXSn 1x25 mm2</v>
      </c>
      <c r="Y17" s="18" t="str">
        <f t="shared" si="2"/>
        <v xml:space="preserve"> przyłącze napow. nN</v>
      </c>
      <c r="Z17" s="18" t="str">
        <f t="shared" si="3"/>
        <v>wspornik przelotowy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13</v>
      </c>
      <c r="D18" s="116">
        <f t="shared" si="13"/>
        <v>13</v>
      </c>
      <c r="E18" s="116" t="str">
        <f t="shared" si="9"/>
        <v>13</v>
      </c>
      <c r="F18" s="117">
        <f t="shared" si="10"/>
        <v>227</v>
      </c>
      <c r="G18" s="118">
        <f t="shared" si="11"/>
        <v>160.6628</v>
      </c>
      <c r="H18" s="116" t="str">
        <f t="shared" si="0"/>
        <v>żel. P-10/ZN</v>
      </c>
      <c r="I18" s="117" t="str">
        <f t="shared" si="4"/>
        <v>AsXSn 4x50 mm2+AsXSn 1x25 mm2 przyłącze napow. nN</v>
      </c>
      <c r="J18" s="117" t="str">
        <f t="shared" si="12"/>
        <v xml:space="preserve">uchwyty, światłowód, wspornik przelotowy </v>
      </c>
      <c r="K18" s="117">
        <f t="shared" si="5"/>
        <v>41</v>
      </c>
      <c r="L18" s="40" t="s">
        <v>77</v>
      </c>
      <c r="M18" s="152" t="s">
        <v>93</v>
      </c>
      <c r="N18" s="152" t="s">
        <v>4</v>
      </c>
      <c r="O18" s="152" t="s">
        <v>25</v>
      </c>
      <c r="P18" s="153">
        <v>41</v>
      </c>
      <c r="Q18" s="19"/>
      <c r="R18" s="39">
        <v>3</v>
      </c>
      <c r="S18" s="30"/>
      <c r="T18" s="30">
        <f t="shared" si="6"/>
        <v>0</v>
      </c>
      <c r="U18" s="34"/>
      <c r="V18" s="35">
        <f t="shared" ca="1" si="7"/>
        <v>175</v>
      </c>
      <c r="W18" s="35">
        <f t="shared" ca="1" si="8"/>
        <v>3.0543261909900767</v>
      </c>
      <c r="X18" s="18" t="str">
        <f t="shared" si="1"/>
        <v>AsXSn 4x50 mm2+AsXSn 1x25 mm2</v>
      </c>
      <c r="Y18" s="18" t="str">
        <f t="shared" si="2"/>
        <v xml:space="preserve"> przyłącze napow. nN</v>
      </c>
      <c r="Z18" s="18" t="str">
        <f t="shared" si="3"/>
        <v>wspornik przelotowy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14</v>
      </c>
      <c r="D19" s="116">
        <f t="shared" si="13"/>
        <v>14</v>
      </c>
      <c r="E19" s="116" t="str">
        <f t="shared" si="9"/>
        <v>14</v>
      </c>
      <c r="F19" s="117">
        <f t="shared" si="10"/>
        <v>1000</v>
      </c>
      <c r="G19" s="118">
        <f>IF(N19="P",1.4308*P19+64.2+37.8+T19,IF(OR(N19="Kr",N19="RPKr",N19="RPK",N19="K"),501+321.33+1.43*P19+79,IF(OR(N19="Nr",N19="N",N19="Nrp"),2*501*COS(W19/2)+20+79+125,IF(N19="Or",657,IF(OR(N19="Pb",N19="BN",N19="Pp"),1.43*P19+64.2+77.6+T24," CHECK")))))</f>
        <v>957.09999999999991</v>
      </c>
      <c r="H19" s="116" t="str">
        <f t="shared" si="0"/>
        <v>wir. K-10.5/10/E</v>
      </c>
      <c r="I19" s="117" t="str">
        <f t="shared" si="4"/>
        <v>AsXSn 4x50 mm2+AsXSn 1x25 mm2 przyłącze napow. nN</v>
      </c>
      <c r="J19" s="117" t="str">
        <f t="shared" si="12"/>
        <v xml:space="preserve">uchwyty, światłowód, wspornik krańcowy </v>
      </c>
      <c r="K19" s="117">
        <f t="shared" si="5"/>
        <v>39</v>
      </c>
      <c r="L19" s="40" t="s">
        <v>77</v>
      </c>
      <c r="M19" s="152" t="s">
        <v>94</v>
      </c>
      <c r="N19" s="152" t="s">
        <v>24</v>
      </c>
      <c r="O19" s="152" t="s">
        <v>77</v>
      </c>
      <c r="P19" s="153">
        <v>39</v>
      </c>
      <c r="Q19" s="19"/>
      <c r="R19" s="39">
        <v>3</v>
      </c>
      <c r="S19" s="30"/>
      <c r="T19" s="30">
        <f t="shared" si="6"/>
        <v>0</v>
      </c>
      <c r="U19" s="34"/>
      <c r="V19" s="35">
        <f t="shared" ca="1" si="7"/>
        <v>169</v>
      </c>
      <c r="W19" s="35">
        <f t="shared" ca="1" si="8"/>
        <v>2.9496064358704168</v>
      </c>
      <c r="X19" s="18" t="str">
        <f t="shared" si="1"/>
        <v>AsXSn 4x50 mm2+AsXSn 1x25 mm2</v>
      </c>
      <c r="Y19" s="18" t="str">
        <f t="shared" si="2"/>
        <v xml:space="preserve"> przyłącze napow. nN</v>
      </c>
      <c r="Z19" s="18" t="str">
        <f t="shared" si="3"/>
        <v>wspornik krańcowy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139" customFormat="1" x14ac:dyDescent="0.2">
      <c r="A20" s="127"/>
      <c r="B20" s="128"/>
      <c r="C20" s="165" t="s">
        <v>23</v>
      </c>
      <c r="D20" s="166"/>
      <c r="E20" s="166"/>
      <c r="F20" s="166"/>
      <c r="G20" s="166"/>
      <c r="H20" s="166"/>
      <c r="I20" s="166"/>
      <c r="J20" s="167"/>
      <c r="K20" s="119" t="str">
        <f>CONCATENATE(P20," m")</f>
        <v>673 m</v>
      </c>
      <c r="L20" s="129"/>
      <c r="M20" s="130"/>
      <c r="N20" s="131"/>
      <c r="O20" s="129"/>
      <c r="P20" s="145">
        <f>SUM(P6:P19)</f>
        <v>673</v>
      </c>
      <c r="Q20" s="132"/>
      <c r="R20" s="39">
        <v>1</v>
      </c>
      <c r="S20" s="133" t="e">
        <f>SUM(#REF!)</f>
        <v>#REF!</v>
      </c>
      <c r="T20" s="134"/>
      <c r="U20" s="135"/>
      <c r="V20" s="135"/>
      <c r="W20" s="136"/>
      <c r="X20" s="136"/>
      <c r="Y20" s="136"/>
      <c r="Z20" s="137"/>
      <c r="AA20" s="138"/>
      <c r="AB20" s="135"/>
      <c r="AC20" s="135"/>
      <c r="AD20" s="135"/>
      <c r="AE20" s="135"/>
      <c r="AF20" s="135"/>
      <c r="AG20" s="135"/>
      <c r="AH20" s="135"/>
      <c r="AI20" s="135"/>
    </row>
    <row r="21" spans="1:35" s="139" customFormat="1" ht="15.75" customHeight="1" x14ac:dyDescent="0.2">
      <c r="A21" s="127"/>
      <c r="B21" s="128"/>
      <c r="C21" s="165" t="s">
        <v>1</v>
      </c>
      <c r="D21" s="168"/>
      <c r="E21" s="168"/>
      <c r="F21" s="168"/>
      <c r="G21" s="168"/>
      <c r="H21" s="168"/>
      <c r="I21" s="168"/>
      <c r="J21" s="169"/>
      <c r="K21" s="117">
        <f>D19</f>
        <v>14</v>
      </c>
      <c r="L21" s="129"/>
      <c r="M21" s="130"/>
      <c r="N21" s="131"/>
      <c r="O21" s="129"/>
      <c r="P21" s="132"/>
      <c r="Q21" s="132"/>
      <c r="R21" s="39">
        <v>1</v>
      </c>
      <c r="S21" s="133"/>
      <c r="T21" s="134"/>
      <c r="U21" s="135"/>
      <c r="V21" s="135"/>
      <c r="W21" s="136"/>
      <c r="X21" s="136"/>
      <c r="Y21" s="136"/>
      <c r="Z21" s="137"/>
      <c r="AA21" s="138"/>
      <c r="AB21" s="135"/>
      <c r="AC21" s="135"/>
      <c r="AD21" s="135"/>
      <c r="AE21" s="135"/>
      <c r="AF21" s="135"/>
      <c r="AG21" s="135"/>
      <c r="AH21" s="135"/>
      <c r="AI21" s="135"/>
    </row>
    <row r="22" spans="1:35" s="139" customFormat="1" ht="15" customHeight="1" x14ac:dyDescent="0.2">
      <c r="A22" s="127"/>
      <c r="B22" s="128"/>
      <c r="C22" s="160" t="s">
        <v>79</v>
      </c>
      <c r="D22" s="161"/>
      <c r="E22" s="161"/>
      <c r="F22" s="161"/>
      <c r="G22" s="148" t="s">
        <v>80</v>
      </c>
      <c r="H22" s="150">
        <v>2</v>
      </c>
      <c r="I22" s="149"/>
      <c r="J22" s="148" t="s">
        <v>98</v>
      </c>
      <c r="K22" s="151" t="s">
        <v>123</v>
      </c>
      <c r="L22" s="140"/>
      <c r="M22" s="141"/>
      <c r="N22" s="131"/>
      <c r="O22" s="131"/>
      <c r="P22" s="131"/>
      <c r="Q22" s="131"/>
      <c r="R22" s="39">
        <v>1</v>
      </c>
      <c r="S22" s="142"/>
      <c r="T22" s="134"/>
      <c r="U22" s="135"/>
      <c r="V22" s="135"/>
      <c r="W22" s="136"/>
      <c r="X22" s="136"/>
      <c r="Y22" s="136"/>
      <c r="Z22" s="137"/>
      <c r="AA22" s="143"/>
      <c r="AB22" s="135"/>
      <c r="AC22" s="135"/>
      <c r="AD22" s="135"/>
      <c r="AE22" s="135"/>
      <c r="AF22" s="135"/>
      <c r="AG22" s="135"/>
      <c r="AH22" s="135"/>
      <c r="AI22" s="135"/>
    </row>
    <row r="23" spans="1:35" s="139" customFormat="1" ht="24" x14ac:dyDescent="0.2">
      <c r="A23" s="127"/>
      <c r="B23" s="128"/>
      <c r="C23" s="162" t="s">
        <v>59</v>
      </c>
      <c r="D23" s="162"/>
      <c r="E23" s="115" t="s">
        <v>60</v>
      </c>
      <c r="F23" s="115" t="s">
        <v>65</v>
      </c>
      <c r="G23" s="115" t="s">
        <v>66</v>
      </c>
      <c r="H23" s="115" t="s">
        <v>61</v>
      </c>
      <c r="I23" s="115" t="s">
        <v>62</v>
      </c>
      <c r="J23" s="115" t="s">
        <v>63</v>
      </c>
      <c r="K23" s="115" t="s">
        <v>64</v>
      </c>
      <c r="L23" s="140"/>
      <c r="M23" s="141"/>
      <c r="N23" s="131"/>
      <c r="O23" s="131"/>
      <c r="P23" s="131"/>
      <c r="Q23" s="131"/>
      <c r="R23" s="39">
        <v>1</v>
      </c>
      <c r="S23" s="142"/>
      <c r="T23" s="134"/>
      <c r="U23" s="135"/>
      <c r="V23" s="135"/>
      <c r="W23" s="136"/>
      <c r="X23" s="136"/>
      <c r="Y23" s="136"/>
      <c r="Z23" s="137"/>
      <c r="AA23" s="143"/>
      <c r="AB23" s="135"/>
      <c r="AC23" s="135"/>
      <c r="AD23" s="135"/>
      <c r="AE23" s="135"/>
      <c r="AF23" s="135"/>
      <c r="AG23" s="135"/>
      <c r="AH23" s="135"/>
      <c r="AI23" s="135"/>
    </row>
    <row r="24" spans="1:35" s="9" customFormat="1" ht="30" customHeight="1" x14ac:dyDescent="0.2">
      <c r="A24" s="36"/>
      <c r="B24" s="37"/>
      <c r="C24" s="116">
        <v>15</v>
      </c>
      <c r="D24" s="116">
        <f>IF(E24=1,1,D19+1)</f>
        <v>1</v>
      </c>
      <c r="E24" s="116">
        <f t="shared" si="9"/>
        <v>1</v>
      </c>
      <c r="F24" s="117">
        <f t="shared" si="10"/>
        <v>1000</v>
      </c>
      <c r="G24" s="118">
        <f t="shared" ca="1" si="11"/>
        <v>874.74694442684404</v>
      </c>
      <c r="H24" s="116" t="str">
        <f t="shared" si="0"/>
        <v>wir. N-10.5/10/E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wspornik narożny </v>
      </c>
      <c r="K24" s="117">
        <f t="shared" si="5"/>
        <v>39</v>
      </c>
      <c r="L24" s="40" t="s">
        <v>77</v>
      </c>
      <c r="M24" s="153">
        <v>1</v>
      </c>
      <c r="N24" s="152" t="s">
        <v>7</v>
      </c>
      <c r="O24" s="152" t="s">
        <v>77</v>
      </c>
      <c r="P24" s="153">
        <v>39</v>
      </c>
      <c r="Q24" s="19"/>
      <c r="R24" s="39">
        <v>3</v>
      </c>
      <c r="S24" s="30"/>
      <c r="T24" s="30">
        <f t="shared" si="6"/>
        <v>0</v>
      </c>
      <c r="U24" s="34"/>
      <c r="V24" s="35">
        <f t="shared" ca="1" si="7"/>
        <v>99</v>
      </c>
      <c r="W24" s="35">
        <f t="shared" ca="1" si="8"/>
        <v>1.7278759594743862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 t="str">
        <f t="shared" si="3"/>
        <v>wspornik narożny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16</v>
      </c>
      <c r="D25" s="116">
        <f t="shared" si="13"/>
        <v>2</v>
      </c>
      <c r="E25" s="116" t="str">
        <f t="shared" si="9"/>
        <v>2</v>
      </c>
      <c r="F25" s="117">
        <f t="shared" si="10"/>
        <v>1000</v>
      </c>
      <c r="G25" s="118">
        <f t="shared" si="11"/>
        <v>981.41</v>
      </c>
      <c r="H25" s="116" t="str">
        <f t="shared" si="0"/>
        <v>wir. K-10.5/10/E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wspornik krańcowy </v>
      </c>
      <c r="K25" s="117">
        <f t="shared" si="5"/>
        <v>56</v>
      </c>
      <c r="L25" s="40" t="s">
        <v>77</v>
      </c>
      <c r="M25" s="152" t="s">
        <v>82</v>
      </c>
      <c r="N25" s="152" t="s">
        <v>24</v>
      </c>
      <c r="O25" s="152" t="s">
        <v>77</v>
      </c>
      <c r="P25" s="153">
        <v>56</v>
      </c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137</v>
      </c>
      <c r="W25" s="35">
        <f t="shared" ca="1" si="8"/>
        <v>2.3911010752322315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 t="str">
        <f t="shared" si="3"/>
        <v>wspornik krańcowy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17</v>
      </c>
      <c r="D26" s="116">
        <f t="shared" si="13"/>
        <v>3</v>
      </c>
      <c r="E26" s="116" t="str">
        <f t="shared" si="9"/>
        <v>3</v>
      </c>
      <c r="F26" s="117">
        <f t="shared" si="10"/>
        <v>1000</v>
      </c>
      <c r="G26" s="118">
        <f t="shared" si="11"/>
        <v>938.50999999999988</v>
      </c>
      <c r="H26" s="116" t="str">
        <f t="shared" si="0"/>
        <v>wir. RPK-10.5/10/E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wspornik przelotowy </v>
      </c>
      <c r="K26" s="117">
        <f t="shared" si="5"/>
        <v>26</v>
      </c>
      <c r="L26" s="40" t="s">
        <v>77</v>
      </c>
      <c r="M26" s="152" t="s">
        <v>83</v>
      </c>
      <c r="N26" s="152" t="s">
        <v>28</v>
      </c>
      <c r="O26" s="152" t="s">
        <v>77</v>
      </c>
      <c r="P26" s="153">
        <v>26</v>
      </c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107</v>
      </c>
      <c r="W26" s="35">
        <f t="shared" ca="1" si="8"/>
        <v>1.8675022996339325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 t="str">
        <f t="shared" si="3"/>
        <v>wspornik przelotowy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18</v>
      </c>
      <c r="D27" s="116">
        <f t="shared" si="13"/>
        <v>4</v>
      </c>
      <c r="E27" s="116" t="str">
        <f t="shared" si="9"/>
        <v>4</v>
      </c>
      <c r="F27" s="117">
        <f t="shared" si="10"/>
        <v>227</v>
      </c>
      <c r="G27" s="118">
        <f t="shared" si="11"/>
        <v>137.76999999999998</v>
      </c>
      <c r="H27" s="116" t="str">
        <f t="shared" si="0"/>
        <v>żel. P-10/ZN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wspornik przelotowy </v>
      </c>
      <c r="K27" s="117">
        <f t="shared" si="5"/>
        <v>25</v>
      </c>
      <c r="L27" s="40" t="s">
        <v>77</v>
      </c>
      <c r="M27" s="152" t="s">
        <v>84</v>
      </c>
      <c r="N27" s="152" t="s">
        <v>4</v>
      </c>
      <c r="O27" s="152" t="s">
        <v>25</v>
      </c>
      <c r="P27" s="153">
        <v>25</v>
      </c>
      <c r="Q27" s="19"/>
      <c r="R27" s="39">
        <v>3</v>
      </c>
      <c r="S27" s="30"/>
      <c r="T27" s="30">
        <f t="shared" si="6"/>
        <v>0</v>
      </c>
      <c r="U27" s="34"/>
      <c r="V27" s="35">
        <f t="shared" ca="1" si="7"/>
        <v>158</v>
      </c>
      <c r="W27" s="35">
        <f t="shared" ca="1" si="8"/>
        <v>2.7576202181510405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 t="str">
        <f t="shared" si="3"/>
        <v>wspornik przelotowy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19</v>
      </c>
      <c r="D28" s="116">
        <f t="shared" si="13"/>
        <v>5</v>
      </c>
      <c r="E28" s="116" t="str">
        <f t="shared" si="9"/>
        <v>5</v>
      </c>
      <c r="F28" s="117">
        <f t="shared" si="10"/>
        <v>227</v>
      </c>
      <c r="G28" s="118">
        <f t="shared" si="11"/>
        <v>174.9708</v>
      </c>
      <c r="H28" s="116" t="str">
        <f t="shared" si="0"/>
        <v>żel. P-10/ZN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wspornik przelotowy </v>
      </c>
      <c r="K28" s="117">
        <f t="shared" si="5"/>
        <v>51</v>
      </c>
      <c r="L28" s="40" t="s">
        <v>77</v>
      </c>
      <c r="M28" s="152" t="s">
        <v>85</v>
      </c>
      <c r="N28" s="152" t="s">
        <v>4</v>
      </c>
      <c r="O28" s="152" t="s">
        <v>25</v>
      </c>
      <c r="P28" s="153">
        <v>51</v>
      </c>
      <c r="Q28" s="19"/>
      <c r="R28" s="39">
        <v>3</v>
      </c>
      <c r="S28" s="30"/>
      <c r="T28" s="30">
        <f t="shared" si="6"/>
        <v>0</v>
      </c>
      <c r="U28" s="34"/>
      <c r="V28" s="35">
        <f t="shared" ca="1" si="7"/>
        <v>154</v>
      </c>
      <c r="W28" s="35">
        <f t="shared" ca="1" si="8"/>
        <v>2.6878070480712677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 t="str">
        <f t="shared" si="3"/>
        <v>wspornik przelotowy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20</v>
      </c>
      <c r="D29" s="116">
        <f t="shared" si="13"/>
        <v>6</v>
      </c>
      <c r="E29" s="116" t="str">
        <f t="shared" si="9"/>
        <v>6</v>
      </c>
      <c r="F29" s="117">
        <f t="shared" si="10"/>
        <v>1000</v>
      </c>
      <c r="G29" s="118">
        <f t="shared" si="11"/>
        <v>922.78</v>
      </c>
      <c r="H29" s="116" t="str">
        <f t="shared" si="0"/>
        <v>wir. K-10.5/10/E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wspornik krańcowy </v>
      </c>
      <c r="K29" s="117">
        <f t="shared" si="5"/>
        <v>15</v>
      </c>
      <c r="L29" s="40" t="s">
        <v>77</v>
      </c>
      <c r="M29" s="152" t="s">
        <v>86</v>
      </c>
      <c r="N29" s="152" t="s">
        <v>24</v>
      </c>
      <c r="O29" s="152" t="s">
        <v>77</v>
      </c>
      <c r="P29" s="153">
        <v>15</v>
      </c>
      <c r="Q29" s="19"/>
      <c r="R29" s="39">
        <v>3</v>
      </c>
      <c r="S29" s="30"/>
      <c r="T29" s="30">
        <f t="shared" si="6"/>
        <v>0</v>
      </c>
      <c r="U29" s="34"/>
      <c r="V29" s="35">
        <f t="shared" ca="1" si="7"/>
        <v>103</v>
      </c>
      <c r="W29" s="35">
        <f t="shared" ca="1" si="8"/>
        <v>1.7976891295541595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 t="str">
        <f t="shared" si="3"/>
        <v>wspornik krańcowy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21</v>
      </c>
      <c r="D30" s="116">
        <f t="shared" si="13"/>
        <v>7</v>
      </c>
      <c r="E30" s="116" t="str">
        <f t="shared" si="9"/>
        <v>7</v>
      </c>
      <c r="F30" s="117">
        <f t="shared" si="10"/>
        <v>227</v>
      </c>
      <c r="G30" s="118">
        <f t="shared" si="11"/>
        <v>152.078</v>
      </c>
      <c r="H30" s="116" t="str">
        <f t="shared" si="0"/>
        <v>żel. P-10/ZN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wspornik przelotowy </v>
      </c>
      <c r="K30" s="117">
        <f t="shared" si="5"/>
        <v>35</v>
      </c>
      <c r="L30" s="40" t="s">
        <v>77</v>
      </c>
      <c r="M30" s="152" t="s">
        <v>87</v>
      </c>
      <c r="N30" s="152" t="s">
        <v>4</v>
      </c>
      <c r="O30" s="152" t="s">
        <v>25</v>
      </c>
      <c r="P30" s="153">
        <v>35</v>
      </c>
      <c r="Q30" s="19"/>
      <c r="R30" s="39">
        <v>3</v>
      </c>
      <c r="S30" s="30"/>
      <c r="T30" s="30">
        <f t="shared" si="6"/>
        <v>0</v>
      </c>
      <c r="U30" s="34"/>
      <c r="V30" s="35">
        <f t="shared" ca="1" si="7"/>
        <v>124</v>
      </c>
      <c r="W30" s="35">
        <f t="shared" ca="1" si="8"/>
        <v>2.1642082724729685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 t="str">
        <f t="shared" si="3"/>
        <v>wspornik przelotowy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22</v>
      </c>
      <c r="D31" s="116">
        <f t="shared" si="13"/>
        <v>8</v>
      </c>
      <c r="E31" s="116" t="str">
        <f t="shared" si="9"/>
        <v>8</v>
      </c>
      <c r="F31" s="117">
        <f t="shared" si="10"/>
        <v>1000</v>
      </c>
      <c r="G31" s="118">
        <f t="shared" ca="1" si="11"/>
        <v>363.45144716198558</v>
      </c>
      <c r="H31" s="116" t="str">
        <f t="shared" si="0"/>
        <v>wir. N-10.5/10/E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wspornik narożny </v>
      </c>
      <c r="K31" s="117">
        <f t="shared" si="5"/>
        <v>32</v>
      </c>
      <c r="L31" s="40" t="s">
        <v>77</v>
      </c>
      <c r="M31" s="152" t="s">
        <v>88</v>
      </c>
      <c r="N31" s="152" t="s">
        <v>7</v>
      </c>
      <c r="O31" s="152" t="s">
        <v>77</v>
      </c>
      <c r="P31" s="153">
        <v>32</v>
      </c>
      <c r="Q31" s="19"/>
      <c r="R31" s="39">
        <v>3</v>
      </c>
      <c r="S31" s="30"/>
      <c r="T31" s="30">
        <f t="shared" si="6"/>
        <v>0</v>
      </c>
      <c r="U31" s="34"/>
      <c r="V31" s="35">
        <f t="shared" ca="1" si="7"/>
        <v>164</v>
      </c>
      <c r="W31" s="35">
        <f t="shared" ca="1" si="8"/>
        <v>2.8623399732707004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 t="str">
        <f t="shared" si="3"/>
        <v>wspornik narożny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23</v>
      </c>
      <c r="D32" s="116">
        <f t="shared" si="13"/>
        <v>9</v>
      </c>
      <c r="E32" s="116" t="str">
        <f t="shared" si="9"/>
        <v>9</v>
      </c>
      <c r="F32" s="117">
        <f t="shared" si="10"/>
        <v>1000</v>
      </c>
      <c r="G32" s="118">
        <f>IF(N32="P",1.4308*P32+64.2+37.8+T32,IF(OR(N32="Kr",N32="RPKr",N32="RPK",N32="K"),501+321.33+1.43*P32+79,IF(OR(N32="Nr",N32="N",N32="Nrp"),2*501*COS(W32/2)+20+79+125,IF(N32="Or",657,IF(OR(N32="Pb",N32="BN",N32="Pp"),1.43*P32+64.2+77.6+T41," CHECK")))))</f>
        <v>944.2299999999999</v>
      </c>
      <c r="H32" s="116" t="str">
        <f t="shared" si="0"/>
        <v>wir. K-10.5/10/E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wspornik krańcowy </v>
      </c>
      <c r="K32" s="117">
        <f t="shared" si="5"/>
        <v>30</v>
      </c>
      <c r="L32" s="40" t="s">
        <v>77</v>
      </c>
      <c r="M32" s="152" t="s">
        <v>89</v>
      </c>
      <c r="N32" s="152" t="s">
        <v>24</v>
      </c>
      <c r="O32" s="152" t="s">
        <v>77</v>
      </c>
      <c r="P32" s="153">
        <v>30</v>
      </c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137</v>
      </c>
      <c r="W32" s="35">
        <f t="shared" ca="1" si="8"/>
        <v>2.3911010752322315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 t="str">
        <f t="shared" si="3"/>
        <v>wspornik krańcowy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139" customFormat="1" x14ac:dyDescent="0.2">
      <c r="A33" s="127"/>
      <c r="B33" s="128"/>
      <c r="C33" s="165" t="s">
        <v>23</v>
      </c>
      <c r="D33" s="166"/>
      <c r="E33" s="166"/>
      <c r="F33" s="166"/>
      <c r="G33" s="166"/>
      <c r="H33" s="166"/>
      <c r="I33" s="166"/>
      <c r="J33" s="167"/>
      <c r="K33" s="119" t="str">
        <f>CONCATENATE(P33," m")</f>
        <v>309 m</v>
      </c>
      <c r="L33" s="129"/>
      <c r="M33" s="130"/>
      <c r="N33" s="131"/>
      <c r="O33" s="146"/>
      <c r="P33" s="145">
        <f>SUM(P24:P32)</f>
        <v>309</v>
      </c>
      <c r="Q33" s="132"/>
      <c r="R33" s="39">
        <v>1</v>
      </c>
      <c r="S33" s="144" t="e">
        <f>SUM(#REF!)</f>
        <v>#REF!</v>
      </c>
      <c r="T33" s="134"/>
      <c r="U33" s="135"/>
      <c r="V33" s="135"/>
      <c r="W33" s="136"/>
      <c r="X33" s="136"/>
      <c r="Y33" s="136"/>
      <c r="Z33" s="137"/>
      <c r="AA33" s="138"/>
      <c r="AB33" s="135"/>
      <c r="AC33" s="135"/>
      <c r="AD33" s="135"/>
      <c r="AE33" s="135"/>
      <c r="AF33" s="135"/>
      <c r="AG33" s="135"/>
      <c r="AH33" s="135"/>
      <c r="AI33" s="135"/>
    </row>
    <row r="34" spans="1:35" s="139" customFormat="1" ht="24" x14ac:dyDescent="0.2">
      <c r="A34" s="127"/>
      <c r="B34" s="128"/>
      <c r="C34" s="165" t="s">
        <v>1</v>
      </c>
      <c r="D34" s="166"/>
      <c r="E34" s="166"/>
      <c r="F34" s="166"/>
      <c r="G34" s="166"/>
      <c r="H34" s="166"/>
      <c r="I34" s="166"/>
      <c r="J34" s="167"/>
      <c r="K34" s="117">
        <f>D32</f>
        <v>9</v>
      </c>
      <c r="L34" s="129"/>
      <c r="M34" s="130"/>
      <c r="N34" s="131">
        <f>MAX(P:P)</f>
        <v>673</v>
      </c>
      <c r="O34" s="146" t="s">
        <v>78</v>
      </c>
      <c r="P34" s="145"/>
      <c r="Q34" s="132"/>
      <c r="R34" s="39">
        <v>1</v>
      </c>
      <c r="S34" s="133" t="e">
        <f>S33</f>
        <v>#REF!</v>
      </c>
      <c r="T34" s="134"/>
      <c r="U34" s="135"/>
      <c r="V34" s="135"/>
      <c r="W34" s="136"/>
      <c r="X34" s="136"/>
      <c r="Y34" s="136"/>
      <c r="Z34" s="137"/>
      <c r="AA34" s="138"/>
      <c r="AB34" s="135"/>
      <c r="AC34" s="135"/>
      <c r="AD34" s="135"/>
      <c r="AE34" s="135"/>
      <c r="AF34" s="135"/>
      <c r="AG34" s="135"/>
      <c r="AH34" s="135"/>
      <c r="AI34" s="135"/>
    </row>
    <row r="35" spans="1:35" s="139" customFormat="1" x14ac:dyDescent="0.2">
      <c r="A35" s="127"/>
      <c r="B35" s="128"/>
      <c r="C35" s="170" t="s">
        <v>67</v>
      </c>
      <c r="D35" s="171"/>
      <c r="E35" s="171"/>
      <c r="F35" s="171"/>
      <c r="G35" s="171"/>
      <c r="H35" s="171"/>
      <c r="I35" s="171"/>
      <c r="J35" s="171"/>
      <c r="K35" s="172"/>
      <c r="L35" s="129"/>
      <c r="M35" s="130"/>
      <c r="N35" s="131">
        <f>IF(M36&gt;1,LARGE(P:P,2),0)</f>
        <v>309</v>
      </c>
      <c r="O35" s="129"/>
      <c r="P35" s="132"/>
      <c r="Q35" s="132"/>
      <c r="R35" s="39">
        <v>1</v>
      </c>
      <c r="S35" s="133"/>
      <c r="T35" s="134"/>
      <c r="U35" s="135"/>
      <c r="V35" s="135"/>
      <c r="W35" s="136"/>
      <c r="X35" s="136"/>
      <c r="Y35" s="136"/>
      <c r="Z35" s="137"/>
      <c r="AA35" s="138"/>
      <c r="AB35" s="135"/>
      <c r="AC35" s="135"/>
      <c r="AD35" s="135"/>
      <c r="AE35" s="135"/>
      <c r="AF35" s="135"/>
      <c r="AG35" s="135"/>
      <c r="AH35" s="135"/>
      <c r="AI35" s="135"/>
    </row>
    <row r="36" spans="1:35" s="139" customFormat="1" x14ac:dyDescent="0.2">
      <c r="A36" s="127"/>
      <c r="B36" s="128"/>
      <c r="C36" s="173" t="str">
        <f>CONCATENATE("CAŁKOWITA DŁUGOŚĆ WYKORZYSTANEJ LINII NAPOWIETRZNEJ nN ",O36," m")</f>
        <v>CAŁKOWITA DŁUGOŚĆ WYKORZYSTANEJ LINII NAPOWIETRZNEJ nN 982 m</v>
      </c>
      <c r="D36" s="174"/>
      <c r="E36" s="174"/>
      <c r="F36" s="174"/>
      <c r="G36" s="174"/>
      <c r="H36" s="174"/>
      <c r="I36" s="174"/>
      <c r="J36" s="174"/>
      <c r="K36" s="175"/>
      <c r="L36" s="129"/>
      <c r="M36" s="147">
        <v>2</v>
      </c>
      <c r="N36" s="131">
        <f>IF(M36&gt;2,LARGE(P:P,3),0)</f>
        <v>0</v>
      </c>
      <c r="O36" s="146">
        <f>SUM(N34:N37)</f>
        <v>982</v>
      </c>
      <c r="P36" s="132"/>
      <c r="Q36" s="132"/>
      <c r="R36" s="39">
        <v>1</v>
      </c>
      <c r="S36" s="133"/>
      <c r="T36" s="134"/>
      <c r="U36" s="135">
        <f t="shared" ref="U36:U37" ca="1" si="14">RANDBETWEEN(90,180)</f>
        <v>100</v>
      </c>
      <c r="V36" s="135">
        <f t="shared" ref="V36:V37" ca="1" si="15">RADIANS(U36)</f>
        <v>1.7453292519943295</v>
      </c>
      <c r="W36" s="136" t="b">
        <f t="shared" ref="W36:W37" si="16">IF(P36=1,("AL.  4x50 mm2+AL. 1x25 mm2"),IF(P36=2,("AL.  4x50 mm2+AL. 2x25 mm2"),IF(P36=3,("AsXSn 4x50 mm2+AsXSn 1x25 mm2"),IF(P36=4,("AsXSn 4x50 mm2+AsXSn 2x25 mm2"),IF(P36=5,("AL.  4x50 mm2"),IF(P36=6,("AsXSn 4x50 mm2"),IF(P36=9,("2xAL. 2x25 mm2"),IF(P36=8,("3xAsXSn 4x50 mm2+AsXSn 2x25 mm2"),IF(P36=10,("AsXSn 4x70 mm2+AL.  4x50 mm2+AL. 2x25 mm2"),IF(P36=11,("AL.  7x50 mm2+AL. 2x25 mm2")))))))))))</f>
        <v>0</v>
      </c>
      <c r="X36" s="136" t="str">
        <f t="shared" ref="X36:X37" si="17">IF(Q36="T",(", lampa OU, przyłącze napow. nN"), (" przyłącze napow. nN"))</f>
        <v xml:space="preserve"> przyłącze napow. nN</v>
      </c>
      <c r="Y36" s="136">
        <f t="shared" ref="Y36:Y37" si="18">IF(OR(N36="Kr",N36="K"),"wspornik krańcowy",IF(N36="P","wspornik przelotowy",IF(OR(N36="Nr",N36="RNKr",N36="Np."),"wspornik narożny",IF(N36="N","wspornik narożny",IF(N36="Or","wspornik odporowy",IF(OR(N36="RPP",N36="RPPb",N36="RPPR"),"wspornik przelotowy",IF(N36="RPK","wspornik przelotowy",IF(OR(N36="RPKr",N36="RPKb"),"wspornik przelotowy",IF(N36="BN","wspornik przelotowy",IF(N36="Npr","wspornik narożny",0))))))))))</f>
        <v>0</v>
      </c>
      <c r="Z36" s="137"/>
      <c r="AA36" s="138"/>
      <c r="AB36" s="135"/>
      <c r="AC36" s="135"/>
      <c r="AD36" s="135"/>
      <c r="AE36" s="135"/>
      <c r="AF36" s="135"/>
      <c r="AG36" s="135"/>
      <c r="AH36" s="135"/>
      <c r="AI36" s="135"/>
    </row>
    <row r="37" spans="1:35" s="139" customFormat="1" x14ac:dyDescent="0.2">
      <c r="A37" s="127"/>
      <c r="B37" s="128"/>
      <c r="C37" s="176" t="str">
        <f>CONCATENATE("CAŁKOWITA ILOŚĆ WYKORZYSTANYCH SŁUPÓW LINII NAPOWIETRZNEJ nN: ",C32," szt.")</f>
        <v>CAŁKOWITA ILOŚĆ WYKORZYSTANYCH SŁUPÓW LINII NAPOWIETRZNEJ nN: 23 szt.</v>
      </c>
      <c r="D37" s="176"/>
      <c r="E37" s="176"/>
      <c r="F37" s="176"/>
      <c r="G37" s="176"/>
      <c r="H37" s="176"/>
      <c r="I37" s="176"/>
      <c r="J37" s="176"/>
      <c r="K37" s="176"/>
      <c r="L37" s="129"/>
      <c r="M37" s="130"/>
      <c r="N37" s="131"/>
      <c r="O37" s="131"/>
      <c r="P37" s="132"/>
      <c r="Q37" s="131"/>
      <c r="R37" s="39">
        <v>1</v>
      </c>
      <c r="S37" s="133"/>
      <c r="T37" s="134"/>
      <c r="U37" s="135">
        <f t="shared" ca="1" si="14"/>
        <v>174</v>
      </c>
      <c r="V37" s="135">
        <f t="shared" ca="1" si="15"/>
        <v>3.0368728984701332</v>
      </c>
      <c r="W37" s="136" t="b">
        <f t="shared" si="16"/>
        <v>0</v>
      </c>
      <c r="X37" s="136" t="str">
        <f t="shared" si="17"/>
        <v xml:space="preserve"> przyłącze napow. nN</v>
      </c>
      <c r="Y37" s="136">
        <f t="shared" si="18"/>
        <v>0</v>
      </c>
      <c r="Z37" s="137"/>
      <c r="AA37" s="138"/>
      <c r="AB37" s="135"/>
      <c r="AC37" s="135"/>
      <c r="AD37" s="135"/>
      <c r="AE37" s="135"/>
      <c r="AF37" s="135"/>
      <c r="AG37" s="135"/>
      <c r="AH37" s="135"/>
      <c r="AI37" s="135"/>
    </row>
    <row r="38" spans="1:35" s="139" customFormat="1" ht="9.7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4"/>
      <c r="L38" s="129"/>
      <c r="M38" s="130"/>
      <c r="N38" s="131"/>
      <c r="O38" s="131"/>
      <c r="P38" s="132"/>
      <c r="Q38" s="142"/>
      <c r="R38" s="39"/>
      <c r="S38" s="133"/>
      <c r="T38" s="134"/>
      <c r="U38" s="135"/>
      <c r="V38" s="135"/>
      <c r="W38" s="136"/>
      <c r="X38" s="136"/>
      <c r="Y38" s="136"/>
      <c r="Z38" s="137"/>
      <c r="AA38" s="138"/>
      <c r="AB38" s="135"/>
      <c r="AC38" s="135"/>
      <c r="AD38" s="135"/>
      <c r="AE38" s="135"/>
      <c r="AF38" s="135"/>
      <c r="AG38" s="135"/>
      <c r="AH38" s="135"/>
      <c r="AI38" s="135"/>
    </row>
    <row r="39" spans="1:35" s="9" customFormat="1" ht="30" customHeight="1" x14ac:dyDescent="0.2">
      <c r="A39" s="36"/>
      <c r="B39" s="37"/>
      <c r="C39" s="158" t="s">
        <v>99</v>
      </c>
      <c r="D39" s="158"/>
      <c r="E39" s="158"/>
      <c r="F39" s="158"/>
      <c r="G39" s="159" t="s">
        <v>100</v>
      </c>
      <c r="H39" s="159"/>
      <c r="I39" s="157" t="s">
        <v>101</v>
      </c>
      <c r="J39" s="159"/>
      <c r="K39" s="159"/>
      <c r="L39" s="40" t="s">
        <v>77</v>
      </c>
      <c r="M39" s="112"/>
      <c r="N39" s="39"/>
      <c r="O39" s="40"/>
      <c r="P39" s="113"/>
      <c r="Q39" s="19"/>
      <c r="R39" s="39">
        <v>1</v>
      </c>
      <c r="S39" s="39"/>
      <c r="T39" s="30">
        <f t="shared" ref="T39:T40" si="19">IF(S39="T",20,0)</f>
        <v>0</v>
      </c>
      <c r="U39" s="34"/>
      <c r="V39" s="35">
        <f t="shared" ref="V39:V40" ca="1" si="20">RANDBETWEEN(90,180)</f>
        <v>107</v>
      </c>
      <c r="W39" s="35">
        <f t="shared" ref="W39:W40" ca="1" si="21">RADIANS(V39)</f>
        <v>1.8675022996339325</v>
      </c>
      <c r="X39" s="18" t="str">
        <f t="shared" ref="X39:X40" si="22">IF(R39=1,("AL.  4x50 mm2+AL. 1x25 mm2"),IF(R39=2,("AL.  4x50 mm2+AL. 2x25 mm2"),IF(R39=3,("AsXSn 4x50 mm2+AsXSn 1x25 mm2"),IF(R39=4,("AsXSn 4x50 mm2+AsXSn 2x25 mm2"),IF(R39=5,("AL.  4x50 mm2"),IF(R39=6,("AsXSn 4x50 mm2"),IF(R39=9,("2xAL. 2x25 mm2"),IF(R39=8,("3xAsXSn 4x50 mm2+AsXSn 2x25 mm2"),IF(R39=10,("AsXSn 4x70 mm2+AL.  4x50 mm2+AL. 2x25 mm2"),IF(R39=11,("AL.  7x50 mm2+AL. 2x25 mm2")))))))))))</f>
        <v>AL.  4x50 mm2+AL. 1x25 mm2</v>
      </c>
      <c r="Y39" s="18" t="str">
        <f t="shared" ref="Y39:Y40" si="23">IF(S39="T",(", lampa OU, przyłącze napow. nN"), (" przyłącze napow. nN"))</f>
        <v xml:space="preserve"> przyłącze napow. nN</v>
      </c>
      <c r="Z39" s="18">
        <f t="shared" ref="Z39:Z40" si="24">IF(OR(N39="Kr",N39="K"),"wspornik krańcowy",IF(N39="P","wspornik przelotowy",IF(OR(N39="Nr",N39="RNKr",N39="Np."),"wspornik narożny",IF(N39="N","wspornik narożny",IF(N39="Or","wspornik odporowy",IF(OR(N39="RPP",N39="RPPb",N39="RPPR"),"wspornik przelotowy",IF(N39="RPK","wspornik przelotowy",IF(OR(N39="RPKr",N39="RPKb"),"wspornik przelotowy",IF(N39="BN","wspornik przelotowy",IF(N39="Npr","wspornik narożny",0))))))))))</f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58" t="s">
        <v>99</v>
      </c>
      <c r="D40" s="158"/>
      <c r="E40" s="158"/>
      <c r="F40" s="158"/>
      <c r="G40" s="159" t="s">
        <v>102</v>
      </c>
      <c r="H40" s="159"/>
      <c r="I40" s="157" t="s">
        <v>103</v>
      </c>
      <c r="J40" s="159"/>
      <c r="K40" s="159"/>
      <c r="L40" s="40" t="s">
        <v>77</v>
      </c>
      <c r="M40" s="112"/>
      <c r="N40" s="30"/>
      <c r="O40" s="30"/>
      <c r="P40" s="113"/>
      <c r="Q40" s="19"/>
      <c r="R40" s="39">
        <v>1</v>
      </c>
      <c r="S40" s="30"/>
      <c r="T40" s="30">
        <f t="shared" si="19"/>
        <v>0</v>
      </c>
      <c r="U40" s="34"/>
      <c r="V40" s="35">
        <f t="shared" ca="1" si="20"/>
        <v>146</v>
      </c>
      <c r="W40" s="35">
        <f t="shared" ca="1" si="21"/>
        <v>2.5481807079117211</v>
      </c>
      <c r="X40" s="18" t="str">
        <f t="shared" si="22"/>
        <v>AL.  4x50 mm2+AL. 1x25 mm2</v>
      </c>
      <c r="Y40" s="18" t="str">
        <f t="shared" si="23"/>
        <v xml:space="preserve"> przyłącze napow. nN</v>
      </c>
      <c r="Z40" s="18">
        <f t="shared" si="24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24</v>
      </c>
      <c r="D41" s="116">
        <f>IF(E41=1,1,D32+1)</f>
        <v>10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0"/>
        <v xml:space="preserve">wir. 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0 </v>
      </c>
      <c r="K41" s="117">
        <f t="shared" si="5"/>
        <v>0</v>
      </c>
      <c r="L41" s="40" t="s">
        <v>77</v>
      </c>
      <c r="M41" s="112"/>
      <c r="N41" s="30"/>
      <c r="O41" s="30"/>
      <c r="P41" s="113"/>
      <c r="Q41" s="19"/>
      <c r="R41" s="39">
        <v>3</v>
      </c>
      <c r="S41" s="39"/>
      <c r="T41" s="30">
        <f t="shared" si="6"/>
        <v>0</v>
      </c>
      <c r="U41" s="34"/>
      <c r="V41" s="35">
        <f t="shared" ca="1" si="7"/>
        <v>137</v>
      </c>
      <c r="W41" s="35">
        <f t="shared" ca="1" si="8"/>
        <v>2.3911010752322315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>
        <f t="shared" si="3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25</v>
      </c>
      <c r="D42" s="116">
        <f t="shared" si="13"/>
        <v>11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30"/>
      <c r="O42" s="30"/>
      <c r="P42" s="113"/>
      <c r="Q42" s="19"/>
      <c r="R42" s="39">
        <v>3</v>
      </c>
      <c r="S42" s="48"/>
      <c r="T42" s="30">
        <f t="shared" si="6"/>
        <v>0</v>
      </c>
      <c r="U42" s="34"/>
      <c r="V42" s="35">
        <f t="shared" ca="1" si="7"/>
        <v>133</v>
      </c>
      <c r="W42" s="35">
        <f t="shared" ca="1" si="8"/>
        <v>2.3212879051524582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26</v>
      </c>
      <c r="D43" s="116">
        <f t="shared" si="13"/>
        <v>12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30"/>
      <c r="O43" s="30"/>
      <c r="P43" s="113"/>
      <c r="Q43" s="19"/>
      <c r="R43" s="39">
        <v>3</v>
      </c>
      <c r="S43" s="50"/>
      <c r="T43" s="30">
        <f t="shared" si="6"/>
        <v>0</v>
      </c>
      <c r="U43" s="34"/>
      <c r="V43" s="35">
        <f t="shared" ca="1" si="7"/>
        <v>111</v>
      </c>
      <c r="W43" s="35">
        <f t="shared" ca="1" si="8"/>
        <v>1.9373154697137058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27</v>
      </c>
      <c r="D44" s="116">
        <f t="shared" si="13"/>
        <v>13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30"/>
      <c r="O44" s="30"/>
      <c r="P44" s="113"/>
      <c r="Q44" s="19"/>
      <c r="R44" s="39">
        <v>3</v>
      </c>
      <c r="S44" s="52"/>
      <c r="T44" s="30">
        <f t="shared" si="6"/>
        <v>0</v>
      </c>
      <c r="U44" s="34">
        <f t="shared" ref="U44:U45" si="25">P44+2</f>
        <v>2</v>
      </c>
      <c r="V44" s="35">
        <f t="shared" ca="1" si="7"/>
        <v>127</v>
      </c>
      <c r="W44" s="35">
        <f t="shared" ca="1" si="8"/>
        <v>2.2165681500327987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28</v>
      </c>
      <c r="D45" s="116">
        <f t="shared" si="13"/>
        <v>14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>
        <f t="shared" si="25"/>
        <v>2</v>
      </c>
      <c r="V45" s="35">
        <f t="shared" ca="1" si="7"/>
        <v>99</v>
      </c>
      <c r="W45" s="35">
        <f t="shared" ca="1" si="8"/>
        <v>1.7278759594743862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 t="s">
        <v>12</v>
      </c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29</v>
      </c>
      <c r="D46" s="116">
        <f t="shared" si="13"/>
        <v>15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/>
      <c r="V46" s="35">
        <f t="shared" ca="1" si="7"/>
        <v>153</v>
      </c>
      <c r="W46" s="35">
        <f t="shared" ca="1" si="8"/>
        <v>2.6703537555513241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30</v>
      </c>
      <c r="D47" s="116">
        <f t="shared" si="13"/>
        <v>16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30"/>
      <c r="P47" s="113"/>
      <c r="Q47" s="19"/>
      <c r="R47" s="39">
        <v>3</v>
      </c>
      <c r="S47" s="30"/>
      <c r="T47" s="30">
        <f t="shared" si="6"/>
        <v>0</v>
      </c>
      <c r="U47" s="34"/>
      <c r="V47" s="35">
        <f t="shared" ca="1" si="7"/>
        <v>167</v>
      </c>
      <c r="W47" s="35">
        <f t="shared" ca="1" si="8"/>
        <v>2.9146998508305302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31</v>
      </c>
      <c r="D48" s="116">
        <f t="shared" si="13"/>
        <v>17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/>
      <c r="V48" s="35">
        <f t="shared" ca="1" si="7"/>
        <v>172</v>
      </c>
      <c r="W48" s="35">
        <f t="shared" ca="1" si="8"/>
        <v>3.001966313430247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32</v>
      </c>
      <c r="D49" s="116">
        <f t="shared" si="13"/>
        <v>18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/>
      <c r="V49" s="35">
        <f t="shared" ca="1" si="7"/>
        <v>127</v>
      </c>
      <c r="W49" s="35">
        <f t="shared" ca="1" si="8"/>
        <v>2.2165681500327987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33</v>
      </c>
      <c r="D50" s="116">
        <f t="shared" si="13"/>
        <v>19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0"/>
      <c r="O50" s="30"/>
      <c r="P50" s="113"/>
      <c r="Q50" s="19"/>
      <c r="R50" s="39">
        <v>3</v>
      </c>
      <c r="S50" s="30"/>
      <c r="T50" s="30">
        <f t="shared" si="6"/>
        <v>0</v>
      </c>
      <c r="U50" s="34">
        <f t="shared" ref="U50:U69" si="26">P50+2</f>
        <v>2</v>
      </c>
      <c r="V50" s="35">
        <f t="shared" ca="1" si="7"/>
        <v>92</v>
      </c>
      <c r="W50" s="35">
        <f t="shared" ca="1" si="8"/>
        <v>1.6057029118347832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 t="s">
        <v>12</v>
      </c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34</v>
      </c>
      <c r="D51" s="116">
        <f t="shared" si="13"/>
        <v>20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0"/>
      <c r="O51" s="44"/>
      <c r="P51" s="113"/>
      <c r="Q51" s="19"/>
      <c r="R51" s="39">
        <v>3</v>
      </c>
      <c r="S51" s="30"/>
      <c r="T51" s="30">
        <f t="shared" si="6"/>
        <v>0</v>
      </c>
      <c r="U51" s="34">
        <f t="shared" si="26"/>
        <v>2</v>
      </c>
      <c r="V51" s="35">
        <f t="shared" ca="1" si="7"/>
        <v>111</v>
      </c>
      <c r="W51" s="35">
        <f t="shared" ca="1" si="8"/>
        <v>1.9373154697137058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35</v>
      </c>
      <c r="D52" s="116">
        <f t="shared" si="13"/>
        <v>21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30"/>
      <c r="O52" s="30"/>
      <c r="P52" s="113"/>
      <c r="Q52" s="19"/>
      <c r="R52" s="39">
        <v>3</v>
      </c>
      <c r="S52" s="30"/>
      <c r="T52" s="30">
        <f t="shared" si="6"/>
        <v>0</v>
      </c>
      <c r="U52" s="34">
        <f t="shared" si="26"/>
        <v>2</v>
      </c>
      <c r="V52" s="35">
        <f t="shared" ca="1" si="7"/>
        <v>96</v>
      </c>
      <c r="W52" s="35">
        <f t="shared" ca="1" si="8"/>
        <v>1.6755160819145565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36</v>
      </c>
      <c r="D53" s="116">
        <f t="shared" si="13"/>
        <v>22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30"/>
      <c r="O53" s="30"/>
      <c r="P53" s="113"/>
      <c r="Q53" s="19"/>
      <c r="R53" s="39">
        <v>3</v>
      </c>
      <c r="S53" s="30"/>
      <c r="T53" s="30">
        <f t="shared" si="6"/>
        <v>0</v>
      </c>
      <c r="U53" s="34">
        <f t="shared" si="26"/>
        <v>2</v>
      </c>
      <c r="V53" s="35">
        <f t="shared" ca="1" si="7"/>
        <v>152</v>
      </c>
      <c r="W53" s="35">
        <f t="shared" ca="1" si="8"/>
        <v>2.6529004630313811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37</v>
      </c>
      <c r="D54" s="116">
        <f t="shared" si="13"/>
        <v>23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39"/>
      <c r="O54" s="39"/>
      <c r="P54" s="113"/>
      <c r="Q54" s="19"/>
      <c r="R54" s="39">
        <v>3</v>
      </c>
      <c r="S54" s="30"/>
      <c r="T54" s="30">
        <f t="shared" si="6"/>
        <v>0</v>
      </c>
      <c r="U54" s="34">
        <f t="shared" si="26"/>
        <v>2</v>
      </c>
      <c r="V54" s="35">
        <f t="shared" ca="1" si="7"/>
        <v>115</v>
      </c>
      <c r="W54" s="35">
        <f t="shared" ca="1" si="8"/>
        <v>2.0071286397934789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38</v>
      </c>
      <c r="D55" s="116">
        <f t="shared" si="13"/>
        <v>24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9"/>
      <c r="O55" s="39"/>
      <c r="P55" s="113"/>
      <c r="Q55" s="19"/>
      <c r="R55" s="39">
        <v>3</v>
      </c>
      <c r="S55" s="39"/>
      <c r="T55" s="30">
        <f t="shared" si="6"/>
        <v>0</v>
      </c>
      <c r="U55" s="34">
        <f t="shared" si="26"/>
        <v>2</v>
      </c>
      <c r="V55" s="35">
        <f t="shared" ca="1" si="7"/>
        <v>154</v>
      </c>
      <c r="W55" s="35">
        <f t="shared" ca="1" si="8"/>
        <v>2.6878070480712677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39</v>
      </c>
      <c r="D56" s="116">
        <f t="shared" si="13"/>
        <v>25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48"/>
      <c r="O56" s="48"/>
      <c r="P56" s="113"/>
      <c r="Q56" s="19"/>
      <c r="R56" s="39">
        <v>3</v>
      </c>
      <c r="S56" s="48"/>
      <c r="T56" s="30">
        <f t="shared" si="6"/>
        <v>0</v>
      </c>
      <c r="U56" s="34">
        <f t="shared" si="26"/>
        <v>2</v>
      </c>
      <c r="V56" s="35">
        <f t="shared" ca="1" si="7"/>
        <v>134</v>
      </c>
      <c r="W56" s="35">
        <f t="shared" ca="1" si="8"/>
        <v>2.3387411976724017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40</v>
      </c>
      <c r="D57" s="116">
        <f t="shared" si="13"/>
        <v>26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50"/>
      <c r="O57" s="50"/>
      <c r="P57" s="113"/>
      <c r="Q57" s="19"/>
      <c r="R57" s="39">
        <v>3</v>
      </c>
      <c r="S57" s="50"/>
      <c r="T57" s="30">
        <f t="shared" si="6"/>
        <v>0</v>
      </c>
      <c r="U57" s="34">
        <f t="shared" si="26"/>
        <v>2</v>
      </c>
      <c r="V57" s="35">
        <f t="shared" ca="1" si="7"/>
        <v>98</v>
      </c>
      <c r="W57" s="35">
        <f t="shared" ca="1" si="8"/>
        <v>1.7104226669544429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41</v>
      </c>
      <c r="D58" s="116">
        <f t="shared" si="13"/>
        <v>27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52"/>
      <c r="O58" s="52"/>
      <c r="P58" s="113"/>
      <c r="Q58" s="19"/>
      <c r="R58" s="39">
        <v>3</v>
      </c>
      <c r="S58" s="52"/>
      <c r="T58" s="30">
        <f t="shared" si="6"/>
        <v>0</v>
      </c>
      <c r="U58" s="34">
        <f t="shared" si="26"/>
        <v>2</v>
      </c>
      <c r="V58" s="35">
        <f t="shared" ca="1" si="7"/>
        <v>97</v>
      </c>
      <c r="W58" s="35">
        <f t="shared" ca="1" si="8"/>
        <v>1.6929693744344996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42</v>
      </c>
      <c r="D59" s="116">
        <f t="shared" si="13"/>
        <v>28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>
        <f t="shared" si="26"/>
        <v>2</v>
      </c>
      <c r="V59" s="35">
        <f t="shared" ca="1" si="7"/>
        <v>173</v>
      </c>
      <c r="W59" s="35">
        <f t="shared" ca="1" si="8"/>
        <v>3.0194196059501901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43</v>
      </c>
      <c r="D60" s="116">
        <f t="shared" si="13"/>
        <v>29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30"/>
      <c r="O60" s="30"/>
      <c r="P60" s="113"/>
      <c r="Q60" s="19"/>
      <c r="R60" s="39">
        <v>3</v>
      </c>
      <c r="S60" s="30"/>
      <c r="T60" s="30">
        <f t="shared" si="6"/>
        <v>0</v>
      </c>
      <c r="U60" s="34">
        <f t="shared" si="26"/>
        <v>2</v>
      </c>
      <c r="V60" s="35">
        <f t="shared" ca="1" si="7"/>
        <v>161</v>
      </c>
      <c r="W60" s="35">
        <f t="shared" ca="1" si="8"/>
        <v>2.8099800957108707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44</v>
      </c>
      <c r="D61" s="116">
        <f t="shared" si="13"/>
        <v>30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30"/>
      <c r="O61" s="30"/>
      <c r="P61" s="113"/>
      <c r="Q61" s="19"/>
      <c r="R61" s="39">
        <v>3</v>
      </c>
      <c r="S61" s="30"/>
      <c r="T61" s="30">
        <f t="shared" si="6"/>
        <v>0</v>
      </c>
      <c r="U61" s="34">
        <f t="shared" si="26"/>
        <v>2</v>
      </c>
      <c r="V61" s="35">
        <f t="shared" ca="1" si="7"/>
        <v>103</v>
      </c>
      <c r="W61" s="35">
        <f t="shared" ca="1" si="8"/>
        <v>1.7976891295541595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45</v>
      </c>
      <c r="D62" s="116">
        <f t="shared" si="13"/>
        <v>31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30"/>
      <c r="O62" s="30"/>
      <c r="P62" s="113"/>
      <c r="Q62" s="19"/>
      <c r="R62" s="39">
        <v>3</v>
      </c>
      <c r="S62" s="30"/>
      <c r="T62" s="30">
        <f t="shared" si="6"/>
        <v>0</v>
      </c>
      <c r="U62" s="34">
        <f t="shared" si="26"/>
        <v>2</v>
      </c>
      <c r="V62" s="35">
        <f t="shared" ca="1" si="7"/>
        <v>166</v>
      </c>
      <c r="W62" s="35">
        <f t="shared" ca="1" si="8"/>
        <v>2.8972465583105871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46</v>
      </c>
      <c r="D63" s="116">
        <f t="shared" si="13"/>
        <v>32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30"/>
      <c r="O63" s="30"/>
      <c r="P63" s="113"/>
      <c r="Q63" s="19"/>
      <c r="R63" s="39">
        <v>3</v>
      </c>
      <c r="S63" s="30"/>
      <c r="T63" s="30">
        <f t="shared" si="6"/>
        <v>0</v>
      </c>
      <c r="U63" s="34">
        <f t="shared" si="26"/>
        <v>2</v>
      </c>
      <c r="V63" s="35">
        <f t="shared" ca="1" si="7"/>
        <v>141</v>
      </c>
      <c r="W63" s="35">
        <f t="shared" ca="1" si="8"/>
        <v>2.4609142453120048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47</v>
      </c>
      <c r="D64" s="116">
        <f t="shared" si="13"/>
        <v>33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9"/>
      <c r="O64" s="39"/>
      <c r="P64" s="113"/>
      <c r="Q64" s="19"/>
      <c r="R64" s="39">
        <v>3</v>
      </c>
      <c r="S64" s="30"/>
      <c r="T64" s="30">
        <f t="shared" si="6"/>
        <v>0</v>
      </c>
      <c r="U64" s="34">
        <f t="shared" si="26"/>
        <v>2</v>
      </c>
      <c r="V64" s="35">
        <f t="shared" ca="1" si="7"/>
        <v>123</v>
      </c>
      <c r="W64" s="35">
        <f t="shared" ca="1" si="8"/>
        <v>2.1467549799530254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48</v>
      </c>
      <c r="D65" s="116">
        <f t="shared" si="13"/>
        <v>34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9"/>
      <c r="O65" s="39"/>
      <c r="P65" s="113"/>
      <c r="Q65" s="19"/>
      <c r="R65" s="39">
        <v>3</v>
      </c>
      <c r="S65" s="39"/>
      <c r="T65" s="30">
        <f t="shared" si="6"/>
        <v>0</v>
      </c>
      <c r="U65" s="34">
        <f t="shared" si="26"/>
        <v>2</v>
      </c>
      <c r="V65" s="35">
        <f t="shared" ca="1" si="7"/>
        <v>128</v>
      </c>
      <c r="W65" s="35">
        <f t="shared" ca="1" si="8"/>
        <v>2.2340214425527418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49</v>
      </c>
      <c r="D66" s="116">
        <f t="shared" si="13"/>
        <v>35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48"/>
      <c r="O66" s="48"/>
      <c r="P66" s="113"/>
      <c r="Q66" s="19"/>
      <c r="R66" s="39">
        <v>3</v>
      </c>
      <c r="S66" s="48"/>
      <c r="T66" s="30">
        <f t="shared" si="6"/>
        <v>0</v>
      </c>
      <c r="U66" s="34">
        <f t="shared" si="26"/>
        <v>2</v>
      </c>
      <c r="V66" s="35">
        <f t="shared" ca="1" si="7"/>
        <v>142</v>
      </c>
      <c r="W66" s="35">
        <f t="shared" ca="1" si="8"/>
        <v>2.4783675378319479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50</v>
      </c>
      <c r="D67" s="116">
        <f t="shared" si="13"/>
        <v>36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0"/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50"/>
      <c r="O67" s="50"/>
      <c r="P67" s="113"/>
      <c r="Q67" s="19"/>
      <c r="R67" s="39">
        <v>3</v>
      </c>
      <c r="S67" s="50"/>
      <c r="T67" s="30">
        <f t="shared" si="6"/>
        <v>0</v>
      </c>
      <c r="U67" s="34">
        <f t="shared" si="26"/>
        <v>2</v>
      </c>
      <c r="V67" s="35">
        <f t="shared" ca="1" si="7"/>
        <v>104</v>
      </c>
      <c r="W67" s="35">
        <f t="shared" ca="1" si="8"/>
        <v>1.8151424220741028</v>
      </c>
      <c r="X67" s="18" t="str">
        <f t="shared" si="1"/>
        <v>AsXSn 4x50 mm2+AsXSn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51</v>
      </c>
      <c r="D68" s="116">
        <f t="shared" si="13"/>
        <v>37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0"/>
        <v xml:space="preserve">wir. </v>
      </c>
      <c r="I68" s="117" t="str">
        <f t="shared" si="4"/>
        <v>AsXSn 4x50 mm2+AsXSn 1x25 mm2 przyłącze napow. nN</v>
      </c>
      <c r="J68" s="117" t="str">
        <f t="shared" si="12"/>
        <v xml:space="preserve">uchwyty, światłowód, 0 </v>
      </c>
      <c r="K68" s="117">
        <f t="shared" si="5"/>
        <v>0</v>
      </c>
      <c r="L68" s="40" t="s">
        <v>77</v>
      </c>
      <c r="M68" s="112"/>
      <c r="N68" s="52"/>
      <c r="O68" s="52"/>
      <c r="P68" s="113"/>
      <c r="Q68" s="19"/>
      <c r="R68" s="39">
        <v>3</v>
      </c>
      <c r="S68" s="52"/>
      <c r="T68" s="30">
        <f t="shared" si="6"/>
        <v>0</v>
      </c>
      <c r="U68" s="34">
        <f t="shared" si="26"/>
        <v>2</v>
      </c>
      <c r="V68" s="35">
        <f t="shared" ca="1" si="7"/>
        <v>153</v>
      </c>
      <c r="W68" s="35">
        <f t="shared" ca="1" si="8"/>
        <v>2.6703537555513241</v>
      </c>
      <c r="X68" s="18" t="str">
        <f t="shared" si="1"/>
        <v>AsXSn 4x50 mm2+AsXSn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52</v>
      </c>
      <c r="D69" s="116">
        <f t="shared" si="13"/>
        <v>38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0"/>
        <v xml:space="preserve">wir. </v>
      </c>
      <c r="I69" s="117" t="str">
        <f t="shared" si="4"/>
        <v>AsXSn 4x50 mm2+AsXSn 1x25 mm2 przyłącze napow. nN</v>
      </c>
      <c r="J69" s="117" t="str">
        <f t="shared" si="12"/>
        <v xml:space="preserve">uchwyty, światłowód, 0 </v>
      </c>
      <c r="K69" s="117">
        <f t="shared" si="5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6"/>
        <v>0</v>
      </c>
      <c r="U69" s="34">
        <f t="shared" si="26"/>
        <v>2</v>
      </c>
      <c r="V69" s="35">
        <f t="shared" ca="1" si="7"/>
        <v>147</v>
      </c>
      <c r="W69" s="35">
        <f t="shared" ca="1" si="8"/>
        <v>2.5656340004316642</v>
      </c>
      <c r="X69" s="18" t="str">
        <f t="shared" si="1"/>
        <v>AsXSn 4x50 mm2+AsXSn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53</v>
      </c>
      <c r="D70" s="116">
        <f t="shared" si="13"/>
        <v>39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0"/>
        <v xml:space="preserve">wir. </v>
      </c>
      <c r="I70" s="117" t="str">
        <f t="shared" si="4"/>
        <v>AsXSn 4x50 mm2+AsXSn 1x25 mm2 przyłącze napow. nN</v>
      </c>
      <c r="J70" s="117" t="str">
        <f t="shared" si="12"/>
        <v xml:space="preserve">uchwyty, światłowód, 0 </v>
      </c>
      <c r="K70" s="117">
        <f t="shared" si="5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6"/>
        <v>0</v>
      </c>
      <c r="U70" s="34">
        <f>SUM(U44:U69)</f>
        <v>44</v>
      </c>
      <c r="V70" s="35">
        <f t="shared" ca="1" si="7"/>
        <v>178</v>
      </c>
      <c r="W70" s="35">
        <f t="shared" ca="1" si="8"/>
        <v>3.1066860685499065</v>
      </c>
      <c r="X70" s="18" t="str">
        <f t="shared" si="1"/>
        <v>AsXSn 4x50 mm2+AsXSn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54</v>
      </c>
      <c r="D71" s="116">
        <f t="shared" si="13"/>
        <v>40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si="0"/>
        <v xml:space="preserve">wir. </v>
      </c>
      <c r="I71" s="117" t="str">
        <f t="shared" si="4"/>
        <v>AsXSn 4x50 mm2+AsXSn 1x25 mm2 przyłącze napow. nN</v>
      </c>
      <c r="J71" s="117" t="str">
        <f t="shared" si="12"/>
        <v xml:space="preserve">uchwyty, światłowód, 0 </v>
      </c>
      <c r="K71" s="117">
        <f t="shared" si="5"/>
        <v>0</v>
      </c>
      <c r="L71" s="40" t="s">
        <v>77</v>
      </c>
      <c r="M71" s="112"/>
      <c r="N71" s="30"/>
      <c r="O71" s="30"/>
      <c r="P71" s="113"/>
      <c r="Q71" s="19"/>
      <c r="R71" s="39">
        <v>3</v>
      </c>
      <c r="S71" s="30"/>
      <c r="T71" s="30">
        <f t="shared" si="6"/>
        <v>0</v>
      </c>
      <c r="U71" s="34"/>
      <c r="V71" s="35">
        <f t="shared" ca="1" si="7"/>
        <v>124</v>
      </c>
      <c r="W71" s="35">
        <f t="shared" ca="1" si="8"/>
        <v>2.1642082724729685</v>
      </c>
      <c r="X71" s="18" t="str">
        <f t="shared" si="1"/>
        <v>AsXSn 4x50 mm2+AsXSn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55</v>
      </c>
      <c r="D72" s="116">
        <f t="shared" si="13"/>
        <v>41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0"/>
        <v xml:space="preserve">wir. </v>
      </c>
      <c r="I72" s="117" t="str">
        <f t="shared" si="4"/>
        <v>AsXSn 4x50 mm2+AsXSn 1x25 mm2 przyłącze napow. nN</v>
      </c>
      <c r="J72" s="117" t="str">
        <f t="shared" si="12"/>
        <v xml:space="preserve">uchwyty, światłowód, 0 </v>
      </c>
      <c r="K72" s="117">
        <f t="shared" si="5"/>
        <v>0</v>
      </c>
      <c r="L72" s="40" t="s">
        <v>77</v>
      </c>
      <c r="M72" s="112"/>
      <c r="N72" s="30"/>
      <c r="O72" s="30"/>
      <c r="P72" s="113"/>
      <c r="Q72" s="19"/>
      <c r="R72" s="39">
        <v>3</v>
      </c>
      <c r="S72" s="30"/>
      <c r="T72" s="30">
        <f t="shared" si="6"/>
        <v>0</v>
      </c>
      <c r="U72" s="34"/>
      <c r="V72" s="35">
        <f t="shared" ca="1" si="7"/>
        <v>113</v>
      </c>
      <c r="W72" s="35">
        <f t="shared" ca="1" si="8"/>
        <v>1.9722220547535925</v>
      </c>
      <c r="X72" s="18" t="str">
        <f t="shared" si="1"/>
        <v>AsXSn 4x50 mm2+AsXSn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56</v>
      </c>
      <c r="D73" s="116">
        <f t="shared" si="13"/>
        <v>42</v>
      </c>
      <c r="E73" s="116">
        <f t="shared" si="9"/>
        <v>0</v>
      </c>
      <c r="F73" s="117" t="str">
        <f t="shared" si="10"/>
        <v>sprawdz</v>
      </c>
      <c r="G73" s="118" t="str">
        <f t="shared" si="11"/>
        <v xml:space="preserve"> CHECK</v>
      </c>
      <c r="H73" s="116" t="str">
        <f t="shared" si="0"/>
        <v xml:space="preserve">wir. </v>
      </c>
      <c r="I73" s="117" t="str">
        <f t="shared" si="4"/>
        <v>AsXSn 4x50 mm2+AsXSn 1x25 mm2 przyłącze napow. nN</v>
      </c>
      <c r="J73" s="117" t="str">
        <f t="shared" si="12"/>
        <v xml:space="preserve">uchwyty, światłowód, 0 </v>
      </c>
      <c r="K73" s="117">
        <f t="shared" si="5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6"/>
        <v>0</v>
      </c>
      <c r="U73" s="34"/>
      <c r="V73" s="35">
        <f t="shared" ca="1" si="7"/>
        <v>150</v>
      </c>
      <c r="W73" s="35">
        <f t="shared" ca="1" si="8"/>
        <v>2.6179938779914944</v>
      </c>
      <c r="X73" s="18" t="str">
        <f t="shared" si="1"/>
        <v>AsXSn 4x50 mm2+AsXSn 1x25 mm2</v>
      </c>
      <c r="Y73" s="18" t="str">
        <f t="shared" si="2"/>
        <v xml:space="preserve"> przyłącze napow. nN</v>
      </c>
      <c r="Z73" s="18">
        <f t="shared" si="3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57</v>
      </c>
      <c r="D74" s="116">
        <f t="shared" si="13"/>
        <v>43</v>
      </c>
      <c r="E74" s="116">
        <f t="shared" si="9"/>
        <v>0</v>
      </c>
      <c r="F74" s="117" t="str">
        <f t="shared" si="10"/>
        <v>sprawdz</v>
      </c>
      <c r="G74" s="118" t="str">
        <f t="shared" si="11"/>
        <v xml:space="preserve"> CHECK</v>
      </c>
      <c r="H74" s="116" t="str">
        <f t="shared" si="0"/>
        <v xml:space="preserve">wir. </v>
      </c>
      <c r="I74" s="117" t="str">
        <f t="shared" si="4"/>
        <v>AsXSn 4x50 mm2+AsXSn 1x25 mm2 przyłącze napow. nN</v>
      </c>
      <c r="J74" s="117" t="str">
        <f t="shared" si="12"/>
        <v xml:space="preserve">uchwyty, światłowód, 0 </v>
      </c>
      <c r="K74" s="117">
        <f t="shared" si="5"/>
        <v>0</v>
      </c>
      <c r="L74" s="40" t="s">
        <v>77</v>
      </c>
      <c r="M74" s="112"/>
      <c r="N74" s="55"/>
      <c r="O74" s="55"/>
      <c r="P74" s="113"/>
      <c r="Q74" s="19"/>
      <c r="R74" s="39">
        <v>3</v>
      </c>
      <c r="S74" s="55"/>
      <c r="T74" s="30">
        <f t="shared" si="6"/>
        <v>0</v>
      </c>
      <c r="U74" s="34">
        <f t="shared" ref="U74:U75" si="27">P74+2</f>
        <v>2</v>
      </c>
      <c r="V74" s="35">
        <f t="shared" ca="1" si="7"/>
        <v>169</v>
      </c>
      <c r="W74" s="35">
        <f t="shared" ca="1" si="8"/>
        <v>2.9496064358704168</v>
      </c>
      <c r="X74" s="18" t="str">
        <f t="shared" si="1"/>
        <v>AsXSn 4x50 mm2+AsXSn 1x25 mm2</v>
      </c>
      <c r="Y74" s="18" t="str">
        <f t="shared" si="2"/>
        <v xml:space="preserve"> przyłącze napow. nN</v>
      </c>
      <c r="Z74" s="18">
        <f t="shared" si="3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58</v>
      </c>
      <c r="D75" s="116">
        <f t="shared" si="13"/>
        <v>44</v>
      </c>
      <c r="E75" s="116">
        <f t="shared" si="9"/>
        <v>0</v>
      </c>
      <c r="F75" s="117" t="str">
        <f t="shared" si="10"/>
        <v>sprawdz</v>
      </c>
      <c r="G75" s="118" t="str">
        <f t="shared" si="11"/>
        <v xml:space="preserve"> CHECK</v>
      </c>
      <c r="H75" s="116" t="str">
        <f t="shared" si="0"/>
        <v xml:space="preserve">wir. </v>
      </c>
      <c r="I75" s="117" t="str">
        <f t="shared" si="4"/>
        <v>AsXSn 4x50 mm2+AsXSn 1x25 mm2 przyłącze napow. nN</v>
      </c>
      <c r="J75" s="117" t="str">
        <f t="shared" si="12"/>
        <v xml:space="preserve">uchwyty, światłowód, 0 </v>
      </c>
      <c r="K75" s="117">
        <f t="shared" si="5"/>
        <v>0</v>
      </c>
      <c r="L75" s="40" t="s">
        <v>77</v>
      </c>
      <c r="M75" s="112"/>
      <c r="N75" s="14"/>
      <c r="O75" s="14"/>
      <c r="P75" s="113"/>
      <c r="Q75" s="19"/>
      <c r="R75" s="39">
        <v>3</v>
      </c>
      <c r="S75" s="14"/>
      <c r="T75" s="30">
        <f t="shared" si="6"/>
        <v>0</v>
      </c>
      <c r="U75" s="34">
        <f t="shared" si="27"/>
        <v>2</v>
      </c>
      <c r="V75" s="35">
        <f t="shared" ca="1" si="7"/>
        <v>139</v>
      </c>
      <c r="W75" s="35">
        <f t="shared" ca="1" si="8"/>
        <v>2.4260076602721181</v>
      </c>
      <c r="X75" s="18" t="str">
        <f t="shared" si="1"/>
        <v>AsXSn 4x50 mm2+AsXSn 1x25 mm2</v>
      </c>
      <c r="Y75" s="18" t="str">
        <f t="shared" si="2"/>
        <v xml:space="preserve"> przyłącze napow. nN</v>
      </c>
      <c r="Z75" s="18">
        <f t="shared" si="3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59</v>
      </c>
      <c r="D76" s="116">
        <f t="shared" si="13"/>
        <v>45</v>
      </c>
      <c r="E76" s="116">
        <f t="shared" si="9"/>
        <v>0</v>
      </c>
      <c r="F76" s="117" t="str">
        <f t="shared" si="10"/>
        <v>sprawdz</v>
      </c>
      <c r="G76" s="118" t="str">
        <f t="shared" si="11"/>
        <v xml:space="preserve"> CHECK</v>
      </c>
      <c r="H76" s="116" t="str">
        <f t="shared" si="0"/>
        <v xml:space="preserve">wir. </v>
      </c>
      <c r="I76" s="117" t="str">
        <f t="shared" si="4"/>
        <v>AsXSn 4x50 mm2+AsXSn 1x25 mm2 przyłącze napow. nN</v>
      </c>
      <c r="J76" s="117" t="str">
        <f t="shared" si="12"/>
        <v xml:space="preserve">uchwyty, światłowód, 0 </v>
      </c>
      <c r="K76" s="117">
        <f t="shared" si="5"/>
        <v>0</v>
      </c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6"/>
        <v>0</v>
      </c>
      <c r="U76" s="34"/>
      <c r="V76" s="35">
        <f t="shared" ca="1" si="7"/>
        <v>123</v>
      </c>
      <c r="W76" s="35">
        <f t="shared" ca="1" si="8"/>
        <v>2.1467549799530254</v>
      </c>
      <c r="X76" s="18" t="str">
        <f t="shared" si="1"/>
        <v>AsXSn 4x50 mm2+AsXSn 1x25 mm2</v>
      </c>
      <c r="Y76" s="18" t="str">
        <f t="shared" si="2"/>
        <v xml:space="preserve"> przyłącze napow. nN</v>
      </c>
      <c r="Z76" s="18">
        <f t="shared" si="3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60</v>
      </c>
      <c r="D77" s="116">
        <f t="shared" si="13"/>
        <v>46</v>
      </c>
      <c r="E77" s="116">
        <f t="shared" si="9"/>
        <v>0</v>
      </c>
      <c r="F77" s="117" t="str">
        <f t="shared" si="10"/>
        <v>sprawdz</v>
      </c>
      <c r="G77" s="118" t="str">
        <f t="shared" si="11"/>
        <v xml:space="preserve"> CHECK</v>
      </c>
      <c r="H77" s="116" t="str">
        <f t="shared" si="0"/>
        <v xml:space="preserve">wir. </v>
      </c>
      <c r="I77" s="117" t="str">
        <f t="shared" si="4"/>
        <v>AsXSn 4x50 mm2+AsXSn 1x25 mm2 przyłącze napow. nN</v>
      </c>
      <c r="J77" s="117" t="str">
        <f t="shared" si="12"/>
        <v xml:space="preserve">uchwyty, światłowód, 0 </v>
      </c>
      <c r="K77" s="117">
        <f t="shared" si="5"/>
        <v>0</v>
      </c>
      <c r="L77" s="40" t="s">
        <v>77</v>
      </c>
      <c r="M77" s="112"/>
      <c r="N77" s="14"/>
      <c r="O77" s="14"/>
      <c r="P77" s="113"/>
      <c r="Q77" s="19"/>
      <c r="R77" s="39">
        <v>3</v>
      </c>
      <c r="S77" s="14"/>
      <c r="T77" s="30">
        <f t="shared" si="6"/>
        <v>0</v>
      </c>
      <c r="U77" s="34">
        <v>36</v>
      </c>
      <c r="V77" s="35">
        <f t="shared" ca="1" si="7"/>
        <v>116</v>
      </c>
      <c r="W77" s="35">
        <f t="shared" ca="1" si="8"/>
        <v>2.0245819323134224</v>
      </c>
      <c r="X77" s="18" t="str">
        <f t="shared" si="1"/>
        <v>AsXSn 4x50 mm2+AsXSn 1x25 mm2</v>
      </c>
      <c r="Y77" s="18" t="str">
        <f t="shared" si="2"/>
        <v xml:space="preserve"> przyłącze napow. nN</v>
      </c>
      <c r="Z77" s="18">
        <f t="shared" si="3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61</v>
      </c>
      <c r="D78" s="116">
        <f t="shared" si="13"/>
        <v>47</v>
      </c>
      <c r="E78" s="116">
        <f t="shared" si="9"/>
        <v>0</v>
      </c>
      <c r="F78" s="117" t="str">
        <f t="shared" si="10"/>
        <v>sprawdz</v>
      </c>
      <c r="G78" s="118" t="str">
        <f t="shared" si="11"/>
        <v xml:space="preserve"> CHECK</v>
      </c>
      <c r="H78" s="116" t="str">
        <f t="shared" si="0"/>
        <v xml:space="preserve">wir. </v>
      </c>
      <c r="I78" s="117" t="str">
        <f t="shared" si="4"/>
        <v>AsXSn 4x50 mm2+AsXSn 1x25 mm2 przyłącze napow. nN</v>
      </c>
      <c r="J78" s="117" t="str">
        <f t="shared" si="12"/>
        <v xml:space="preserve">uchwyty, światłowód, 0 </v>
      </c>
      <c r="K78" s="117">
        <f t="shared" si="5"/>
        <v>0</v>
      </c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6"/>
        <v>0</v>
      </c>
      <c r="U78" s="34"/>
      <c r="V78" s="35">
        <f t="shared" ca="1" si="7"/>
        <v>105</v>
      </c>
      <c r="W78" s="35">
        <f t="shared" ca="1" si="8"/>
        <v>1.8325957145940461</v>
      </c>
      <c r="X78" s="18" t="str">
        <f t="shared" si="1"/>
        <v>AsXSn 4x50 mm2+AsXSn 1x25 mm2</v>
      </c>
      <c r="Y78" s="18" t="str">
        <f t="shared" si="2"/>
        <v xml:space="preserve"> przyłącze napow. nN</v>
      </c>
      <c r="Z78" s="18">
        <f t="shared" si="3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62</v>
      </c>
      <c r="D79" s="116">
        <f t="shared" si="13"/>
        <v>48</v>
      </c>
      <c r="E79" s="116">
        <f t="shared" si="9"/>
        <v>0</v>
      </c>
      <c r="F79" s="117" t="str">
        <f t="shared" si="10"/>
        <v>sprawdz</v>
      </c>
      <c r="G79" s="118" t="str">
        <f t="shared" si="11"/>
        <v xml:space="preserve"> CHECK</v>
      </c>
      <c r="H79" s="116" t="str">
        <f t="shared" si="0"/>
        <v xml:space="preserve">wir. </v>
      </c>
      <c r="I79" s="117" t="str">
        <f t="shared" si="4"/>
        <v>AsXSn 4x50 mm2+AsXSn 1x25 mm2 przyłącze napow. nN</v>
      </c>
      <c r="J79" s="117" t="str">
        <f t="shared" si="12"/>
        <v xml:space="preserve">uchwyty, światłowód, 0 </v>
      </c>
      <c r="K79" s="117">
        <f t="shared" si="5"/>
        <v>0</v>
      </c>
      <c r="L79" s="40" t="s">
        <v>77</v>
      </c>
      <c r="M79" s="112"/>
      <c r="N79" s="30"/>
      <c r="O79" s="30"/>
      <c r="P79" s="113"/>
      <c r="Q79" s="19"/>
      <c r="R79" s="39">
        <v>3</v>
      </c>
      <c r="S79" s="30"/>
      <c r="T79" s="30">
        <f t="shared" si="6"/>
        <v>0</v>
      </c>
      <c r="U79" s="34"/>
      <c r="V79" s="35">
        <f t="shared" ca="1" si="7"/>
        <v>121</v>
      </c>
      <c r="W79" s="35">
        <f t="shared" ca="1" si="8"/>
        <v>2.1118483949131388</v>
      </c>
      <c r="X79" s="18" t="str">
        <f t="shared" si="1"/>
        <v>AsXSn 4x50 mm2+AsXSn 1x25 mm2</v>
      </c>
      <c r="Y79" s="18" t="str">
        <f t="shared" si="2"/>
        <v xml:space="preserve"> przyłącze napow. nN</v>
      </c>
      <c r="Z79" s="18">
        <f t="shared" si="3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63</v>
      </c>
      <c r="D80" s="116">
        <f t="shared" si="13"/>
        <v>49</v>
      </c>
      <c r="E80" s="116">
        <f t="shared" si="9"/>
        <v>0</v>
      </c>
      <c r="F80" s="117" t="str">
        <f t="shared" si="10"/>
        <v>sprawdz</v>
      </c>
      <c r="G80" s="118" t="str">
        <f t="shared" si="11"/>
        <v xml:space="preserve"> CHECK</v>
      </c>
      <c r="H80" s="116" t="str">
        <f t="shared" si="0"/>
        <v xml:space="preserve">wir. </v>
      </c>
      <c r="I80" s="117" t="str">
        <f t="shared" si="4"/>
        <v>AsXSn 4x50 mm2+AsXSn 1x25 mm2 przyłącze napow. nN</v>
      </c>
      <c r="J80" s="117" t="str">
        <f t="shared" si="12"/>
        <v xml:space="preserve">uchwyty, światłowód, 0 </v>
      </c>
      <c r="K80" s="117">
        <f t="shared" si="5"/>
        <v>0</v>
      </c>
      <c r="L80" s="40" t="s">
        <v>77</v>
      </c>
      <c r="M80" s="112"/>
      <c r="N80" s="30"/>
      <c r="O80" s="30"/>
      <c r="P80" s="113"/>
      <c r="Q80" s="19"/>
      <c r="R80" s="39">
        <v>3</v>
      </c>
      <c r="S80" s="30"/>
      <c r="T80" s="30">
        <f t="shared" si="6"/>
        <v>0</v>
      </c>
      <c r="U80" s="34"/>
      <c r="V80" s="35">
        <f t="shared" ca="1" si="7"/>
        <v>150</v>
      </c>
      <c r="W80" s="35">
        <f t="shared" ca="1" si="8"/>
        <v>2.6179938779914944</v>
      </c>
      <c r="X80" s="18" t="str">
        <f t="shared" si="1"/>
        <v>AsXSn 4x50 mm2+AsXSn 1x25 mm2</v>
      </c>
      <c r="Y80" s="18" t="str">
        <f t="shared" si="2"/>
        <v xml:space="preserve"> przyłącze napow. nN</v>
      </c>
      <c r="Z80" s="18">
        <f t="shared" si="3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64</v>
      </c>
      <c r="D81" s="116">
        <f t="shared" si="13"/>
        <v>50</v>
      </c>
      <c r="E81" s="116">
        <f t="shared" si="9"/>
        <v>0</v>
      </c>
      <c r="F81" s="117" t="str">
        <f t="shared" si="10"/>
        <v>sprawdz</v>
      </c>
      <c r="G81" s="118" t="str">
        <f t="shared" si="11"/>
        <v xml:space="preserve"> CHECK</v>
      </c>
      <c r="H81" s="116" t="str">
        <f t="shared" ref="H81:H143" si="28">IF(O81="-10/ZN",CONCATENATE("żel. ",N81,O81),CONCATENATE("wir. ",N81,O81))</f>
        <v xml:space="preserve">wir. </v>
      </c>
      <c r="I81" s="117" t="str">
        <f t="shared" si="4"/>
        <v>AsXSn 4x50 mm2+AsXSn 1x25 mm2 przyłącze napow. nN</v>
      </c>
      <c r="J81" s="117" t="str">
        <f t="shared" si="12"/>
        <v xml:space="preserve">uchwyty, światłowód, 0 </v>
      </c>
      <c r="K81" s="117">
        <f t="shared" si="5"/>
        <v>0</v>
      </c>
      <c r="L81" s="40" t="s">
        <v>77</v>
      </c>
      <c r="M81" s="112"/>
      <c r="N81" s="30"/>
      <c r="O81" s="30"/>
      <c r="P81" s="113"/>
      <c r="Q81" s="19"/>
      <c r="R81" s="39">
        <v>3</v>
      </c>
      <c r="S81" s="30"/>
      <c r="T81" s="30">
        <f t="shared" si="6"/>
        <v>0</v>
      </c>
      <c r="U81" s="34">
        <f t="shared" ref="U81:U83" si="29">P81+2</f>
        <v>2</v>
      </c>
      <c r="V81" s="35">
        <f t="shared" ca="1" si="7"/>
        <v>106</v>
      </c>
      <c r="W81" s="35">
        <f t="shared" ca="1" si="8"/>
        <v>1.8500490071139892</v>
      </c>
      <c r="X81" s="18" t="str">
        <f t="shared" ref="X81:X144" si="30">IF(R81=1,("AL.  4x50 mm2+AL. 1x25 mm2"),IF(R81=2,("AL.  4x50 mm2+AL. 2x25 mm2"),IF(R81=3,("AsXSn 4x50 mm2+AsXSn 1x25 mm2"),IF(R81=4,("AsXSn 4x50 mm2+AsXSn 2x25 mm2"),IF(R81=5,("AL.  4x50 mm2"),IF(R81=6,("AsXSn 4x50 mm2"),IF(R81=9,("2xAL. 2x25 mm2"),IF(R81=8,("3xAsXSn 4x50 mm2+AsXSn 2x25 mm2"),IF(R81=10,("AsXSn 4x70 mm2+AL.  4x50 mm2+AL. 2x25 mm2"),IF(R81=11,("AL.  7x50 mm2+AL. 2x25 mm2")))))))))))</f>
        <v>AsXSn 4x50 mm2+AsXSn 1x25 mm2</v>
      </c>
      <c r="Y81" s="18" t="str">
        <f t="shared" ref="Y81:Y144" si="31">IF(S81="T",(", lampa OU, przyłącze napow. nN"), (" przyłącze napow. nN"))</f>
        <v xml:space="preserve"> przyłącze napow. nN</v>
      </c>
      <c r="Z81" s="18">
        <f t="shared" ref="Z81:Z122" si="32">IF(OR(N81="Kr",N81="K"),"wspornik krańcowy",IF(N81="P","wspornik przelotowy",IF(OR(N81="Nr",N81="RNKr",N81="Np."),"wspornik narożny",IF(N81="N","wspornik narożny",IF(N81="Or","wspornik odporowy",IF(OR(N81="RPP",N81="RPPb",N81="RPPR"),"wspornik przelotowy",IF(N81="RPK","wspornik przelotowy",IF(OR(N81="RPKr",N81="RPKb"),"wspornik przelotowy",IF(N81="BN","wspornik przelotowy",IF(N81="Npr","wspornik narożny",0))))))))))</f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65</v>
      </c>
      <c r="D82" s="116">
        <f t="shared" si="13"/>
        <v>51</v>
      </c>
      <c r="E82" s="116">
        <f t="shared" si="9"/>
        <v>0</v>
      </c>
      <c r="F82" s="117" t="str">
        <f t="shared" si="10"/>
        <v>sprawdz</v>
      </c>
      <c r="G82" s="118" t="str">
        <f t="shared" si="11"/>
        <v xml:space="preserve"> CHECK</v>
      </c>
      <c r="H82" s="116" t="str">
        <f t="shared" si="28"/>
        <v xml:space="preserve">wir. </v>
      </c>
      <c r="I82" s="117" t="str">
        <f t="shared" ref="I82:I120" si="33">CONCATENATE(X82,Y82)</f>
        <v>AsXSn 4x50 mm2+AsXSn 1x25 mm2 przyłącze napow. nN</v>
      </c>
      <c r="J82" s="117" t="str">
        <f t="shared" si="12"/>
        <v xml:space="preserve">uchwyty, światłowód, 0 </v>
      </c>
      <c r="K82" s="117">
        <f t="shared" ref="K82:K89" si="34">P82</f>
        <v>0</v>
      </c>
      <c r="L82" s="40" t="s">
        <v>77</v>
      </c>
      <c r="M82" s="112"/>
      <c r="N82" s="30"/>
      <c r="O82" s="30"/>
      <c r="P82" s="113"/>
      <c r="Q82" s="19"/>
      <c r="R82" s="39">
        <v>3</v>
      </c>
      <c r="S82" s="30"/>
      <c r="T82" s="30">
        <f t="shared" ref="T82:T107" si="35">IF(S82="T",20,0)</f>
        <v>0</v>
      </c>
      <c r="U82" s="34">
        <f t="shared" si="29"/>
        <v>2</v>
      </c>
      <c r="V82" s="35">
        <f t="shared" ref="V82:V120" ca="1" si="36">RANDBETWEEN(90,180)</f>
        <v>165</v>
      </c>
      <c r="W82" s="35">
        <f t="shared" ref="W82:W98" ca="1" si="37">RADIANS(V82)</f>
        <v>2.8797932657906435</v>
      </c>
      <c r="X82" s="18" t="str">
        <f t="shared" si="30"/>
        <v>AsXSn 4x50 mm2+AsXSn 1x25 mm2</v>
      </c>
      <c r="Y82" s="18" t="str">
        <f t="shared" si="31"/>
        <v xml:space="preserve"> przyłącze napow. nN</v>
      </c>
      <c r="Z82" s="18">
        <f t="shared" si="32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66</v>
      </c>
      <c r="D83" s="116">
        <f t="shared" si="13"/>
        <v>52</v>
      </c>
      <c r="E83" s="116">
        <f t="shared" ref="E83:E146" si="38">M83</f>
        <v>0</v>
      </c>
      <c r="F83" s="117" t="str">
        <f t="shared" ref="F83:F146" si="39">IF(O83="-10.5/10/E",1000,IF(OR(N83="Nr",N83="Kr",N83="Or",N83="RPKr",N83="RNKr"),1472,IF(N83="P",227,IF(N83="BN",454,IF(N83="Np.",1250,"sprawdz")))))</f>
        <v>sprawdz</v>
      </c>
      <c r="G83" s="118" t="str">
        <f t="shared" ref="G83:G146" si="40">IF(N83="P",1.4308*P83+64.2+37.8+T83,IF(OR(N83="Kr",N83="RPKr",N83="RPK",N83="K"),501+321.33+1.43*P83+79,IF(OR(N83="Nr",N83="N",N83="Nrp"),2*501*COS(W83/2)+20+79+125,IF(N83="Or",657,IF(OR(N83="Pb",N83="BN",N83="Pp"),1.43*P83+64.2+77.6+T84," CHECK")))))</f>
        <v xml:space="preserve"> CHECK</v>
      </c>
      <c r="H83" s="116" t="str">
        <f t="shared" si="28"/>
        <v xml:space="preserve">wir. </v>
      </c>
      <c r="I83" s="117" t="str">
        <f t="shared" si="33"/>
        <v>AsXSn 4x50 mm2+AsXSn 1x25 mm2 przyłącze napow. nN</v>
      </c>
      <c r="J83" s="117" t="str">
        <f t="shared" ref="J83:J146" si="41">CONCATENATE("uchwyty, światłowód, ",Z83,IF(Q83=1, ", mufa i zapas", " "))</f>
        <v xml:space="preserve">uchwyty, światłowód, 0 </v>
      </c>
      <c r="K83" s="117">
        <f t="shared" si="34"/>
        <v>0</v>
      </c>
      <c r="L83" s="40" t="s">
        <v>77</v>
      </c>
      <c r="M83" s="112"/>
      <c r="N83" s="30"/>
      <c r="O83" s="30"/>
      <c r="P83" s="113"/>
      <c r="Q83" s="19"/>
      <c r="R83" s="39">
        <v>3</v>
      </c>
      <c r="S83" s="30"/>
      <c r="T83" s="30">
        <f t="shared" si="35"/>
        <v>0</v>
      </c>
      <c r="U83" s="34">
        <f t="shared" si="29"/>
        <v>2</v>
      </c>
      <c r="V83" s="35">
        <f t="shared" ca="1" si="36"/>
        <v>91</v>
      </c>
      <c r="W83" s="35">
        <f t="shared" ca="1" si="37"/>
        <v>1.5882496193148399</v>
      </c>
      <c r="X83" s="18" t="str">
        <f t="shared" si="30"/>
        <v>AsXSn 4x50 mm2+AsXSn 1x25 mm2</v>
      </c>
      <c r="Y83" s="18" t="str">
        <f t="shared" si="31"/>
        <v xml:space="preserve"> przyłącze napow. nN</v>
      </c>
      <c r="Z83" s="18">
        <f t="shared" si="32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67</v>
      </c>
      <c r="D84" s="116">
        <f t="shared" ref="D84:D147" si="42">IF(E84=1,1,D83+1)</f>
        <v>53</v>
      </c>
      <c r="E84" s="116">
        <f t="shared" si="38"/>
        <v>0</v>
      </c>
      <c r="F84" s="117" t="str">
        <f t="shared" si="39"/>
        <v>sprawdz</v>
      </c>
      <c r="G84" s="118" t="str">
        <f t="shared" si="40"/>
        <v xml:space="preserve"> CHECK</v>
      </c>
      <c r="H84" s="116" t="str">
        <f t="shared" si="28"/>
        <v xml:space="preserve">wir. </v>
      </c>
      <c r="I84" s="117" t="str">
        <f t="shared" si="33"/>
        <v>AsXSn 4x50 mm2+AsXSn 1x25 mm2 przyłącze napow. nN</v>
      </c>
      <c r="J84" s="117" t="str">
        <f t="shared" si="41"/>
        <v xml:space="preserve">uchwyty, światłowód, 0 </v>
      </c>
      <c r="K84" s="117">
        <f t="shared" si="34"/>
        <v>0</v>
      </c>
      <c r="L84" s="40" t="s">
        <v>77</v>
      </c>
      <c r="M84" s="112"/>
      <c r="N84" s="30"/>
      <c r="O84" s="30"/>
      <c r="P84" s="113"/>
      <c r="Q84" s="19"/>
      <c r="R84" s="39">
        <v>3</v>
      </c>
      <c r="S84" s="30"/>
      <c r="T84" s="30">
        <f t="shared" si="35"/>
        <v>0</v>
      </c>
      <c r="U84" s="34">
        <v>883</v>
      </c>
      <c r="V84" s="35">
        <f t="shared" ca="1" si="36"/>
        <v>167</v>
      </c>
      <c r="W84" s="35">
        <f t="shared" ca="1" si="37"/>
        <v>2.9146998508305302</v>
      </c>
      <c r="X84" s="18" t="str">
        <f t="shared" si="30"/>
        <v>AsXSn 4x50 mm2+AsXSn 1x25 mm2</v>
      </c>
      <c r="Y84" s="18" t="str">
        <f t="shared" si="31"/>
        <v xml:space="preserve"> przyłącze napow. nN</v>
      </c>
      <c r="Z84" s="18">
        <f t="shared" si="32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68</v>
      </c>
      <c r="D85" s="116">
        <f t="shared" si="42"/>
        <v>54</v>
      </c>
      <c r="E85" s="116">
        <f t="shared" si="38"/>
        <v>0</v>
      </c>
      <c r="F85" s="117" t="str">
        <f t="shared" si="39"/>
        <v>sprawdz</v>
      </c>
      <c r="G85" s="118" t="str">
        <f t="shared" si="40"/>
        <v xml:space="preserve"> CHECK</v>
      </c>
      <c r="H85" s="116" t="str">
        <f t="shared" si="28"/>
        <v xml:space="preserve">wir. </v>
      </c>
      <c r="I85" s="117" t="str">
        <f t="shared" si="33"/>
        <v>AsXSn 4x50 mm2+AsXSn 1x25 mm2 przyłącze napow. nN</v>
      </c>
      <c r="J85" s="117" t="str">
        <f t="shared" si="41"/>
        <v xml:space="preserve">uchwyty, światłowód, 0 </v>
      </c>
      <c r="K85" s="117">
        <f t="shared" si="34"/>
        <v>0</v>
      </c>
      <c r="L85" s="40" t="s">
        <v>77</v>
      </c>
      <c r="M85" s="112"/>
      <c r="N85" s="55"/>
      <c r="O85" s="55"/>
      <c r="P85" s="113"/>
      <c r="Q85" s="19"/>
      <c r="R85" s="39">
        <v>3</v>
      </c>
      <c r="S85" s="55"/>
      <c r="T85" s="30">
        <f t="shared" si="35"/>
        <v>0</v>
      </c>
      <c r="U85" s="34">
        <f t="shared" ref="U85:U94" si="43">P85+2</f>
        <v>2</v>
      </c>
      <c r="V85" s="35">
        <f t="shared" ca="1" si="36"/>
        <v>132</v>
      </c>
      <c r="W85" s="35">
        <f t="shared" ca="1" si="37"/>
        <v>2.3038346126325151</v>
      </c>
      <c r="X85" s="18" t="str">
        <f t="shared" si="30"/>
        <v>AsXSn 4x50 mm2+AsXSn 1x25 mm2</v>
      </c>
      <c r="Y85" s="18" t="str">
        <f t="shared" si="31"/>
        <v xml:space="preserve"> przyłącze napow. nN</v>
      </c>
      <c r="Z85" s="18">
        <f t="shared" si="32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69</v>
      </c>
      <c r="D86" s="116">
        <f t="shared" si="42"/>
        <v>55</v>
      </c>
      <c r="E86" s="116">
        <f t="shared" si="38"/>
        <v>0</v>
      </c>
      <c r="F86" s="117" t="str">
        <f t="shared" si="39"/>
        <v>sprawdz</v>
      </c>
      <c r="G86" s="118" t="str">
        <f t="shared" si="40"/>
        <v xml:space="preserve"> CHECK</v>
      </c>
      <c r="H86" s="116" t="str">
        <f t="shared" si="28"/>
        <v xml:space="preserve">wir. </v>
      </c>
      <c r="I86" s="117" t="str">
        <f t="shared" si="33"/>
        <v>AsXSn 4x50 mm2+AsXSn 1x25 mm2 przyłącze napow. nN</v>
      </c>
      <c r="J86" s="117" t="str">
        <f t="shared" si="41"/>
        <v xml:space="preserve">uchwyty, światłowód, 0 </v>
      </c>
      <c r="K86" s="117">
        <f t="shared" si="34"/>
        <v>0</v>
      </c>
      <c r="L86" s="40" t="s">
        <v>77</v>
      </c>
      <c r="M86" s="112"/>
      <c r="N86" s="14"/>
      <c r="O86" s="14"/>
      <c r="P86" s="113"/>
      <c r="Q86" s="19"/>
      <c r="R86" s="39">
        <v>3</v>
      </c>
      <c r="S86" s="14"/>
      <c r="T86" s="30">
        <f t="shared" si="35"/>
        <v>0</v>
      </c>
      <c r="U86" s="34">
        <f t="shared" si="43"/>
        <v>2</v>
      </c>
      <c r="V86" s="35">
        <f t="shared" ca="1" si="36"/>
        <v>131</v>
      </c>
      <c r="W86" s="35">
        <f t="shared" ca="1" si="37"/>
        <v>2.2863813201125716</v>
      </c>
      <c r="X86" s="18" t="str">
        <f t="shared" si="30"/>
        <v>AsXSn 4x50 mm2+AsXSn 1x25 mm2</v>
      </c>
      <c r="Y86" s="18" t="str">
        <f t="shared" si="31"/>
        <v xml:space="preserve"> przyłącze napow. nN</v>
      </c>
      <c r="Z86" s="18">
        <f t="shared" si="32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70</v>
      </c>
      <c r="D87" s="116">
        <f t="shared" si="42"/>
        <v>56</v>
      </c>
      <c r="E87" s="116">
        <f t="shared" si="38"/>
        <v>0</v>
      </c>
      <c r="F87" s="117" t="str">
        <f t="shared" si="39"/>
        <v>sprawdz</v>
      </c>
      <c r="G87" s="118" t="str">
        <f t="shared" si="40"/>
        <v xml:space="preserve"> CHECK</v>
      </c>
      <c r="H87" s="116" t="str">
        <f t="shared" si="28"/>
        <v xml:space="preserve">wir. </v>
      </c>
      <c r="I87" s="117" t="str">
        <f t="shared" si="33"/>
        <v>AsXSn 4x50 mm2+AsXSn 1x25 mm2 przyłącze napow. nN</v>
      </c>
      <c r="J87" s="117" t="str">
        <f t="shared" si="41"/>
        <v xml:space="preserve">uchwyty, światłowód, 0 </v>
      </c>
      <c r="K87" s="117">
        <f t="shared" si="34"/>
        <v>0</v>
      </c>
      <c r="L87" s="40" t="s">
        <v>77</v>
      </c>
      <c r="M87" s="112"/>
      <c r="N87" s="30"/>
      <c r="O87" s="30"/>
      <c r="P87" s="113"/>
      <c r="Q87" s="19"/>
      <c r="R87" s="39">
        <v>3</v>
      </c>
      <c r="S87" s="30"/>
      <c r="T87" s="30">
        <f t="shared" si="35"/>
        <v>0</v>
      </c>
      <c r="U87" s="34">
        <f t="shared" si="43"/>
        <v>2</v>
      </c>
      <c r="V87" s="35">
        <f t="shared" ca="1" si="36"/>
        <v>113</v>
      </c>
      <c r="W87" s="35">
        <f t="shared" ca="1" si="37"/>
        <v>1.9722220547535925</v>
      </c>
      <c r="X87" s="18" t="str">
        <f t="shared" si="30"/>
        <v>AsXSn 4x50 mm2+AsXSn 1x25 mm2</v>
      </c>
      <c r="Y87" s="18" t="str">
        <f t="shared" si="31"/>
        <v xml:space="preserve"> przyłącze napow. nN</v>
      </c>
      <c r="Z87" s="18">
        <f t="shared" si="32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71</v>
      </c>
      <c r="D88" s="116">
        <f t="shared" si="42"/>
        <v>57</v>
      </c>
      <c r="E88" s="116">
        <f t="shared" si="38"/>
        <v>0</v>
      </c>
      <c r="F88" s="117" t="str">
        <f t="shared" si="39"/>
        <v>sprawdz</v>
      </c>
      <c r="G88" s="118" t="str">
        <f t="shared" si="40"/>
        <v xml:space="preserve"> CHECK</v>
      </c>
      <c r="H88" s="116" t="str">
        <f t="shared" si="28"/>
        <v xml:space="preserve">wir. </v>
      </c>
      <c r="I88" s="117" t="str">
        <f t="shared" si="33"/>
        <v>AsXSn 4x50 mm2+AsXSn 1x25 mm2 przyłącze napow. nN</v>
      </c>
      <c r="J88" s="117" t="str">
        <f t="shared" si="41"/>
        <v xml:space="preserve">uchwyty, światłowód, 0 </v>
      </c>
      <c r="K88" s="117">
        <f t="shared" si="34"/>
        <v>0</v>
      </c>
      <c r="L88" s="40" t="s">
        <v>77</v>
      </c>
      <c r="M88" s="112"/>
      <c r="N88" s="30"/>
      <c r="O88" s="30"/>
      <c r="P88" s="113"/>
      <c r="Q88" s="19"/>
      <c r="R88" s="39">
        <v>3</v>
      </c>
      <c r="S88" s="30"/>
      <c r="T88" s="30">
        <f t="shared" si="35"/>
        <v>0</v>
      </c>
      <c r="U88" s="34">
        <f t="shared" si="43"/>
        <v>2</v>
      </c>
      <c r="V88" s="35">
        <f t="shared" ca="1" si="36"/>
        <v>112</v>
      </c>
      <c r="W88" s="35">
        <f t="shared" ca="1" si="37"/>
        <v>1.9547687622336491</v>
      </c>
      <c r="X88" s="18" t="str">
        <f t="shared" si="30"/>
        <v>AsXSn 4x50 mm2+AsXSn 1x25 mm2</v>
      </c>
      <c r="Y88" s="18" t="str">
        <f t="shared" si="31"/>
        <v xml:space="preserve"> przyłącze napow. nN</v>
      </c>
      <c r="Z88" s="18">
        <f t="shared" si="32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72</v>
      </c>
      <c r="D89" s="116">
        <f t="shared" si="42"/>
        <v>58</v>
      </c>
      <c r="E89" s="116">
        <f t="shared" si="38"/>
        <v>0</v>
      </c>
      <c r="F89" s="117" t="str">
        <f t="shared" si="39"/>
        <v>sprawdz</v>
      </c>
      <c r="G89" s="118" t="str">
        <f t="shared" si="40"/>
        <v xml:space="preserve"> CHECK</v>
      </c>
      <c r="H89" s="116" t="str">
        <f t="shared" si="28"/>
        <v xml:space="preserve">wir. </v>
      </c>
      <c r="I89" s="117" t="str">
        <f t="shared" si="33"/>
        <v>AsXSn 4x50 mm2+AsXSn 1x25 mm2 przyłącze napow. nN</v>
      </c>
      <c r="J89" s="117" t="str">
        <f t="shared" si="41"/>
        <v xml:space="preserve">uchwyty, światłowód, 0 </v>
      </c>
      <c r="K89" s="117">
        <f t="shared" si="34"/>
        <v>0</v>
      </c>
      <c r="L89" s="40" t="s">
        <v>77</v>
      </c>
      <c r="M89" s="112"/>
      <c r="N89" s="30"/>
      <c r="O89" s="30"/>
      <c r="P89" s="113"/>
      <c r="Q89" s="19"/>
      <c r="R89" s="39">
        <v>3</v>
      </c>
      <c r="S89" s="30"/>
      <c r="T89" s="30">
        <f t="shared" si="35"/>
        <v>0</v>
      </c>
      <c r="U89" s="34">
        <f t="shared" si="43"/>
        <v>2</v>
      </c>
      <c r="V89" s="35">
        <f t="shared" ca="1" si="36"/>
        <v>124</v>
      </c>
      <c r="W89" s="35">
        <f t="shared" ca="1" si="37"/>
        <v>2.1642082724729685</v>
      </c>
      <c r="X89" s="18" t="str">
        <f t="shared" si="30"/>
        <v>AsXSn 4x50 mm2+AsXSn 1x25 mm2</v>
      </c>
      <c r="Y89" s="18" t="str">
        <f t="shared" si="31"/>
        <v xml:space="preserve"> przyłącze napow. nN</v>
      </c>
      <c r="Z89" s="18">
        <f t="shared" si="32"/>
        <v>0</v>
      </c>
      <c r="AA89" s="16" t="s">
        <v>12</v>
      </c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73</v>
      </c>
      <c r="D90" s="116">
        <f t="shared" si="42"/>
        <v>59</v>
      </c>
      <c r="E90" s="116">
        <f t="shared" si="38"/>
        <v>0</v>
      </c>
      <c r="F90" s="117" t="str">
        <f t="shared" si="39"/>
        <v>sprawdz</v>
      </c>
      <c r="G90" s="118" t="str">
        <f t="shared" si="40"/>
        <v xml:space="preserve"> CHECK</v>
      </c>
      <c r="H90" s="116" t="str">
        <f t="shared" si="28"/>
        <v xml:space="preserve">wir. </v>
      </c>
      <c r="I90" s="117" t="str">
        <f t="shared" si="33"/>
        <v>AsXSn 4x50 mm2+AsXSn 1x25 mm2 przyłącze napow. nN</v>
      </c>
      <c r="J90" s="117" t="str">
        <f t="shared" si="41"/>
        <v xml:space="preserve">uchwyty, światłowód, 0 </v>
      </c>
      <c r="K90" s="117"/>
      <c r="L90" s="40" t="s">
        <v>77</v>
      </c>
      <c r="M90" s="112"/>
      <c r="N90" s="30"/>
      <c r="O90" s="30"/>
      <c r="P90" s="113"/>
      <c r="Q90" s="19"/>
      <c r="R90" s="39">
        <v>3</v>
      </c>
      <c r="S90" s="30"/>
      <c r="T90" s="30">
        <f t="shared" si="35"/>
        <v>0</v>
      </c>
      <c r="U90" s="34">
        <f t="shared" si="43"/>
        <v>2</v>
      </c>
      <c r="V90" s="35">
        <f t="shared" ca="1" si="36"/>
        <v>149</v>
      </c>
      <c r="W90" s="35">
        <f t="shared" ca="1" si="37"/>
        <v>2.6005405854715509</v>
      </c>
      <c r="X90" s="18" t="str">
        <f t="shared" si="30"/>
        <v>AsXSn 4x50 mm2+AsXSn 1x25 mm2</v>
      </c>
      <c r="Y90" s="18" t="str">
        <f t="shared" si="31"/>
        <v xml:space="preserve"> przyłącze napow. nN</v>
      </c>
      <c r="Z90" s="18">
        <f t="shared" si="32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74</v>
      </c>
      <c r="D91" s="116">
        <f t="shared" si="42"/>
        <v>60</v>
      </c>
      <c r="E91" s="116">
        <f t="shared" si="38"/>
        <v>0</v>
      </c>
      <c r="F91" s="117" t="str">
        <f t="shared" si="39"/>
        <v>sprawdz</v>
      </c>
      <c r="G91" s="118" t="str">
        <f t="shared" si="40"/>
        <v xml:space="preserve"> CHECK</v>
      </c>
      <c r="H91" s="116" t="str">
        <f t="shared" si="28"/>
        <v xml:space="preserve">wir. </v>
      </c>
      <c r="I91" s="117" t="str">
        <f t="shared" si="33"/>
        <v>AsXSn 4x50 mm2+AsXSn 1x25 mm2 przyłącze napow. nN</v>
      </c>
      <c r="J91" s="117" t="str">
        <f t="shared" si="41"/>
        <v xml:space="preserve">uchwyty, światłowód, 0 </v>
      </c>
      <c r="K91" s="117"/>
      <c r="L91" s="40" t="s">
        <v>77</v>
      </c>
      <c r="M91" s="112"/>
      <c r="N91" s="30"/>
      <c r="O91" s="30"/>
      <c r="P91" s="113"/>
      <c r="Q91" s="19"/>
      <c r="R91" s="39">
        <v>3</v>
      </c>
      <c r="S91" s="30"/>
      <c r="T91" s="30">
        <f t="shared" si="35"/>
        <v>0</v>
      </c>
      <c r="U91" s="34">
        <f t="shared" si="43"/>
        <v>2</v>
      </c>
      <c r="V91" s="35">
        <f t="shared" ca="1" si="36"/>
        <v>162</v>
      </c>
      <c r="W91" s="35">
        <f t="shared" ca="1" si="37"/>
        <v>2.8274333882308138</v>
      </c>
      <c r="X91" s="18" t="str">
        <f t="shared" si="30"/>
        <v>AsXSn 4x50 mm2+AsXSn 1x25 mm2</v>
      </c>
      <c r="Y91" s="18" t="str">
        <f t="shared" si="31"/>
        <v xml:space="preserve"> przyłącze napow. nN</v>
      </c>
      <c r="Z91" s="18">
        <f t="shared" si="32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75</v>
      </c>
      <c r="D92" s="116">
        <f t="shared" si="42"/>
        <v>61</v>
      </c>
      <c r="E92" s="116">
        <f t="shared" si="38"/>
        <v>0</v>
      </c>
      <c r="F92" s="117" t="str">
        <f t="shared" si="39"/>
        <v>sprawdz</v>
      </c>
      <c r="G92" s="118" t="str">
        <f t="shared" si="40"/>
        <v xml:space="preserve"> CHECK</v>
      </c>
      <c r="H92" s="116" t="str">
        <f t="shared" si="28"/>
        <v xml:space="preserve">wir. </v>
      </c>
      <c r="I92" s="117" t="str">
        <f t="shared" si="33"/>
        <v>AsXSn 4x50 mm2+AsXSn 1x25 mm2 przyłącze napow. nN</v>
      </c>
      <c r="J92" s="117" t="str">
        <f t="shared" si="41"/>
        <v xml:space="preserve">uchwyty, światłowód, 0 </v>
      </c>
      <c r="K92" s="117"/>
      <c r="L92" s="40" t="s">
        <v>77</v>
      </c>
      <c r="M92" s="112"/>
      <c r="N92" s="30"/>
      <c r="O92" s="30"/>
      <c r="P92" s="113"/>
      <c r="Q92" s="19"/>
      <c r="R92" s="39">
        <v>3</v>
      </c>
      <c r="S92" s="30"/>
      <c r="T92" s="30">
        <f t="shared" si="35"/>
        <v>0</v>
      </c>
      <c r="U92" s="34">
        <f t="shared" si="43"/>
        <v>2</v>
      </c>
      <c r="V92" s="35">
        <f t="shared" ca="1" si="36"/>
        <v>178</v>
      </c>
      <c r="W92" s="35">
        <f t="shared" ca="1" si="37"/>
        <v>3.1066860685499065</v>
      </c>
      <c r="X92" s="18" t="str">
        <f t="shared" si="30"/>
        <v>AsXSn 4x50 mm2+AsXSn 1x25 mm2</v>
      </c>
      <c r="Y92" s="18" t="str">
        <f t="shared" si="31"/>
        <v xml:space="preserve"> przyłącze napow. nN</v>
      </c>
      <c r="Z92" s="18">
        <f t="shared" si="32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76</v>
      </c>
      <c r="D93" s="116">
        <f t="shared" si="42"/>
        <v>62</v>
      </c>
      <c r="E93" s="116">
        <f t="shared" si="38"/>
        <v>0</v>
      </c>
      <c r="F93" s="117" t="str">
        <f t="shared" si="39"/>
        <v>sprawdz</v>
      </c>
      <c r="G93" s="118" t="str">
        <f t="shared" si="40"/>
        <v xml:space="preserve"> CHECK</v>
      </c>
      <c r="H93" s="116" t="str">
        <f t="shared" si="28"/>
        <v xml:space="preserve">wir. </v>
      </c>
      <c r="I93" s="117" t="str">
        <f t="shared" si="33"/>
        <v>AsXSn 4x50 mm2+AsXSn 1x25 mm2 przyłącze napow. nN</v>
      </c>
      <c r="J93" s="117" t="str">
        <f t="shared" si="41"/>
        <v xml:space="preserve">uchwyty, światłowód, 0 </v>
      </c>
      <c r="K93" s="117"/>
      <c r="L93" s="40" t="s">
        <v>77</v>
      </c>
      <c r="M93" s="112"/>
      <c r="N93" s="14"/>
      <c r="O93" s="30"/>
      <c r="P93" s="113"/>
      <c r="Q93" s="19"/>
      <c r="R93" s="39">
        <v>3</v>
      </c>
      <c r="S93" s="30"/>
      <c r="T93" s="30">
        <f t="shared" si="35"/>
        <v>0</v>
      </c>
      <c r="U93" s="34">
        <f t="shared" si="43"/>
        <v>2</v>
      </c>
      <c r="V93" s="35">
        <f t="shared" ca="1" si="36"/>
        <v>116</v>
      </c>
      <c r="W93" s="35">
        <f t="shared" ca="1" si="37"/>
        <v>2.0245819323134224</v>
      </c>
      <c r="X93" s="18" t="str">
        <f t="shared" si="30"/>
        <v>AsXSn 4x50 mm2+AsXSn 1x25 mm2</v>
      </c>
      <c r="Y93" s="18" t="str">
        <f t="shared" si="31"/>
        <v xml:space="preserve"> przyłącze napow. nN</v>
      </c>
      <c r="Z93" s="18">
        <f t="shared" si="32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77</v>
      </c>
      <c r="D94" s="116">
        <f t="shared" si="42"/>
        <v>63</v>
      </c>
      <c r="E94" s="116">
        <f t="shared" si="38"/>
        <v>0</v>
      </c>
      <c r="F94" s="117" t="str">
        <f t="shared" si="39"/>
        <v>sprawdz</v>
      </c>
      <c r="G94" s="118" t="str">
        <f t="shared" si="40"/>
        <v xml:space="preserve"> CHECK</v>
      </c>
      <c r="H94" s="116" t="str">
        <f t="shared" si="28"/>
        <v xml:space="preserve">wir. </v>
      </c>
      <c r="I94" s="117" t="str">
        <f t="shared" si="33"/>
        <v>AsXSn 4x50 mm2+AsXSn 1x25 mm2 przyłącze napow. nN</v>
      </c>
      <c r="J94" s="117" t="str">
        <f t="shared" si="41"/>
        <v xml:space="preserve">uchwyty, światłowód, 0 </v>
      </c>
      <c r="K94" s="117"/>
      <c r="L94" s="40" t="s">
        <v>77</v>
      </c>
      <c r="M94" s="112"/>
      <c r="N94" s="57"/>
      <c r="O94" s="44"/>
      <c r="P94" s="113"/>
      <c r="Q94" s="19"/>
      <c r="R94" s="39">
        <v>3</v>
      </c>
      <c r="S94" s="30"/>
      <c r="T94" s="30">
        <f t="shared" si="35"/>
        <v>0</v>
      </c>
      <c r="U94" s="34">
        <f t="shared" si="43"/>
        <v>2</v>
      </c>
      <c r="V94" s="35">
        <f t="shared" ca="1" si="36"/>
        <v>141</v>
      </c>
      <c r="W94" s="35">
        <f t="shared" ca="1" si="37"/>
        <v>2.4609142453120048</v>
      </c>
      <c r="X94" s="18" t="str">
        <f t="shared" si="30"/>
        <v>AsXSn 4x50 mm2+AsXSn 1x25 mm2</v>
      </c>
      <c r="Y94" s="18" t="str">
        <f t="shared" si="31"/>
        <v xml:space="preserve"> przyłącze napow. nN</v>
      </c>
      <c r="Z94" s="18">
        <f t="shared" si="32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78</v>
      </c>
      <c r="D95" s="116">
        <f t="shared" si="42"/>
        <v>64</v>
      </c>
      <c r="E95" s="116">
        <f t="shared" si="38"/>
        <v>0</v>
      </c>
      <c r="F95" s="117" t="str">
        <f t="shared" si="39"/>
        <v>sprawdz</v>
      </c>
      <c r="G95" s="118" t="str">
        <f t="shared" si="40"/>
        <v xml:space="preserve"> CHECK</v>
      </c>
      <c r="H95" s="116" t="str">
        <f t="shared" si="28"/>
        <v xml:space="preserve">wir. </v>
      </c>
      <c r="I95" s="117" t="str">
        <f t="shared" si="33"/>
        <v>AsXSn 4x50 mm2+AsXSn 1x25 mm2 przyłącze napow. nN</v>
      </c>
      <c r="J95" s="117" t="str">
        <f t="shared" si="41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0"/>
      <c r="T95" s="30">
        <f t="shared" si="35"/>
        <v>0</v>
      </c>
      <c r="U95" s="34">
        <f>SUM(U81:U94)</f>
        <v>909</v>
      </c>
      <c r="V95" s="35">
        <f t="shared" ca="1" si="36"/>
        <v>118</v>
      </c>
      <c r="W95" s="35">
        <f t="shared" ca="1" si="37"/>
        <v>2.0594885173533091</v>
      </c>
      <c r="X95" s="18" t="str">
        <f t="shared" si="30"/>
        <v>AsXSn 4x50 mm2+AsXSn 1x25 mm2</v>
      </c>
      <c r="Y95" s="18" t="str">
        <f t="shared" si="31"/>
        <v xml:space="preserve"> przyłącze napow. nN</v>
      </c>
      <c r="Z95" s="18">
        <f t="shared" si="32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79</v>
      </c>
      <c r="D96" s="116">
        <f t="shared" si="42"/>
        <v>65</v>
      </c>
      <c r="E96" s="116">
        <f t="shared" si="38"/>
        <v>0</v>
      </c>
      <c r="F96" s="117" t="str">
        <f t="shared" si="39"/>
        <v>sprawdz</v>
      </c>
      <c r="G96" s="118" t="str">
        <f t="shared" si="40"/>
        <v xml:space="preserve"> CHECK</v>
      </c>
      <c r="H96" s="116" t="str">
        <f t="shared" si="28"/>
        <v xml:space="preserve">wir. </v>
      </c>
      <c r="I96" s="117" t="str">
        <f t="shared" si="33"/>
        <v>AsXSn 4x50 mm2+AsXSn 1x25 mm2 przyłącze napow. nN</v>
      </c>
      <c r="J96" s="117" t="str">
        <f t="shared" si="41"/>
        <v xml:space="preserve">uchwyty, światłowód, 0 </v>
      </c>
      <c r="K96" s="117"/>
      <c r="L96" s="40" t="s">
        <v>77</v>
      </c>
      <c r="M96" s="112"/>
      <c r="N96" s="39"/>
      <c r="O96" s="39"/>
      <c r="P96" s="33"/>
      <c r="Q96" s="19"/>
      <c r="R96" s="39">
        <v>3</v>
      </c>
      <c r="S96" s="39"/>
      <c r="T96" s="30">
        <f t="shared" si="35"/>
        <v>0</v>
      </c>
      <c r="U96" s="34"/>
      <c r="V96" s="35">
        <f t="shared" ca="1" si="36"/>
        <v>152</v>
      </c>
      <c r="W96" s="35">
        <f t="shared" ca="1" si="37"/>
        <v>2.6529004630313811</v>
      </c>
      <c r="X96" s="18" t="str">
        <f t="shared" si="30"/>
        <v>AsXSn 4x50 mm2+AsXSn 1x25 mm2</v>
      </c>
      <c r="Y96" s="18" t="str">
        <f t="shared" si="31"/>
        <v xml:space="preserve"> przyłącze napow. nN</v>
      </c>
      <c r="Z96" s="18">
        <f t="shared" si="32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80</v>
      </c>
      <c r="D97" s="116">
        <f t="shared" si="42"/>
        <v>66</v>
      </c>
      <c r="E97" s="116">
        <f t="shared" si="38"/>
        <v>0</v>
      </c>
      <c r="F97" s="117" t="str">
        <f t="shared" si="39"/>
        <v>sprawdz</v>
      </c>
      <c r="G97" s="118" t="str">
        <f t="shared" si="40"/>
        <v xml:space="preserve"> CHECK</v>
      </c>
      <c r="H97" s="116" t="str">
        <f t="shared" si="28"/>
        <v xml:space="preserve">wir. </v>
      </c>
      <c r="I97" s="117" t="str">
        <f t="shared" si="33"/>
        <v>AsXSn 4x50 mm2+AsXSn 1x25 mm2 przyłącze napow. nN</v>
      </c>
      <c r="J97" s="117" t="str">
        <f t="shared" si="41"/>
        <v xml:space="preserve">uchwyty, światłowód, 0 </v>
      </c>
      <c r="K97" s="116"/>
      <c r="L97" s="40" t="s">
        <v>77</v>
      </c>
      <c r="M97" s="112"/>
      <c r="N97" s="39"/>
      <c r="O97" s="39"/>
      <c r="P97" s="33"/>
      <c r="Q97" s="19"/>
      <c r="R97" s="39">
        <v>3</v>
      </c>
      <c r="S97" s="39"/>
      <c r="T97" s="30">
        <f t="shared" si="35"/>
        <v>0</v>
      </c>
      <c r="U97" s="34"/>
      <c r="V97" s="35">
        <f t="shared" ca="1" si="36"/>
        <v>138</v>
      </c>
      <c r="W97" s="35">
        <f t="shared" ca="1" si="37"/>
        <v>2.4085543677521746</v>
      </c>
      <c r="X97" s="18" t="str">
        <f t="shared" si="30"/>
        <v>AsXSn 4x50 mm2+AsXSn 1x25 mm2</v>
      </c>
      <c r="Y97" s="18" t="str">
        <f t="shared" si="31"/>
        <v xml:space="preserve"> przyłącze napow. nN</v>
      </c>
      <c r="Z97" s="18">
        <f t="shared" si="32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81</v>
      </c>
      <c r="D98" s="116">
        <f t="shared" si="42"/>
        <v>67</v>
      </c>
      <c r="E98" s="116">
        <f t="shared" si="38"/>
        <v>0</v>
      </c>
      <c r="F98" s="117" t="str">
        <f t="shared" si="39"/>
        <v>sprawdz</v>
      </c>
      <c r="G98" s="118" t="str">
        <f t="shared" si="40"/>
        <v xml:space="preserve"> CHECK</v>
      </c>
      <c r="H98" s="116" t="str">
        <f t="shared" si="28"/>
        <v xml:space="preserve">wir. </v>
      </c>
      <c r="I98" s="117" t="str">
        <f t="shared" si="33"/>
        <v>AsXSn 4x50 mm2+AsXSn 1x25 mm2 przyłącze napow. nN</v>
      </c>
      <c r="J98" s="117" t="str">
        <f t="shared" si="41"/>
        <v xml:space="preserve">uchwyty, światłowód, 0 </v>
      </c>
      <c r="K98" s="116"/>
      <c r="L98" s="40" t="s">
        <v>77</v>
      </c>
      <c r="M98" s="112"/>
      <c r="N98" s="30"/>
      <c r="O98" s="30"/>
      <c r="P98" s="33"/>
      <c r="Q98" s="19"/>
      <c r="R98" s="39">
        <v>3</v>
      </c>
      <c r="S98" s="30"/>
      <c r="T98" s="30">
        <f t="shared" si="35"/>
        <v>0</v>
      </c>
      <c r="U98" s="34"/>
      <c r="V98" s="35">
        <f t="shared" ca="1" si="36"/>
        <v>134</v>
      </c>
      <c r="W98" s="35">
        <f t="shared" ca="1" si="37"/>
        <v>2.3387411976724017</v>
      </c>
      <c r="X98" s="18" t="str">
        <f t="shared" si="30"/>
        <v>AsXSn 4x50 mm2+AsXSn 1x25 mm2</v>
      </c>
      <c r="Y98" s="18" t="str">
        <f t="shared" si="31"/>
        <v xml:space="preserve"> przyłącze napow. nN</v>
      </c>
      <c r="Z98" s="18">
        <f t="shared" si="32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82</v>
      </c>
      <c r="D99" s="116">
        <f t="shared" si="42"/>
        <v>68</v>
      </c>
      <c r="E99" s="116">
        <f t="shared" si="38"/>
        <v>0</v>
      </c>
      <c r="F99" s="117" t="str">
        <f t="shared" si="39"/>
        <v>sprawdz</v>
      </c>
      <c r="G99" s="118" t="str">
        <f t="shared" si="40"/>
        <v xml:space="preserve"> CHECK</v>
      </c>
      <c r="H99" s="116" t="str">
        <f t="shared" si="28"/>
        <v xml:space="preserve">wir. </v>
      </c>
      <c r="I99" s="117" t="str">
        <f t="shared" si="33"/>
        <v>AsXSn 4x50 mm2+AsXSn 1x25 mm2 przyłącze napow. nN</v>
      </c>
      <c r="J99" s="117" t="str">
        <f t="shared" si="41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>
        <f t="shared" si="35"/>
        <v>0</v>
      </c>
      <c r="U99" s="34">
        <f t="shared" ref="U99:U107" si="44">P99+2</f>
        <v>2</v>
      </c>
      <c r="V99" s="35">
        <f t="shared" ca="1" si="36"/>
        <v>130</v>
      </c>
      <c r="W99" s="35">
        <f ca="1">RADIANS(V99)</f>
        <v>2.2689280275926285</v>
      </c>
      <c r="X99" s="18" t="str">
        <f t="shared" si="30"/>
        <v>AsXSn 4x50 mm2+AsXSn 1x25 mm2</v>
      </c>
      <c r="Y99" s="18" t="str">
        <f t="shared" si="31"/>
        <v xml:space="preserve"> przyłącze napow. nN</v>
      </c>
      <c r="Z99" s="18">
        <f t="shared" si="32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83</v>
      </c>
      <c r="D100" s="116">
        <f t="shared" si="42"/>
        <v>69</v>
      </c>
      <c r="E100" s="116">
        <f t="shared" si="38"/>
        <v>0</v>
      </c>
      <c r="F100" s="117" t="str">
        <f t="shared" si="39"/>
        <v>sprawdz</v>
      </c>
      <c r="G100" s="118" t="str">
        <f t="shared" si="40"/>
        <v xml:space="preserve"> CHECK</v>
      </c>
      <c r="H100" s="116" t="str">
        <f t="shared" si="28"/>
        <v xml:space="preserve">wir. </v>
      </c>
      <c r="I100" s="117" t="str">
        <f t="shared" si="33"/>
        <v>AsXSn 4x50 mm2+AsXSn 1x25 mm2 przyłącze napow. nN</v>
      </c>
      <c r="J100" s="117" t="str">
        <f t="shared" si="41"/>
        <v xml:space="preserve">uchwyty, światłowód, 0 </v>
      </c>
      <c r="K100" s="117"/>
      <c r="L100" s="40" t="s">
        <v>77</v>
      </c>
      <c r="M100" s="112"/>
      <c r="N100" s="30"/>
      <c r="O100" s="30"/>
      <c r="P100" s="33"/>
      <c r="Q100" s="19"/>
      <c r="R100" s="39">
        <v>3</v>
      </c>
      <c r="S100" s="30"/>
      <c r="T100" s="30">
        <f t="shared" si="35"/>
        <v>0</v>
      </c>
      <c r="U100" s="34">
        <f t="shared" si="44"/>
        <v>2</v>
      </c>
      <c r="V100" s="35">
        <f t="shared" ca="1" si="36"/>
        <v>180</v>
      </c>
      <c r="W100" s="35"/>
      <c r="X100" s="18" t="str">
        <f t="shared" si="30"/>
        <v>AsXSn 4x50 mm2+AsXSn 1x25 mm2</v>
      </c>
      <c r="Y100" s="18" t="str">
        <f t="shared" si="31"/>
        <v xml:space="preserve"> przyłącze napow. nN</v>
      </c>
      <c r="Z100" s="18">
        <f t="shared" si="32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84</v>
      </c>
      <c r="D101" s="116">
        <f t="shared" si="42"/>
        <v>70</v>
      </c>
      <c r="E101" s="116">
        <f t="shared" si="38"/>
        <v>0</v>
      </c>
      <c r="F101" s="117" t="str">
        <f t="shared" si="39"/>
        <v>sprawdz</v>
      </c>
      <c r="G101" s="118" t="str">
        <f t="shared" si="40"/>
        <v xml:space="preserve"> CHECK</v>
      </c>
      <c r="H101" s="116" t="str">
        <f t="shared" si="28"/>
        <v xml:space="preserve">wir. </v>
      </c>
      <c r="I101" s="117" t="str">
        <f t="shared" si="33"/>
        <v>AsXSn 4x50 mm2+AsXSn 1x25 mm2 przyłącze napow. nN</v>
      </c>
      <c r="J101" s="117" t="str">
        <f t="shared" si="41"/>
        <v xml:space="preserve">uchwyty, światłowód, 0 </v>
      </c>
      <c r="K101" s="117"/>
      <c r="L101" s="40" t="s">
        <v>77</v>
      </c>
      <c r="M101" s="112"/>
      <c r="N101" s="30"/>
      <c r="O101" s="30"/>
      <c r="P101" s="33"/>
      <c r="Q101" s="19"/>
      <c r="R101" s="39">
        <v>3</v>
      </c>
      <c r="S101" s="30"/>
      <c r="T101" s="30">
        <f t="shared" si="35"/>
        <v>0</v>
      </c>
      <c r="U101" s="34">
        <f t="shared" si="44"/>
        <v>2</v>
      </c>
      <c r="V101" s="35">
        <f t="shared" ca="1" si="36"/>
        <v>180</v>
      </c>
      <c r="W101" s="35"/>
      <c r="X101" s="18" t="str">
        <f t="shared" si="30"/>
        <v>AsXSn 4x50 mm2+AsXSn 1x25 mm2</v>
      </c>
      <c r="Y101" s="18" t="str">
        <f t="shared" si="31"/>
        <v xml:space="preserve"> przyłącze napow. nN</v>
      </c>
      <c r="Z101" s="18">
        <f t="shared" si="32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85</v>
      </c>
      <c r="D102" s="116">
        <f t="shared" si="42"/>
        <v>71</v>
      </c>
      <c r="E102" s="116">
        <f t="shared" si="38"/>
        <v>0</v>
      </c>
      <c r="F102" s="117" t="str">
        <f t="shared" si="39"/>
        <v>sprawdz</v>
      </c>
      <c r="G102" s="118" t="str">
        <f t="shared" si="40"/>
        <v xml:space="preserve"> CHECK</v>
      </c>
      <c r="H102" s="116" t="str">
        <f t="shared" si="28"/>
        <v xml:space="preserve">wir. </v>
      </c>
      <c r="I102" s="117" t="str">
        <f t="shared" si="33"/>
        <v>AsXSn 4x50 mm2+AsXSn 1x25 mm2 przyłącze napow. nN</v>
      </c>
      <c r="J102" s="117" t="str">
        <f t="shared" si="41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>
        <f t="shared" si="35"/>
        <v>0</v>
      </c>
      <c r="U102" s="34">
        <f t="shared" si="44"/>
        <v>2</v>
      </c>
      <c r="V102" s="35">
        <f t="shared" ca="1" si="36"/>
        <v>178</v>
      </c>
      <c r="W102" s="35">
        <f ca="1">RADIANS(V102)</f>
        <v>3.1066860685499065</v>
      </c>
      <c r="X102" s="18" t="str">
        <f t="shared" si="30"/>
        <v>AsXSn 4x50 mm2+AsXSn 1x25 mm2</v>
      </c>
      <c r="Y102" s="18" t="str">
        <f t="shared" si="31"/>
        <v xml:space="preserve"> przyłącze napow. nN</v>
      </c>
      <c r="Z102" s="18">
        <f t="shared" si="32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86</v>
      </c>
      <c r="D103" s="116">
        <f t="shared" si="42"/>
        <v>72</v>
      </c>
      <c r="E103" s="116">
        <f t="shared" si="38"/>
        <v>0</v>
      </c>
      <c r="F103" s="117" t="str">
        <f t="shared" si="39"/>
        <v>sprawdz</v>
      </c>
      <c r="G103" s="118" t="str">
        <f t="shared" si="40"/>
        <v xml:space="preserve"> CHECK</v>
      </c>
      <c r="H103" s="116" t="str">
        <f t="shared" si="28"/>
        <v xml:space="preserve">wir. </v>
      </c>
      <c r="I103" s="117" t="str">
        <f t="shared" si="33"/>
        <v>AsXSn 4x50 mm2+AsXSn 1x25 mm2 przyłącze napow. nN</v>
      </c>
      <c r="J103" s="117" t="str">
        <f t="shared" si="41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>
        <f t="shared" si="35"/>
        <v>0</v>
      </c>
      <c r="U103" s="34">
        <f t="shared" si="44"/>
        <v>2</v>
      </c>
      <c r="V103" s="35">
        <f t="shared" ca="1" si="36"/>
        <v>138</v>
      </c>
      <c r="W103" s="35">
        <f ca="1">RADIANS(V103)</f>
        <v>2.4085543677521746</v>
      </c>
      <c r="X103" s="18" t="str">
        <f t="shared" si="30"/>
        <v>AsXSn 4x50 mm2+AsXSn 1x25 mm2</v>
      </c>
      <c r="Y103" s="18" t="str">
        <f t="shared" si="31"/>
        <v xml:space="preserve"> przyłącze napow. nN</v>
      </c>
      <c r="Z103" s="18">
        <f t="shared" si="32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87</v>
      </c>
      <c r="D104" s="116">
        <f t="shared" si="42"/>
        <v>73</v>
      </c>
      <c r="E104" s="116">
        <f t="shared" si="38"/>
        <v>0</v>
      </c>
      <c r="F104" s="117" t="str">
        <f t="shared" si="39"/>
        <v>sprawdz</v>
      </c>
      <c r="G104" s="118" t="str">
        <f t="shared" si="40"/>
        <v xml:space="preserve"> CHECK</v>
      </c>
      <c r="H104" s="116" t="str">
        <f t="shared" si="28"/>
        <v xml:space="preserve">wir. </v>
      </c>
      <c r="I104" s="117" t="str">
        <f t="shared" si="33"/>
        <v>AsXSn 4x50 mm2+AsXSn 1x25 mm2 przyłącze napow. nN</v>
      </c>
      <c r="J104" s="117" t="str">
        <f t="shared" si="41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>
        <f t="shared" si="35"/>
        <v>0</v>
      </c>
      <c r="U104" s="34">
        <f t="shared" si="44"/>
        <v>2</v>
      </c>
      <c r="V104" s="35">
        <f t="shared" ca="1" si="36"/>
        <v>178</v>
      </c>
      <c r="W104" s="35">
        <f ca="1">RADIANS(V104)</f>
        <v>3.1066860685499065</v>
      </c>
      <c r="X104" s="18" t="str">
        <f t="shared" si="30"/>
        <v>AsXSn 4x50 mm2+AsXSn 1x25 mm2</v>
      </c>
      <c r="Y104" s="18" t="str">
        <f t="shared" si="31"/>
        <v xml:space="preserve"> przyłącze napow. nN</v>
      </c>
      <c r="Z104" s="18">
        <f t="shared" si="32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88</v>
      </c>
      <c r="D105" s="116">
        <f t="shared" si="42"/>
        <v>74</v>
      </c>
      <c r="E105" s="116">
        <f t="shared" si="38"/>
        <v>0</v>
      </c>
      <c r="F105" s="117" t="str">
        <f t="shared" si="39"/>
        <v>sprawdz</v>
      </c>
      <c r="G105" s="118" t="str">
        <f t="shared" si="40"/>
        <v xml:space="preserve"> CHECK</v>
      </c>
      <c r="H105" s="116" t="str">
        <f t="shared" si="28"/>
        <v xml:space="preserve">wir. </v>
      </c>
      <c r="I105" s="117" t="str">
        <f t="shared" si="33"/>
        <v>AsXSn 4x50 mm2+AsXSn 1x25 mm2 przyłącze napow. nN</v>
      </c>
      <c r="J105" s="117" t="str">
        <f t="shared" si="41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>
        <f t="shared" si="35"/>
        <v>0</v>
      </c>
      <c r="U105" s="34">
        <f t="shared" si="44"/>
        <v>2</v>
      </c>
      <c r="V105" s="35">
        <f t="shared" ca="1" si="36"/>
        <v>174</v>
      </c>
      <c r="W105" s="35"/>
      <c r="X105" s="18" t="str">
        <f t="shared" si="30"/>
        <v>AsXSn 4x50 mm2+AsXSn 1x25 mm2</v>
      </c>
      <c r="Y105" s="18" t="str">
        <f t="shared" si="31"/>
        <v xml:space="preserve"> przyłącze napow. nN</v>
      </c>
      <c r="Z105" s="18">
        <f t="shared" si="32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89</v>
      </c>
      <c r="D106" s="116">
        <f t="shared" si="42"/>
        <v>75</v>
      </c>
      <c r="E106" s="116">
        <f t="shared" si="38"/>
        <v>0</v>
      </c>
      <c r="F106" s="117" t="str">
        <f t="shared" si="39"/>
        <v>sprawdz</v>
      </c>
      <c r="G106" s="118" t="str">
        <f t="shared" si="40"/>
        <v xml:space="preserve"> CHECK</v>
      </c>
      <c r="H106" s="116" t="str">
        <f t="shared" si="28"/>
        <v xml:space="preserve">wir. </v>
      </c>
      <c r="I106" s="117" t="str">
        <f t="shared" si="33"/>
        <v>AsXSn 4x50 mm2+AsXSn 1x25 mm2 przyłącze napow. nN</v>
      </c>
      <c r="J106" s="117" t="str">
        <f t="shared" si="41"/>
        <v xml:space="preserve">uchwyty, światłowód, 0 </v>
      </c>
      <c r="K106" s="117"/>
      <c r="L106" s="40" t="s">
        <v>77</v>
      </c>
      <c r="M106" s="112"/>
      <c r="N106" s="58"/>
      <c r="O106" s="30"/>
      <c r="P106" s="33"/>
      <c r="Q106" s="19"/>
      <c r="R106" s="39">
        <v>3</v>
      </c>
      <c r="S106" s="30"/>
      <c r="T106" s="30">
        <f t="shared" si="35"/>
        <v>0</v>
      </c>
      <c r="U106" s="34">
        <f t="shared" si="44"/>
        <v>2</v>
      </c>
      <c r="V106" s="35">
        <f t="shared" ca="1" si="36"/>
        <v>122</v>
      </c>
      <c r="W106" s="35"/>
      <c r="X106" s="18" t="str">
        <f t="shared" si="30"/>
        <v>AsXSn 4x50 mm2+AsXSn 1x25 mm2</v>
      </c>
      <c r="Y106" s="18" t="str">
        <f t="shared" si="31"/>
        <v xml:space="preserve"> przyłącze napow. nN</v>
      </c>
      <c r="Z106" s="18">
        <f t="shared" si="32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90</v>
      </c>
      <c r="D107" s="116">
        <f t="shared" si="42"/>
        <v>76</v>
      </c>
      <c r="E107" s="116">
        <f t="shared" si="38"/>
        <v>0</v>
      </c>
      <c r="F107" s="117" t="str">
        <f t="shared" si="39"/>
        <v>sprawdz</v>
      </c>
      <c r="G107" s="118" t="str">
        <f t="shared" si="40"/>
        <v xml:space="preserve"> CHECK</v>
      </c>
      <c r="H107" s="116" t="str">
        <f t="shared" si="28"/>
        <v xml:space="preserve">wir. </v>
      </c>
      <c r="I107" s="117" t="str">
        <f t="shared" si="33"/>
        <v>AsXSn 4x50 mm2+AsXSn 1x25 mm2 przyłącze napow. nN</v>
      </c>
      <c r="J107" s="117" t="str">
        <f t="shared" si="41"/>
        <v xml:space="preserve">uchwyty, światłowód, 0 </v>
      </c>
      <c r="K107" s="117"/>
      <c r="L107" s="40" t="s">
        <v>77</v>
      </c>
      <c r="M107" s="112"/>
      <c r="N107" s="57"/>
      <c r="O107" s="30"/>
      <c r="P107" s="33"/>
      <c r="Q107" s="19"/>
      <c r="R107" s="39">
        <v>3</v>
      </c>
      <c r="S107" s="30"/>
      <c r="T107" s="30">
        <f t="shared" si="35"/>
        <v>0</v>
      </c>
      <c r="U107" s="34">
        <f t="shared" si="44"/>
        <v>2</v>
      </c>
      <c r="V107" s="35">
        <f t="shared" ca="1" si="36"/>
        <v>169</v>
      </c>
      <c r="W107" s="35"/>
      <c r="X107" s="18" t="str">
        <f t="shared" si="30"/>
        <v>AsXSn 4x50 mm2+AsXSn 1x25 mm2</v>
      </c>
      <c r="Y107" s="18" t="str">
        <f t="shared" si="31"/>
        <v xml:space="preserve"> przyłącze napow. nN</v>
      </c>
      <c r="Z107" s="18">
        <f t="shared" si="32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91</v>
      </c>
      <c r="D108" s="116">
        <f t="shared" si="42"/>
        <v>77</v>
      </c>
      <c r="E108" s="116">
        <f t="shared" si="38"/>
        <v>0</v>
      </c>
      <c r="F108" s="117" t="str">
        <f t="shared" si="39"/>
        <v>sprawdz</v>
      </c>
      <c r="G108" s="118" t="str">
        <f t="shared" si="40"/>
        <v xml:space="preserve"> CHECK</v>
      </c>
      <c r="H108" s="116" t="str">
        <f t="shared" si="28"/>
        <v xml:space="preserve">wir. </v>
      </c>
      <c r="I108" s="117" t="str">
        <f t="shared" si="33"/>
        <v>AsXSn 4x50 mm2+AsXSn 1x25 mm2 przyłącze napow. nN</v>
      </c>
      <c r="J108" s="117" t="str">
        <f t="shared" si="41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SUM(U99:U107)</f>
        <v>18</v>
      </c>
      <c r="V108" s="35">
        <f t="shared" ca="1" si="36"/>
        <v>138</v>
      </c>
      <c r="W108" s="35">
        <f ca="1">RADIANS(V108)</f>
        <v>2.4085543677521746</v>
      </c>
      <c r="X108" s="18" t="str">
        <f t="shared" si="30"/>
        <v>AsXSn 4x50 mm2+AsXSn 1x25 mm2</v>
      </c>
      <c r="Y108" s="18" t="str">
        <f t="shared" si="31"/>
        <v xml:space="preserve"> przyłącze napow. nN</v>
      </c>
      <c r="Z108" s="18">
        <f t="shared" si="32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92</v>
      </c>
      <c r="D109" s="116">
        <f t="shared" si="42"/>
        <v>78</v>
      </c>
      <c r="E109" s="116">
        <f t="shared" si="38"/>
        <v>0</v>
      </c>
      <c r="F109" s="117" t="str">
        <f t="shared" si="39"/>
        <v>sprawdz</v>
      </c>
      <c r="G109" s="118" t="str">
        <f t="shared" si="40"/>
        <v xml:space="preserve"> CHECK</v>
      </c>
      <c r="H109" s="116" t="str">
        <f t="shared" si="28"/>
        <v xml:space="preserve">wir. </v>
      </c>
      <c r="I109" s="117" t="str">
        <f t="shared" si="33"/>
        <v>AsXSn 4x50 mm2+AsXSn 1x25 mm2 przyłącze napow. nN</v>
      </c>
      <c r="J109" s="117" t="str">
        <f t="shared" si="41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1258</v>
      </c>
      <c r="V109" s="35">
        <f t="shared" ca="1" si="36"/>
        <v>160</v>
      </c>
      <c r="W109" s="35">
        <f ca="1">RADIANS(V109)</f>
        <v>2.7925268031909272</v>
      </c>
      <c r="X109" s="18" t="str">
        <f t="shared" si="30"/>
        <v>AsXSn 4x50 mm2+AsXSn 1x25 mm2</v>
      </c>
      <c r="Y109" s="18" t="str">
        <f t="shared" si="31"/>
        <v xml:space="preserve"> przyłącze napow. nN</v>
      </c>
      <c r="Z109" s="18">
        <f t="shared" si="32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93</v>
      </c>
      <c r="D110" s="116">
        <f t="shared" si="42"/>
        <v>79</v>
      </c>
      <c r="E110" s="116">
        <f t="shared" si="38"/>
        <v>0</v>
      </c>
      <c r="F110" s="117" t="str">
        <f t="shared" si="39"/>
        <v>sprawdz</v>
      </c>
      <c r="G110" s="118" t="str">
        <f t="shared" si="40"/>
        <v xml:space="preserve"> CHECK</v>
      </c>
      <c r="H110" s="116" t="str">
        <f t="shared" si="28"/>
        <v xml:space="preserve">wir. </v>
      </c>
      <c r="I110" s="117" t="str">
        <f t="shared" si="33"/>
        <v>AsXSn 4x50 mm2+AsXSn 1x25 mm2 przyłącze napow. nN</v>
      </c>
      <c r="J110" s="117" t="str">
        <f t="shared" si="41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21" si="45">P110+2</f>
        <v>2</v>
      </c>
      <c r="V110" s="35">
        <f t="shared" ca="1" si="36"/>
        <v>115</v>
      </c>
      <c r="W110" s="35">
        <f ca="1">RADIANS(V110)</f>
        <v>2.0071286397934789</v>
      </c>
      <c r="X110" s="18" t="str">
        <f t="shared" si="30"/>
        <v>AsXSn 4x50 mm2+AsXSn 1x25 mm2</v>
      </c>
      <c r="Y110" s="18" t="str">
        <f t="shared" si="31"/>
        <v xml:space="preserve"> przyłącze napow. nN</v>
      </c>
      <c r="Z110" s="18">
        <f t="shared" si="32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94</v>
      </c>
      <c r="D111" s="116">
        <f t="shared" si="42"/>
        <v>80</v>
      </c>
      <c r="E111" s="116">
        <f t="shared" si="38"/>
        <v>0</v>
      </c>
      <c r="F111" s="117" t="str">
        <f t="shared" si="39"/>
        <v>sprawdz</v>
      </c>
      <c r="G111" s="118" t="str">
        <f t="shared" si="40"/>
        <v xml:space="preserve"> CHECK</v>
      </c>
      <c r="H111" s="116" t="str">
        <f t="shared" si="28"/>
        <v xml:space="preserve">wir. </v>
      </c>
      <c r="I111" s="117" t="str">
        <f t="shared" si="33"/>
        <v>AsXSn 4x50 mm2+AsXSn 1x25 mm2 przyłącze napow. nN</v>
      </c>
      <c r="J111" s="117" t="str">
        <f t="shared" si="41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45"/>
        <v>2</v>
      </c>
      <c r="V111" s="35">
        <f t="shared" ca="1" si="36"/>
        <v>144</v>
      </c>
      <c r="W111" s="35"/>
      <c r="X111" s="18" t="str">
        <f t="shared" si="30"/>
        <v>AsXSn 4x50 mm2+AsXSn 1x25 mm2</v>
      </c>
      <c r="Y111" s="18" t="str">
        <f t="shared" si="31"/>
        <v xml:space="preserve"> przyłącze napow. nN</v>
      </c>
      <c r="Z111" s="18">
        <f t="shared" si="32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95</v>
      </c>
      <c r="D112" s="116">
        <f t="shared" si="42"/>
        <v>81</v>
      </c>
      <c r="E112" s="116">
        <f t="shared" si="38"/>
        <v>0</v>
      </c>
      <c r="F112" s="117" t="str">
        <f t="shared" si="39"/>
        <v>sprawdz</v>
      </c>
      <c r="G112" s="118" t="str">
        <f t="shared" si="40"/>
        <v xml:space="preserve"> CHECK</v>
      </c>
      <c r="H112" s="116" t="str">
        <f t="shared" si="28"/>
        <v xml:space="preserve">wir. </v>
      </c>
      <c r="I112" s="117" t="str">
        <f t="shared" si="33"/>
        <v>AsXSn 4x50 mm2+AsXSn 1x25 mm2 przyłącze napow. nN</v>
      </c>
      <c r="J112" s="117" t="str">
        <f t="shared" si="41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45"/>
        <v>2</v>
      </c>
      <c r="V112" s="35">
        <f t="shared" ca="1" si="36"/>
        <v>134</v>
      </c>
      <c r="W112" s="35">
        <f ca="1">RADIANS(V112)</f>
        <v>2.3387411976724017</v>
      </c>
      <c r="X112" s="18" t="str">
        <f t="shared" si="30"/>
        <v>AsXSn 4x50 mm2+AsXSn 1x25 mm2</v>
      </c>
      <c r="Y112" s="18" t="str">
        <f t="shared" si="31"/>
        <v xml:space="preserve"> przyłącze napow. nN</v>
      </c>
      <c r="Z112" s="18">
        <f t="shared" si="32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96</v>
      </c>
      <c r="D113" s="116">
        <f t="shared" si="42"/>
        <v>82</v>
      </c>
      <c r="E113" s="116">
        <f t="shared" si="38"/>
        <v>0</v>
      </c>
      <c r="F113" s="117" t="str">
        <f t="shared" si="39"/>
        <v>sprawdz</v>
      </c>
      <c r="G113" s="118" t="str">
        <f t="shared" si="40"/>
        <v xml:space="preserve"> CHECK</v>
      </c>
      <c r="H113" s="116" t="str">
        <f t="shared" si="28"/>
        <v xml:space="preserve">wir. </v>
      </c>
      <c r="I113" s="117" t="str">
        <f t="shared" si="33"/>
        <v>AsXSn 4x50 mm2+AsXSn 1x25 mm2 przyłącze napow. nN</v>
      </c>
      <c r="J113" s="117" t="str">
        <f t="shared" si="41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45"/>
        <v>2</v>
      </c>
      <c r="V113" s="35">
        <f t="shared" ca="1" si="36"/>
        <v>130</v>
      </c>
      <c r="W113" s="35"/>
      <c r="X113" s="18" t="str">
        <f t="shared" si="30"/>
        <v>AsXSn 4x50 mm2+AsXSn 1x25 mm2</v>
      </c>
      <c r="Y113" s="18" t="str">
        <f t="shared" si="31"/>
        <v xml:space="preserve"> przyłącze napow. nN</v>
      </c>
      <c r="Z113" s="18">
        <f t="shared" si="32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97</v>
      </c>
      <c r="D114" s="116">
        <f t="shared" si="42"/>
        <v>83</v>
      </c>
      <c r="E114" s="116">
        <f t="shared" si="38"/>
        <v>0</v>
      </c>
      <c r="F114" s="117" t="str">
        <f t="shared" si="39"/>
        <v>sprawdz</v>
      </c>
      <c r="G114" s="118" t="str">
        <f t="shared" si="40"/>
        <v xml:space="preserve"> CHECK</v>
      </c>
      <c r="H114" s="116" t="str">
        <f t="shared" si="28"/>
        <v xml:space="preserve">wir. </v>
      </c>
      <c r="I114" s="117" t="str">
        <f t="shared" si="33"/>
        <v>AsXSn 4x50 mm2+AsXSn 1x25 mm2 przyłącze napow. nN</v>
      </c>
      <c r="J114" s="117" t="str">
        <f t="shared" si="41"/>
        <v xml:space="preserve">uchwyty, światłowód, 0 </v>
      </c>
      <c r="K114" s="117"/>
      <c r="L114" s="40" t="s">
        <v>77</v>
      </c>
      <c r="M114" s="112"/>
      <c r="N114" s="52"/>
      <c r="O114" s="30"/>
      <c r="P114" s="33"/>
      <c r="Q114" s="19"/>
      <c r="R114" s="39">
        <v>3</v>
      </c>
      <c r="S114" s="30"/>
      <c r="T114" s="30"/>
      <c r="U114" s="34">
        <f t="shared" si="45"/>
        <v>2</v>
      </c>
      <c r="V114" s="35">
        <f t="shared" ca="1" si="36"/>
        <v>125</v>
      </c>
      <c r="W114" s="35"/>
      <c r="X114" s="18" t="str">
        <f t="shared" si="30"/>
        <v>AsXSn 4x50 mm2+AsXSn 1x25 mm2</v>
      </c>
      <c r="Y114" s="18" t="str">
        <f t="shared" si="31"/>
        <v xml:space="preserve"> przyłącze napow. nN</v>
      </c>
      <c r="Z114" s="18">
        <f t="shared" si="32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98</v>
      </c>
      <c r="D115" s="116">
        <f t="shared" si="42"/>
        <v>84</v>
      </c>
      <c r="E115" s="116">
        <f t="shared" si="38"/>
        <v>0</v>
      </c>
      <c r="F115" s="117" t="str">
        <f t="shared" si="39"/>
        <v>sprawdz</v>
      </c>
      <c r="G115" s="118" t="str">
        <f t="shared" si="40"/>
        <v xml:space="preserve"> CHECK</v>
      </c>
      <c r="H115" s="116" t="str">
        <f t="shared" si="28"/>
        <v xml:space="preserve">wir. </v>
      </c>
      <c r="I115" s="117" t="str">
        <f t="shared" si="33"/>
        <v>AsXSn 4x50 mm2+AsXSn 1x25 mm2 przyłącze napow. nN</v>
      </c>
      <c r="J115" s="117" t="str">
        <f t="shared" si="41"/>
        <v xml:space="preserve">uchwyty, światłowód, 0 </v>
      </c>
      <c r="K115" s="117"/>
      <c r="L115" s="40" t="s">
        <v>77</v>
      </c>
      <c r="M115" s="112"/>
      <c r="N115" s="50"/>
      <c r="O115" s="30"/>
      <c r="P115" s="33"/>
      <c r="Q115" s="19"/>
      <c r="R115" s="39">
        <v>3</v>
      </c>
      <c r="S115" s="30"/>
      <c r="T115" s="30"/>
      <c r="U115" s="34">
        <f t="shared" si="45"/>
        <v>2</v>
      </c>
      <c r="V115" s="35">
        <f t="shared" ca="1" si="36"/>
        <v>97</v>
      </c>
      <c r="W115" s="35">
        <f ca="1">RADIANS(V115)</f>
        <v>1.6929693744344996</v>
      </c>
      <c r="X115" s="18" t="str">
        <f t="shared" si="30"/>
        <v>AsXSn 4x50 mm2+AsXSn 1x25 mm2</v>
      </c>
      <c r="Y115" s="18" t="str">
        <f t="shared" si="31"/>
        <v xml:space="preserve"> przyłącze napow. nN</v>
      </c>
      <c r="Z115" s="18">
        <f t="shared" si="32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99</v>
      </c>
      <c r="D116" s="116">
        <f t="shared" si="42"/>
        <v>85</v>
      </c>
      <c r="E116" s="116">
        <f t="shared" si="38"/>
        <v>0</v>
      </c>
      <c r="F116" s="117" t="str">
        <f t="shared" si="39"/>
        <v>sprawdz</v>
      </c>
      <c r="G116" s="118" t="str">
        <f t="shared" si="40"/>
        <v xml:space="preserve"> CHECK</v>
      </c>
      <c r="H116" s="116" t="str">
        <f t="shared" si="28"/>
        <v xml:space="preserve">wir. </v>
      </c>
      <c r="I116" s="117" t="str">
        <f t="shared" si="33"/>
        <v>AsXSn 4x50 mm2+AsXSn 1x25 mm2 przyłącze napow. nN</v>
      </c>
      <c r="J116" s="117" t="str">
        <f t="shared" si="41"/>
        <v xml:space="preserve">uchwyty, światłowód, 0 </v>
      </c>
      <c r="K116" s="117"/>
      <c r="L116" s="40" t="s">
        <v>77</v>
      </c>
      <c r="M116" s="112"/>
      <c r="N116" s="30"/>
      <c r="O116" s="30"/>
      <c r="P116" s="33"/>
      <c r="Q116" s="19"/>
      <c r="R116" s="39">
        <v>3</v>
      </c>
      <c r="S116" s="30"/>
      <c r="T116" s="30"/>
      <c r="U116" s="34">
        <f t="shared" si="45"/>
        <v>2</v>
      </c>
      <c r="V116" s="35">
        <f t="shared" ca="1" si="36"/>
        <v>176</v>
      </c>
      <c r="W116" s="35"/>
      <c r="X116" s="18" t="str">
        <f t="shared" si="30"/>
        <v>AsXSn 4x50 mm2+AsXSn 1x25 mm2</v>
      </c>
      <c r="Y116" s="18" t="str">
        <f t="shared" si="31"/>
        <v xml:space="preserve"> przyłącze napow. nN</v>
      </c>
      <c r="Z116" s="18">
        <f t="shared" si="32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100</v>
      </c>
      <c r="D117" s="116">
        <f t="shared" si="42"/>
        <v>86</v>
      </c>
      <c r="E117" s="116">
        <f t="shared" si="38"/>
        <v>0</v>
      </c>
      <c r="F117" s="117" t="str">
        <f t="shared" si="39"/>
        <v>sprawdz</v>
      </c>
      <c r="G117" s="118" t="str">
        <f t="shared" si="40"/>
        <v xml:space="preserve"> CHECK</v>
      </c>
      <c r="H117" s="116" t="str">
        <f t="shared" si="28"/>
        <v xml:space="preserve">wir. </v>
      </c>
      <c r="I117" s="117" t="str">
        <f t="shared" si="33"/>
        <v>AsXSn 4x50 mm2+AsXSn 1x25 mm2 przyłącze napow. nN</v>
      </c>
      <c r="J117" s="117" t="str">
        <f t="shared" si="41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3</v>
      </c>
      <c r="S117" s="30"/>
      <c r="T117" s="30"/>
      <c r="U117" s="34">
        <f t="shared" si="45"/>
        <v>2</v>
      </c>
      <c r="V117" s="35">
        <f t="shared" ca="1" si="36"/>
        <v>118</v>
      </c>
      <c r="W117" s="35"/>
      <c r="X117" s="18" t="str">
        <f t="shared" si="30"/>
        <v>AsXSn 4x50 mm2+AsXSn 1x25 mm2</v>
      </c>
      <c r="Y117" s="18" t="str">
        <f t="shared" si="31"/>
        <v xml:space="preserve"> przyłącze napow. nN</v>
      </c>
      <c r="Z117" s="18">
        <f t="shared" si="32"/>
        <v>0</v>
      </c>
      <c r="AA117" s="16" t="s">
        <v>12</v>
      </c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101</v>
      </c>
      <c r="D118" s="116">
        <f t="shared" si="42"/>
        <v>87</v>
      </c>
      <c r="E118" s="116">
        <f t="shared" si="38"/>
        <v>0</v>
      </c>
      <c r="F118" s="117" t="str">
        <f t="shared" si="39"/>
        <v>sprawdz</v>
      </c>
      <c r="G118" s="118" t="str">
        <f t="shared" si="40"/>
        <v xml:space="preserve"> CHECK</v>
      </c>
      <c r="H118" s="116" t="str">
        <f t="shared" si="28"/>
        <v xml:space="preserve">wir. </v>
      </c>
      <c r="I118" s="117" t="str">
        <f t="shared" si="33"/>
        <v>AsXSn 4x50 mm2+AsXSn 1x25 mm2 przyłącze napow. nN</v>
      </c>
      <c r="J118" s="117" t="str">
        <f t="shared" si="41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45"/>
        <v>2</v>
      </c>
      <c r="V118" s="35">
        <f t="shared" ca="1" si="36"/>
        <v>176</v>
      </c>
      <c r="W118" s="35"/>
      <c r="X118" s="18" t="str">
        <f t="shared" si="30"/>
        <v>AsXSn 4x50 mm2+AsXSn 1x25 mm2</v>
      </c>
      <c r="Y118" s="18" t="str">
        <f t="shared" si="31"/>
        <v xml:space="preserve"> przyłącze napow. nN</v>
      </c>
      <c r="Z118" s="18">
        <f t="shared" si="32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102</v>
      </c>
      <c r="D119" s="116">
        <f t="shared" si="42"/>
        <v>88</v>
      </c>
      <c r="E119" s="116">
        <f t="shared" si="38"/>
        <v>0</v>
      </c>
      <c r="F119" s="117" t="str">
        <f t="shared" si="39"/>
        <v>sprawdz</v>
      </c>
      <c r="G119" s="118" t="str">
        <f t="shared" si="40"/>
        <v xml:space="preserve"> CHECK</v>
      </c>
      <c r="H119" s="116" t="str">
        <f t="shared" si="28"/>
        <v xml:space="preserve">wir. </v>
      </c>
      <c r="I119" s="117" t="str">
        <f t="shared" si="33"/>
        <v>AsXSn 4x50 mm2+AsXSn 1x25 mm2 przyłącze napow. nN</v>
      </c>
      <c r="J119" s="117" t="str">
        <f t="shared" si="41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3</v>
      </c>
      <c r="S119" s="30"/>
      <c r="T119" s="30"/>
      <c r="U119" s="34">
        <f t="shared" si="45"/>
        <v>2</v>
      </c>
      <c r="V119" s="35">
        <f t="shared" ca="1" si="36"/>
        <v>119</v>
      </c>
      <c r="W119" s="35"/>
      <c r="X119" s="18" t="str">
        <f t="shared" si="30"/>
        <v>AsXSn 4x50 mm2+AsXSn 1x25 mm2</v>
      </c>
      <c r="Y119" s="18" t="str">
        <f t="shared" si="31"/>
        <v xml:space="preserve"> przyłącze napow. nN</v>
      </c>
      <c r="Z119" s="18">
        <f t="shared" si="32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103</v>
      </c>
      <c r="D120" s="116">
        <f t="shared" si="42"/>
        <v>89</v>
      </c>
      <c r="E120" s="116">
        <f t="shared" si="38"/>
        <v>0</v>
      </c>
      <c r="F120" s="117" t="str">
        <f t="shared" si="39"/>
        <v>sprawdz</v>
      </c>
      <c r="G120" s="118" t="str">
        <f t="shared" si="40"/>
        <v xml:space="preserve"> CHECK</v>
      </c>
      <c r="H120" s="116" t="str">
        <f t="shared" si="28"/>
        <v xml:space="preserve">wir. </v>
      </c>
      <c r="I120" s="117" t="str">
        <f t="shared" si="33"/>
        <v>AsXSn 4x50 mm2+AsXSn 1x25 mm2 przyłącze napow. nN</v>
      </c>
      <c r="J120" s="117" t="str">
        <f t="shared" si="41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45"/>
        <v>2</v>
      </c>
      <c r="V120" s="35">
        <f t="shared" ca="1" si="36"/>
        <v>108</v>
      </c>
      <c r="W120" s="35"/>
      <c r="X120" s="18" t="str">
        <f t="shared" si="30"/>
        <v>AsXSn 4x50 mm2+AsXSn 1x25 mm2</v>
      </c>
      <c r="Y120" s="18" t="str">
        <f t="shared" si="31"/>
        <v xml:space="preserve"> przyłącze napow. nN</v>
      </c>
      <c r="Z120" s="18">
        <f t="shared" si="32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104</v>
      </c>
      <c r="D121" s="116">
        <f t="shared" si="42"/>
        <v>90</v>
      </c>
      <c r="E121" s="116">
        <f t="shared" si="38"/>
        <v>0</v>
      </c>
      <c r="F121" s="117" t="str">
        <f t="shared" si="39"/>
        <v>sprawdz</v>
      </c>
      <c r="G121" s="118" t="str">
        <f t="shared" si="40"/>
        <v xml:space="preserve"> CHECK</v>
      </c>
      <c r="H121" s="116" t="str">
        <f t="shared" si="28"/>
        <v xml:space="preserve">wir. </v>
      </c>
      <c r="I121" s="117"/>
      <c r="J121" s="117" t="str">
        <f t="shared" si="41"/>
        <v xml:space="preserve">uchwyty, światłowód, 0 </v>
      </c>
      <c r="K121" s="117"/>
      <c r="L121" s="40" t="s">
        <v>77</v>
      </c>
      <c r="M121" s="112"/>
      <c r="N121" s="64"/>
      <c r="O121" s="30"/>
      <c r="P121" s="33"/>
      <c r="Q121" s="19"/>
      <c r="R121" s="39">
        <v>3</v>
      </c>
      <c r="S121" s="30"/>
      <c r="T121" s="30"/>
      <c r="U121" s="34">
        <f t="shared" si="45"/>
        <v>2</v>
      </c>
      <c r="V121" s="35"/>
      <c r="W121" s="35"/>
      <c r="X121" s="18" t="str">
        <f t="shared" si="30"/>
        <v>AsXSn 4x50 mm2+AsXSn 1x25 mm2</v>
      </c>
      <c r="Y121" s="18" t="str">
        <f t="shared" si="31"/>
        <v xml:space="preserve"> przyłącze napow. nN</v>
      </c>
      <c r="Z121" s="18">
        <f t="shared" si="32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105</v>
      </c>
      <c r="D122" s="116">
        <f t="shared" si="42"/>
        <v>91</v>
      </c>
      <c r="E122" s="116">
        <f t="shared" si="38"/>
        <v>0</v>
      </c>
      <c r="F122" s="117" t="str">
        <f t="shared" si="39"/>
        <v>sprawdz</v>
      </c>
      <c r="G122" s="118" t="str">
        <f t="shared" si="40"/>
        <v xml:space="preserve"> CHECK</v>
      </c>
      <c r="H122" s="116" t="str">
        <f t="shared" si="28"/>
        <v xml:space="preserve">wir. </v>
      </c>
      <c r="I122" s="123"/>
      <c r="J122" s="117" t="str">
        <f t="shared" si="41"/>
        <v xml:space="preserve">uchwyty, światłowód, 0 </v>
      </c>
      <c r="K122" s="117"/>
      <c r="L122" s="40" t="s">
        <v>77</v>
      </c>
      <c r="M122" s="112"/>
      <c r="N122" s="39"/>
      <c r="O122" s="39"/>
      <c r="P122" s="33"/>
      <c r="Q122" s="19"/>
      <c r="R122" s="39">
        <v>3</v>
      </c>
      <c r="S122" s="30"/>
      <c r="T122" s="30"/>
      <c r="U122" s="34">
        <f>SUM(U101:U121)</f>
        <v>1314</v>
      </c>
      <c r="V122" s="35"/>
      <c r="W122" s="35"/>
      <c r="X122" s="18" t="str">
        <f t="shared" si="30"/>
        <v>AsXSn 4x50 mm2+AsXSn 1x25 mm2</v>
      </c>
      <c r="Y122" s="18" t="str">
        <f t="shared" si="31"/>
        <v xml:space="preserve"> przyłącze napow. nN</v>
      </c>
      <c r="Z122" s="18">
        <f t="shared" si="32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106</v>
      </c>
      <c r="D123" s="116">
        <f t="shared" si="42"/>
        <v>92</v>
      </c>
      <c r="E123" s="116">
        <f t="shared" si="38"/>
        <v>0</v>
      </c>
      <c r="F123" s="117" t="str">
        <f t="shared" si="39"/>
        <v>sprawdz</v>
      </c>
      <c r="G123" s="118" t="str">
        <f t="shared" si="40"/>
        <v xml:space="preserve"> CHECK</v>
      </c>
      <c r="H123" s="116" t="str">
        <f t="shared" si="28"/>
        <v xml:space="preserve">wir. </v>
      </c>
      <c r="I123" s="123"/>
      <c r="J123" s="117" t="str">
        <f t="shared" si="41"/>
        <v xml:space="preserve">uchwyty, światłowód, 0 </v>
      </c>
      <c r="K123" s="117"/>
      <c r="L123" s="40" t="s">
        <v>77</v>
      </c>
      <c r="M123" s="112"/>
      <c r="N123" s="39"/>
      <c r="O123" s="39"/>
      <c r="P123" s="33"/>
      <c r="Q123" s="19"/>
      <c r="R123" s="39">
        <v>3</v>
      </c>
      <c r="S123" s="39"/>
      <c r="T123" s="30"/>
      <c r="U123" s="34">
        <v>1177</v>
      </c>
      <c r="V123" s="35"/>
      <c r="W123" s="35"/>
      <c r="X123" s="18" t="str">
        <f t="shared" si="30"/>
        <v>AsXSn 4x50 mm2+AsXSn 1x25 mm2</v>
      </c>
      <c r="Y123" s="18" t="str">
        <f t="shared" si="31"/>
        <v xml:space="preserve"> przyłącze napow. nN</v>
      </c>
      <c r="Z123" s="18">
        <f t="shared" ref="Z123:Z165" si="46">IF(OR(N123="Kr",N123="K"),"wspornik krańcowy",IF(N123="P","wspornik przelotowy",IF(OR(N123="Nr",N123="RNKr",N123="Np."),"wspornik narożny",IF(N123="N","wspornik narożny",IF(N123="Or","wspornik odporowy",IF(OR(N123="RPP",N123="RPPb",N123="RPPR"),"wspornik przelotowy",IF(N123="RPK","wspornik przelotowy",IF(OR(N123="RPKr",N123="RPKb"),"wspornik przelotowy",IF(N123="BN","wspornik przelotowy",0)))))))))</f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107</v>
      </c>
      <c r="D124" s="116">
        <f t="shared" si="42"/>
        <v>93</v>
      </c>
      <c r="E124" s="116">
        <f t="shared" si="38"/>
        <v>0</v>
      </c>
      <c r="F124" s="117" t="str">
        <f t="shared" si="39"/>
        <v>sprawdz</v>
      </c>
      <c r="G124" s="118" t="str">
        <f t="shared" si="40"/>
        <v xml:space="preserve"> CHECK</v>
      </c>
      <c r="H124" s="116" t="str">
        <f t="shared" si="28"/>
        <v xml:space="preserve">wir. </v>
      </c>
      <c r="I124" s="124"/>
      <c r="J124" s="117" t="str">
        <f t="shared" si="41"/>
        <v xml:space="preserve">uchwyty, światłowód, 0 </v>
      </c>
      <c r="K124" s="121"/>
      <c r="L124" s="40" t="s">
        <v>77</v>
      </c>
      <c r="M124" s="112"/>
      <c r="N124" s="48"/>
      <c r="O124" s="48"/>
      <c r="P124" s="33"/>
      <c r="Q124" s="19"/>
      <c r="R124" s="39">
        <v>3</v>
      </c>
      <c r="S124" s="48"/>
      <c r="T124" s="48"/>
      <c r="U124" s="34">
        <f t="shared" ref="U124:U152" si="47">P124+2</f>
        <v>2</v>
      </c>
      <c r="V124" s="35"/>
      <c r="W124" s="35"/>
      <c r="X124" s="18" t="str">
        <f t="shared" si="30"/>
        <v>AsXSn 4x50 mm2+AsXSn 1x25 mm2</v>
      </c>
      <c r="Y124" s="18" t="str">
        <f t="shared" si="31"/>
        <v xml:space="preserve"> przyłącze napow. nN</v>
      </c>
      <c r="Z124" s="18">
        <f t="shared" si="46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108</v>
      </c>
      <c r="D125" s="116">
        <f t="shared" si="42"/>
        <v>94</v>
      </c>
      <c r="E125" s="116">
        <f t="shared" si="38"/>
        <v>0</v>
      </c>
      <c r="F125" s="117" t="str">
        <f t="shared" si="39"/>
        <v>sprawdz</v>
      </c>
      <c r="G125" s="118" t="str">
        <f t="shared" si="40"/>
        <v xml:space="preserve"> CHECK</v>
      </c>
      <c r="H125" s="116" t="str">
        <f t="shared" si="28"/>
        <v xml:space="preserve">wir. </v>
      </c>
      <c r="I125" s="125"/>
      <c r="J125" s="117" t="str">
        <f t="shared" si="41"/>
        <v xml:space="preserve">uchwyty, światłowód, 0 </v>
      </c>
      <c r="K125" s="122"/>
      <c r="L125" s="40" t="s">
        <v>77</v>
      </c>
      <c r="M125" s="112"/>
      <c r="N125" s="50"/>
      <c r="O125" s="50"/>
      <c r="P125" s="33"/>
      <c r="Q125" s="19"/>
      <c r="R125" s="39">
        <v>3</v>
      </c>
      <c r="S125" s="50"/>
      <c r="T125" s="50"/>
      <c r="U125" s="34">
        <f t="shared" si="47"/>
        <v>2</v>
      </c>
      <c r="V125" s="35"/>
      <c r="W125" s="35"/>
      <c r="X125" s="18" t="str">
        <f t="shared" si="30"/>
        <v>AsXSn 4x50 mm2+AsXSn 1x25 mm2</v>
      </c>
      <c r="Y125" s="18" t="str">
        <f t="shared" si="31"/>
        <v xml:space="preserve"> przyłącze napow. nN</v>
      </c>
      <c r="Z125" s="18">
        <f t="shared" si="46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109</v>
      </c>
      <c r="D126" s="116">
        <f t="shared" si="42"/>
        <v>95</v>
      </c>
      <c r="E126" s="116">
        <f t="shared" si="38"/>
        <v>0</v>
      </c>
      <c r="F126" s="117" t="str">
        <f t="shared" si="39"/>
        <v>sprawdz</v>
      </c>
      <c r="G126" s="118" t="str">
        <f t="shared" si="40"/>
        <v xml:space="preserve"> CHECK</v>
      </c>
      <c r="H126" s="116" t="str">
        <f t="shared" si="28"/>
        <v xml:space="preserve">wir. </v>
      </c>
      <c r="I126" s="126"/>
      <c r="J126" s="117" t="str">
        <f t="shared" si="41"/>
        <v xml:space="preserve">uchwyty, światłowód, 0 </v>
      </c>
      <c r="K126" s="116"/>
      <c r="L126" s="40" t="s">
        <v>77</v>
      </c>
      <c r="M126" s="112"/>
      <c r="N126" s="52"/>
      <c r="O126" s="52"/>
      <c r="P126" s="33"/>
      <c r="Q126" s="19"/>
      <c r="R126" s="39">
        <v>3</v>
      </c>
      <c r="S126" s="52"/>
      <c r="T126" s="52"/>
      <c r="U126" s="34">
        <f t="shared" si="47"/>
        <v>2</v>
      </c>
      <c r="V126" s="35"/>
      <c r="W126" s="35"/>
      <c r="X126" s="18" t="str">
        <f t="shared" si="30"/>
        <v>AsXSn 4x50 mm2+AsXSn 1x25 mm2</v>
      </c>
      <c r="Y126" s="18" t="str">
        <f t="shared" si="31"/>
        <v xml:space="preserve"> przyłącze napow. nN</v>
      </c>
      <c r="Z126" s="18">
        <f t="shared" si="46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110</v>
      </c>
      <c r="D127" s="116">
        <f t="shared" si="42"/>
        <v>96</v>
      </c>
      <c r="E127" s="116">
        <f t="shared" si="38"/>
        <v>0</v>
      </c>
      <c r="F127" s="117" t="str">
        <f t="shared" si="39"/>
        <v>sprawdz</v>
      </c>
      <c r="G127" s="118" t="str">
        <f t="shared" si="40"/>
        <v xml:space="preserve"> CHECK</v>
      </c>
      <c r="H127" s="116" t="str">
        <f t="shared" si="28"/>
        <v xml:space="preserve">wir. </v>
      </c>
      <c r="I127" s="117"/>
      <c r="J127" s="117" t="str">
        <f t="shared" si="41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47"/>
        <v>2</v>
      </c>
      <c r="V127" s="35"/>
      <c r="W127" s="35"/>
      <c r="X127" s="18" t="str">
        <f t="shared" si="30"/>
        <v>AsXSn 4x50 mm2+AsXSn 1x25 mm2</v>
      </c>
      <c r="Y127" s="18" t="str">
        <f t="shared" si="31"/>
        <v xml:space="preserve"> przyłącze napow. nN</v>
      </c>
      <c r="Z127" s="18">
        <f t="shared" si="46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111</v>
      </c>
      <c r="D128" s="116">
        <f t="shared" si="42"/>
        <v>97</v>
      </c>
      <c r="E128" s="116">
        <f t="shared" si="38"/>
        <v>0</v>
      </c>
      <c r="F128" s="117" t="str">
        <f t="shared" si="39"/>
        <v>sprawdz</v>
      </c>
      <c r="G128" s="118" t="str">
        <f t="shared" si="40"/>
        <v xml:space="preserve"> CHECK</v>
      </c>
      <c r="H128" s="116" t="str">
        <f t="shared" si="28"/>
        <v xml:space="preserve">wir. </v>
      </c>
      <c r="I128" s="117"/>
      <c r="J128" s="117" t="str">
        <f t="shared" si="41"/>
        <v xml:space="preserve">uchwyty, światłowód, 0 </v>
      </c>
      <c r="K128" s="117"/>
      <c r="L128" s="40" t="s">
        <v>77</v>
      </c>
      <c r="M128" s="112"/>
      <c r="N128" s="30"/>
      <c r="O128" s="44"/>
      <c r="P128" s="33"/>
      <c r="Q128" s="19"/>
      <c r="R128" s="39">
        <v>3</v>
      </c>
      <c r="S128" s="30"/>
      <c r="T128" s="30"/>
      <c r="U128" s="34">
        <f t="shared" si="47"/>
        <v>2</v>
      </c>
      <c r="V128" s="35"/>
      <c r="W128" s="35"/>
      <c r="X128" s="18" t="str">
        <f t="shared" si="30"/>
        <v>AsXSn 4x50 mm2+AsXSn 1x25 mm2</v>
      </c>
      <c r="Y128" s="18" t="str">
        <f t="shared" si="31"/>
        <v xml:space="preserve"> przyłącze napow. nN</v>
      </c>
      <c r="Z128" s="18">
        <f t="shared" si="46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112</v>
      </c>
      <c r="D129" s="116">
        <f t="shared" si="42"/>
        <v>98</v>
      </c>
      <c r="E129" s="116">
        <f t="shared" si="38"/>
        <v>0</v>
      </c>
      <c r="F129" s="117" t="str">
        <f t="shared" si="39"/>
        <v>sprawdz</v>
      </c>
      <c r="G129" s="118" t="str">
        <f t="shared" si="40"/>
        <v xml:space="preserve"> CHECK</v>
      </c>
      <c r="H129" s="116" t="str">
        <f t="shared" si="28"/>
        <v xml:space="preserve">wir. </v>
      </c>
      <c r="I129" s="117"/>
      <c r="J129" s="117" t="str">
        <f t="shared" si="41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47"/>
        <v>2</v>
      </c>
      <c r="V129" s="35"/>
      <c r="W129" s="35"/>
      <c r="X129" s="18" t="str">
        <f t="shared" si="30"/>
        <v>AsXSn 4x50 mm2+AsXSn 1x25 mm2</v>
      </c>
      <c r="Y129" s="18" t="str">
        <f t="shared" si="31"/>
        <v xml:space="preserve"> przyłącze napow. nN</v>
      </c>
      <c r="Z129" s="18">
        <f t="shared" si="46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113</v>
      </c>
      <c r="D130" s="116">
        <f t="shared" si="42"/>
        <v>99</v>
      </c>
      <c r="E130" s="116">
        <f t="shared" si="38"/>
        <v>0</v>
      </c>
      <c r="F130" s="117" t="str">
        <f t="shared" si="39"/>
        <v>sprawdz</v>
      </c>
      <c r="G130" s="118" t="str">
        <f t="shared" si="40"/>
        <v xml:space="preserve"> CHECK</v>
      </c>
      <c r="H130" s="116" t="str">
        <f t="shared" si="28"/>
        <v xml:space="preserve">wir. </v>
      </c>
      <c r="I130" s="117"/>
      <c r="J130" s="117" t="str">
        <f t="shared" si="41"/>
        <v xml:space="preserve">uchwyty, światłowód, 0 </v>
      </c>
      <c r="K130" s="117"/>
      <c r="L130" s="40" t="s">
        <v>77</v>
      </c>
      <c r="M130" s="112"/>
      <c r="N130" s="30"/>
      <c r="O130" s="44"/>
      <c r="P130" s="33"/>
      <c r="Q130" s="19"/>
      <c r="R130" s="39">
        <v>3</v>
      </c>
      <c r="S130" s="30"/>
      <c r="T130" s="30"/>
      <c r="U130" s="34">
        <f t="shared" si="47"/>
        <v>2</v>
      </c>
      <c r="V130" s="35"/>
      <c r="W130" s="35"/>
      <c r="X130" s="18" t="str">
        <f t="shared" si="30"/>
        <v>AsXSn 4x50 mm2+AsXSn 1x25 mm2</v>
      </c>
      <c r="Y130" s="18" t="str">
        <f t="shared" si="31"/>
        <v xml:space="preserve"> przyłącze napow. nN</v>
      </c>
      <c r="Z130" s="18">
        <f t="shared" si="46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114</v>
      </c>
      <c r="D131" s="116">
        <f t="shared" si="42"/>
        <v>100</v>
      </c>
      <c r="E131" s="116">
        <f t="shared" si="38"/>
        <v>0</v>
      </c>
      <c r="F131" s="117" t="str">
        <f t="shared" si="39"/>
        <v>sprawdz</v>
      </c>
      <c r="G131" s="118" t="str">
        <f t="shared" si="40"/>
        <v xml:space="preserve"> CHECK</v>
      </c>
      <c r="H131" s="116" t="str">
        <f t="shared" si="28"/>
        <v xml:space="preserve">wir. </v>
      </c>
      <c r="I131" s="117"/>
      <c r="J131" s="117" t="str">
        <f t="shared" si="41"/>
        <v xml:space="preserve">uchwyty, światłowód, 0 </v>
      </c>
      <c r="K131" s="117"/>
      <c r="L131" s="40" t="s">
        <v>77</v>
      </c>
      <c r="M131" s="112"/>
      <c r="N131" s="14"/>
      <c r="O131" s="30"/>
      <c r="P131" s="33"/>
      <c r="Q131" s="19"/>
      <c r="R131" s="39">
        <v>3</v>
      </c>
      <c r="S131" s="30"/>
      <c r="T131" s="30"/>
      <c r="U131" s="34">
        <f t="shared" si="47"/>
        <v>2</v>
      </c>
      <c r="V131" s="35"/>
      <c r="W131" s="35"/>
      <c r="X131" s="18" t="str">
        <f t="shared" si="30"/>
        <v>AsXSn 4x50 mm2+AsXSn 1x25 mm2</v>
      </c>
      <c r="Y131" s="18" t="str">
        <f t="shared" si="31"/>
        <v xml:space="preserve"> przyłącze napow. nN</v>
      </c>
      <c r="Z131" s="18">
        <f t="shared" si="46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16">
        <v>115</v>
      </c>
      <c r="D132" s="116">
        <f t="shared" si="42"/>
        <v>101</v>
      </c>
      <c r="E132" s="116">
        <f t="shared" si="38"/>
        <v>0</v>
      </c>
      <c r="F132" s="117" t="str">
        <f t="shared" si="39"/>
        <v>sprawdz</v>
      </c>
      <c r="G132" s="118" t="str">
        <f t="shared" si="40"/>
        <v xml:space="preserve"> CHECK</v>
      </c>
      <c r="H132" s="116" t="str">
        <f t="shared" si="28"/>
        <v xml:space="preserve">wir. </v>
      </c>
      <c r="I132" s="117"/>
      <c r="J132" s="117" t="str">
        <f t="shared" si="41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47"/>
        <v>2</v>
      </c>
      <c r="V132" s="35"/>
      <c r="W132" s="35"/>
      <c r="X132" s="18" t="str">
        <f t="shared" si="30"/>
        <v>AsXSn 4x50 mm2+AsXSn 1x25 mm2</v>
      </c>
      <c r="Y132" s="18" t="str">
        <f t="shared" si="31"/>
        <v xml:space="preserve"> przyłącze napow. nN</v>
      </c>
      <c r="Z132" s="18">
        <f t="shared" si="46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116</v>
      </c>
      <c r="D133" s="116">
        <f t="shared" si="42"/>
        <v>102</v>
      </c>
      <c r="E133" s="116">
        <f t="shared" si="38"/>
        <v>0</v>
      </c>
      <c r="F133" s="117" t="str">
        <f t="shared" si="39"/>
        <v>sprawdz</v>
      </c>
      <c r="G133" s="118" t="str">
        <f t="shared" si="40"/>
        <v xml:space="preserve"> CHECK</v>
      </c>
      <c r="H133" s="116" t="str">
        <f t="shared" si="28"/>
        <v xml:space="preserve">wir. </v>
      </c>
      <c r="I133" s="117"/>
      <c r="J133" s="117" t="str">
        <f t="shared" si="41"/>
        <v xml:space="preserve">uchwyty, światłowód, 0 </v>
      </c>
      <c r="K133" s="117"/>
      <c r="L133" s="40" t="s">
        <v>77</v>
      </c>
      <c r="M133" s="112"/>
      <c r="N133" s="14"/>
      <c r="O133" s="30"/>
      <c r="P133" s="33"/>
      <c r="Q133" s="19"/>
      <c r="R133" s="39">
        <v>3</v>
      </c>
      <c r="S133" s="30"/>
      <c r="T133" s="30"/>
      <c r="U133" s="34">
        <f t="shared" si="47"/>
        <v>2</v>
      </c>
      <c r="V133" s="32"/>
      <c r="W133" s="35"/>
      <c r="X133" s="18" t="str">
        <f t="shared" si="30"/>
        <v>AsXSn 4x50 mm2+AsXSn 1x25 mm2</v>
      </c>
      <c r="Y133" s="18" t="str">
        <f t="shared" si="31"/>
        <v xml:space="preserve"> przyłącze napow. nN</v>
      </c>
      <c r="Z133" s="18">
        <f t="shared" si="46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117</v>
      </c>
      <c r="D134" s="116">
        <f t="shared" si="42"/>
        <v>103</v>
      </c>
      <c r="E134" s="116">
        <f t="shared" si="38"/>
        <v>0</v>
      </c>
      <c r="F134" s="117" t="str">
        <f t="shared" si="39"/>
        <v>sprawdz</v>
      </c>
      <c r="G134" s="118" t="str">
        <f t="shared" si="40"/>
        <v xml:space="preserve"> CHECK</v>
      </c>
      <c r="H134" s="116" t="str">
        <f t="shared" si="28"/>
        <v xml:space="preserve">wir. </v>
      </c>
      <c r="I134" s="117"/>
      <c r="J134" s="117" t="str">
        <f t="shared" si="41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47"/>
        <v>2</v>
      </c>
      <c r="V134" s="35"/>
      <c r="W134" s="35"/>
      <c r="X134" s="18" t="str">
        <f t="shared" si="30"/>
        <v>AsXSn 4x50 mm2+AsXSn 1x25 mm2</v>
      </c>
      <c r="Y134" s="18" t="str">
        <f t="shared" si="31"/>
        <v xml:space="preserve"> przyłącze napow. nN</v>
      </c>
      <c r="Z134" s="18">
        <f t="shared" si="46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16">
        <v>118</v>
      </c>
      <c r="D135" s="116">
        <f t="shared" si="42"/>
        <v>104</v>
      </c>
      <c r="E135" s="116">
        <f t="shared" si="38"/>
        <v>0</v>
      </c>
      <c r="F135" s="117" t="str">
        <f t="shared" si="39"/>
        <v>sprawdz</v>
      </c>
      <c r="G135" s="118" t="str">
        <f t="shared" si="40"/>
        <v xml:space="preserve"> CHECK</v>
      </c>
      <c r="H135" s="116" t="str">
        <f t="shared" si="28"/>
        <v xml:space="preserve">wir. </v>
      </c>
      <c r="I135" s="117"/>
      <c r="J135" s="117" t="str">
        <f t="shared" si="41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3</v>
      </c>
      <c r="S135" s="30"/>
      <c r="T135" s="30"/>
      <c r="U135" s="34">
        <f t="shared" si="47"/>
        <v>2</v>
      </c>
      <c r="V135" s="35"/>
      <c r="W135" s="35"/>
      <c r="X135" s="18" t="str">
        <f t="shared" si="30"/>
        <v>AsXSn 4x50 mm2+AsXSn 1x25 mm2</v>
      </c>
      <c r="Y135" s="18" t="str">
        <f t="shared" si="31"/>
        <v xml:space="preserve"> przyłącze napow. nN</v>
      </c>
      <c r="Z135" s="18">
        <f t="shared" si="46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119</v>
      </c>
      <c r="D136" s="116">
        <f t="shared" si="42"/>
        <v>105</v>
      </c>
      <c r="E136" s="116">
        <f t="shared" si="38"/>
        <v>0</v>
      </c>
      <c r="F136" s="117" t="str">
        <f t="shared" si="39"/>
        <v>sprawdz</v>
      </c>
      <c r="G136" s="118" t="str">
        <f t="shared" si="40"/>
        <v xml:space="preserve"> CHECK</v>
      </c>
      <c r="H136" s="116" t="str">
        <f t="shared" si="28"/>
        <v xml:space="preserve">wir. </v>
      </c>
      <c r="I136" s="117"/>
      <c r="J136" s="117" t="str">
        <f t="shared" si="41"/>
        <v xml:space="preserve">uchwyty, światłowód, 0 </v>
      </c>
      <c r="K136" s="117"/>
      <c r="L136" s="40" t="s">
        <v>77</v>
      </c>
      <c r="M136" s="112"/>
      <c r="N136" s="14"/>
      <c r="O136" s="30"/>
      <c r="P136" s="33"/>
      <c r="Q136" s="19"/>
      <c r="R136" s="39">
        <v>3</v>
      </c>
      <c r="S136" s="30"/>
      <c r="T136" s="30"/>
      <c r="U136" s="34">
        <f t="shared" si="47"/>
        <v>2</v>
      </c>
      <c r="V136" s="35"/>
      <c r="W136" s="35"/>
      <c r="X136" s="18" t="str">
        <f t="shared" si="30"/>
        <v>AsXSn 4x50 mm2+AsXSn 1x25 mm2</v>
      </c>
      <c r="Y136" s="18" t="str">
        <f t="shared" si="31"/>
        <v xml:space="preserve"> przyłącze napow. nN</v>
      </c>
      <c r="Z136" s="18">
        <f t="shared" si="46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120</v>
      </c>
      <c r="D137" s="116">
        <f t="shared" si="42"/>
        <v>106</v>
      </c>
      <c r="E137" s="116">
        <f t="shared" si="38"/>
        <v>0</v>
      </c>
      <c r="F137" s="117" t="str">
        <f t="shared" si="39"/>
        <v>sprawdz</v>
      </c>
      <c r="G137" s="118" t="str">
        <f t="shared" si="40"/>
        <v xml:space="preserve"> CHECK</v>
      </c>
      <c r="H137" s="116" t="str">
        <f t="shared" si="28"/>
        <v xml:space="preserve">wir. </v>
      </c>
      <c r="I137" s="117"/>
      <c r="J137" s="117" t="str">
        <f t="shared" si="41"/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3</v>
      </c>
      <c r="S137" s="30"/>
      <c r="T137" s="30"/>
      <c r="U137" s="34">
        <f t="shared" si="47"/>
        <v>2</v>
      </c>
      <c r="V137" s="35"/>
      <c r="W137" s="35">
        <f>RADIANS(V137)</f>
        <v>0</v>
      </c>
      <c r="X137" s="18" t="str">
        <f t="shared" si="30"/>
        <v>AsXSn 4x50 mm2+AsXSn 1x25 mm2</v>
      </c>
      <c r="Y137" s="18" t="str">
        <f t="shared" si="31"/>
        <v xml:space="preserve"> przyłącze napow. nN</v>
      </c>
      <c r="Z137" s="18">
        <f t="shared" si="46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16">
        <v>121</v>
      </c>
      <c r="D138" s="116">
        <f t="shared" si="42"/>
        <v>107</v>
      </c>
      <c r="E138" s="116">
        <f t="shared" si="38"/>
        <v>0</v>
      </c>
      <c r="F138" s="117" t="str">
        <f t="shared" si="39"/>
        <v>sprawdz</v>
      </c>
      <c r="G138" s="118" t="str">
        <f t="shared" si="40"/>
        <v xml:space="preserve"> CHECK</v>
      </c>
      <c r="H138" s="116" t="str">
        <f t="shared" si="28"/>
        <v xml:space="preserve">wir. </v>
      </c>
      <c r="I138" s="117"/>
      <c r="J138" s="117" t="str">
        <f t="shared" si="41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47"/>
        <v>2</v>
      </c>
      <c r="V138" s="35"/>
      <c r="W138" s="35"/>
      <c r="X138" s="18" t="str">
        <f t="shared" si="30"/>
        <v>AsXSn 4x50 mm2+AsXSn 1x25 mm2</v>
      </c>
      <c r="Y138" s="18" t="str">
        <f t="shared" si="31"/>
        <v xml:space="preserve"> przyłącze napow. nN</v>
      </c>
      <c r="Z138" s="18">
        <f t="shared" si="46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101</v>
      </c>
      <c r="D139" s="116">
        <f t="shared" si="42"/>
        <v>108</v>
      </c>
      <c r="E139" s="116">
        <f t="shared" si="38"/>
        <v>0</v>
      </c>
      <c r="F139" s="117" t="str">
        <f t="shared" si="39"/>
        <v>sprawdz</v>
      </c>
      <c r="G139" s="118" t="str">
        <f t="shared" si="40"/>
        <v xml:space="preserve"> CHECK</v>
      </c>
      <c r="H139" s="116" t="str">
        <f t="shared" si="28"/>
        <v xml:space="preserve">wir. </v>
      </c>
      <c r="I139" s="117"/>
      <c r="J139" s="117" t="str">
        <f t="shared" si="41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 t="shared" si="47"/>
        <v>2</v>
      </c>
      <c r="V139" s="35"/>
      <c r="W139" s="35"/>
      <c r="X139" s="18" t="str">
        <f t="shared" si="30"/>
        <v>AsXSn 4x50 mm2+AsXSn 1x25 mm2</v>
      </c>
      <c r="Y139" s="18" t="str">
        <f t="shared" si="31"/>
        <v xml:space="preserve"> przyłącze napow. nN</v>
      </c>
      <c r="Z139" s="18">
        <f t="shared" si="46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102</v>
      </c>
      <c r="D140" s="116">
        <f t="shared" si="42"/>
        <v>109</v>
      </c>
      <c r="E140" s="116">
        <f t="shared" si="38"/>
        <v>0</v>
      </c>
      <c r="F140" s="117" t="str">
        <f t="shared" si="39"/>
        <v>sprawdz</v>
      </c>
      <c r="G140" s="118" t="str">
        <f t="shared" si="40"/>
        <v xml:space="preserve"> CHECK</v>
      </c>
      <c r="H140" s="116" t="str">
        <f t="shared" si="28"/>
        <v xml:space="preserve">wir. </v>
      </c>
      <c r="I140" s="117"/>
      <c r="J140" s="117" t="str">
        <f t="shared" si="41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>
        <f t="shared" si="47"/>
        <v>2</v>
      </c>
      <c r="V140" s="35"/>
      <c r="W140" s="35"/>
      <c r="X140" s="18" t="str">
        <f t="shared" si="30"/>
        <v>AsXSn 4x50 mm2+AsXSn 1x25 mm2</v>
      </c>
      <c r="Y140" s="18" t="str">
        <f t="shared" si="31"/>
        <v xml:space="preserve"> przyłącze napow. nN</v>
      </c>
      <c r="Z140" s="18">
        <f t="shared" si="46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16">
        <v>103</v>
      </c>
      <c r="D141" s="116">
        <f t="shared" si="42"/>
        <v>110</v>
      </c>
      <c r="E141" s="116">
        <f t="shared" si="38"/>
        <v>0</v>
      </c>
      <c r="F141" s="117" t="str">
        <f t="shared" si="39"/>
        <v>sprawdz</v>
      </c>
      <c r="G141" s="118" t="str">
        <f t="shared" si="40"/>
        <v xml:space="preserve"> CHECK</v>
      </c>
      <c r="H141" s="116" t="str">
        <f t="shared" si="28"/>
        <v xml:space="preserve">wir. </v>
      </c>
      <c r="I141" s="117"/>
      <c r="J141" s="117" t="str">
        <f t="shared" si="41"/>
        <v xml:space="preserve">uchwyty, światłowód, 0 </v>
      </c>
      <c r="K141" s="117"/>
      <c r="L141" s="40" t="s">
        <v>77</v>
      </c>
      <c r="M141" s="112"/>
      <c r="N141" s="30"/>
      <c r="O141" s="30"/>
      <c r="P141" s="33"/>
      <c r="Q141" s="19"/>
      <c r="R141" s="39">
        <v>3</v>
      </c>
      <c r="S141" s="30"/>
      <c r="T141" s="30"/>
      <c r="U141" s="34">
        <f t="shared" si="47"/>
        <v>2</v>
      </c>
      <c r="V141" s="35"/>
      <c r="W141" s="35"/>
      <c r="X141" s="18" t="str">
        <f t="shared" si="30"/>
        <v>AsXSn 4x50 mm2+AsXSn 1x25 mm2</v>
      </c>
      <c r="Y141" s="18" t="str">
        <f t="shared" si="31"/>
        <v xml:space="preserve"> przyłącze napow. nN</v>
      </c>
      <c r="Z141" s="18">
        <f t="shared" si="46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104</v>
      </c>
      <c r="D142" s="116">
        <f t="shared" si="42"/>
        <v>111</v>
      </c>
      <c r="E142" s="116">
        <f t="shared" si="38"/>
        <v>0</v>
      </c>
      <c r="F142" s="117" t="str">
        <f t="shared" si="39"/>
        <v>sprawdz</v>
      </c>
      <c r="G142" s="118" t="str">
        <f t="shared" si="40"/>
        <v xml:space="preserve"> CHECK</v>
      </c>
      <c r="H142" s="116" t="str">
        <f t="shared" si="28"/>
        <v xml:space="preserve">wir. </v>
      </c>
      <c r="I142" s="117"/>
      <c r="J142" s="117" t="str">
        <f t="shared" si="41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>
        <f t="shared" si="47"/>
        <v>2</v>
      </c>
      <c r="V142" s="35"/>
      <c r="W142" s="35"/>
      <c r="X142" s="18" t="str">
        <f t="shared" si="30"/>
        <v>AsXSn 4x50 mm2+AsXSn 1x25 mm2</v>
      </c>
      <c r="Y142" s="18" t="str">
        <f t="shared" si="31"/>
        <v xml:space="preserve"> przyłącze napow. nN</v>
      </c>
      <c r="Z142" s="18">
        <f t="shared" si="46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105</v>
      </c>
      <c r="D143" s="116">
        <f t="shared" si="42"/>
        <v>112</v>
      </c>
      <c r="E143" s="116">
        <f t="shared" si="38"/>
        <v>0</v>
      </c>
      <c r="F143" s="117" t="str">
        <f t="shared" si="39"/>
        <v>sprawdz</v>
      </c>
      <c r="G143" s="118" t="str">
        <f t="shared" si="40"/>
        <v xml:space="preserve"> CHECK</v>
      </c>
      <c r="H143" s="116" t="str">
        <f t="shared" si="28"/>
        <v xml:space="preserve">wir. </v>
      </c>
      <c r="I143" s="117"/>
      <c r="J143" s="117" t="str">
        <f t="shared" si="41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3</v>
      </c>
      <c r="S143" s="30"/>
      <c r="T143" s="30"/>
      <c r="U143" s="34">
        <f t="shared" si="47"/>
        <v>2</v>
      </c>
      <c r="V143" s="35"/>
      <c r="W143" s="35"/>
      <c r="X143" s="18" t="str">
        <f t="shared" si="30"/>
        <v>AsXSn 4x50 mm2+AsXSn 1x25 mm2</v>
      </c>
      <c r="Y143" s="18" t="str">
        <f t="shared" si="31"/>
        <v xml:space="preserve"> przyłącze napow. nN</v>
      </c>
      <c r="Z143" s="18">
        <f t="shared" si="46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16">
        <v>106</v>
      </c>
      <c r="D144" s="116">
        <f t="shared" si="42"/>
        <v>113</v>
      </c>
      <c r="E144" s="116">
        <f t="shared" si="38"/>
        <v>0</v>
      </c>
      <c r="F144" s="117" t="str">
        <f t="shared" si="39"/>
        <v>sprawdz</v>
      </c>
      <c r="G144" s="118" t="str">
        <f t="shared" si="40"/>
        <v xml:space="preserve"> CHECK</v>
      </c>
      <c r="H144" s="116"/>
      <c r="I144" s="117"/>
      <c r="J144" s="117" t="str">
        <f t="shared" si="41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7"/>
        <v>2</v>
      </c>
      <c r="V144" s="35"/>
      <c r="W144" s="35"/>
      <c r="X144" s="18" t="str">
        <f t="shared" si="30"/>
        <v>AsXSn 4x50 mm2+AsXSn 1x25 mm2</v>
      </c>
      <c r="Y144" s="18" t="str">
        <f t="shared" si="31"/>
        <v xml:space="preserve"> przyłącze napow. nN</v>
      </c>
      <c r="Z144" s="18">
        <f t="shared" si="46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107</v>
      </c>
      <c r="D145" s="116">
        <f t="shared" si="42"/>
        <v>114</v>
      </c>
      <c r="E145" s="116">
        <f t="shared" si="38"/>
        <v>0</v>
      </c>
      <c r="F145" s="117" t="str">
        <f t="shared" si="39"/>
        <v>sprawdz</v>
      </c>
      <c r="G145" s="118" t="str">
        <f t="shared" si="40"/>
        <v xml:space="preserve"> CHECK</v>
      </c>
      <c r="H145" s="116"/>
      <c r="I145" s="117"/>
      <c r="J145" s="117" t="str">
        <f t="shared" si="41"/>
        <v xml:space="preserve">uchwyty, światłowód, 0 </v>
      </c>
      <c r="K145" s="117"/>
      <c r="L145" s="40" t="s">
        <v>77</v>
      </c>
      <c r="M145" s="112"/>
      <c r="N145" s="30"/>
      <c r="O145" s="44"/>
      <c r="P145" s="33"/>
      <c r="Q145" s="19"/>
      <c r="R145" s="39">
        <v>3</v>
      </c>
      <c r="S145" s="30"/>
      <c r="T145" s="30"/>
      <c r="U145" s="34">
        <f t="shared" si="47"/>
        <v>2</v>
      </c>
      <c r="V145" s="35"/>
      <c r="W145" s="35">
        <f>RADIANS(V145)</f>
        <v>0</v>
      </c>
      <c r="X145" s="18" t="str">
        <f t="shared" ref="X145:X208" si="48">IF(R145=1,("AL.  4x50 mm2+AL. 1x25 mm2"),IF(R145=2,("AL.  4x50 mm2+AL. 2x25 mm2"),IF(R145=3,("AsXSn 4x50 mm2+AsXSn 1x25 mm2"),IF(R145=4,("AsXSn 4x50 mm2+AsXSn 2x25 mm2"),IF(R145=5,("AL.  4x50 mm2"),IF(R145=6,("AsXSn 4x50 mm2"),IF(R145=9,("2xAL. 2x25 mm2"),IF(R145=8,("3xAsXSn 4x50 mm2+AsXSn 2x25 mm2"),IF(R145=10,("AsXSn 4x70 mm2+AL.  4x50 mm2+AL. 2x25 mm2"),IF(R145=11,("AL.  7x50 mm2+AL. 2x25 mm2")))))))))))</f>
        <v>AsXSn 4x50 mm2+AsXSn 1x25 mm2</v>
      </c>
      <c r="Y145" s="18" t="str">
        <f t="shared" ref="Y145:Y208" si="49">IF(S145="T",(", lampa OU, przyłącze napow. nN"), (" przyłącze napow. nN"))</f>
        <v xml:space="preserve"> przyłącze napow. nN</v>
      </c>
      <c r="Z145" s="18">
        <f t="shared" si="46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108</v>
      </c>
      <c r="D146" s="116">
        <f t="shared" si="42"/>
        <v>115</v>
      </c>
      <c r="E146" s="116">
        <f t="shared" si="38"/>
        <v>0</v>
      </c>
      <c r="F146" s="117" t="str">
        <f t="shared" si="39"/>
        <v>sprawdz</v>
      </c>
      <c r="G146" s="118" t="str">
        <f t="shared" si="40"/>
        <v xml:space="preserve"> CHECK</v>
      </c>
      <c r="H146" s="116"/>
      <c r="I146" s="117"/>
      <c r="J146" s="117" t="str">
        <f t="shared" si="41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7"/>
        <v>2</v>
      </c>
      <c r="V146" s="35"/>
      <c r="W146" s="35"/>
      <c r="X146" s="18" t="str">
        <f t="shared" si="48"/>
        <v>AsXSn 4x50 mm2+AsXSn 1x25 mm2</v>
      </c>
      <c r="Y146" s="18" t="str">
        <f t="shared" si="49"/>
        <v xml:space="preserve"> przyłącze napow. nN</v>
      </c>
      <c r="Z146" s="18">
        <f t="shared" si="46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16">
        <v>109</v>
      </c>
      <c r="D147" s="116">
        <f t="shared" si="42"/>
        <v>116</v>
      </c>
      <c r="E147" s="116">
        <f t="shared" ref="E147:E171" si="50">M147</f>
        <v>0</v>
      </c>
      <c r="F147" s="117" t="str">
        <f t="shared" ref="F147:F205" si="51">IF(O147="-10.5/10/E",1000,IF(OR(N147="Nr",N147="Kr",N147="Or",N147="RPKr",N147="RNKr"),1472,IF(N147="P",227,IF(N147="BN",454,IF(N147="Np.",1250,"sprawdz")))))</f>
        <v>sprawdz</v>
      </c>
      <c r="G147" s="118" t="str">
        <f t="shared" ref="G147:G158" si="52">IF(N147="P",1.4308*P147+64.2+37.8+T147,IF(OR(N147="Kr",N147="RPKr",N147="RPK",N147="K"),501+321.33+1.43*P147+79,IF(OR(N147="Nr",N147="N",N147="Nrp"),2*501*COS(W147/2)+20+79+125,IF(N147="Or",657,IF(OR(N147="Pb",N147="BN",N147="Pp"),1.43*P147+64.2+77.6+T148," CHECK")))))</f>
        <v xml:space="preserve"> CHECK</v>
      </c>
      <c r="H147" s="116"/>
      <c r="I147" s="117"/>
      <c r="J147" s="117" t="str">
        <f t="shared" ref="J147:J210" si="53">CONCATENATE("uchwyty, światłowód, ",Z147,IF(Q147=1, ", mufa i zapas", " "))</f>
        <v xml:space="preserve">uchwyty, światłowód, 0 </v>
      </c>
      <c r="K147" s="117"/>
      <c r="L147" s="40" t="s">
        <v>77</v>
      </c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7"/>
        <v>2</v>
      </c>
      <c r="V147" s="35"/>
      <c r="W147" s="35"/>
      <c r="X147" s="18" t="str">
        <f t="shared" si="48"/>
        <v>AsXSn 4x50 mm2+AsXSn 1x25 mm2</v>
      </c>
      <c r="Y147" s="18" t="str">
        <f t="shared" si="49"/>
        <v xml:space="preserve"> przyłącze napow. nN</v>
      </c>
      <c r="Z147" s="18">
        <f t="shared" si="46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110</v>
      </c>
      <c r="D148" s="116">
        <f t="shared" ref="D148:D159" si="54">IF(E148=1,1,D147+1)</f>
        <v>117</v>
      </c>
      <c r="E148" s="116">
        <f t="shared" si="50"/>
        <v>0</v>
      </c>
      <c r="F148" s="117" t="str">
        <f t="shared" si="51"/>
        <v>sprawdz</v>
      </c>
      <c r="G148" s="118" t="str">
        <f t="shared" si="52"/>
        <v xml:space="preserve"> CHECK</v>
      </c>
      <c r="H148" s="116"/>
      <c r="I148" s="117"/>
      <c r="J148" s="117" t="str">
        <f t="shared" si="53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7"/>
        <v>2</v>
      </c>
      <c r="V148" s="35"/>
      <c r="W148" s="35"/>
      <c r="X148" s="18" t="str">
        <f t="shared" si="48"/>
        <v>AsXSn 4x50 mm2+AsXSn 1x25 mm2</v>
      </c>
      <c r="Y148" s="18" t="str">
        <f t="shared" si="49"/>
        <v xml:space="preserve"> przyłącze napow. nN</v>
      </c>
      <c r="Z148" s="18">
        <f t="shared" si="46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111</v>
      </c>
      <c r="D149" s="116">
        <f t="shared" si="54"/>
        <v>118</v>
      </c>
      <c r="E149" s="116">
        <f t="shared" si="50"/>
        <v>0</v>
      </c>
      <c r="F149" s="117" t="str">
        <f t="shared" si="51"/>
        <v>sprawdz</v>
      </c>
      <c r="G149" s="118" t="str">
        <f t="shared" si="52"/>
        <v xml:space="preserve"> CHECK</v>
      </c>
      <c r="H149" s="116"/>
      <c r="I149" s="117"/>
      <c r="J149" s="117" t="str">
        <f t="shared" si="53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3</v>
      </c>
      <c r="S149" s="30"/>
      <c r="T149" s="30"/>
      <c r="U149" s="34">
        <f t="shared" si="47"/>
        <v>2</v>
      </c>
      <c r="V149" s="35"/>
      <c r="W149" s="35"/>
      <c r="X149" s="18" t="str">
        <f t="shared" si="48"/>
        <v>AsXSn 4x50 mm2+AsXSn 1x25 mm2</v>
      </c>
      <c r="Y149" s="18" t="str">
        <f t="shared" si="49"/>
        <v xml:space="preserve"> przyłącze napow. nN</v>
      </c>
      <c r="Z149" s="18">
        <f t="shared" si="46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16">
        <v>112</v>
      </c>
      <c r="D150" s="116">
        <f t="shared" si="54"/>
        <v>119</v>
      </c>
      <c r="E150" s="116">
        <f t="shared" si="50"/>
        <v>0</v>
      </c>
      <c r="F150" s="117" t="str">
        <f t="shared" si="51"/>
        <v>sprawdz</v>
      </c>
      <c r="G150" s="118" t="str">
        <f t="shared" si="52"/>
        <v xml:space="preserve"> CHECK</v>
      </c>
      <c r="H150" s="116"/>
      <c r="I150" s="117"/>
      <c r="J150" s="117" t="str">
        <f t="shared" si="53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7"/>
        <v>2</v>
      </c>
      <c r="V150" s="35"/>
      <c r="W150" s="35"/>
      <c r="X150" s="18" t="str">
        <f t="shared" si="48"/>
        <v>AsXSn 4x50 mm2+AsXSn 1x25 mm2</v>
      </c>
      <c r="Y150" s="18" t="str">
        <f t="shared" si="49"/>
        <v xml:space="preserve"> przyłącze napow. nN</v>
      </c>
      <c r="Z150" s="18">
        <f t="shared" si="46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20">
        <v>113</v>
      </c>
      <c r="D151" s="116">
        <f t="shared" si="54"/>
        <v>120</v>
      </c>
      <c r="E151" s="116">
        <f t="shared" si="50"/>
        <v>0</v>
      </c>
      <c r="F151" s="117" t="str">
        <f t="shared" si="51"/>
        <v>sprawdz</v>
      </c>
      <c r="G151" s="118" t="str">
        <f t="shared" si="52"/>
        <v xml:space="preserve"> CHECK</v>
      </c>
      <c r="H151" s="116"/>
      <c r="I151" s="117"/>
      <c r="J151" s="117" t="str">
        <f t="shared" si="53"/>
        <v xml:space="preserve">uchwyty, światłowód, 0 </v>
      </c>
      <c r="K151" s="117"/>
      <c r="L151" s="40" t="s">
        <v>77</v>
      </c>
      <c r="M151" s="112"/>
      <c r="N151" s="14"/>
      <c r="O151" s="30"/>
      <c r="P151" s="33"/>
      <c r="Q151" s="19"/>
      <c r="R151" s="39">
        <v>3</v>
      </c>
      <c r="S151" s="30"/>
      <c r="T151" s="30"/>
      <c r="U151" s="34">
        <f t="shared" si="47"/>
        <v>2</v>
      </c>
      <c r="V151" s="35"/>
      <c r="W151" s="35"/>
      <c r="X151" s="18" t="str">
        <f t="shared" si="48"/>
        <v>AsXSn 4x50 mm2+AsXSn 1x25 mm2</v>
      </c>
      <c r="Y151" s="18" t="str">
        <f t="shared" si="49"/>
        <v xml:space="preserve"> przyłącze napow. nN</v>
      </c>
      <c r="Z151" s="18">
        <f t="shared" si="46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20">
        <v>114</v>
      </c>
      <c r="D152" s="116">
        <f t="shared" si="54"/>
        <v>121</v>
      </c>
      <c r="E152" s="116">
        <f t="shared" si="50"/>
        <v>0</v>
      </c>
      <c r="F152" s="117" t="str">
        <f t="shared" si="51"/>
        <v>sprawdz</v>
      </c>
      <c r="G152" s="118" t="str">
        <f t="shared" si="52"/>
        <v xml:space="preserve"> CHECK</v>
      </c>
      <c r="H152" s="116"/>
      <c r="I152" s="117"/>
      <c r="J152" s="117" t="str">
        <f t="shared" si="53"/>
        <v xml:space="preserve">uchwyty, światłowód, 0 </v>
      </c>
      <c r="K152" s="117"/>
      <c r="L152" s="40" t="s">
        <v>77</v>
      </c>
      <c r="M152" s="112"/>
      <c r="N152" s="30"/>
      <c r="O152" s="30"/>
      <c r="P152" s="33"/>
      <c r="Q152" s="19"/>
      <c r="R152" s="39">
        <v>3</v>
      </c>
      <c r="S152" s="30"/>
      <c r="T152" s="30"/>
      <c r="U152" s="34">
        <f t="shared" si="47"/>
        <v>2</v>
      </c>
      <c r="V152" s="35"/>
      <c r="W152" s="35"/>
      <c r="X152" s="18" t="str">
        <f t="shared" si="48"/>
        <v>AsXSn 4x50 mm2+AsXSn 1x25 mm2</v>
      </c>
      <c r="Y152" s="18" t="str">
        <f t="shared" si="49"/>
        <v xml:space="preserve"> przyłącze napow. nN</v>
      </c>
      <c r="Z152" s="18">
        <f t="shared" si="46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116">
        <v>115</v>
      </c>
      <c r="D153" s="116">
        <f t="shared" si="54"/>
        <v>122</v>
      </c>
      <c r="E153" s="116">
        <f t="shared" si="50"/>
        <v>0</v>
      </c>
      <c r="F153" s="117" t="str">
        <f t="shared" si="51"/>
        <v>sprawdz</v>
      </c>
      <c r="G153" s="118" t="str">
        <f t="shared" si="52"/>
        <v xml:space="preserve"> CHECK</v>
      </c>
      <c r="H153" s="120"/>
      <c r="I153" s="120"/>
      <c r="J153" s="117" t="str">
        <f t="shared" si="53"/>
        <v xml:space="preserve">uchwyty, światłowód, 0 </v>
      </c>
      <c r="K153" s="117"/>
      <c r="L153" s="40" t="s">
        <v>77</v>
      </c>
      <c r="M153" s="112"/>
      <c r="N153" s="30"/>
      <c r="O153" s="30"/>
      <c r="P153" s="33"/>
      <c r="Q153" s="19"/>
      <c r="R153" s="39">
        <v>3</v>
      </c>
      <c r="S153" s="30"/>
      <c r="T153" s="30"/>
      <c r="U153" s="34">
        <f>SUM(U126:U152)</f>
        <v>54</v>
      </c>
      <c r="V153" s="35"/>
      <c r="W153" s="35"/>
      <c r="X153" s="18" t="str">
        <f t="shared" si="48"/>
        <v>AsXSn 4x50 mm2+AsXSn 1x25 mm2</v>
      </c>
      <c r="Y153" s="18" t="str">
        <f t="shared" si="49"/>
        <v xml:space="preserve"> przyłącze napow. nN</v>
      </c>
      <c r="Z153" s="18">
        <f t="shared" si="46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20">
        <v>116</v>
      </c>
      <c r="D154" s="116">
        <f t="shared" si="54"/>
        <v>123</v>
      </c>
      <c r="E154" s="116">
        <f t="shared" si="50"/>
        <v>0</v>
      </c>
      <c r="F154" s="117" t="str">
        <f t="shared" si="51"/>
        <v>sprawdz</v>
      </c>
      <c r="G154" s="118" t="str">
        <f t="shared" si="52"/>
        <v xml:space="preserve"> CHECK</v>
      </c>
      <c r="H154" s="120"/>
      <c r="I154" s="120"/>
      <c r="J154" s="117" t="str">
        <f t="shared" si="53"/>
        <v xml:space="preserve">uchwyty, światłowód, 0 </v>
      </c>
      <c r="K154" s="117"/>
      <c r="L154" s="40" t="s">
        <v>77</v>
      </c>
      <c r="M154" s="112"/>
      <c r="N154" s="30"/>
      <c r="O154" s="30"/>
      <c r="P154" s="33"/>
      <c r="Q154" s="19"/>
      <c r="R154" s="39">
        <v>3</v>
      </c>
      <c r="S154" s="30"/>
      <c r="T154" s="30"/>
      <c r="U154" s="34"/>
      <c r="V154" s="35"/>
      <c r="W154" s="35"/>
      <c r="X154" s="18" t="str">
        <f t="shared" si="48"/>
        <v>AsXSn 4x50 mm2+AsXSn 1x25 mm2</v>
      </c>
      <c r="Y154" s="18" t="str">
        <f t="shared" si="49"/>
        <v xml:space="preserve"> przyłącze napow. nN</v>
      </c>
      <c r="Z154" s="18">
        <f t="shared" si="46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20">
        <v>117</v>
      </c>
      <c r="D155" s="116">
        <f t="shared" si="54"/>
        <v>124</v>
      </c>
      <c r="E155" s="116">
        <f t="shared" si="50"/>
        <v>0</v>
      </c>
      <c r="F155" s="117" t="str">
        <f t="shared" si="51"/>
        <v>sprawdz</v>
      </c>
      <c r="G155" s="118" t="str">
        <f t="shared" si="52"/>
        <v xml:space="preserve"> CHECK</v>
      </c>
      <c r="H155" s="126"/>
      <c r="I155" s="126"/>
      <c r="J155" s="117" t="str">
        <f t="shared" si="53"/>
        <v xml:space="preserve">uchwyty, światłowód, 0 </v>
      </c>
      <c r="K155" s="116"/>
      <c r="L155" s="40" t="s">
        <v>77</v>
      </c>
      <c r="M155" s="112"/>
      <c r="N155" s="39"/>
      <c r="O155" s="39"/>
      <c r="P155" s="33"/>
      <c r="Q155" s="19"/>
      <c r="R155" s="39">
        <v>3</v>
      </c>
      <c r="S155" s="39"/>
      <c r="T155" s="39"/>
      <c r="U155" s="34"/>
      <c r="V155" s="35"/>
      <c r="W155" s="35"/>
      <c r="X155" s="18" t="str">
        <f t="shared" si="48"/>
        <v>AsXSn 4x50 mm2+AsXSn 1x25 mm2</v>
      </c>
      <c r="Y155" s="18" t="str">
        <f t="shared" si="49"/>
        <v xml:space="preserve"> przyłącze napow. nN</v>
      </c>
      <c r="Z155" s="18">
        <f t="shared" si="46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116">
        <v>118</v>
      </c>
      <c r="D156" s="116">
        <f t="shared" si="54"/>
        <v>125</v>
      </c>
      <c r="E156" s="116">
        <f t="shared" si="50"/>
        <v>0</v>
      </c>
      <c r="F156" s="117" t="str">
        <f t="shared" si="51"/>
        <v>sprawdz</v>
      </c>
      <c r="G156" s="118" t="str">
        <f t="shared" si="52"/>
        <v xml:space="preserve"> CHECK</v>
      </c>
      <c r="H156" s="116"/>
      <c r="I156" s="116"/>
      <c r="J156" s="117" t="str">
        <f t="shared" si="53"/>
        <v xml:space="preserve">uchwyty, światłowód, 0 </v>
      </c>
      <c r="K156" s="116"/>
      <c r="L156" s="40" t="s">
        <v>77</v>
      </c>
      <c r="M156" s="112"/>
      <c r="N156" s="30"/>
      <c r="O156" s="30"/>
      <c r="P156" s="33"/>
      <c r="Q156" s="19"/>
      <c r="R156" s="39">
        <v>3</v>
      </c>
      <c r="S156" s="30"/>
      <c r="T156" s="30"/>
      <c r="U156" s="34"/>
      <c r="V156" s="35"/>
      <c r="W156" s="35"/>
      <c r="X156" s="18" t="str">
        <f t="shared" si="48"/>
        <v>AsXSn 4x50 mm2+AsXSn 1x25 mm2</v>
      </c>
      <c r="Y156" s="18" t="str">
        <f t="shared" si="49"/>
        <v xml:space="preserve"> przyłącze napow. nN</v>
      </c>
      <c r="Z156" s="18">
        <f t="shared" si="46"/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20">
        <v>119</v>
      </c>
      <c r="D157" s="116">
        <f t="shared" si="54"/>
        <v>126</v>
      </c>
      <c r="E157" s="116">
        <f t="shared" si="50"/>
        <v>0</v>
      </c>
      <c r="F157" s="117" t="str">
        <f t="shared" si="51"/>
        <v>sprawdz</v>
      </c>
      <c r="G157" s="118" t="str">
        <f t="shared" si="52"/>
        <v xml:space="preserve"> CHECK</v>
      </c>
      <c r="H157" s="116"/>
      <c r="I157" s="117"/>
      <c r="J157" s="117" t="str">
        <f t="shared" si="53"/>
        <v xml:space="preserve">uchwyty, światłowód, 0 </v>
      </c>
      <c r="K157" s="117"/>
      <c r="L157" s="40" t="s">
        <v>77</v>
      </c>
      <c r="M157" s="112"/>
      <c r="N157" s="30"/>
      <c r="O157" s="44"/>
      <c r="P157" s="33"/>
      <c r="Q157" s="19"/>
      <c r="R157" s="39">
        <v>3</v>
      </c>
      <c r="S157" s="30"/>
      <c r="T157" s="30"/>
      <c r="U157" s="34">
        <f t="shared" ref="U157:U165" si="55">P157+2</f>
        <v>2</v>
      </c>
      <c r="V157" s="35"/>
      <c r="W157" s="35"/>
      <c r="X157" s="18" t="str">
        <f t="shared" si="48"/>
        <v>AsXSn 4x50 mm2+AsXSn 1x25 mm2</v>
      </c>
      <c r="Y157" s="18" t="str">
        <f t="shared" si="49"/>
        <v xml:space="preserve"> przyłącze napow. nN</v>
      </c>
      <c r="Z157" s="18">
        <f t="shared" si="46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20">
        <v>120</v>
      </c>
      <c r="D158" s="116">
        <f t="shared" si="54"/>
        <v>127</v>
      </c>
      <c r="E158" s="116">
        <f t="shared" si="50"/>
        <v>0</v>
      </c>
      <c r="F158" s="117" t="str">
        <f t="shared" si="51"/>
        <v>sprawdz</v>
      </c>
      <c r="G158" s="118" t="str">
        <f t="shared" si="52"/>
        <v xml:space="preserve"> CHECK</v>
      </c>
      <c r="H158" s="116"/>
      <c r="I158" s="117"/>
      <c r="J158" s="117" t="str">
        <f t="shared" si="53"/>
        <v xml:space="preserve">uchwyty, światłowód, 0 </v>
      </c>
      <c r="K158" s="117"/>
      <c r="L158" s="40" t="s">
        <v>77</v>
      </c>
      <c r="M158" s="112"/>
      <c r="N158" s="30"/>
      <c r="O158" s="30"/>
      <c r="P158" s="33"/>
      <c r="Q158" s="19"/>
      <c r="R158" s="39">
        <v>3</v>
      </c>
      <c r="S158" s="30"/>
      <c r="T158" s="30"/>
      <c r="U158" s="34">
        <f t="shared" si="55"/>
        <v>2</v>
      </c>
      <c r="V158" s="35"/>
      <c r="W158" s="35"/>
      <c r="X158" s="18" t="str">
        <f t="shared" si="48"/>
        <v>AsXSn 4x50 mm2+AsXSn 1x25 mm2</v>
      </c>
      <c r="Y158" s="18" t="str">
        <f t="shared" si="49"/>
        <v xml:space="preserve"> przyłącze napow. nN</v>
      </c>
      <c r="Z158" s="18">
        <f t="shared" si="46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116">
        <v>121</v>
      </c>
      <c r="D159" s="116">
        <f t="shared" si="54"/>
        <v>128</v>
      </c>
      <c r="E159" s="116">
        <f t="shared" si="50"/>
        <v>0</v>
      </c>
      <c r="F159" s="117" t="str">
        <f t="shared" si="51"/>
        <v>sprawdz</v>
      </c>
      <c r="G159" s="118" t="e" cm="1">
        <f t="array" ref="G159">IF(N159="P",1.4308*P159+64.2+37.8+T159,IF(OR(N159="Kr",N159="RPKr",N159="RPK",N159="K"),501+321.33+1.43*P159+79,IF(OR(N159="Nr",N159="N",N159="Nrp"),2*501*COS(W159/2)+20+79+125,IF(N159="Or",657,IF(OR(N159="Pb",N159="BN",N159="Pp"),1.43*P159+64.2+77.6+T160, CHECK)))))</f>
        <v>#NAME?</v>
      </c>
      <c r="H159" s="116"/>
      <c r="I159" s="117"/>
      <c r="J159" s="117" t="str">
        <f t="shared" si="53"/>
        <v xml:space="preserve">uchwyty, światłowód, 0 </v>
      </c>
      <c r="K159" s="117"/>
      <c r="L159" s="31">
        <v>107</v>
      </c>
      <c r="M159" s="112"/>
      <c r="N159" s="30"/>
      <c r="O159" s="30"/>
      <c r="P159" s="33"/>
      <c r="Q159" s="19"/>
      <c r="R159" s="39">
        <v>3</v>
      </c>
      <c r="S159" s="30"/>
      <c r="T159" s="30"/>
      <c r="U159" s="34">
        <f t="shared" si="55"/>
        <v>2</v>
      </c>
      <c r="V159" s="32"/>
      <c r="W159" s="35"/>
      <c r="X159" s="18" t="str">
        <f t="shared" si="48"/>
        <v>AsXSn 4x50 mm2+AsXSn 1x25 mm2</v>
      </c>
      <c r="Y159" s="18" t="str">
        <f t="shared" si="49"/>
        <v xml:space="preserve"> przyłącze napow. nN</v>
      </c>
      <c r="Z159" s="18">
        <f t="shared" si="46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122</v>
      </c>
      <c r="D160" s="116">
        <f t="shared" ref="D160:D223" si="56">MAX(D159:E159)+1</f>
        <v>129</v>
      </c>
      <c r="E160" s="10">
        <f t="shared" si="50"/>
        <v>0</v>
      </c>
      <c r="F160" s="117" t="str">
        <f t="shared" si="51"/>
        <v>sprawdz</v>
      </c>
      <c r="G160" s="65"/>
      <c r="H160" s="10"/>
      <c r="I160" s="27"/>
      <c r="J160" s="117" t="str">
        <f t="shared" si="53"/>
        <v xml:space="preserve">uchwyty, światłowód, 0 </v>
      </c>
      <c r="K160" s="27"/>
      <c r="L160" s="31"/>
      <c r="M160" s="112"/>
      <c r="N160" s="30"/>
      <c r="O160" s="30"/>
      <c r="P160" s="33"/>
      <c r="Q160" s="19"/>
      <c r="R160" s="39">
        <v>3</v>
      </c>
      <c r="S160" s="30"/>
      <c r="T160" s="30"/>
      <c r="U160" s="34">
        <f t="shared" si="55"/>
        <v>2</v>
      </c>
      <c r="V160" s="32"/>
      <c r="W160" s="35"/>
      <c r="X160" s="18" t="str">
        <f t="shared" si="48"/>
        <v>AsXSn 4x50 mm2+AsXSn 1x25 mm2</v>
      </c>
      <c r="Y160" s="18" t="str">
        <f t="shared" si="49"/>
        <v xml:space="preserve"> przyłącze napow. nN</v>
      </c>
      <c r="Z160" s="18">
        <f t="shared" si="46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123</v>
      </c>
      <c r="D161" s="116">
        <f t="shared" si="56"/>
        <v>130</v>
      </c>
      <c r="E161" s="10">
        <f t="shared" si="50"/>
        <v>0</v>
      </c>
      <c r="F161" s="117" t="str">
        <f t="shared" si="51"/>
        <v>sprawdz</v>
      </c>
      <c r="G161" s="65"/>
      <c r="H161" s="10"/>
      <c r="I161" s="27"/>
      <c r="J161" s="117" t="str">
        <f t="shared" si="53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3</v>
      </c>
      <c r="S161" s="30"/>
      <c r="T161" s="30"/>
      <c r="U161" s="34">
        <f t="shared" si="55"/>
        <v>2</v>
      </c>
      <c r="V161" s="32"/>
      <c r="W161" s="35"/>
      <c r="X161" s="18" t="str">
        <f t="shared" si="48"/>
        <v>AsXSn 4x50 mm2+AsXSn 1x25 mm2</v>
      </c>
      <c r="Y161" s="18" t="str">
        <f t="shared" si="49"/>
        <v xml:space="preserve"> przyłącze napow. nN</v>
      </c>
      <c r="Z161" s="18">
        <f t="shared" si="46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10">
        <v>124</v>
      </c>
      <c r="D162" s="116">
        <f t="shared" si="56"/>
        <v>131</v>
      </c>
      <c r="E162" s="10">
        <f t="shared" si="50"/>
        <v>0</v>
      </c>
      <c r="F162" s="117" t="str">
        <f t="shared" si="51"/>
        <v>sprawdz</v>
      </c>
      <c r="G162" s="65"/>
      <c r="H162" s="10"/>
      <c r="I162" s="27"/>
      <c r="J162" s="117" t="str">
        <f t="shared" si="53"/>
        <v xml:space="preserve">uchwyty, światłowód, 0 </v>
      </c>
      <c r="K162" s="27"/>
      <c r="L162" s="31"/>
      <c r="M162" s="112"/>
      <c r="N162" s="30"/>
      <c r="O162" s="30"/>
      <c r="P162" s="33"/>
      <c r="Q162" s="19"/>
      <c r="R162" s="39">
        <v>3</v>
      </c>
      <c r="S162" s="30"/>
      <c r="T162" s="30"/>
      <c r="U162" s="34">
        <f t="shared" si="55"/>
        <v>2</v>
      </c>
      <c r="V162" s="35"/>
      <c r="W162" s="35"/>
      <c r="X162" s="18" t="str">
        <f t="shared" si="48"/>
        <v>AsXSn 4x50 mm2+AsXSn 1x25 mm2</v>
      </c>
      <c r="Y162" s="18" t="str">
        <f t="shared" si="49"/>
        <v xml:space="preserve"> przyłącze napow. nN</v>
      </c>
      <c r="Z162" s="18">
        <f t="shared" si="46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125</v>
      </c>
      <c r="D163" s="116">
        <f t="shared" si="56"/>
        <v>132</v>
      </c>
      <c r="E163" s="10">
        <f t="shared" si="50"/>
        <v>0</v>
      </c>
      <c r="F163" s="117" t="str">
        <f t="shared" si="51"/>
        <v>sprawdz</v>
      </c>
      <c r="G163" s="65"/>
      <c r="H163" s="10"/>
      <c r="I163" s="27"/>
      <c r="J163" s="117" t="str">
        <f t="shared" si="53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3</v>
      </c>
      <c r="S163" s="30"/>
      <c r="T163" s="30"/>
      <c r="U163" s="34">
        <f t="shared" si="55"/>
        <v>2</v>
      </c>
      <c r="V163" s="35"/>
      <c r="W163" s="35"/>
      <c r="X163" s="18" t="str">
        <f t="shared" si="48"/>
        <v>AsXSn 4x50 mm2+AsXSn 1x25 mm2</v>
      </c>
      <c r="Y163" s="18" t="str">
        <f t="shared" si="49"/>
        <v xml:space="preserve"> przyłącze napow. nN</v>
      </c>
      <c r="Z163" s="18">
        <f t="shared" si="46"/>
        <v>0</v>
      </c>
      <c r="AA163" s="16"/>
      <c r="AB163" s="35"/>
      <c r="AC163" s="35"/>
      <c r="AD163" s="66" t="s">
        <v>70</v>
      </c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126</v>
      </c>
      <c r="D164" s="116">
        <f t="shared" si="56"/>
        <v>133</v>
      </c>
      <c r="E164" s="10">
        <f t="shared" si="50"/>
        <v>0</v>
      </c>
      <c r="F164" s="117" t="str">
        <f t="shared" si="51"/>
        <v>sprawdz</v>
      </c>
      <c r="G164" s="65"/>
      <c r="H164" s="10"/>
      <c r="I164" s="27"/>
      <c r="J164" s="117" t="str">
        <f t="shared" si="53"/>
        <v xml:space="preserve">uchwyty, światłowód, 0 </v>
      </c>
      <c r="K164" s="27"/>
      <c r="L164" s="31"/>
      <c r="M164" s="112"/>
      <c r="N164" s="30"/>
      <c r="O164" s="30"/>
      <c r="P164" s="33"/>
      <c r="Q164" s="19"/>
      <c r="R164" s="39">
        <v>3</v>
      </c>
      <c r="S164" s="30"/>
      <c r="T164" s="30"/>
      <c r="U164" s="34">
        <f t="shared" si="55"/>
        <v>2</v>
      </c>
      <c r="V164" s="32"/>
      <c r="W164" s="35"/>
      <c r="X164" s="18" t="str">
        <f t="shared" si="48"/>
        <v>AsXSn 4x50 mm2+AsXSn 1x25 mm2</v>
      </c>
      <c r="Y164" s="18" t="str">
        <f t="shared" si="49"/>
        <v xml:space="preserve"> przyłącze napow. nN</v>
      </c>
      <c r="Z164" s="18">
        <f t="shared" si="46"/>
        <v>0</v>
      </c>
      <c r="AA164" s="16" t="s">
        <v>12</v>
      </c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10">
        <v>127</v>
      </c>
      <c r="D165" s="116">
        <f t="shared" si="56"/>
        <v>134</v>
      </c>
      <c r="E165" s="10">
        <f t="shared" si="50"/>
        <v>0</v>
      </c>
      <c r="F165" s="117" t="str">
        <f t="shared" si="51"/>
        <v>sprawdz</v>
      </c>
      <c r="G165" s="65"/>
      <c r="H165" s="10"/>
      <c r="I165" s="27"/>
      <c r="J165" s="117" t="str">
        <f t="shared" si="53"/>
        <v xml:space="preserve">uchwyty, światłowód, 0 </v>
      </c>
      <c r="K165" s="27"/>
      <c r="L165" s="31"/>
      <c r="M165" s="112"/>
      <c r="N165" s="30"/>
      <c r="O165" s="30"/>
      <c r="P165" s="33"/>
      <c r="Q165" s="19"/>
      <c r="R165" s="39">
        <v>3</v>
      </c>
      <c r="S165" s="30"/>
      <c r="T165" s="30"/>
      <c r="U165" s="34">
        <f t="shared" si="55"/>
        <v>2</v>
      </c>
      <c r="V165" s="32"/>
      <c r="W165" s="35"/>
      <c r="X165" s="18" t="str">
        <f t="shared" si="48"/>
        <v>AsXSn 4x50 mm2+AsXSn 1x25 mm2</v>
      </c>
      <c r="Y165" s="18" t="str">
        <f t="shared" si="49"/>
        <v xml:space="preserve"> przyłącze napow. nN</v>
      </c>
      <c r="Z165" s="18">
        <f t="shared" si="46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128</v>
      </c>
      <c r="D166" s="116">
        <f t="shared" si="56"/>
        <v>135</v>
      </c>
      <c r="E166" s="10">
        <f t="shared" si="50"/>
        <v>0</v>
      </c>
      <c r="F166" s="117" t="str">
        <f t="shared" si="51"/>
        <v>sprawdz</v>
      </c>
      <c r="G166" s="54"/>
      <c r="H166" s="46"/>
      <c r="I166" s="46"/>
      <c r="J166" s="117" t="str">
        <f t="shared" si="53"/>
        <v xml:space="preserve">uchwyty, światłowód,  </v>
      </c>
      <c r="K166" s="27"/>
      <c r="L166" s="31"/>
      <c r="M166" s="112"/>
      <c r="N166" s="39"/>
      <c r="O166" s="39"/>
      <c r="P166" s="33"/>
      <c r="Q166" s="19"/>
      <c r="R166" s="39">
        <v>3</v>
      </c>
      <c r="S166" s="30"/>
      <c r="T166" s="30"/>
      <c r="U166" s="34">
        <f>SUM(U139:U165)</f>
        <v>100</v>
      </c>
      <c r="V166" s="35"/>
      <c r="W166" s="35"/>
      <c r="X166" s="18" t="str">
        <f t="shared" si="48"/>
        <v>AsXSn 4x50 mm2+AsXSn 1x25 mm2</v>
      </c>
      <c r="Y166" s="18" t="str">
        <f t="shared" si="49"/>
        <v xml:space="preserve"> przyłącze napow. nN</v>
      </c>
      <c r="Z166" s="18"/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129</v>
      </c>
      <c r="D167" s="116">
        <f t="shared" si="56"/>
        <v>136</v>
      </c>
      <c r="E167" s="10">
        <f t="shared" si="50"/>
        <v>0</v>
      </c>
      <c r="F167" s="117" t="str">
        <f t="shared" si="51"/>
        <v>sprawdz</v>
      </c>
      <c r="G167" s="54"/>
      <c r="H167" s="46"/>
      <c r="I167" s="46"/>
      <c r="J167" s="117" t="str">
        <f t="shared" si="53"/>
        <v xml:space="preserve">uchwyty, światłowód,  </v>
      </c>
      <c r="K167" s="27"/>
      <c r="L167" s="31"/>
      <c r="M167" s="112"/>
      <c r="N167" s="39"/>
      <c r="O167" s="39"/>
      <c r="P167" s="33"/>
      <c r="Q167" s="19"/>
      <c r="R167" s="39">
        <v>3</v>
      </c>
      <c r="S167" s="39"/>
      <c r="T167" s="30"/>
      <c r="U167" s="34"/>
      <c r="V167" s="35"/>
      <c r="W167" s="35"/>
      <c r="X167" s="18" t="str">
        <f t="shared" si="48"/>
        <v>AsXSn 4x50 mm2+AsXSn 1x25 mm2</v>
      </c>
      <c r="Y167" s="18" t="str">
        <f t="shared" si="49"/>
        <v xml:space="preserve"> przyłącze napow. nN</v>
      </c>
      <c r="Z167" s="18"/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10">
        <v>130</v>
      </c>
      <c r="D168" s="116">
        <f t="shared" si="56"/>
        <v>137</v>
      </c>
      <c r="E168" s="10">
        <f t="shared" si="50"/>
        <v>0</v>
      </c>
      <c r="F168" s="117" t="str">
        <f t="shared" si="51"/>
        <v>sprawdz</v>
      </c>
      <c r="G168" s="10"/>
      <c r="H168" s="38"/>
      <c r="I168" s="38"/>
      <c r="J168" s="117" t="str">
        <f t="shared" si="53"/>
        <v xml:space="preserve">uchwyty, światłowód,  </v>
      </c>
      <c r="K168" s="10"/>
      <c r="L168" s="31"/>
      <c r="M168" s="112"/>
      <c r="N168" s="39"/>
      <c r="O168" s="39"/>
      <c r="P168" s="33"/>
      <c r="Q168" s="19"/>
      <c r="R168" s="39">
        <v>3</v>
      </c>
      <c r="S168" s="39"/>
      <c r="T168" s="39"/>
      <c r="U168" s="34"/>
      <c r="V168" s="35"/>
      <c r="W168" s="35"/>
      <c r="X168" s="18" t="str">
        <f t="shared" si="48"/>
        <v>AsXSn 4x50 mm2+AsXSn 1x25 mm2</v>
      </c>
      <c r="Y168" s="18" t="str">
        <f t="shared" si="49"/>
        <v xml:space="preserve"> przyłącze napow. nN</v>
      </c>
      <c r="Z168" s="18"/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131</v>
      </c>
      <c r="D169" s="116">
        <f t="shared" si="56"/>
        <v>138</v>
      </c>
      <c r="E169" s="10">
        <f t="shared" si="50"/>
        <v>0</v>
      </c>
      <c r="F169" s="117" t="str">
        <f t="shared" si="51"/>
        <v>sprawdz</v>
      </c>
      <c r="G169" s="10"/>
      <c r="H169" s="10"/>
      <c r="I169" s="10"/>
      <c r="J169" s="117" t="str">
        <f t="shared" si="53"/>
        <v xml:space="preserve">uchwyty, światłowód,  </v>
      </c>
      <c r="K169" s="10"/>
      <c r="L169" s="31"/>
      <c r="M169" s="112"/>
      <c r="N169" s="30"/>
      <c r="O169" s="30"/>
      <c r="P169" s="33"/>
      <c r="Q169" s="19"/>
      <c r="R169" s="39">
        <v>3</v>
      </c>
      <c r="S169" s="30"/>
      <c r="T169" s="30"/>
      <c r="U169" s="34"/>
      <c r="V169" s="35"/>
      <c r="W169" s="35"/>
      <c r="X169" s="18" t="str">
        <f t="shared" si="48"/>
        <v>AsXSn 4x50 mm2+AsXSn 1x25 mm2</v>
      </c>
      <c r="Y169" s="18" t="str">
        <f t="shared" si="49"/>
        <v xml:space="preserve"> przyłącze napow. nN</v>
      </c>
      <c r="Z169" s="18"/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132</v>
      </c>
      <c r="D170" s="116">
        <f t="shared" si="56"/>
        <v>139</v>
      </c>
      <c r="E170" s="10">
        <f t="shared" si="50"/>
        <v>0</v>
      </c>
      <c r="F170" s="117" t="str">
        <f t="shared" si="51"/>
        <v>sprawdz</v>
      </c>
      <c r="G170" s="65"/>
      <c r="H170" s="10"/>
      <c r="I170" s="27"/>
      <c r="J170" s="117" t="str">
        <f t="shared" si="53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ref="U170:U172" si="57">P170+2</f>
        <v>2</v>
      </c>
      <c r="V170" s="32"/>
      <c r="W170" s="35"/>
      <c r="X170" s="18" t="str">
        <f t="shared" si="48"/>
        <v>AL.  4x50 mm2+AL. 1x25 mm2</v>
      </c>
      <c r="Y170" s="18" t="str">
        <f t="shared" si="49"/>
        <v xml:space="preserve"> przyłącze napow. nN</v>
      </c>
      <c r="Z170" s="18">
        <f t="shared" ref="Z170:Z233" si="58">IF(OR(N170="Kr",N170="K"),"wspornik krańcowy",IF(N170="P","wspornik przelotowy",IF(OR(N170="Nr",N170="RNKr",N170="Np."),"wspornik narożny",IF(N170="N","wspornik narożny",IF(N170="Or","wspornik odporowy",IF(OR(N170="RPP",N170="RPPb",N170="RPPR"),"wspornik przelotowy",IF(N170="RPK","wspornik przelotowy",IF(OR(N170="RPKr",N170="RPKb"),"wspornik przelotowy",IF(N170="BN","wspornik przelotowy",0)))))))))</f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10">
        <v>133</v>
      </c>
      <c r="D171" s="116">
        <f t="shared" si="56"/>
        <v>140</v>
      </c>
      <c r="E171" s="10">
        <f t="shared" si="50"/>
        <v>0</v>
      </c>
      <c r="F171" s="117" t="str">
        <f t="shared" si="51"/>
        <v>sprawdz</v>
      </c>
      <c r="G171" s="65"/>
      <c r="H171" s="10"/>
      <c r="I171" s="27"/>
      <c r="J171" s="117" t="str">
        <f t="shared" si="53"/>
        <v xml:space="preserve">uchwyty, światłowód, 0 </v>
      </c>
      <c r="K171" s="27"/>
      <c r="L171" s="31"/>
      <c r="M171" s="112"/>
      <c r="N171" s="30"/>
      <c r="O171" s="30"/>
      <c r="P171" s="33"/>
      <c r="Q171" s="19"/>
      <c r="R171" s="39">
        <v>1</v>
      </c>
      <c r="S171" s="30"/>
      <c r="T171" s="30"/>
      <c r="U171" s="34">
        <f t="shared" si="57"/>
        <v>2</v>
      </c>
      <c r="V171" s="32"/>
      <c r="W171" s="35"/>
      <c r="X171" s="18" t="str">
        <f t="shared" si="48"/>
        <v>AL.  4x50 mm2+AL. 1x25 mm2</v>
      </c>
      <c r="Y171" s="18" t="str">
        <f t="shared" si="49"/>
        <v xml:space="preserve"> przyłącze napow. nN</v>
      </c>
      <c r="Z171" s="18">
        <f t="shared" si="58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134</v>
      </c>
      <c r="D172" s="116">
        <f t="shared" si="56"/>
        <v>141</v>
      </c>
      <c r="E172" s="53"/>
      <c r="F172" s="117" t="str">
        <f t="shared" si="51"/>
        <v>sprawdz</v>
      </c>
      <c r="G172" s="65"/>
      <c r="H172" s="10"/>
      <c r="I172" s="27"/>
      <c r="J172" s="117" t="str">
        <f t="shared" si="53"/>
        <v xml:space="preserve">uchwyty, światłowód, 0 </v>
      </c>
      <c r="K172" s="27"/>
      <c r="L172" s="31"/>
      <c r="M172" s="112"/>
      <c r="N172" s="39"/>
      <c r="O172" s="30"/>
      <c r="P172" s="33"/>
      <c r="Q172" s="19"/>
      <c r="R172" s="39">
        <v>1</v>
      </c>
      <c r="S172" s="30"/>
      <c r="T172" s="30"/>
      <c r="U172" s="34">
        <f t="shared" si="57"/>
        <v>2</v>
      </c>
      <c r="V172" s="32"/>
      <c r="W172" s="35"/>
      <c r="X172" s="18" t="str">
        <f t="shared" si="48"/>
        <v>AL.  4x50 mm2+AL. 1x25 mm2</v>
      </c>
      <c r="Y172" s="18" t="str">
        <f t="shared" si="49"/>
        <v xml:space="preserve"> przyłącze napow. nN</v>
      </c>
      <c r="Z172" s="18">
        <f t="shared" si="58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135</v>
      </c>
      <c r="D173" s="116">
        <f t="shared" si="56"/>
        <v>142</v>
      </c>
      <c r="E173" s="53"/>
      <c r="F173" s="117" t="str">
        <f t="shared" si="51"/>
        <v>sprawdz</v>
      </c>
      <c r="G173" s="54"/>
      <c r="H173" s="46"/>
      <c r="I173" s="46"/>
      <c r="J173" s="117" t="str">
        <f t="shared" si="53"/>
        <v xml:space="preserve">uchwyty, światłowód, 0 </v>
      </c>
      <c r="K173" s="27"/>
      <c r="L173" s="31">
        <v>159</v>
      </c>
      <c r="M173" s="112"/>
      <c r="N173" s="39"/>
      <c r="O173" s="39"/>
      <c r="P173" s="33"/>
      <c r="Q173" s="19"/>
      <c r="R173" s="39">
        <v>1</v>
      </c>
      <c r="S173" s="30"/>
      <c r="T173" s="30"/>
      <c r="U173" s="34">
        <f>SUM(U170:U172)</f>
        <v>6</v>
      </c>
      <c r="V173" s="32"/>
      <c r="W173" s="35"/>
      <c r="X173" s="18" t="str">
        <f t="shared" si="48"/>
        <v>AL.  4x50 mm2+AL. 1x25 mm2</v>
      </c>
      <c r="Y173" s="18" t="str">
        <f t="shared" si="49"/>
        <v xml:space="preserve"> przyłącze napow. nN</v>
      </c>
      <c r="Z173" s="18">
        <f t="shared" si="58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10">
        <v>136</v>
      </c>
      <c r="D174" s="116">
        <f t="shared" si="56"/>
        <v>143</v>
      </c>
      <c r="E174" s="53"/>
      <c r="F174" s="117" t="str">
        <f t="shared" si="51"/>
        <v>sprawdz</v>
      </c>
      <c r="G174" s="54"/>
      <c r="H174" s="46"/>
      <c r="I174" s="46"/>
      <c r="J174" s="117" t="str">
        <f t="shared" si="53"/>
        <v xml:space="preserve">uchwyty, światłowód, 0 </v>
      </c>
      <c r="K174" s="27"/>
      <c r="L174" s="31"/>
      <c r="M174" s="112"/>
      <c r="N174" s="39"/>
      <c r="O174" s="39"/>
      <c r="P174" s="33"/>
      <c r="Q174" s="19"/>
      <c r="R174" s="39">
        <v>1</v>
      </c>
      <c r="S174" s="39"/>
      <c r="T174" s="30"/>
      <c r="U174" s="34">
        <v>2092</v>
      </c>
      <c r="V174" s="32"/>
      <c r="W174" s="35"/>
      <c r="X174" s="18" t="str">
        <f t="shared" si="48"/>
        <v>AL.  4x50 mm2+AL. 1x25 mm2</v>
      </c>
      <c r="Y174" s="18" t="str">
        <f t="shared" si="49"/>
        <v xml:space="preserve"> przyłącze napow. nN</v>
      </c>
      <c r="Z174" s="18">
        <f t="shared" si="58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137</v>
      </c>
      <c r="D175" s="116">
        <f t="shared" si="56"/>
        <v>144</v>
      </c>
      <c r="E175" s="62"/>
      <c r="F175" s="117" t="str">
        <f t="shared" si="51"/>
        <v>sprawdz</v>
      </c>
      <c r="G175" s="59"/>
      <c r="H175" s="47"/>
      <c r="I175" s="47"/>
      <c r="J175" s="117" t="str">
        <f t="shared" si="53"/>
        <v xml:space="preserve">uchwyty, światłowód, 0 </v>
      </c>
      <c r="K175" s="59"/>
      <c r="L175" s="31"/>
      <c r="M175" s="112"/>
      <c r="N175" s="48"/>
      <c r="O175" s="48"/>
      <c r="P175" s="33"/>
      <c r="Q175" s="19"/>
      <c r="R175" s="39">
        <v>1</v>
      </c>
      <c r="S175" s="48"/>
      <c r="T175" s="48"/>
      <c r="U175" s="34">
        <f t="shared" ref="U175:U238" si="59">P175+2</f>
        <v>2</v>
      </c>
      <c r="V175" s="32"/>
      <c r="W175" s="35"/>
      <c r="X175" s="18" t="str">
        <f t="shared" si="48"/>
        <v>AL.  4x50 mm2+AL. 1x25 mm2</v>
      </c>
      <c r="Y175" s="18" t="str">
        <f t="shared" si="49"/>
        <v xml:space="preserve"> przyłącze napow. nN</v>
      </c>
      <c r="Z175" s="18">
        <f t="shared" si="58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138</v>
      </c>
      <c r="D176" s="116">
        <f t="shared" si="56"/>
        <v>145</v>
      </c>
      <c r="E176" s="60"/>
      <c r="F176" s="117" t="str">
        <f t="shared" si="51"/>
        <v>sprawdz</v>
      </c>
      <c r="G176" s="61"/>
      <c r="H176" s="49"/>
      <c r="I176" s="49"/>
      <c r="J176" s="117" t="str">
        <f t="shared" si="53"/>
        <v xml:space="preserve">uchwyty, światłowód, 0 </v>
      </c>
      <c r="K176" s="61"/>
      <c r="L176" s="31"/>
      <c r="M176" s="112"/>
      <c r="N176" s="50"/>
      <c r="O176" s="50"/>
      <c r="P176" s="33"/>
      <c r="Q176" s="19"/>
      <c r="R176" s="39">
        <v>1</v>
      </c>
      <c r="S176" s="50"/>
      <c r="T176" s="50"/>
      <c r="U176" s="34">
        <f t="shared" si="59"/>
        <v>2</v>
      </c>
      <c r="V176" s="32"/>
      <c r="W176" s="35"/>
      <c r="X176" s="18" t="str">
        <f t="shared" si="48"/>
        <v>AL.  4x50 mm2+AL. 1x25 mm2</v>
      </c>
      <c r="Y176" s="18" t="str">
        <f t="shared" si="49"/>
        <v xml:space="preserve"> przyłącze napow. nN</v>
      </c>
      <c r="Z176" s="18">
        <f t="shared" si="58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10">
        <v>139</v>
      </c>
      <c r="D177" s="116">
        <f t="shared" si="56"/>
        <v>146</v>
      </c>
      <c r="E177" s="62"/>
      <c r="F177" s="117" t="str">
        <f t="shared" si="51"/>
        <v>sprawdz</v>
      </c>
      <c r="G177" s="63"/>
      <c r="H177" s="51"/>
      <c r="I177" s="51"/>
      <c r="J177" s="117" t="str">
        <f t="shared" si="53"/>
        <v xml:space="preserve">uchwyty, światłowód, 0 </v>
      </c>
      <c r="K177" s="63"/>
      <c r="L177" s="31"/>
      <c r="M177" s="112"/>
      <c r="N177" s="52"/>
      <c r="O177" s="52"/>
      <c r="P177" s="33"/>
      <c r="Q177" s="19"/>
      <c r="R177" s="39">
        <v>1</v>
      </c>
      <c r="S177" s="52"/>
      <c r="T177" s="52"/>
      <c r="U177" s="34">
        <f t="shared" si="59"/>
        <v>2</v>
      </c>
      <c r="V177" s="32"/>
      <c r="W177" s="35"/>
      <c r="X177" s="18" t="str">
        <f t="shared" si="48"/>
        <v>AL.  4x50 mm2+AL. 1x25 mm2</v>
      </c>
      <c r="Y177" s="18" t="str">
        <f t="shared" si="49"/>
        <v xml:space="preserve"> przyłącze napow. nN</v>
      </c>
      <c r="Z177" s="18">
        <f t="shared" si="58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140</v>
      </c>
      <c r="D178" s="116">
        <f t="shared" si="56"/>
        <v>147</v>
      </c>
      <c r="E178" s="62"/>
      <c r="F178" s="117" t="str">
        <f t="shared" si="51"/>
        <v>sprawdz</v>
      </c>
      <c r="G178" s="63"/>
      <c r="H178" s="51"/>
      <c r="I178" s="51"/>
      <c r="J178" s="117" t="str">
        <f t="shared" si="53"/>
        <v xml:space="preserve">uchwyty, światłowód, 0 </v>
      </c>
      <c r="K178" s="63"/>
      <c r="L178" s="31"/>
      <c r="M178" s="112"/>
      <c r="N178" s="52"/>
      <c r="O178" s="67"/>
      <c r="P178" s="33"/>
      <c r="Q178" s="19"/>
      <c r="R178" s="39">
        <v>1</v>
      </c>
      <c r="S178" s="52"/>
      <c r="T178" s="52"/>
      <c r="U178" s="34">
        <f t="shared" si="59"/>
        <v>2</v>
      </c>
      <c r="V178" s="35"/>
      <c r="W178" s="35"/>
      <c r="X178" s="18" t="str">
        <f t="shared" si="48"/>
        <v>AL.  4x50 mm2+AL. 1x25 mm2</v>
      </c>
      <c r="Y178" s="18" t="str">
        <f t="shared" si="49"/>
        <v xml:space="preserve"> przyłącze napow. nN</v>
      </c>
      <c r="Z178" s="18">
        <f t="shared" si="58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141</v>
      </c>
      <c r="D179" s="116">
        <f t="shared" si="56"/>
        <v>148</v>
      </c>
      <c r="E179" s="53"/>
      <c r="F179" s="117" t="str">
        <f t="shared" si="51"/>
        <v>sprawdz</v>
      </c>
      <c r="G179" s="65"/>
      <c r="H179" s="10"/>
      <c r="I179" s="27"/>
      <c r="J179" s="117" t="str">
        <f t="shared" si="53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9"/>
        <v>2</v>
      </c>
      <c r="V179" s="35"/>
      <c r="W179" s="35"/>
      <c r="X179" s="18" t="str">
        <f t="shared" si="48"/>
        <v>AL.  4x50 mm2+AL. 1x25 mm2</v>
      </c>
      <c r="Y179" s="18" t="str">
        <f t="shared" si="49"/>
        <v xml:space="preserve"> przyłącze napow. nN</v>
      </c>
      <c r="Z179" s="18">
        <f t="shared" si="58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10">
        <v>142</v>
      </c>
      <c r="D180" s="116">
        <f t="shared" si="56"/>
        <v>149</v>
      </c>
      <c r="E180" s="53"/>
      <c r="F180" s="117" t="str">
        <f t="shared" si="51"/>
        <v>sprawdz</v>
      </c>
      <c r="G180" s="65"/>
      <c r="H180" s="10"/>
      <c r="I180" s="27"/>
      <c r="J180" s="117" t="str">
        <f t="shared" si="53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9"/>
        <v>2</v>
      </c>
      <c r="V180" s="35"/>
      <c r="W180" s="35"/>
      <c r="X180" s="18" t="str">
        <f t="shared" si="48"/>
        <v>AL.  4x50 mm2+AL. 1x25 mm2</v>
      </c>
      <c r="Y180" s="18" t="str">
        <f t="shared" si="49"/>
        <v xml:space="preserve"> przyłącze napow. nN</v>
      </c>
      <c r="Z180" s="18">
        <f t="shared" si="58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143</v>
      </c>
      <c r="D181" s="116">
        <f t="shared" si="56"/>
        <v>150</v>
      </c>
      <c r="E181" s="56"/>
      <c r="F181" s="117" t="str">
        <f t="shared" si="51"/>
        <v>sprawdz</v>
      </c>
      <c r="G181" s="65"/>
      <c r="H181" s="10"/>
      <c r="I181" s="27"/>
      <c r="J181" s="117" t="str">
        <f t="shared" si="53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9"/>
        <v>2</v>
      </c>
      <c r="V181" s="35"/>
      <c r="W181" s="35"/>
      <c r="X181" s="18" t="str">
        <f t="shared" si="48"/>
        <v>AL.  4x50 mm2+AL. 1x25 mm2</v>
      </c>
      <c r="Y181" s="18" t="str">
        <f t="shared" si="49"/>
        <v xml:space="preserve"> przyłącze napow. nN</v>
      </c>
      <c r="Z181" s="18">
        <f t="shared" si="58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144</v>
      </c>
      <c r="D182" s="116">
        <f t="shared" si="56"/>
        <v>151</v>
      </c>
      <c r="E182" s="53"/>
      <c r="F182" s="117" t="str">
        <f t="shared" si="51"/>
        <v>sprawdz</v>
      </c>
      <c r="G182" s="54"/>
      <c r="H182" s="54"/>
      <c r="I182" s="54"/>
      <c r="J182" s="117" t="str">
        <f t="shared" si="53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9"/>
        <v>2</v>
      </c>
      <c r="V182" s="32"/>
      <c r="W182" s="35"/>
      <c r="X182" s="18" t="str">
        <f t="shared" si="48"/>
        <v>AL.  4x50 mm2+AL. 1x25 mm2</v>
      </c>
      <c r="Y182" s="18" t="str">
        <f t="shared" si="49"/>
        <v xml:space="preserve"> przyłącze napow. nN</v>
      </c>
      <c r="Z182" s="18">
        <f t="shared" si="58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10">
        <v>145</v>
      </c>
      <c r="D183" s="116">
        <f t="shared" si="56"/>
        <v>152</v>
      </c>
      <c r="E183" s="53"/>
      <c r="F183" s="117" t="str">
        <f t="shared" si="51"/>
        <v>sprawdz</v>
      </c>
      <c r="G183" s="54"/>
      <c r="H183" s="54"/>
      <c r="I183" s="54"/>
      <c r="J183" s="117" t="str">
        <f t="shared" si="53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9"/>
        <v>2</v>
      </c>
      <c r="V183" s="32"/>
      <c r="W183" s="35"/>
      <c r="X183" s="18" t="str">
        <f t="shared" si="48"/>
        <v>AL.  4x50 mm2+AL. 1x25 mm2</v>
      </c>
      <c r="Y183" s="18" t="str">
        <f t="shared" si="49"/>
        <v xml:space="preserve"> przyłącze napow. nN</v>
      </c>
      <c r="Z183" s="18">
        <f t="shared" si="58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146</v>
      </c>
      <c r="D184" s="116">
        <f t="shared" si="56"/>
        <v>153</v>
      </c>
      <c r="E184" s="62"/>
      <c r="F184" s="117" t="str">
        <f t="shared" si="51"/>
        <v>sprawdz</v>
      </c>
      <c r="G184" s="63"/>
      <c r="H184" s="63"/>
      <c r="I184" s="63"/>
      <c r="J184" s="117" t="str">
        <f t="shared" si="53"/>
        <v xml:space="preserve">uchwyty, światłowód, 0 </v>
      </c>
      <c r="K184" s="59"/>
      <c r="L184" s="31">
        <v>123</v>
      </c>
      <c r="M184" s="112"/>
      <c r="N184" s="57"/>
      <c r="O184" s="68"/>
      <c r="P184" s="33"/>
      <c r="Q184" s="19"/>
      <c r="R184" s="39">
        <v>1</v>
      </c>
      <c r="S184" s="69"/>
      <c r="T184" s="69"/>
      <c r="U184" s="34">
        <f t="shared" si="59"/>
        <v>2</v>
      </c>
      <c r="V184" s="32"/>
      <c r="W184" s="35"/>
      <c r="X184" s="18" t="str">
        <f t="shared" si="48"/>
        <v>AL.  4x50 mm2+AL. 1x25 mm2</v>
      </c>
      <c r="Y184" s="18" t="str">
        <f t="shared" si="49"/>
        <v xml:space="preserve"> przyłącze napow. nN</v>
      </c>
      <c r="Z184" s="18">
        <f t="shared" si="58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147</v>
      </c>
      <c r="D185" s="116">
        <f t="shared" si="56"/>
        <v>154</v>
      </c>
      <c r="E185" s="60"/>
      <c r="F185" s="117" t="str">
        <f t="shared" si="51"/>
        <v>sprawdz</v>
      </c>
      <c r="G185" s="61"/>
      <c r="H185" s="61"/>
      <c r="I185" s="61"/>
      <c r="J185" s="117" t="str">
        <f t="shared" si="53"/>
        <v xml:space="preserve">uchwyty, światłowód, 0 </v>
      </c>
      <c r="K185" s="61"/>
      <c r="L185" s="31"/>
      <c r="M185" s="112"/>
      <c r="N185" s="58"/>
      <c r="O185" s="70"/>
      <c r="P185" s="33"/>
      <c r="Q185" s="19"/>
      <c r="R185" s="39">
        <v>1</v>
      </c>
      <c r="S185" s="58"/>
      <c r="T185" s="58"/>
      <c r="U185" s="34">
        <f t="shared" si="59"/>
        <v>2</v>
      </c>
      <c r="V185" s="32"/>
      <c r="W185" s="35"/>
      <c r="X185" s="18" t="str">
        <f t="shared" si="48"/>
        <v>AL.  4x50 mm2+AL. 1x25 mm2</v>
      </c>
      <c r="Y185" s="18" t="str">
        <f t="shared" si="49"/>
        <v xml:space="preserve"> przyłącze napow. nN</v>
      </c>
      <c r="Z185" s="18">
        <f t="shared" si="58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10">
        <v>148</v>
      </c>
      <c r="D186" s="116">
        <f t="shared" si="56"/>
        <v>155</v>
      </c>
      <c r="E186" s="62"/>
      <c r="F186" s="117" t="str">
        <f t="shared" si="51"/>
        <v>sprawdz</v>
      </c>
      <c r="G186" s="63"/>
      <c r="H186" s="63"/>
      <c r="I186" s="63"/>
      <c r="J186" s="117" t="str">
        <f t="shared" si="53"/>
        <v xml:space="preserve">uchwyty, światłowód, 0 </v>
      </c>
      <c r="K186" s="63"/>
      <c r="L186" s="31"/>
      <c r="M186" s="112"/>
      <c r="N186" s="57"/>
      <c r="O186" s="68"/>
      <c r="P186" s="33"/>
      <c r="Q186" s="19"/>
      <c r="R186" s="39">
        <v>1</v>
      </c>
      <c r="S186" s="57"/>
      <c r="T186" s="57"/>
      <c r="U186" s="34">
        <f t="shared" si="59"/>
        <v>2</v>
      </c>
      <c r="V186" s="32"/>
      <c r="W186" s="35"/>
      <c r="X186" s="18" t="str">
        <f t="shared" si="48"/>
        <v>AL.  4x50 mm2+AL. 1x25 mm2</v>
      </c>
      <c r="Y186" s="18" t="str">
        <f t="shared" si="49"/>
        <v xml:space="preserve"> przyłącze napow. nN</v>
      </c>
      <c r="Z186" s="18">
        <f t="shared" si="58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149</v>
      </c>
      <c r="D187" s="116">
        <f t="shared" si="56"/>
        <v>156</v>
      </c>
      <c r="E187" s="56"/>
      <c r="F187" s="117" t="str">
        <f t="shared" si="51"/>
        <v>sprawdz</v>
      </c>
      <c r="G187" s="65"/>
      <c r="H187" s="10"/>
      <c r="I187" s="27"/>
      <c r="J187" s="117" t="str">
        <f t="shared" si="53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9"/>
        <v>2</v>
      </c>
      <c r="V187" s="32"/>
      <c r="W187" s="35"/>
      <c r="X187" s="18" t="str">
        <f t="shared" si="48"/>
        <v>AL.  4x50 mm2+AL. 1x25 mm2</v>
      </c>
      <c r="Y187" s="18" t="str">
        <f t="shared" si="49"/>
        <v xml:space="preserve"> przyłącze napow. nN</v>
      </c>
      <c r="Z187" s="18">
        <f t="shared" si="58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150</v>
      </c>
      <c r="D188" s="116">
        <f t="shared" si="56"/>
        <v>157</v>
      </c>
      <c r="E188" s="53"/>
      <c r="F188" s="117" t="str">
        <f t="shared" si="51"/>
        <v>sprawdz</v>
      </c>
      <c r="G188" s="54"/>
      <c r="H188" s="54"/>
      <c r="I188" s="54"/>
      <c r="J188" s="117" t="str">
        <f t="shared" si="53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9"/>
        <v>2</v>
      </c>
      <c r="V188" s="32"/>
      <c r="W188" s="35"/>
      <c r="X188" s="18" t="str">
        <f t="shared" si="48"/>
        <v>AL.  4x50 mm2+AL. 1x25 mm2</v>
      </c>
      <c r="Y188" s="18" t="str">
        <f t="shared" si="49"/>
        <v xml:space="preserve"> przyłącze napow. nN</v>
      </c>
      <c r="Z188" s="18">
        <f t="shared" si="58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10">
        <v>151</v>
      </c>
      <c r="D189" s="116">
        <f t="shared" si="56"/>
        <v>158</v>
      </c>
      <c r="E189" s="53"/>
      <c r="F189" s="117" t="str">
        <f t="shared" si="51"/>
        <v>sprawdz</v>
      </c>
      <c r="G189" s="54"/>
      <c r="H189" s="54"/>
      <c r="I189" s="54"/>
      <c r="J189" s="117" t="str">
        <f t="shared" si="53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9"/>
        <v>2</v>
      </c>
      <c r="V189" s="32"/>
      <c r="W189" s="35"/>
      <c r="X189" s="18" t="str">
        <f t="shared" si="48"/>
        <v>AL.  4x50 mm2+AL. 1x25 mm2</v>
      </c>
      <c r="Y189" s="18" t="str">
        <f t="shared" si="49"/>
        <v xml:space="preserve"> przyłącze napow. nN</v>
      </c>
      <c r="Z189" s="18">
        <f t="shared" si="58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152</v>
      </c>
      <c r="D190" s="116">
        <f t="shared" si="56"/>
        <v>159</v>
      </c>
      <c r="E190" s="56"/>
      <c r="F190" s="117" t="str">
        <f t="shared" si="51"/>
        <v>sprawdz</v>
      </c>
      <c r="G190" s="10"/>
      <c r="H190" s="10"/>
      <c r="I190" s="10"/>
      <c r="J190" s="117" t="str">
        <f t="shared" si="53"/>
        <v xml:space="preserve">uchwyty, światłowód, 0 </v>
      </c>
      <c r="K190" s="10"/>
      <c r="L190" s="31"/>
      <c r="M190" s="112"/>
      <c r="N190" s="30"/>
      <c r="O190" s="44"/>
      <c r="P190" s="33"/>
      <c r="Q190" s="19"/>
      <c r="R190" s="39">
        <v>1</v>
      </c>
      <c r="S190" s="30"/>
      <c r="T190" s="30"/>
      <c r="U190" s="34">
        <f t="shared" si="59"/>
        <v>2</v>
      </c>
      <c r="V190" s="35"/>
      <c r="W190" s="35"/>
      <c r="X190" s="18" t="str">
        <f t="shared" si="48"/>
        <v>AL.  4x50 mm2+AL. 1x25 mm2</v>
      </c>
      <c r="Y190" s="18" t="str">
        <f t="shared" si="49"/>
        <v xml:space="preserve"> przyłącze napow. nN</v>
      </c>
      <c r="Z190" s="18">
        <f t="shared" si="58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153</v>
      </c>
      <c r="D191" s="116">
        <f t="shared" si="56"/>
        <v>160</v>
      </c>
      <c r="E191" s="56"/>
      <c r="F191" s="117" t="str">
        <f t="shared" si="51"/>
        <v>sprawdz</v>
      </c>
      <c r="G191" s="10"/>
      <c r="H191" s="10"/>
      <c r="I191" s="10"/>
      <c r="J191" s="117" t="str">
        <f t="shared" si="53"/>
        <v xml:space="preserve">uchwyty, światłowód, 0 </v>
      </c>
      <c r="K191" s="10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9"/>
        <v>2</v>
      </c>
      <c r="V191" s="35"/>
      <c r="W191" s="35"/>
      <c r="X191" s="18" t="str">
        <f t="shared" si="48"/>
        <v>AL.  4x50 mm2+AL. 1x25 mm2</v>
      </c>
      <c r="Y191" s="18" t="str">
        <f t="shared" si="49"/>
        <v xml:space="preserve"> przyłącze napow. nN</v>
      </c>
      <c r="Z191" s="18">
        <f t="shared" si="58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10">
        <v>154</v>
      </c>
      <c r="D192" s="116">
        <f t="shared" si="56"/>
        <v>161</v>
      </c>
      <c r="E192" s="11"/>
      <c r="F192" s="117" t="str">
        <f t="shared" si="51"/>
        <v>sprawdz</v>
      </c>
      <c r="G192" s="29"/>
      <c r="H192" s="10"/>
      <c r="I192" s="27"/>
      <c r="J192" s="117" t="str">
        <f t="shared" si="53"/>
        <v xml:space="preserve">uchwyty, światłowód, 0 </v>
      </c>
      <c r="K192" s="27"/>
      <c r="L192" s="31"/>
      <c r="M192" s="112"/>
      <c r="N192" s="30"/>
      <c r="O192" s="30"/>
      <c r="P192" s="33"/>
      <c r="Q192" s="19"/>
      <c r="R192" s="39">
        <v>1</v>
      </c>
      <c r="S192" s="30"/>
      <c r="T192" s="30"/>
      <c r="U192" s="34">
        <f t="shared" si="59"/>
        <v>2</v>
      </c>
      <c r="V192" s="32"/>
      <c r="W192" s="35"/>
      <c r="X192" s="18" t="str">
        <f t="shared" si="48"/>
        <v>AL.  4x50 mm2+AL. 1x25 mm2</v>
      </c>
      <c r="Y192" s="18" t="str">
        <f t="shared" si="49"/>
        <v xml:space="preserve"> przyłącze napow. nN</v>
      </c>
      <c r="Z192" s="18">
        <f t="shared" si="58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155</v>
      </c>
      <c r="D193" s="116">
        <f t="shared" si="56"/>
        <v>162</v>
      </c>
      <c r="E193" s="56"/>
      <c r="F193" s="117" t="str">
        <f t="shared" si="51"/>
        <v>sprawdz</v>
      </c>
      <c r="G193" s="65"/>
      <c r="H193" s="10"/>
      <c r="I193" s="27"/>
      <c r="J193" s="117" t="str">
        <f t="shared" si="53"/>
        <v xml:space="preserve">uchwyty, światłowód, 0 </v>
      </c>
      <c r="K193" s="27"/>
      <c r="L193" s="31"/>
      <c r="M193" s="112"/>
      <c r="N193" s="30"/>
      <c r="O193" s="30"/>
      <c r="P193" s="33"/>
      <c r="Q193" s="19"/>
      <c r="R193" s="39">
        <v>1</v>
      </c>
      <c r="S193" s="30"/>
      <c r="T193" s="30"/>
      <c r="U193" s="34">
        <f t="shared" si="59"/>
        <v>2</v>
      </c>
      <c r="V193" s="32"/>
      <c r="W193" s="35"/>
      <c r="X193" s="18" t="str">
        <f t="shared" si="48"/>
        <v>AL.  4x50 mm2+AL. 1x25 mm2</v>
      </c>
      <c r="Y193" s="18" t="str">
        <f t="shared" si="49"/>
        <v xml:space="preserve"> przyłącze napow. nN</v>
      </c>
      <c r="Z193" s="18">
        <f t="shared" si="58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156</v>
      </c>
      <c r="D194" s="116">
        <f t="shared" si="56"/>
        <v>163</v>
      </c>
      <c r="E194" s="56"/>
      <c r="F194" s="117" t="str">
        <f t="shared" si="51"/>
        <v>sprawdz</v>
      </c>
      <c r="G194" s="65"/>
      <c r="H194" s="10"/>
      <c r="I194" s="27"/>
      <c r="J194" s="117" t="str">
        <f t="shared" si="53"/>
        <v xml:space="preserve">uchwyty, światłowód, 0 </v>
      </c>
      <c r="K194" s="27"/>
      <c r="L194" s="31"/>
      <c r="M194" s="112"/>
      <c r="N194" s="30"/>
      <c r="O194" s="44"/>
      <c r="P194" s="33"/>
      <c r="Q194" s="19"/>
      <c r="R194" s="39">
        <v>1</v>
      </c>
      <c r="S194" s="30"/>
      <c r="T194" s="30"/>
      <c r="U194" s="34">
        <f t="shared" si="59"/>
        <v>2</v>
      </c>
      <c r="V194" s="32"/>
      <c r="W194" s="35"/>
      <c r="X194" s="18" t="str">
        <f t="shared" si="48"/>
        <v>AL.  4x50 mm2+AL. 1x25 mm2</v>
      </c>
      <c r="Y194" s="18" t="str">
        <f t="shared" si="49"/>
        <v xml:space="preserve"> przyłącze napow. nN</v>
      </c>
      <c r="Z194" s="18">
        <f t="shared" si="58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10">
        <v>157</v>
      </c>
      <c r="D195" s="116">
        <f t="shared" si="56"/>
        <v>164</v>
      </c>
      <c r="E195" s="56"/>
      <c r="F195" s="117" t="str">
        <f t="shared" si="51"/>
        <v>sprawdz</v>
      </c>
      <c r="G195" s="29"/>
      <c r="H195" s="10"/>
      <c r="I195" s="27"/>
      <c r="J195" s="117" t="str">
        <f t="shared" si="53"/>
        <v xml:space="preserve">uchwyty, światłowód, 0 </v>
      </c>
      <c r="K195" s="27"/>
      <c r="L195" s="31"/>
      <c r="M195" s="112"/>
      <c r="N195" s="30"/>
      <c r="O195" s="44"/>
      <c r="P195" s="33"/>
      <c r="Q195" s="19"/>
      <c r="R195" s="39">
        <v>1</v>
      </c>
      <c r="S195" s="30"/>
      <c r="T195" s="30"/>
      <c r="U195" s="34">
        <f t="shared" si="59"/>
        <v>2</v>
      </c>
      <c r="V195" s="32"/>
      <c r="W195" s="35"/>
      <c r="X195" s="18" t="str">
        <f t="shared" si="48"/>
        <v>AL.  4x50 mm2+AL. 1x25 mm2</v>
      </c>
      <c r="Y195" s="18" t="str">
        <f t="shared" si="49"/>
        <v xml:space="preserve"> przyłącze napow. nN</v>
      </c>
      <c r="Z195" s="18">
        <f t="shared" si="58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158</v>
      </c>
      <c r="D196" s="116">
        <f t="shared" si="56"/>
        <v>165</v>
      </c>
      <c r="E196" s="53"/>
      <c r="F196" s="117" t="str">
        <f t="shared" si="51"/>
        <v>sprawdz</v>
      </c>
      <c r="G196" s="65"/>
      <c r="H196" s="10"/>
      <c r="I196" s="27"/>
      <c r="J196" s="117" t="str">
        <f t="shared" si="53"/>
        <v xml:space="preserve">uchwyty, światłowód, 0 </v>
      </c>
      <c r="K196" s="27"/>
      <c r="L196" s="31"/>
      <c r="M196" s="112"/>
      <c r="N196" s="30"/>
      <c r="O196" s="44"/>
      <c r="P196" s="33"/>
      <c r="Q196" s="19"/>
      <c r="R196" s="39">
        <v>1</v>
      </c>
      <c r="S196" s="30"/>
      <c r="T196" s="30"/>
      <c r="U196" s="34">
        <f t="shared" si="59"/>
        <v>2</v>
      </c>
      <c r="V196" s="35"/>
      <c r="W196" s="35"/>
      <c r="X196" s="18" t="str">
        <f t="shared" si="48"/>
        <v>AL.  4x50 mm2+AL. 1x25 mm2</v>
      </c>
      <c r="Y196" s="18" t="str">
        <f t="shared" si="49"/>
        <v xml:space="preserve"> przyłącze napow. nN</v>
      </c>
      <c r="Z196" s="18">
        <f t="shared" si="58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159</v>
      </c>
      <c r="D197" s="116">
        <f t="shared" si="56"/>
        <v>166</v>
      </c>
      <c r="E197" s="53"/>
      <c r="F197" s="117" t="str">
        <f t="shared" si="51"/>
        <v>sprawdz</v>
      </c>
      <c r="G197" s="65"/>
      <c r="H197" s="10"/>
      <c r="I197" s="27"/>
      <c r="J197" s="117" t="str">
        <f t="shared" si="53"/>
        <v xml:space="preserve">uchwyty, światłowód, 0 </v>
      </c>
      <c r="K197" s="27"/>
      <c r="L197" s="31"/>
      <c r="M197" s="112"/>
      <c r="N197" s="30"/>
      <c r="O197" s="44"/>
      <c r="P197" s="33"/>
      <c r="Q197" s="19"/>
      <c r="R197" s="39">
        <v>1</v>
      </c>
      <c r="S197" s="30"/>
      <c r="T197" s="30"/>
      <c r="U197" s="34">
        <f t="shared" si="59"/>
        <v>2</v>
      </c>
      <c r="V197" s="35"/>
      <c r="W197" s="35"/>
      <c r="X197" s="18" t="str">
        <f t="shared" si="48"/>
        <v>AL.  4x50 mm2+AL. 1x25 mm2</v>
      </c>
      <c r="Y197" s="18" t="str">
        <f t="shared" si="49"/>
        <v xml:space="preserve"> przyłącze napow. nN</v>
      </c>
      <c r="Z197" s="18">
        <f t="shared" si="58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10">
        <v>160</v>
      </c>
      <c r="D198" s="116">
        <f t="shared" si="56"/>
        <v>167</v>
      </c>
      <c r="E198" s="56"/>
      <c r="F198" s="117" t="str">
        <f t="shared" si="51"/>
        <v>sprawdz</v>
      </c>
      <c r="G198" s="65"/>
      <c r="H198" s="10"/>
      <c r="I198" s="27"/>
      <c r="J198" s="117" t="str">
        <f t="shared" si="53"/>
        <v xml:space="preserve">uchwyty, światłowód, 0 </v>
      </c>
      <c r="K198" s="27"/>
      <c r="L198" s="31"/>
      <c r="M198" s="112"/>
      <c r="N198" s="30"/>
      <c r="O198" s="30"/>
      <c r="P198" s="33"/>
      <c r="Q198" s="19"/>
      <c r="R198" s="39">
        <v>1</v>
      </c>
      <c r="S198" s="30"/>
      <c r="T198" s="30"/>
      <c r="U198" s="34">
        <f t="shared" si="59"/>
        <v>2</v>
      </c>
      <c r="V198" s="35"/>
      <c r="W198" s="35"/>
      <c r="X198" s="18" t="str">
        <f t="shared" si="48"/>
        <v>AL.  4x50 mm2+AL. 1x25 mm2</v>
      </c>
      <c r="Y198" s="18" t="str">
        <f t="shared" si="49"/>
        <v xml:space="preserve"> przyłącze napow. nN</v>
      </c>
      <c r="Z198" s="18">
        <f t="shared" si="58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161</v>
      </c>
      <c r="D199" s="116">
        <f t="shared" si="56"/>
        <v>168</v>
      </c>
      <c r="E199" s="56"/>
      <c r="F199" s="117" t="str">
        <f t="shared" si="51"/>
        <v>sprawdz</v>
      </c>
      <c r="G199" s="65"/>
      <c r="H199" s="10"/>
      <c r="I199" s="27"/>
      <c r="J199" s="117" t="str">
        <f t="shared" si="53"/>
        <v xml:space="preserve">uchwyty, światłowód, 0 </v>
      </c>
      <c r="K199" s="27"/>
      <c r="L199" s="31"/>
      <c r="M199" s="112"/>
      <c r="N199" s="30"/>
      <c r="O199" s="44"/>
      <c r="P199" s="33"/>
      <c r="Q199" s="19"/>
      <c r="R199" s="39">
        <v>1</v>
      </c>
      <c r="S199" s="30"/>
      <c r="T199" s="30"/>
      <c r="U199" s="34">
        <f t="shared" si="59"/>
        <v>2</v>
      </c>
      <c r="V199" s="32"/>
      <c r="W199" s="35"/>
      <c r="X199" s="18" t="str">
        <f t="shared" si="48"/>
        <v>AL.  4x50 mm2+AL. 1x25 mm2</v>
      </c>
      <c r="Y199" s="18" t="str">
        <f t="shared" si="49"/>
        <v xml:space="preserve"> przyłącze napow. nN</v>
      </c>
      <c r="Z199" s="18">
        <f t="shared" si="58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162</v>
      </c>
      <c r="D200" s="116">
        <f t="shared" si="56"/>
        <v>169</v>
      </c>
      <c r="E200" s="56"/>
      <c r="F200" s="117" t="str">
        <f t="shared" si="51"/>
        <v>sprawdz</v>
      </c>
      <c r="G200" s="65"/>
      <c r="H200" s="10"/>
      <c r="I200" s="27"/>
      <c r="J200" s="117" t="str">
        <f t="shared" si="53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59"/>
        <v>2</v>
      </c>
      <c r="V200" s="32"/>
      <c r="W200" s="35"/>
      <c r="X200" s="18" t="str">
        <f t="shared" si="48"/>
        <v>AL.  4x50 mm2+AL. 1x25 mm2</v>
      </c>
      <c r="Y200" s="18" t="str">
        <f t="shared" si="49"/>
        <v xml:space="preserve"> przyłącze napow. nN</v>
      </c>
      <c r="Z200" s="18">
        <f t="shared" si="58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>
        <v>163</v>
      </c>
      <c r="D201" s="116">
        <f t="shared" si="56"/>
        <v>170</v>
      </c>
      <c r="E201" s="56"/>
      <c r="F201" s="117" t="str">
        <f t="shared" si="51"/>
        <v>sprawdz</v>
      </c>
      <c r="G201" s="29"/>
      <c r="H201" s="10"/>
      <c r="I201" s="27"/>
      <c r="J201" s="117" t="str">
        <f t="shared" si="53"/>
        <v xml:space="preserve">uchwyty, światłowód, 0 </v>
      </c>
      <c r="K201" s="27"/>
      <c r="L201" s="31"/>
      <c r="M201" s="32"/>
      <c r="N201" s="30"/>
      <c r="O201" s="44"/>
      <c r="P201" s="33"/>
      <c r="Q201" s="19"/>
      <c r="R201" s="39">
        <v>1</v>
      </c>
      <c r="S201" s="30"/>
      <c r="T201" s="30"/>
      <c r="U201" s="34">
        <f t="shared" si="59"/>
        <v>2</v>
      </c>
      <c r="V201" s="32"/>
      <c r="W201" s="35"/>
      <c r="X201" s="18" t="str">
        <f t="shared" si="48"/>
        <v>AL.  4x50 mm2+AL. 1x25 mm2</v>
      </c>
      <c r="Y201" s="18" t="str">
        <f t="shared" si="49"/>
        <v xml:space="preserve"> przyłącze napow. nN</v>
      </c>
      <c r="Z201" s="18">
        <f t="shared" si="58"/>
        <v>0</v>
      </c>
      <c r="AA201" s="16" t="s">
        <v>12</v>
      </c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164</v>
      </c>
      <c r="D202" s="116">
        <f t="shared" si="56"/>
        <v>171</v>
      </c>
      <c r="E202" s="56"/>
      <c r="F202" s="117" t="str">
        <f t="shared" si="51"/>
        <v>sprawdz</v>
      </c>
      <c r="G202" s="65"/>
      <c r="H202" s="10"/>
      <c r="I202" s="27"/>
      <c r="J202" s="117" t="str">
        <f t="shared" si="53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59"/>
        <v>2</v>
      </c>
      <c r="V202" s="32"/>
      <c r="W202" s="35"/>
      <c r="X202" s="18" t="str">
        <f t="shared" si="48"/>
        <v>AL.  4x50 mm2+AL. 1x25 mm2</v>
      </c>
      <c r="Y202" s="18" t="str">
        <f t="shared" si="49"/>
        <v xml:space="preserve"> przyłącze napow. nN</v>
      </c>
      <c r="Z202" s="18">
        <f t="shared" si="58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165</v>
      </c>
      <c r="D203" s="116">
        <f t="shared" si="56"/>
        <v>172</v>
      </c>
      <c r="E203" s="56"/>
      <c r="F203" s="117" t="str">
        <f t="shared" si="51"/>
        <v>sprawdz</v>
      </c>
      <c r="G203" s="29"/>
      <c r="H203" s="10"/>
      <c r="I203" s="27"/>
      <c r="J203" s="117" t="str">
        <f t="shared" si="53"/>
        <v xml:space="preserve">uchwyty, światłowód, 0 </v>
      </c>
      <c r="K203" s="27"/>
      <c r="L203" s="31"/>
      <c r="M203" s="32"/>
      <c r="N203" s="30"/>
      <c r="O203" s="44"/>
      <c r="P203" s="33"/>
      <c r="Q203" s="19"/>
      <c r="R203" s="39">
        <v>1</v>
      </c>
      <c r="S203" s="30"/>
      <c r="T203" s="30"/>
      <c r="U203" s="34">
        <f t="shared" si="59"/>
        <v>2</v>
      </c>
      <c r="V203" s="35"/>
      <c r="W203" s="35"/>
      <c r="X203" s="18" t="str">
        <f t="shared" si="48"/>
        <v>AL.  4x50 mm2+AL. 1x25 mm2</v>
      </c>
      <c r="Y203" s="18" t="str">
        <f t="shared" si="49"/>
        <v xml:space="preserve"> przyłącze napow. nN</v>
      </c>
      <c r="Z203" s="18">
        <f t="shared" si="58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>
        <v>166</v>
      </c>
      <c r="D204" s="116">
        <f t="shared" si="56"/>
        <v>173</v>
      </c>
      <c r="E204" s="56"/>
      <c r="F204" s="117" t="str">
        <f t="shared" si="51"/>
        <v>sprawdz</v>
      </c>
      <c r="G204" s="65"/>
      <c r="H204" s="10"/>
      <c r="I204" s="27"/>
      <c r="J204" s="117" t="str">
        <f t="shared" si="53"/>
        <v xml:space="preserve">uchwyty, światłowód, 0 </v>
      </c>
      <c r="K204" s="27"/>
      <c r="L204" s="31"/>
      <c r="M204" s="32"/>
      <c r="N204" s="30"/>
      <c r="O204" s="44"/>
      <c r="P204" s="33"/>
      <c r="Q204" s="19"/>
      <c r="R204" s="39">
        <v>1</v>
      </c>
      <c r="S204" s="30"/>
      <c r="T204" s="30"/>
      <c r="U204" s="34">
        <f t="shared" si="59"/>
        <v>2</v>
      </c>
      <c r="V204" s="35"/>
      <c r="W204" s="35"/>
      <c r="X204" s="18" t="str">
        <f t="shared" si="48"/>
        <v>AL.  4x50 mm2+AL. 1x25 mm2</v>
      </c>
      <c r="Y204" s="18" t="str">
        <f t="shared" si="49"/>
        <v xml:space="preserve"> przyłącze napow. nN</v>
      </c>
      <c r="Z204" s="18">
        <f t="shared" si="58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54">
        <v>167</v>
      </c>
      <c r="D205" s="116">
        <f t="shared" si="56"/>
        <v>174</v>
      </c>
      <c r="E205" s="56"/>
      <c r="F205" s="117" t="str">
        <f t="shared" si="51"/>
        <v>sprawdz</v>
      </c>
      <c r="G205" s="29"/>
      <c r="H205" s="10"/>
      <c r="I205" s="27"/>
      <c r="J205" s="117" t="str">
        <f t="shared" si="53"/>
        <v xml:space="preserve">uchwyty, światłowód, 0 </v>
      </c>
      <c r="K205" s="27"/>
      <c r="L205" s="31"/>
      <c r="M205" s="32"/>
      <c r="N205" s="30"/>
      <c r="O205" s="44"/>
      <c r="P205" s="33"/>
      <c r="Q205" s="19"/>
      <c r="R205" s="39">
        <v>1</v>
      </c>
      <c r="S205" s="30"/>
      <c r="T205" s="30"/>
      <c r="U205" s="34">
        <f t="shared" si="59"/>
        <v>2</v>
      </c>
      <c r="V205" s="35"/>
      <c r="W205" s="35"/>
      <c r="X205" s="18" t="str">
        <f t="shared" si="48"/>
        <v>AL.  4x50 mm2+AL. 1x25 mm2</v>
      </c>
      <c r="Y205" s="18" t="str">
        <f t="shared" si="49"/>
        <v xml:space="preserve"> przyłącze napow. nN</v>
      </c>
      <c r="Z205" s="18">
        <f t="shared" si="58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54">
        <v>168</v>
      </c>
      <c r="D206" s="116">
        <f t="shared" si="56"/>
        <v>175</v>
      </c>
      <c r="E206" s="56"/>
      <c r="F206" s="27"/>
      <c r="G206" s="65"/>
      <c r="H206" s="10"/>
      <c r="I206" s="27"/>
      <c r="J206" s="117" t="str">
        <f t="shared" si="53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59"/>
        <v>2</v>
      </c>
      <c r="V206" s="35"/>
      <c r="W206" s="35"/>
      <c r="X206" s="18" t="str">
        <f t="shared" si="48"/>
        <v>AL.  4x50 mm2+AL. 1x25 mm2</v>
      </c>
      <c r="Y206" s="18" t="str">
        <f t="shared" si="49"/>
        <v xml:space="preserve"> przyłącze napow. nN</v>
      </c>
      <c r="Z206" s="18">
        <f t="shared" si="58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>
        <v>169</v>
      </c>
      <c r="D207" s="116">
        <f t="shared" si="56"/>
        <v>176</v>
      </c>
      <c r="E207" s="56"/>
      <c r="F207" s="27"/>
      <c r="G207" s="65"/>
      <c r="H207" s="10"/>
      <c r="I207" s="27"/>
      <c r="J207" s="117" t="str">
        <f t="shared" si="53"/>
        <v xml:space="preserve">uchwyty, światłowód, 0 </v>
      </c>
      <c r="K207" s="27"/>
      <c r="L207" s="31"/>
      <c r="M207" s="32"/>
      <c r="N207" s="30"/>
      <c r="O207" s="44"/>
      <c r="P207" s="33"/>
      <c r="Q207" s="19"/>
      <c r="R207" s="39">
        <v>1</v>
      </c>
      <c r="S207" s="30"/>
      <c r="T207" s="30"/>
      <c r="U207" s="34">
        <f t="shared" si="59"/>
        <v>2</v>
      </c>
      <c r="V207" s="35"/>
      <c r="W207" s="35"/>
      <c r="X207" s="18" t="str">
        <f t="shared" si="48"/>
        <v>AL.  4x50 mm2+AL. 1x25 mm2</v>
      </c>
      <c r="Y207" s="18" t="str">
        <f t="shared" si="49"/>
        <v xml:space="preserve"> przyłącze napow. nN</v>
      </c>
      <c r="Z207" s="18">
        <f t="shared" si="58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54">
        <v>170</v>
      </c>
      <c r="D208" s="116">
        <f t="shared" si="56"/>
        <v>177</v>
      </c>
      <c r="E208" s="56"/>
      <c r="F208" s="27"/>
      <c r="G208" s="65"/>
      <c r="H208" s="10"/>
      <c r="I208" s="27"/>
      <c r="J208" s="117" t="str">
        <f t="shared" si="53"/>
        <v xml:space="preserve">uchwyty, światłowód, 0 </v>
      </c>
      <c r="K208" s="27"/>
      <c r="L208" s="31"/>
      <c r="M208" s="32"/>
      <c r="N208" s="30"/>
      <c r="O208" s="44"/>
      <c r="P208" s="33"/>
      <c r="Q208" s="19"/>
      <c r="R208" s="39">
        <v>1</v>
      </c>
      <c r="S208" s="30"/>
      <c r="T208" s="30"/>
      <c r="U208" s="34">
        <f t="shared" si="59"/>
        <v>2</v>
      </c>
      <c r="V208" s="35"/>
      <c r="W208" s="35"/>
      <c r="X208" s="18" t="str">
        <f t="shared" si="48"/>
        <v>AL.  4x50 mm2+AL. 1x25 mm2</v>
      </c>
      <c r="Y208" s="18" t="str">
        <f t="shared" si="49"/>
        <v xml:space="preserve"> przyłącze napow. nN</v>
      </c>
      <c r="Z208" s="18">
        <f t="shared" si="58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54">
        <v>171</v>
      </c>
      <c r="D209" s="116">
        <f t="shared" si="56"/>
        <v>178</v>
      </c>
      <c r="E209" s="53"/>
      <c r="F209" s="54"/>
      <c r="G209" s="54"/>
      <c r="H209" s="54"/>
      <c r="I209" s="54"/>
      <c r="J209" s="117" t="str">
        <f t="shared" si="53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59"/>
        <v>2</v>
      </c>
      <c r="V209" s="35"/>
      <c r="W209" s="35"/>
      <c r="X209" s="18" t="str">
        <f t="shared" ref="X209:X216" si="60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mm2"),IF(R209=10,("AsXSn 4x70 mm2+AL.  4x50 mm2+AL. 2x25 mm2"),IF(R209=11,("AL.  7x50 mm2+AL. 2x25 mm2")))))))))))</f>
        <v>AL.  4x50 mm2+AL. 1x25 mm2</v>
      </c>
      <c r="Y209" s="18" t="str">
        <f t="shared" ref="Y209:Y272" si="61">IF(S209="T",(", lampa OU, przyłącze napow. nN"), (" przyłącze napow. nN"))</f>
        <v xml:space="preserve"> przyłącze napow. nN</v>
      </c>
      <c r="Z209" s="18">
        <f t="shared" si="58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>
        <v>172</v>
      </c>
      <c r="D210" s="116">
        <f t="shared" si="56"/>
        <v>179</v>
      </c>
      <c r="E210" s="53"/>
      <c r="F210" s="54"/>
      <c r="G210" s="54"/>
      <c r="H210" s="54"/>
      <c r="I210" s="54"/>
      <c r="J210" s="117" t="str">
        <f t="shared" si="53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59"/>
        <v>2</v>
      </c>
      <c r="V210" s="35"/>
      <c r="W210" s="35"/>
      <c r="X210" s="18" t="str">
        <f t="shared" si="60"/>
        <v>AL.  4x50 mm2+AL. 1x25 mm2</v>
      </c>
      <c r="Y210" s="18" t="str">
        <f t="shared" si="61"/>
        <v xml:space="preserve"> przyłącze napow. nN</v>
      </c>
      <c r="Z210" s="18">
        <f t="shared" si="58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54">
        <v>173</v>
      </c>
      <c r="D211" s="116">
        <f t="shared" si="56"/>
        <v>180</v>
      </c>
      <c r="E211" s="56"/>
      <c r="F211" s="10"/>
      <c r="G211" s="10"/>
      <c r="H211" s="10"/>
      <c r="I211" s="10"/>
      <c r="J211" s="117" t="str">
        <f t="shared" ref="J211:J274" si="62">CONCATENATE("uchwyty, światłowód, ",Z211,IF(Q211=1, ", mufa i zapas", " "))</f>
        <v xml:space="preserve">uchwyty, światłowód, 0 </v>
      </c>
      <c r="K211" s="10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59"/>
        <v>2</v>
      </c>
      <c r="V211" s="35"/>
      <c r="W211" s="35"/>
      <c r="X211" s="18" t="str">
        <f t="shared" si="60"/>
        <v>AL.  4x50 mm2+AL. 1x25 mm2</v>
      </c>
      <c r="Y211" s="18" t="str">
        <f t="shared" si="61"/>
        <v xml:space="preserve"> przyłącze napow. nN</v>
      </c>
      <c r="Z211" s="18">
        <f t="shared" si="58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54">
        <v>174</v>
      </c>
      <c r="D212" s="116">
        <f t="shared" si="56"/>
        <v>181</v>
      </c>
      <c r="E212" s="56"/>
      <c r="F212" s="10"/>
      <c r="G212" s="10"/>
      <c r="H212" s="10"/>
      <c r="I212" s="10"/>
      <c r="J212" s="117" t="str">
        <f t="shared" si="62"/>
        <v xml:space="preserve">uchwyty, światłowód, 0 </v>
      </c>
      <c r="K212" s="10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59"/>
        <v>2</v>
      </c>
      <c r="V212" s="35"/>
      <c r="W212" s="35"/>
      <c r="X212" s="18" t="str">
        <f t="shared" si="60"/>
        <v>AL.  4x50 mm2+AL. 1x25 mm2</v>
      </c>
      <c r="Y212" s="18" t="str">
        <f t="shared" si="61"/>
        <v xml:space="preserve"> przyłącze napow. nN</v>
      </c>
      <c r="Z212" s="18">
        <f t="shared" si="58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>
        <v>175</v>
      </c>
      <c r="D213" s="116">
        <f t="shared" si="56"/>
        <v>182</v>
      </c>
      <c r="E213" s="56"/>
      <c r="F213" s="27"/>
      <c r="G213" s="29"/>
      <c r="H213" s="10"/>
      <c r="I213" s="27"/>
      <c r="J213" s="117" t="str">
        <f t="shared" si="62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59"/>
        <v>2</v>
      </c>
      <c r="V213" s="35"/>
      <c r="W213" s="35"/>
      <c r="X213" s="18" t="str">
        <f t="shared" si="60"/>
        <v>AL.  4x50 mm2+AL. 1x25 mm2</v>
      </c>
      <c r="Y213" s="18" t="str">
        <f t="shared" si="61"/>
        <v xml:space="preserve"> przyłącze napow. nN</v>
      </c>
      <c r="Z213" s="18">
        <f t="shared" si="58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6"/>
        <v>183</v>
      </c>
      <c r="E214" s="56"/>
      <c r="F214" s="27"/>
      <c r="G214" s="65"/>
      <c r="H214" s="10"/>
      <c r="I214" s="27"/>
      <c r="J214" s="117" t="str">
        <f t="shared" si="62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59"/>
        <v>2</v>
      </c>
      <c r="V214" s="35"/>
      <c r="W214" s="35"/>
      <c r="X214" s="18" t="str">
        <f t="shared" si="60"/>
        <v>AL.  4x50 mm2+AL. 1x25 mm2</v>
      </c>
      <c r="Y214" s="18" t="str">
        <f t="shared" si="61"/>
        <v xml:space="preserve"> przyłącze napow. nN</v>
      </c>
      <c r="Z214" s="18">
        <f t="shared" si="58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6"/>
        <v>184</v>
      </c>
      <c r="E215" s="56"/>
      <c r="F215" s="27"/>
      <c r="G215" s="65"/>
      <c r="H215" s="10"/>
      <c r="I215" s="27"/>
      <c r="J215" s="117" t="str">
        <f t="shared" si="62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59"/>
        <v>2</v>
      </c>
      <c r="V215" s="35"/>
      <c r="W215" s="35"/>
      <c r="X215" s="18" t="str">
        <f t="shared" si="60"/>
        <v>AL.  4x50 mm2+AL. 1x25 mm2</v>
      </c>
      <c r="Y215" s="18" t="str">
        <f t="shared" si="61"/>
        <v xml:space="preserve"> przyłącze napow. nN</v>
      </c>
      <c r="Z215" s="18">
        <f t="shared" si="58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6"/>
        <v>185</v>
      </c>
      <c r="E216" s="56"/>
      <c r="F216" s="27"/>
      <c r="G216" s="65"/>
      <c r="H216" s="10"/>
      <c r="I216" s="27"/>
      <c r="J216" s="117" t="str">
        <f t="shared" si="62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59"/>
        <v>2</v>
      </c>
      <c r="V216" s="35"/>
      <c r="W216" s="35"/>
      <c r="X216" s="18" t="str">
        <f t="shared" si="60"/>
        <v>AL.  4x50 mm2+AL. 1x25 mm2</v>
      </c>
      <c r="Y216" s="18" t="str">
        <f t="shared" si="61"/>
        <v xml:space="preserve"> przyłącze napow. nN</v>
      </c>
      <c r="Z216" s="18">
        <f t="shared" si="58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6"/>
        <v>186</v>
      </c>
      <c r="E217" s="56"/>
      <c r="F217" s="27"/>
      <c r="G217" s="65"/>
      <c r="H217" s="10"/>
      <c r="I217" s="27"/>
      <c r="J217" s="117" t="str">
        <f t="shared" si="62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 t="shared" si="59"/>
        <v>2</v>
      </c>
      <c r="V217" s="35"/>
      <c r="W217" s="35"/>
      <c r="X217" s="18" t="str">
        <f t="shared" ref="X217:X280" si="63">IF(R217=1,("AL.  4x50 mm2+AL. 1x25 mm2"),IF(R217=2,("AL.  4x50 mm2+AL. 2x25 mm2"),IF(R217=3,("AsXSn 4x50 mm2+AsXSn 1x25 mm2"),IF(R217=4,("AsXSn 4x50 mm2+AsXSn 2x25 mm2"),IF(R217=5,("AL.  4x50 mm2"),IF(R217=6,("AsXSn 4x50 mm2"),IF(R217=9,("2xAL. 2x25 mm2"),IF(R217=8,("3xAsXSn 4x50 mm2+AsXSn 2x25 mm2")))))))))</f>
        <v>AL.  4x50 mm2+AL. 1x25 mm2</v>
      </c>
      <c r="Y217" s="18" t="str">
        <f t="shared" si="61"/>
        <v xml:space="preserve"> przyłącze napow. nN</v>
      </c>
      <c r="Z217" s="18">
        <f t="shared" si="58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6"/>
        <v>187</v>
      </c>
      <c r="E218" s="56"/>
      <c r="F218" s="27"/>
      <c r="G218" s="65"/>
      <c r="H218" s="10"/>
      <c r="I218" s="27"/>
      <c r="J218" s="117" t="str">
        <f t="shared" si="62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f t="shared" si="59"/>
        <v>2</v>
      </c>
      <c r="V218" s="35"/>
      <c r="W218" s="35"/>
      <c r="X218" s="18" t="str">
        <f t="shared" si="63"/>
        <v>AL.  4x50 mm2+AL. 1x25 mm2</v>
      </c>
      <c r="Y218" s="18" t="str">
        <f t="shared" si="61"/>
        <v xml:space="preserve"> przyłącze napow. nN</v>
      </c>
      <c r="Z218" s="18">
        <f t="shared" si="58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6"/>
        <v>188</v>
      </c>
      <c r="E219" s="56"/>
      <c r="F219" s="27"/>
      <c r="G219" s="65"/>
      <c r="H219" s="10"/>
      <c r="I219" s="27"/>
      <c r="J219" s="117" t="str">
        <f t="shared" si="62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9">
        <v>1</v>
      </c>
      <c r="S219" s="30"/>
      <c r="T219" s="30"/>
      <c r="U219" s="34">
        <f t="shared" si="59"/>
        <v>2</v>
      </c>
      <c r="V219" s="35"/>
      <c r="W219" s="35"/>
      <c r="X219" s="18" t="str">
        <f t="shared" si="63"/>
        <v>AL.  4x50 mm2+AL. 1x25 mm2</v>
      </c>
      <c r="Y219" s="18" t="str">
        <f t="shared" si="61"/>
        <v xml:space="preserve"> przyłącze napow. nN</v>
      </c>
      <c r="Z219" s="18">
        <f t="shared" si="58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6"/>
        <v>189</v>
      </c>
      <c r="E220" s="56"/>
      <c r="F220" s="27"/>
      <c r="G220" s="65"/>
      <c r="H220" s="10"/>
      <c r="I220" s="27"/>
      <c r="J220" s="117" t="str">
        <f t="shared" si="62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9">
        <v>1</v>
      </c>
      <c r="S220" s="30"/>
      <c r="T220" s="30"/>
      <c r="U220" s="34">
        <f t="shared" si="59"/>
        <v>2</v>
      </c>
      <c r="V220" s="35"/>
      <c r="W220" s="35"/>
      <c r="X220" s="18" t="str">
        <f t="shared" si="63"/>
        <v>AL.  4x50 mm2+AL. 1x25 mm2</v>
      </c>
      <c r="Y220" s="18" t="str">
        <f t="shared" si="61"/>
        <v xml:space="preserve"> przyłącze napow. nN</v>
      </c>
      <c r="Z220" s="18">
        <f t="shared" si="58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6"/>
        <v>190</v>
      </c>
      <c r="E221" s="56"/>
      <c r="F221" s="27"/>
      <c r="G221" s="65"/>
      <c r="H221" s="10"/>
      <c r="I221" s="27"/>
      <c r="J221" s="117" t="str">
        <f t="shared" si="62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9">
        <v>1</v>
      </c>
      <c r="S221" s="30"/>
      <c r="T221" s="30"/>
      <c r="U221" s="34">
        <f t="shared" si="59"/>
        <v>2</v>
      </c>
      <c r="V221" s="35"/>
      <c r="W221" s="35"/>
      <c r="X221" s="18" t="str">
        <f t="shared" si="63"/>
        <v>AL.  4x50 mm2+AL. 1x25 mm2</v>
      </c>
      <c r="Y221" s="18" t="str">
        <f t="shared" si="61"/>
        <v xml:space="preserve"> przyłącze napow. nN</v>
      </c>
      <c r="Z221" s="18">
        <f t="shared" si="58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6"/>
        <v>191</v>
      </c>
      <c r="E222" s="56"/>
      <c r="F222" s="27"/>
      <c r="G222" s="65"/>
      <c r="H222" s="10"/>
      <c r="I222" s="27"/>
      <c r="J222" s="117" t="str">
        <f t="shared" si="62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9">
        <v>1</v>
      </c>
      <c r="S222" s="30"/>
      <c r="T222" s="30"/>
      <c r="U222" s="34">
        <f t="shared" si="59"/>
        <v>2</v>
      </c>
      <c r="V222" s="35"/>
      <c r="W222" s="35"/>
      <c r="X222" s="18" t="str">
        <f t="shared" si="63"/>
        <v>AL.  4x50 mm2+AL. 1x25 mm2</v>
      </c>
      <c r="Y222" s="18" t="str">
        <f t="shared" si="61"/>
        <v xml:space="preserve"> przyłącze napow. nN</v>
      </c>
      <c r="Z222" s="18">
        <f t="shared" si="58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6"/>
        <v>192</v>
      </c>
      <c r="E223" s="56"/>
      <c r="F223" s="27"/>
      <c r="G223" s="65"/>
      <c r="H223" s="10"/>
      <c r="I223" s="27"/>
      <c r="J223" s="117" t="str">
        <f t="shared" si="62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9">
        <v>1</v>
      </c>
      <c r="S223" s="30"/>
      <c r="T223" s="30"/>
      <c r="U223" s="34">
        <f t="shared" si="59"/>
        <v>2</v>
      </c>
      <c r="V223" s="35"/>
      <c r="W223" s="35"/>
      <c r="X223" s="18" t="str">
        <f t="shared" si="63"/>
        <v>AL.  4x50 mm2+AL. 1x25 mm2</v>
      </c>
      <c r="Y223" s="18" t="str">
        <f t="shared" si="61"/>
        <v xml:space="preserve"> przyłącze napow. nN</v>
      </c>
      <c r="Z223" s="18">
        <f t="shared" si="58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ref="D224:D272" si="64">MAX(D223:E223)+1</f>
        <v>193</v>
      </c>
      <c r="E224" s="56"/>
      <c r="F224" s="27"/>
      <c r="G224" s="65"/>
      <c r="H224" s="10"/>
      <c r="I224" s="27"/>
      <c r="J224" s="117" t="str">
        <f t="shared" si="62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9">
        <v>1</v>
      </c>
      <c r="S224" s="30"/>
      <c r="T224" s="30"/>
      <c r="U224" s="34">
        <f t="shared" si="59"/>
        <v>2</v>
      </c>
      <c r="V224" s="35"/>
      <c r="W224" s="35"/>
      <c r="X224" s="18" t="str">
        <f t="shared" si="63"/>
        <v>AL.  4x50 mm2+AL. 1x25 mm2</v>
      </c>
      <c r="Y224" s="18" t="str">
        <f t="shared" si="61"/>
        <v xml:space="preserve"> przyłącze napow. nN</v>
      </c>
      <c r="Z224" s="18">
        <f t="shared" si="58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64"/>
        <v>194</v>
      </c>
      <c r="E225" s="56"/>
      <c r="F225" s="27"/>
      <c r="G225" s="65"/>
      <c r="H225" s="10"/>
      <c r="I225" s="27"/>
      <c r="J225" s="117" t="str">
        <f t="shared" si="62"/>
        <v xml:space="preserve">uchwyty, światłowód, 0 </v>
      </c>
      <c r="K225" s="27"/>
      <c r="L225" s="31"/>
      <c r="M225" s="32"/>
      <c r="N225" s="30"/>
      <c r="O225" s="30"/>
      <c r="P225" s="33"/>
      <c r="Q225" s="19"/>
      <c r="R225" s="39">
        <v>1</v>
      </c>
      <c r="S225" s="30"/>
      <c r="T225" s="30"/>
      <c r="U225" s="34">
        <f t="shared" si="59"/>
        <v>2</v>
      </c>
      <c r="V225" s="35"/>
      <c r="W225" s="35"/>
      <c r="X225" s="18" t="str">
        <f t="shared" si="63"/>
        <v>AL.  4x50 mm2+AL. 1x25 mm2</v>
      </c>
      <c r="Y225" s="18" t="str">
        <f t="shared" si="61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64"/>
        <v>195</v>
      </c>
      <c r="E226" s="56"/>
      <c r="F226" s="27"/>
      <c r="G226" s="65"/>
      <c r="H226" s="10"/>
      <c r="I226" s="27"/>
      <c r="J226" s="117" t="str">
        <f t="shared" si="62"/>
        <v xml:space="preserve">uchwyty, światłowód, 0 </v>
      </c>
      <c r="K226" s="27"/>
      <c r="L226" s="31"/>
      <c r="M226" s="32"/>
      <c r="N226" s="30"/>
      <c r="O226" s="30"/>
      <c r="P226" s="33"/>
      <c r="Q226" s="19"/>
      <c r="R226" s="39">
        <v>1</v>
      </c>
      <c r="S226" s="30"/>
      <c r="T226" s="30"/>
      <c r="U226" s="34">
        <f t="shared" si="59"/>
        <v>2</v>
      </c>
      <c r="V226" s="35"/>
      <c r="W226" s="35"/>
      <c r="X226" s="18" t="str">
        <f t="shared" si="63"/>
        <v>AL.  4x50 mm2+AL. 1x25 mm2</v>
      </c>
      <c r="Y226" s="18" t="str">
        <f t="shared" si="61"/>
        <v xml:space="preserve">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64"/>
        <v>196</v>
      </c>
      <c r="E227" s="56"/>
      <c r="F227" s="27"/>
      <c r="G227" s="65"/>
      <c r="H227" s="10"/>
      <c r="I227" s="27"/>
      <c r="J227" s="117" t="str">
        <f t="shared" si="62"/>
        <v xml:space="preserve">uchwyty, światłowód, 0 </v>
      </c>
      <c r="K227" s="27"/>
      <c r="L227" s="31"/>
      <c r="M227" s="32"/>
      <c r="N227" s="30"/>
      <c r="O227" s="30"/>
      <c r="P227" s="33"/>
      <c r="Q227" s="19"/>
      <c r="R227" s="39">
        <v>1</v>
      </c>
      <c r="S227" s="30"/>
      <c r="T227" s="30"/>
      <c r="U227" s="34">
        <f t="shared" si="59"/>
        <v>2</v>
      </c>
      <c r="V227" s="35"/>
      <c r="W227" s="35"/>
      <c r="X227" s="18" t="str">
        <f t="shared" si="63"/>
        <v>AL.  4x50 mm2+AL. 1x25 mm2</v>
      </c>
      <c r="Y227" s="18" t="str">
        <f t="shared" si="61"/>
        <v xml:space="preserve">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64"/>
        <v>197</v>
      </c>
      <c r="E228" s="56"/>
      <c r="F228" s="27"/>
      <c r="G228" s="65"/>
      <c r="H228" s="10"/>
      <c r="I228" s="27"/>
      <c r="J228" s="117" t="str">
        <f t="shared" si="62"/>
        <v xml:space="preserve">uchwyty, światłowód, 0 </v>
      </c>
      <c r="K228" s="27"/>
      <c r="L228" s="31"/>
      <c r="M228" s="32"/>
      <c r="N228" s="30"/>
      <c r="O228" s="30"/>
      <c r="P228" s="33"/>
      <c r="Q228" s="19"/>
      <c r="R228" s="39">
        <v>1</v>
      </c>
      <c r="S228" s="30"/>
      <c r="T228" s="30"/>
      <c r="U228" s="34">
        <f t="shared" si="59"/>
        <v>2</v>
      </c>
      <c r="V228" s="35"/>
      <c r="W228" s="35"/>
      <c r="X228" s="18" t="str">
        <f t="shared" si="63"/>
        <v>AL.  4x50 mm2+AL. 1x25 mm2</v>
      </c>
      <c r="Y228" s="18" t="str">
        <f t="shared" si="61"/>
        <v xml:space="preserve">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64"/>
        <v>198</v>
      </c>
      <c r="E229" s="56"/>
      <c r="F229" s="27"/>
      <c r="G229" s="65"/>
      <c r="H229" s="10"/>
      <c r="I229" s="27"/>
      <c r="J229" s="117" t="str">
        <f t="shared" si="62"/>
        <v xml:space="preserve">uchwyty, światłowód, 0 </v>
      </c>
      <c r="K229" s="27"/>
      <c r="L229" s="31"/>
      <c r="M229" s="32"/>
      <c r="N229" s="30"/>
      <c r="O229" s="30"/>
      <c r="P229" s="33"/>
      <c r="Q229" s="19"/>
      <c r="R229" s="39">
        <v>1</v>
      </c>
      <c r="S229" s="30"/>
      <c r="T229" s="30"/>
      <c r="U229" s="34">
        <f t="shared" si="59"/>
        <v>2</v>
      </c>
      <c r="V229" s="35"/>
      <c r="W229" s="35"/>
      <c r="X229" s="18" t="str">
        <f t="shared" si="63"/>
        <v>AL.  4x50 mm2+AL. 1x25 mm2</v>
      </c>
      <c r="Y229" s="18" t="str">
        <f t="shared" si="61"/>
        <v xml:space="preserve">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64"/>
        <v>199</v>
      </c>
      <c r="E230" s="56"/>
      <c r="F230" s="27"/>
      <c r="G230" s="65"/>
      <c r="H230" s="10"/>
      <c r="I230" s="27"/>
      <c r="J230" s="117" t="str">
        <f t="shared" si="62"/>
        <v xml:space="preserve">uchwyty, światłowód, 0 </v>
      </c>
      <c r="K230" s="27"/>
      <c r="L230" s="31"/>
      <c r="M230" s="32"/>
      <c r="N230" s="30"/>
      <c r="O230" s="30"/>
      <c r="P230" s="33"/>
      <c r="Q230" s="19"/>
      <c r="R230" s="39">
        <v>1</v>
      </c>
      <c r="S230" s="30"/>
      <c r="T230" s="30"/>
      <c r="U230" s="34">
        <f t="shared" si="59"/>
        <v>2</v>
      </c>
      <c r="V230" s="35"/>
      <c r="W230" s="35"/>
      <c r="X230" s="18" t="str">
        <f t="shared" si="63"/>
        <v>AL.  4x50 mm2+AL. 1x25 mm2</v>
      </c>
      <c r="Y230" s="18" t="str">
        <f t="shared" si="61"/>
        <v xml:space="preserve">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54"/>
      <c r="D231" s="116">
        <f t="shared" si="64"/>
        <v>200</v>
      </c>
      <c r="E231" s="53"/>
      <c r="F231" s="54"/>
      <c r="G231" s="54"/>
      <c r="H231" s="54"/>
      <c r="I231" s="54"/>
      <c r="J231" s="117" t="str">
        <f t="shared" si="62"/>
        <v xml:space="preserve">uchwyty, światłowód, 0 </v>
      </c>
      <c r="K231" s="27"/>
      <c r="L231" s="31"/>
      <c r="M231" s="32"/>
      <c r="N231" s="30"/>
      <c r="O231" s="30"/>
      <c r="P231" s="33"/>
      <c r="Q231" s="19"/>
      <c r="R231" s="39">
        <v>1</v>
      </c>
      <c r="S231" s="30"/>
      <c r="T231" s="30"/>
      <c r="U231" s="34">
        <f>SUM(U128:U230)</f>
        <v>2438</v>
      </c>
      <c r="V231" s="32"/>
      <c r="W231" s="35"/>
      <c r="X231" s="18" t="str">
        <f t="shared" si="63"/>
        <v>AL.  4x50 mm2+AL. 1x25 mm2</v>
      </c>
      <c r="Y231" s="18" t="str">
        <f t="shared" si="61"/>
        <v xml:space="preserve">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54"/>
      <c r="D232" s="116">
        <f t="shared" si="64"/>
        <v>201</v>
      </c>
      <c r="E232" s="53"/>
      <c r="F232" s="54"/>
      <c r="G232" s="54"/>
      <c r="H232" s="54"/>
      <c r="I232" s="54"/>
      <c r="J232" s="117" t="str">
        <f t="shared" si="62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/>
      <c r="T232" s="30"/>
      <c r="U232" s="34">
        <v>2738</v>
      </c>
      <c r="V232" s="35"/>
      <c r="W232" s="35"/>
      <c r="X232" s="18" t="str">
        <f t="shared" si="63"/>
        <v>AL.  4x50 mm2+AL. 1x25 mm2</v>
      </c>
      <c r="Y232" s="18" t="str">
        <f t="shared" si="61"/>
        <v xml:space="preserve">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59"/>
      <c r="D233" s="116">
        <f t="shared" si="64"/>
        <v>202</v>
      </c>
      <c r="E233" s="62"/>
      <c r="F233" s="59"/>
      <c r="G233" s="59"/>
      <c r="H233" s="59"/>
      <c r="I233" s="59"/>
      <c r="J233" s="117" t="str">
        <f t="shared" si="62"/>
        <v xml:space="preserve">uchwyty, światłowód, 0 </v>
      </c>
      <c r="K233" s="59"/>
      <c r="L233" s="31"/>
      <c r="M233" s="32"/>
      <c r="N233" s="69"/>
      <c r="O233" s="69"/>
      <c r="P233" s="33"/>
      <c r="Q233" s="19"/>
      <c r="R233" s="39">
        <v>1</v>
      </c>
      <c r="S233" s="69"/>
      <c r="T233" s="69"/>
      <c r="U233" s="34">
        <f t="shared" si="59"/>
        <v>2</v>
      </c>
      <c r="V233" s="35"/>
      <c r="W233" s="35"/>
      <c r="X233" s="18" t="str">
        <f t="shared" si="63"/>
        <v>AL.  4x50 mm2+AL. 1x25 mm2</v>
      </c>
      <c r="Y233" s="18" t="str">
        <f t="shared" si="61"/>
        <v xml:space="preserve">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61"/>
      <c r="D234" s="116">
        <f t="shared" si="64"/>
        <v>203</v>
      </c>
      <c r="E234" s="60"/>
      <c r="F234" s="61"/>
      <c r="G234" s="61"/>
      <c r="H234" s="61"/>
      <c r="I234" s="61"/>
      <c r="J234" s="117" t="str">
        <f t="shared" si="62"/>
        <v xml:space="preserve">uchwyty, światłowód, 0 </v>
      </c>
      <c r="K234" s="61"/>
      <c r="L234" s="31"/>
      <c r="M234" s="32"/>
      <c r="N234" s="58"/>
      <c r="O234" s="58"/>
      <c r="P234" s="33"/>
      <c r="Q234" s="19"/>
      <c r="R234" s="39">
        <v>1</v>
      </c>
      <c r="S234" s="58"/>
      <c r="T234" s="58"/>
      <c r="U234" s="34">
        <f t="shared" si="59"/>
        <v>2</v>
      </c>
      <c r="V234" s="35"/>
      <c r="W234" s="35"/>
      <c r="X234" s="18" t="str">
        <f t="shared" si="63"/>
        <v>AL.  4x50 mm2+AL. 1x25 mm2</v>
      </c>
      <c r="Y234" s="18" t="str">
        <f t="shared" si="61"/>
        <v xml:space="preserve"> przyłącze napow. nN</v>
      </c>
      <c r="Z234" s="18">
        <f t="shared" ref="Z234:Z291" si="65">IF(OR(N234="Kr",N234="K"),"wspornik krańcowy",IF(N234="P","wspornik przelotowy",IF(OR(N234="Nr",N234="RNKr",N234="Np."),"wspornik narożny",IF(N234="N","wspornik narożny",IF(N234="Or","wspornik odporowy",IF(OR(N234="RPP",N234="RPPb",N234="RPPR"),"wspornik przelotowy",IF(N234="RPK","wspornik przelotowy",IF(OR(N234="RPKr",N234="RPKb"),"wspornik przelotowy",IF(N234="BN","wspornik przelotowy",0)))))))))</f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63"/>
      <c r="D235" s="116">
        <f t="shared" si="64"/>
        <v>204</v>
      </c>
      <c r="E235" s="62"/>
      <c r="F235" s="63"/>
      <c r="G235" s="63"/>
      <c r="H235" s="63"/>
      <c r="I235" s="63"/>
      <c r="J235" s="117" t="str">
        <f t="shared" si="62"/>
        <v xml:space="preserve">uchwyty, światłowód, 0 </v>
      </c>
      <c r="K235" s="63"/>
      <c r="L235" s="31"/>
      <c r="M235" s="32"/>
      <c r="N235" s="57"/>
      <c r="O235" s="57"/>
      <c r="P235" s="33"/>
      <c r="Q235" s="19"/>
      <c r="R235" s="39">
        <v>1</v>
      </c>
      <c r="S235" s="57"/>
      <c r="T235" s="57"/>
      <c r="U235" s="34">
        <f t="shared" si="59"/>
        <v>2</v>
      </c>
      <c r="V235" s="35"/>
      <c r="W235" s="35"/>
      <c r="X235" s="18" t="str">
        <f t="shared" si="63"/>
        <v>AL.  4x50 mm2+AL. 1x25 mm2</v>
      </c>
      <c r="Y235" s="18" t="str">
        <f t="shared" si="61"/>
        <v xml:space="preserve"> przyłącze napow. nN</v>
      </c>
      <c r="Z235" s="18">
        <f t="shared" si="65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64"/>
        <v>205</v>
      </c>
      <c r="E236" s="56"/>
      <c r="F236" s="27" t="str">
        <f t="shared" ref="F236:F257" si="66">IF(OR(N236="Nr",N236="Kr",N236="Or",N236="RPKr",N236="RNKr"),1472,IF(N236="P",227,IF(N236="BN",454,IF(N236="Np.",1250,"sprawdz"))))</f>
        <v>sprawdz</v>
      </c>
      <c r="G236" s="65"/>
      <c r="H236" s="10" t="str">
        <f t="shared" ref="H236:H251" si="67">IF(O236="-10/ZN",CONCATENATE("żel. ",N236,O236),CONCATENATE("wir. ",N236,O236))</f>
        <v xml:space="preserve">wir. </v>
      </c>
      <c r="I236" s="27" t="str">
        <f t="shared" ref="I236:I240" si="68">CONCATENATE(X236,Y236)</f>
        <v>AL.  4x50 mm2+AL. 1x25 mm2, lampa OU, przyłącze napow. nN</v>
      </c>
      <c r="J236" s="117" t="str">
        <f t="shared" si="62"/>
        <v xml:space="preserve">uchwyty, światłowód, 0 </v>
      </c>
      <c r="K236" s="27" t="str">
        <f t="shared" ref="K236:K245" si="69">CONCATENATE(P236,"(",U236,")")</f>
        <v>(2)</v>
      </c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63"/>
        <v>AL.  4x50 mm2+AL. 1x25 mm2</v>
      </c>
      <c r="Y236" s="18" t="str">
        <f t="shared" si="61"/>
        <v>, lampa OU, przyłącze napow. nN</v>
      </c>
      <c r="Z236" s="18">
        <f t="shared" si="65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64"/>
        <v>206</v>
      </c>
      <c r="E237" s="56"/>
      <c r="F237" s="27" t="str">
        <f t="shared" si="66"/>
        <v>sprawdz</v>
      </c>
      <c r="G237" s="65"/>
      <c r="H237" s="10" t="str">
        <f t="shared" si="67"/>
        <v xml:space="preserve">wir. </v>
      </c>
      <c r="I237" s="27" t="str">
        <f t="shared" si="68"/>
        <v>AL.  4x50 mm2+AL. 1x25 mm2, lampa OU, przyłącze napow. nN</v>
      </c>
      <c r="J237" s="117" t="str">
        <f t="shared" si="62"/>
        <v xml:space="preserve">uchwyty, światłowód, 0 </v>
      </c>
      <c r="K237" s="27" t="str">
        <f t="shared" si="69"/>
        <v>(2)</v>
      </c>
      <c r="L237" s="31"/>
      <c r="M237" s="32"/>
      <c r="N237" s="30"/>
      <c r="O237" s="30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63"/>
        <v>AL.  4x50 mm2+AL. 1x25 mm2</v>
      </c>
      <c r="Y237" s="18" t="str">
        <f t="shared" si="61"/>
        <v>, lampa OU, przyłącze napow. nN</v>
      </c>
      <c r="Z237" s="18">
        <f t="shared" si="65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64"/>
        <v>207</v>
      </c>
      <c r="E238" s="56"/>
      <c r="F238" s="27" t="str">
        <f t="shared" si="66"/>
        <v>sprawdz</v>
      </c>
      <c r="G238" s="29"/>
      <c r="H238" s="10" t="str">
        <f t="shared" si="67"/>
        <v xml:space="preserve">wir. </v>
      </c>
      <c r="I238" s="27" t="str">
        <f t="shared" si="68"/>
        <v>AL.  4x50 mm2+AL. 1x25 mm2, lampa OU, przyłącze napow. nN</v>
      </c>
      <c r="J238" s="117" t="str">
        <f t="shared" si="62"/>
        <v xml:space="preserve">uchwyty, światłowód, 0 </v>
      </c>
      <c r="K238" s="27" t="str">
        <f t="shared" si="69"/>
        <v>(2)</v>
      </c>
      <c r="L238" s="31"/>
      <c r="M238" s="32"/>
      <c r="N238" s="30"/>
      <c r="O238" s="30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63"/>
        <v>AL.  4x50 mm2+AL. 1x25 mm2</v>
      </c>
      <c r="Y238" s="18" t="str">
        <f t="shared" si="61"/>
        <v>, lampa OU, przyłącze napow. nN</v>
      </c>
      <c r="Z238" s="18">
        <f t="shared" si="65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64"/>
        <v>208</v>
      </c>
      <c r="E239" s="56"/>
      <c r="F239" s="27" t="str">
        <f t="shared" si="66"/>
        <v>sprawdz</v>
      </c>
      <c r="G239" s="29"/>
      <c r="H239" s="10" t="str">
        <f t="shared" si="67"/>
        <v xml:space="preserve">wir. </v>
      </c>
      <c r="I239" s="27" t="str">
        <f t="shared" si="68"/>
        <v>AL.  4x50 mm2+AL. 1x25 mm2, lampa OU, przyłącze napow. nN</v>
      </c>
      <c r="J239" s="117" t="str">
        <f t="shared" si="62"/>
        <v xml:space="preserve">uchwyty, światłowód, 0 </v>
      </c>
      <c r="K239" s="27" t="str">
        <f t="shared" si="69"/>
        <v>(2)</v>
      </c>
      <c r="L239" s="31"/>
      <c r="M239" s="32"/>
      <c r="N239" s="30"/>
      <c r="O239" s="30"/>
      <c r="P239" s="33"/>
      <c r="Q239" s="19"/>
      <c r="R239" s="39">
        <v>1</v>
      </c>
      <c r="S239" s="30" t="s">
        <v>3</v>
      </c>
      <c r="T239" s="30"/>
      <c r="U239" s="34">
        <f t="shared" ref="U239:U302" si="70">P239+2</f>
        <v>2</v>
      </c>
      <c r="V239" s="35"/>
      <c r="W239" s="35"/>
      <c r="X239" s="18" t="str">
        <f t="shared" si="63"/>
        <v>AL.  4x50 mm2+AL. 1x25 mm2</v>
      </c>
      <c r="Y239" s="18" t="str">
        <f t="shared" si="61"/>
        <v>, lampa OU, przyłącze napow. nN</v>
      </c>
      <c r="Z239" s="18">
        <f t="shared" si="65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64"/>
        <v>209</v>
      </c>
      <c r="E240" s="56"/>
      <c r="F240" s="27" t="str">
        <f t="shared" si="66"/>
        <v>sprawdz</v>
      </c>
      <c r="G240" s="65"/>
      <c r="H240" s="10" t="str">
        <f t="shared" si="67"/>
        <v xml:space="preserve">wir. </v>
      </c>
      <c r="I240" s="27" t="str">
        <f t="shared" si="68"/>
        <v>AL.  4x50 mm2+AL. 1x25 mm2, lampa OU, przyłącze napow. nN</v>
      </c>
      <c r="J240" s="117" t="str">
        <f t="shared" si="62"/>
        <v xml:space="preserve">uchwyty, światłowód, 0 </v>
      </c>
      <c r="K240" s="27" t="str">
        <f t="shared" si="69"/>
        <v>(2)</v>
      </c>
      <c r="L240" s="31"/>
      <c r="M240" s="32"/>
      <c r="N240" s="30"/>
      <c r="O240" s="30"/>
      <c r="P240" s="33"/>
      <c r="Q240" s="19"/>
      <c r="R240" s="39">
        <v>1</v>
      </c>
      <c r="S240" s="30" t="s">
        <v>3</v>
      </c>
      <c r="T240" s="30"/>
      <c r="U240" s="34">
        <f t="shared" si="70"/>
        <v>2</v>
      </c>
      <c r="V240" s="35"/>
      <c r="W240" s="35"/>
      <c r="X240" s="18" t="str">
        <f t="shared" si="63"/>
        <v>AL.  4x50 mm2+AL. 1x25 mm2</v>
      </c>
      <c r="Y240" s="18" t="str">
        <f t="shared" si="61"/>
        <v>, lampa OU, przyłącze napow. nN</v>
      </c>
      <c r="Z240" s="18">
        <f t="shared" si="65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64"/>
        <v>210</v>
      </c>
      <c r="E241" s="56"/>
      <c r="F241" s="27" t="str">
        <f t="shared" si="66"/>
        <v>sprawdz</v>
      </c>
      <c r="G241" s="65"/>
      <c r="H241" s="10" t="str">
        <f t="shared" si="67"/>
        <v xml:space="preserve">wir. </v>
      </c>
      <c r="I241" s="27"/>
      <c r="J241" s="117" t="str">
        <f t="shared" si="62"/>
        <v xml:space="preserve">uchwyty, światłowód, 0 </v>
      </c>
      <c r="K241" s="27" t="str">
        <f t="shared" si="69"/>
        <v>(2)</v>
      </c>
      <c r="L241" s="31"/>
      <c r="M241" s="32"/>
      <c r="N241" s="30"/>
      <c r="O241" s="30"/>
      <c r="P241" s="33"/>
      <c r="Q241" s="19"/>
      <c r="R241" s="39">
        <v>1</v>
      </c>
      <c r="S241" s="30" t="s">
        <v>3</v>
      </c>
      <c r="T241" s="30"/>
      <c r="U241" s="34">
        <f t="shared" si="70"/>
        <v>2</v>
      </c>
      <c r="V241" s="35"/>
      <c r="W241" s="35"/>
      <c r="X241" s="18" t="str">
        <f t="shared" si="63"/>
        <v>AL.  4x50 mm2+AL. 1x25 mm2</v>
      </c>
      <c r="Y241" s="18" t="str">
        <f t="shared" si="61"/>
        <v>, lampa OU, przyłącze napow. nN</v>
      </c>
      <c r="Z241" s="18">
        <f t="shared" si="65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64"/>
        <v>211</v>
      </c>
      <c r="E242" s="56"/>
      <c r="F242" s="27" t="str">
        <f t="shared" si="66"/>
        <v>sprawdz</v>
      </c>
      <c r="G242" s="65"/>
      <c r="H242" s="10" t="str">
        <f t="shared" si="67"/>
        <v xml:space="preserve">wir. </v>
      </c>
      <c r="I242" s="27"/>
      <c r="J242" s="117" t="str">
        <f t="shared" si="62"/>
        <v xml:space="preserve">uchwyty, światłowód, 0 </v>
      </c>
      <c r="K242" s="27" t="str">
        <f t="shared" si="69"/>
        <v>(2)</v>
      </c>
      <c r="L242" s="31"/>
      <c r="M242" s="32"/>
      <c r="N242" s="30"/>
      <c r="O242" s="30"/>
      <c r="P242" s="33"/>
      <c r="Q242" s="19"/>
      <c r="R242" s="39">
        <v>1</v>
      </c>
      <c r="S242" s="30" t="s">
        <v>3</v>
      </c>
      <c r="T242" s="30"/>
      <c r="U242" s="34">
        <f t="shared" si="70"/>
        <v>2</v>
      </c>
      <c r="V242" s="35"/>
      <c r="W242" s="35"/>
      <c r="X242" s="18" t="str">
        <f t="shared" si="63"/>
        <v>AL.  4x50 mm2+AL. 1x25 mm2</v>
      </c>
      <c r="Y242" s="18" t="str">
        <f t="shared" si="61"/>
        <v>, lampa OU, przyłącze napow. nN</v>
      </c>
      <c r="Z242" s="18">
        <f t="shared" si="65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64"/>
        <v>212</v>
      </c>
      <c r="E243" s="56"/>
      <c r="F243" s="27" t="str">
        <f t="shared" si="66"/>
        <v>sprawdz</v>
      </c>
      <c r="G243" s="65"/>
      <c r="H243" s="10" t="str">
        <f t="shared" si="67"/>
        <v xml:space="preserve">wir. </v>
      </c>
      <c r="I243" s="27"/>
      <c r="J243" s="117" t="str">
        <f t="shared" si="62"/>
        <v xml:space="preserve">uchwyty, światłowód, 0 </v>
      </c>
      <c r="K243" s="27" t="str">
        <f t="shared" si="69"/>
        <v>(2)</v>
      </c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70"/>
        <v>2</v>
      </c>
      <c r="V243" s="35"/>
      <c r="W243" s="35"/>
      <c r="X243" s="18" t="str">
        <f t="shared" si="63"/>
        <v>AL.  4x50 mm2+AL. 1x25 mm2</v>
      </c>
      <c r="Y243" s="18" t="str">
        <f t="shared" si="61"/>
        <v>, lampa OU, przyłącze napow. nN</v>
      </c>
      <c r="Z243" s="18">
        <f t="shared" si="65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64"/>
        <v>213</v>
      </c>
      <c r="E244" s="56"/>
      <c r="F244" s="27" t="str">
        <f t="shared" si="66"/>
        <v>sprawdz</v>
      </c>
      <c r="G244" s="65"/>
      <c r="H244" s="10" t="str">
        <f t="shared" si="67"/>
        <v xml:space="preserve">wir. </v>
      </c>
      <c r="I244" s="27"/>
      <c r="J244" s="117" t="str">
        <f t="shared" si="62"/>
        <v xml:space="preserve">uchwyty, światłowód, 0 </v>
      </c>
      <c r="K244" s="27" t="str">
        <f t="shared" si="69"/>
        <v>(2)</v>
      </c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70"/>
        <v>2</v>
      </c>
      <c r="V244" s="35"/>
      <c r="W244" s="35"/>
      <c r="X244" s="18" t="str">
        <f t="shared" si="63"/>
        <v>AL.  4x50 mm2+AL. 1x25 mm2</v>
      </c>
      <c r="Y244" s="18" t="str">
        <f t="shared" si="61"/>
        <v>, lampa OU, przyłącze napow. nN</v>
      </c>
      <c r="Z244" s="18">
        <f t="shared" si="65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64"/>
        <v>214</v>
      </c>
      <c r="E245" s="56"/>
      <c r="F245" s="27" t="str">
        <f t="shared" si="66"/>
        <v>sprawdz</v>
      </c>
      <c r="G245" s="65"/>
      <c r="H245" s="10" t="str">
        <f t="shared" si="67"/>
        <v xml:space="preserve">wir. </v>
      </c>
      <c r="I245" s="27"/>
      <c r="J245" s="117" t="str">
        <f t="shared" si="62"/>
        <v xml:space="preserve">uchwyty, światłowód, 0 </v>
      </c>
      <c r="K245" s="27" t="str">
        <f t="shared" si="69"/>
        <v>(2)</v>
      </c>
      <c r="L245" s="31"/>
      <c r="M245" s="32"/>
      <c r="N245" s="30"/>
      <c r="O245" s="30"/>
      <c r="P245" s="33"/>
      <c r="Q245" s="43"/>
      <c r="R245" s="39">
        <v>1</v>
      </c>
      <c r="S245" s="30" t="s">
        <v>3</v>
      </c>
      <c r="T245" s="30"/>
      <c r="U245" s="34">
        <f t="shared" si="70"/>
        <v>2</v>
      </c>
      <c r="V245" s="35"/>
      <c r="W245" s="35"/>
      <c r="X245" s="18" t="str">
        <f t="shared" si="63"/>
        <v>AL.  4x50 mm2+AL. 1x25 mm2</v>
      </c>
      <c r="Y245" s="18" t="str">
        <f t="shared" si="61"/>
        <v>, lampa OU, przyłącze napow. nN</v>
      </c>
      <c r="Z245" s="18">
        <f t="shared" si="65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64"/>
        <v>215</v>
      </c>
      <c r="E246" s="56"/>
      <c r="F246" s="27" t="str">
        <f t="shared" si="66"/>
        <v>sprawdz</v>
      </c>
      <c r="G246" s="65"/>
      <c r="H246" s="10" t="str">
        <f t="shared" si="67"/>
        <v xml:space="preserve">wir. </v>
      </c>
      <c r="I246" s="27"/>
      <c r="J246" s="117" t="str">
        <f t="shared" si="62"/>
        <v xml:space="preserve">uchwyty, światłowód, 0 </v>
      </c>
      <c r="K246" s="27"/>
      <c r="L246" s="31"/>
      <c r="M246" s="32"/>
      <c r="N246" s="30"/>
      <c r="O246" s="30"/>
      <c r="P246" s="33"/>
      <c r="Q246" s="19"/>
      <c r="R246" s="39">
        <v>1</v>
      </c>
      <c r="S246" s="30" t="s">
        <v>3</v>
      </c>
      <c r="T246" s="30"/>
      <c r="U246" s="34">
        <f t="shared" si="70"/>
        <v>2</v>
      </c>
      <c r="V246" s="35"/>
      <c r="W246" s="35"/>
      <c r="X246" s="18" t="str">
        <f t="shared" si="63"/>
        <v>AL.  4x50 mm2+AL. 1x25 mm2</v>
      </c>
      <c r="Y246" s="18" t="str">
        <f t="shared" si="61"/>
        <v>, lampa OU, przyłącze napow. nN</v>
      </c>
      <c r="Z246" s="18">
        <f t="shared" si="65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64"/>
        <v>216</v>
      </c>
      <c r="E247" s="56"/>
      <c r="F247" s="27" t="str">
        <f t="shared" si="66"/>
        <v>sprawdz</v>
      </c>
      <c r="G247" s="65"/>
      <c r="H247" s="10" t="str">
        <f t="shared" si="67"/>
        <v xml:space="preserve">wir. </v>
      </c>
      <c r="I247" s="27"/>
      <c r="J247" s="117" t="str">
        <f t="shared" si="62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9">
        <v>1</v>
      </c>
      <c r="S247" s="30" t="s">
        <v>3</v>
      </c>
      <c r="T247" s="30"/>
      <c r="U247" s="34">
        <f t="shared" si="70"/>
        <v>2</v>
      </c>
      <c r="V247" s="35"/>
      <c r="W247" s="35"/>
      <c r="X247" s="18" t="str">
        <f t="shared" si="63"/>
        <v>AL.  4x50 mm2+AL. 1x25 mm2</v>
      </c>
      <c r="Y247" s="18" t="str">
        <f t="shared" si="61"/>
        <v>, lampa OU, przyłącze napow. nN</v>
      </c>
      <c r="Z247" s="18">
        <f t="shared" si="65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64"/>
        <v>217</v>
      </c>
      <c r="E248" s="56"/>
      <c r="F248" s="27" t="str">
        <f t="shared" si="66"/>
        <v>sprawdz</v>
      </c>
      <c r="G248" s="65"/>
      <c r="H248" s="10" t="str">
        <f t="shared" si="67"/>
        <v xml:space="preserve">wir. </v>
      </c>
      <c r="I248" s="27"/>
      <c r="J248" s="117" t="str">
        <f t="shared" si="62"/>
        <v xml:space="preserve">uchwyty, światłowód, 0 </v>
      </c>
      <c r="K248" s="27"/>
      <c r="L248" s="31"/>
      <c r="M248" s="32"/>
      <c r="N248" s="30"/>
      <c r="O248" s="44"/>
      <c r="P248" s="33"/>
      <c r="Q248" s="43"/>
      <c r="R248" s="39">
        <v>1</v>
      </c>
      <c r="S248" s="30" t="s">
        <v>3</v>
      </c>
      <c r="T248" s="30"/>
      <c r="U248" s="34">
        <f t="shared" si="70"/>
        <v>2</v>
      </c>
      <c r="V248" s="35"/>
      <c r="W248" s="35"/>
      <c r="X248" s="18" t="str">
        <f t="shared" si="63"/>
        <v>AL.  4x50 mm2+AL. 1x25 mm2</v>
      </c>
      <c r="Y248" s="18" t="str">
        <f t="shared" si="61"/>
        <v>, lampa OU, przyłącze napow. nN</v>
      </c>
      <c r="Z248" s="18">
        <f t="shared" si="65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64"/>
        <v>218</v>
      </c>
      <c r="E249" s="56"/>
      <c r="F249" s="27" t="str">
        <f t="shared" si="66"/>
        <v>sprawdz</v>
      </c>
      <c r="G249" s="29"/>
      <c r="H249" s="10" t="str">
        <f t="shared" si="67"/>
        <v xml:space="preserve">wir. </v>
      </c>
      <c r="I249" s="27"/>
      <c r="J249" s="117" t="str">
        <f t="shared" si="62"/>
        <v xml:space="preserve">uchwyty, światłowód, 0 </v>
      </c>
      <c r="K249" s="27"/>
      <c r="L249" s="31"/>
      <c r="M249" s="32"/>
      <c r="N249" s="30"/>
      <c r="O249" s="44"/>
      <c r="P249" s="33"/>
      <c r="Q249" s="19"/>
      <c r="R249" s="39">
        <v>1</v>
      </c>
      <c r="S249" s="30" t="s">
        <v>3</v>
      </c>
      <c r="T249" s="30"/>
      <c r="U249" s="34">
        <f t="shared" si="70"/>
        <v>2</v>
      </c>
      <c r="V249" s="35"/>
      <c r="W249" s="35"/>
      <c r="X249" s="18" t="str">
        <f t="shared" si="63"/>
        <v>AL.  4x50 mm2+AL. 1x25 mm2</v>
      </c>
      <c r="Y249" s="18" t="str">
        <f t="shared" si="61"/>
        <v>, lampa OU, przyłącze napow. nN</v>
      </c>
      <c r="Z249" s="18">
        <f t="shared" si="65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64"/>
        <v>219</v>
      </c>
      <c r="E250" s="56"/>
      <c r="F250" s="27" t="str">
        <f t="shared" si="66"/>
        <v>sprawdz</v>
      </c>
      <c r="G250" s="29"/>
      <c r="H250" s="10" t="str">
        <f t="shared" si="67"/>
        <v xml:space="preserve">wir. </v>
      </c>
      <c r="I250" s="27"/>
      <c r="J250" s="117" t="str">
        <f t="shared" si="62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70"/>
        <v>2</v>
      </c>
      <c r="V250" s="35"/>
      <c r="W250" s="35"/>
      <c r="X250" s="18" t="str">
        <f t="shared" si="63"/>
        <v>AL.  4x50 mm2+AL. 1x25 mm2</v>
      </c>
      <c r="Y250" s="18" t="str">
        <f t="shared" si="61"/>
        <v>, lampa OU, przyłącze napow. nN</v>
      </c>
      <c r="Z250" s="18">
        <f t="shared" si="65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64"/>
        <v>220</v>
      </c>
      <c r="E251" s="56"/>
      <c r="F251" s="27" t="str">
        <f t="shared" si="66"/>
        <v>sprawdz</v>
      </c>
      <c r="G251" s="65"/>
      <c r="H251" s="10" t="str">
        <f t="shared" si="67"/>
        <v xml:space="preserve">wir. </v>
      </c>
      <c r="I251" s="27"/>
      <c r="J251" s="117" t="str">
        <f t="shared" si="62"/>
        <v xml:space="preserve">uchwyty, światłowód, 0 </v>
      </c>
      <c r="K251" s="27"/>
      <c r="L251" s="31"/>
      <c r="M251" s="32"/>
      <c r="N251" s="30"/>
      <c r="O251" s="44"/>
      <c r="P251" s="33"/>
      <c r="Q251" s="19"/>
      <c r="R251" s="39">
        <v>1</v>
      </c>
      <c r="S251" s="30" t="s">
        <v>3</v>
      </c>
      <c r="T251" s="30"/>
      <c r="U251" s="34">
        <f t="shared" si="70"/>
        <v>2</v>
      </c>
      <c r="V251" s="35"/>
      <c r="W251" s="35"/>
      <c r="X251" s="18" t="str">
        <f t="shared" si="63"/>
        <v>AL.  4x50 mm2+AL. 1x25 mm2</v>
      </c>
      <c r="Y251" s="18" t="str">
        <f t="shared" si="61"/>
        <v>, lampa OU, przyłącze napow. nN</v>
      </c>
      <c r="Z251" s="18">
        <f t="shared" si="65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64"/>
        <v>221</v>
      </c>
      <c r="E252" s="56"/>
      <c r="F252" s="27" t="str">
        <f t="shared" si="66"/>
        <v>sprawdz</v>
      </c>
      <c r="G252" s="65"/>
      <c r="H252" s="10"/>
      <c r="I252" s="27"/>
      <c r="J252" s="117" t="str">
        <f t="shared" si="62"/>
        <v xml:space="preserve">uchwyty, światłowód, 0 </v>
      </c>
      <c r="K252" s="27"/>
      <c r="L252" s="31"/>
      <c r="M252" s="32"/>
      <c r="N252" s="30"/>
      <c r="O252" s="44"/>
      <c r="P252" s="33"/>
      <c r="Q252" s="19"/>
      <c r="R252" s="39">
        <v>1</v>
      </c>
      <c r="S252" s="30" t="s">
        <v>3</v>
      </c>
      <c r="T252" s="30"/>
      <c r="U252" s="34">
        <f t="shared" si="70"/>
        <v>2</v>
      </c>
      <c r="V252" s="35"/>
      <c r="W252" s="35"/>
      <c r="X252" s="18" t="str">
        <f t="shared" si="63"/>
        <v>AL.  4x50 mm2+AL. 1x25 mm2</v>
      </c>
      <c r="Y252" s="18" t="str">
        <f t="shared" si="61"/>
        <v>, lampa OU, przyłącze napow. nN</v>
      </c>
      <c r="Z252" s="18">
        <f t="shared" si="65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64"/>
        <v>222</v>
      </c>
      <c r="E253" s="56"/>
      <c r="F253" s="27" t="str">
        <f t="shared" si="66"/>
        <v>sprawdz</v>
      </c>
      <c r="G253" s="65"/>
      <c r="H253" s="10"/>
      <c r="I253" s="27"/>
      <c r="J253" s="117" t="str">
        <f t="shared" si="62"/>
        <v xml:space="preserve">uchwyty, światłowód, 0 </v>
      </c>
      <c r="K253" s="27"/>
      <c r="L253" s="31"/>
      <c r="M253" s="32"/>
      <c r="N253" s="30"/>
      <c r="O253" s="44"/>
      <c r="P253" s="33"/>
      <c r="Q253" s="19"/>
      <c r="R253" s="39">
        <v>1</v>
      </c>
      <c r="S253" s="30" t="s">
        <v>3</v>
      </c>
      <c r="T253" s="30"/>
      <c r="U253" s="34">
        <f t="shared" si="70"/>
        <v>2</v>
      </c>
      <c r="V253" s="35"/>
      <c r="W253" s="35"/>
      <c r="X253" s="18" t="str">
        <f t="shared" si="63"/>
        <v>AL.  4x50 mm2+AL. 1x25 mm2</v>
      </c>
      <c r="Y253" s="18" t="str">
        <f t="shared" si="61"/>
        <v>, lampa OU, przyłącze napow. nN</v>
      </c>
      <c r="Z253" s="18">
        <f t="shared" si="65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64"/>
        <v>223</v>
      </c>
      <c r="E254" s="56"/>
      <c r="F254" s="27" t="str">
        <f t="shared" si="66"/>
        <v>sprawdz</v>
      </c>
      <c r="G254" s="65"/>
      <c r="H254" s="10"/>
      <c r="I254" s="27"/>
      <c r="J254" s="117" t="str">
        <f t="shared" si="62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9">
        <v>1</v>
      </c>
      <c r="S254" s="30" t="s">
        <v>3</v>
      </c>
      <c r="T254" s="30"/>
      <c r="U254" s="34">
        <f t="shared" si="70"/>
        <v>2</v>
      </c>
      <c r="V254" s="35"/>
      <c r="W254" s="35"/>
      <c r="X254" s="18" t="str">
        <f t="shared" si="63"/>
        <v>AL.  4x50 mm2+AL. 1x25 mm2</v>
      </c>
      <c r="Y254" s="18" t="str">
        <f t="shared" si="61"/>
        <v>, lampa OU, przyłącze napow. nN</v>
      </c>
      <c r="Z254" s="18">
        <f t="shared" si="65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64"/>
        <v>224</v>
      </c>
      <c r="E255" s="56"/>
      <c r="F255" s="27" t="str">
        <f t="shared" si="66"/>
        <v>sprawdz</v>
      </c>
      <c r="G255" s="65"/>
      <c r="H255" s="10"/>
      <c r="I255" s="27"/>
      <c r="J255" s="117" t="str">
        <f t="shared" si="62"/>
        <v xml:space="preserve">uchwyty, światłowód, 0 </v>
      </c>
      <c r="K255" s="27"/>
      <c r="L255" s="31"/>
      <c r="M255" s="32"/>
      <c r="N255" s="30"/>
      <c r="O255" s="44"/>
      <c r="P255" s="33"/>
      <c r="Q255" s="19"/>
      <c r="R255" s="39">
        <v>1</v>
      </c>
      <c r="S255" s="30" t="s">
        <v>3</v>
      </c>
      <c r="T255" s="30"/>
      <c r="U255" s="34">
        <f t="shared" si="70"/>
        <v>2</v>
      </c>
      <c r="V255" s="35"/>
      <c r="W255" s="35"/>
      <c r="X255" s="18" t="str">
        <f t="shared" si="63"/>
        <v>AL.  4x50 mm2+AL. 1x25 mm2</v>
      </c>
      <c r="Y255" s="18" t="str">
        <f t="shared" si="61"/>
        <v>, lampa OU, przyłącze napow. nN</v>
      </c>
      <c r="Z255" s="18">
        <f t="shared" si="65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64"/>
        <v>225</v>
      </c>
      <c r="E256" s="56"/>
      <c r="F256" s="27" t="str">
        <f t="shared" si="66"/>
        <v>sprawdz</v>
      </c>
      <c r="G256" s="65"/>
      <c r="H256" s="10"/>
      <c r="I256" s="27"/>
      <c r="J256" s="117" t="str">
        <f t="shared" si="62"/>
        <v xml:space="preserve">uchwyty, światłowód, 0 </v>
      </c>
      <c r="K256" s="27"/>
      <c r="L256" s="31"/>
      <c r="M256" s="32"/>
      <c r="N256" s="14"/>
      <c r="O256" s="44"/>
      <c r="P256" s="33"/>
      <c r="Q256" s="19"/>
      <c r="R256" s="39">
        <v>1</v>
      </c>
      <c r="S256" s="30" t="s">
        <v>3</v>
      </c>
      <c r="T256" s="30"/>
      <c r="U256" s="34">
        <f t="shared" si="70"/>
        <v>2</v>
      </c>
      <c r="V256" s="35"/>
      <c r="W256" s="35"/>
      <c r="X256" s="18" t="str">
        <f t="shared" si="63"/>
        <v>AL.  4x50 mm2+AL. 1x25 mm2</v>
      </c>
      <c r="Y256" s="18" t="str">
        <f t="shared" si="61"/>
        <v>, lampa OU, przyłącze napow. nN</v>
      </c>
      <c r="Z256" s="18">
        <f t="shared" si="65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54"/>
      <c r="D257" s="116">
        <f t="shared" si="64"/>
        <v>226</v>
      </c>
      <c r="E257" s="53"/>
      <c r="F257" s="27" t="str">
        <f t="shared" si="66"/>
        <v>sprawdz</v>
      </c>
      <c r="G257" s="54"/>
      <c r="H257" s="54"/>
      <c r="I257" s="54"/>
      <c r="J257" s="117" t="str">
        <f t="shared" si="62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70"/>
        <v>2</v>
      </c>
      <c r="V257" s="35"/>
      <c r="W257" s="35"/>
      <c r="X257" s="18" t="str">
        <f t="shared" si="63"/>
        <v>AL.  4x50 mm2+AL. 1x25 mm2</v>
      </c>
      <c r="Y257" s="18" t="str">
        <f t="shared" si="61"/>
        <v>, lampa OU, przyłącze napow. nN</v>
      </c>
      <c r="Z257" s="18">
        <f t="shared" si="65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54"/>
      <c r="D258" s="116">
        <f t="shared" si="64"/>
        <v>227</v>
      </c>
      <c r="E258" s="53"/>
      <c r="F258" s="54"/>
      <c r="G258" s="54"/>
      <c r="H258" s="54"/>
      <c r="I258" s="54"/>
      <c r="J258" s="117" t="str">
        <f t="shared" si="62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70"/>
        <v>2</v>
      </c>
      <c r="V258" s="35"/>
      <c r="W258" s="35"/>
      <c r="X258" s="18" t="str">
        <f t="shared" si="63"/>
        <v>AL.  4x50 mm2+AL. 1x25 mm2</v>
      </c>
      <c r="Y258" s="18" t="str">
        <f t="shared" si="61"/>
        <v>, lampa OU, przyłącze napow. nN</v>
      </c>
      <c r="Z258" s="18">
        <f t="shared" si="65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64"/>
        <v>228</v>
      </c>
      <c r="E259" s="56"/>
      <c r="F259" s="10"/>
      <c r="G259" s="10"/>
      <c r="H259" s="10"/>
      <c r="I259" s="10"/>
      <c r="J259" s="117" t="str">
        <f t="shared" si="62"/>
        <v xml:space="preserve">uchwyty, światłowód, 0 </v>
      </c>
      <c r="K259" s="10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70"/>
        <v>2</v>
      </c>
      <c r="V259" s="35"/>
      <c r="W259" s="35"/>
      <c r="X259" s="18" t="str">
        <f t="shared" si="63"/>
        <v>AL.  4x50 mm2+AL. 1x25 mm2</v>
      </c>
      <c r="Y259" s="18" t="str">
        <f t="shared" si="61"/>
        <v>, lampa OU, przyłącze napow. nN</v>
      </c>
      <c r="Z259" s="18">
        <f t="shared" si="65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2"/>
      <c r="D260" s="116">
        <f t="shared" si="64"/>
        <v>229</v>
      </c>
      <c r="E260" s="11"/>
      <c r="F260" s="12"/>
      <c r="G260" s="12"/>
      <c r="H260" s="12"/>
      <c r="I260" s="12"/>
      <c r="J260" s="117" t="str">
        <f t="shared" si="62"/>
        <v xml:space="preserve">uchwyty, światłowód, 0 </v>
      </c>
      <c r="K260" s="12"/>
      <c r="L260" s="31"/>
      <c r="M260" s="32"/>
      <c r="N260" s="14"/>
      <c r="O260" s="14"/>
      <c r="P260" s="33"/>
      <c r="Q260" s="19"/>
      <c r="R260" s="39">
        <v>1</v>
      </c>
      <c r="S260" s="30" t="s">
        <v>3</v>
      </c>
      <c r="T260" s="14"/>
      <c r="U260" s="34">
        <f t="shared" si="70"/>
        <v>2</v>
      </c>
      <c r="V260" s="35"/>
      <c r="W260" s="35"/>
      <c r="X260" s="18" t="str">
        <f t="shared" si="63"/>
        <v>AL.  4x50 mm2+AL. 1x25 mm2</v>
      </c>
      <c r="Y260" s="18" t="str">
        <f t="shared" si="61"/>
        <v>, lampa OU, przyłącze napow. nN</v>
      </c>
      <c r="Z260" s="18">
        <f t="shared" si="65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64"/>
        <v>230</v>
      </c>
      <c r="E261" s="56"/>
      <c r="F261" s="10"/>
      <c r="G261" s="10"/>
      <c r="H261" s="10"/>
      <c r="I261" s="10"/>
      <c r="J261" s="117" t="str">
        <f t="shared" si="62"/>
        <v xml:space="preserve">uchwyty, światłowód, 0 </v>
      </c>
      <c r="K261" s="10"/>
      <c r="L261" s="31"/>
      <c r="M261" s="32"/>
      <c r="N261" s="30"/>
      <c r="O261" s="30"/>
      <c r="P261" s="33"/>
      <c r="Q261" s="43"/>
      <c r="R261" s="39">
        <v>1</v>
      </c>
      <c r="S261" s="30" t="s">
        <v>3</v>
      </c>
      <c r="T261" s="30"/>
      <c r="U261" s="34">
        <f t="shared" si="70"/>
        <v>2</v>
      </c>
      <c r="V261" s="35"/>
      <c r="W261" s="35"/>
      <c r="X261" s="18" t="str">
        <f t="shared" si="63"/>
        <v>AL.  4x50 mm2+AL. 1x25 mm2</v>
      </c>
      <c r="Y261" s="18" t="str">
        <f t="shared" si="61"/>
        <v>, lampa OU, przyłącze napow. nN</v>
      </c>
      <c r="Z261" s="18">
        <f t="shared" si="65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64"/>
        <v>231</v>
      </c>
      <c r="E262" s="56"/>
      <c r="F262" s="27"/>
      <c r="G262" s="65"/>
      <c r="H262" s="10"/>
      <c r="I262" s="27"/>
      <c r="J262" s="117" t="str">
        <f t="shared" si="62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70"/>
        <v>2</v>
      </c>
      <c r="V262" s="35"/>
      <c r="W262" s="35"/>
      <c r="X262" s="18" t="str">
        <f t="shared" si="63"/>
        <v>AL.  4x50 mm2+AL. 1x25 mm2</v>
      </c>
      <c r="Y262" s="18" t="str">
        <f t="shared" si="61"/>
        <v>, lampa OU, przyłącze napow. nN</v>
      </c>
      <c r="Z262" s="18">
        <f t="shared" si="65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64"/>
        <v>232</v>
      </c>
      <c r="E263" s="56"/>
      <c r="F263" s="27"/>
      <c r="G263" s="65"/>
      <c r="H263" s="10"/>
      <c r="I263" s="27"/>
      <c r="J263" s="117" t="str">
        <f t="shared" si="62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9">
        <v>1</v>
      </c>
      <c r="S263" s="30" t="s">
        <v>3</v>
      </c>
      <c r="T263" s="30"/>
      <c r="U263" s="34">
        <f t="shared" si="70"/>
        <v>2</v>
      </c>
      <c r="V263" s="35"/>
      <c r="W263" s="35"/>
      <c r="X263" s="18" t="str">
        <f t="shared" si="63"/>
        <v>AL.  4x50 mm2+AL. 1x25 mm2</v>
      </c>
      <c r="Y263" s="18" t="str">
        <f t="shared" si="61"/>
        <v>, lampa OU, przyłącze napow. nN</v>
      </c>
      <c r="Z263" s="18">
        <f t="shared" si="65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64"/>
        <v>233</v>
      </c>
      <c r="E264" s="56"/>
      <c r="F264" s="27"/>
      <c r="G264" s="65"/>
      <c r="H264" s="10"/>
      <c r="I264" s="27"/>
      <c r="J264" s="117" t="str">
        <f t="shared" si="62"/>
        <v xml:space="preserve">uchwyty, światłowód, 0 </v>
      </c>
      <c r="K264" s="27"/>
      <c r="L264" s="31"/>
      <c r="M264" s="32"/>
      <c r="N264" s="30"/>
      <c r="O264" s="44"/>
      <c r="P264" s="33"/>
      <c r="Q264" s="19"/>
      <c r="R264" s="39">
        <v>1</v>
      </c>
      <c r="S264" s="30" t="s">
        <v>3</v>
      </c>
      <c r="T264" s="30"/>
      <c r="U264" s="34">
        <f t="shared" si="70"/>
        <v>2</v>
      </c>
      <c r="V264" s="35"/>
      <c r="W264" s="35"/>
      <c r="X264" s="18" t="str">
        <f t="shared" si="63"/>
        <v>AL.  4x50 mm2+AL. 1x25 mm2</v>
      </c>
      <c r="Y264" s="18" t="str">
        <f t="shared" si="61"/>
        <v>, lampa OU, przyłącze napow. nN</v>
      </c>
      <c r="Z264" s="18">
        <f t="shared" si="65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116">
        <f t="shared" si="64"/>
        <v>234</v>
      </c>
      <c r="E265" s="56"/>
      <c r="F265" s="27"/>
      <c r="G265" s="65"/>
      <c r="H265" s="10"/>
      <c r="I265" s="27"/>
      <c r="J265" s="117" t="str">
        <f t="shared" si="62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9">
        <v>1</v>
      </c>
      <c r="S265" s="30" t="s">
        <v>3</v>
      </c>
      <c r="T265" s="30"/>
      <c r="U265" s="34">
        <f t="shared" si="70"/>
        <v>2</v>
      </c>
      <c r="V265" s="35"/>
      <c r="W265" s="35"/>
      <c r="X265" s="18" t="str">
        <f t="shared" si="63"/>
        <v>AL.  4x50 mm2+AL. 1x25 mm2</v>
      </c>
      <c r="Y265" s="18" t="str">
        <f t="shared" si="61"/>
        <v>, lampa OU, przyłącze napow. nN</v>
      </c>
      <c r="Z265" s="18">
        <f t="shared" si="65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16">
        <f t="shared" si="64"/>
        <v>235</v>
      </c>
      <c r="E266" s="56"/>
      <c r="F266" s="27"/>
      <c r="G266" s="65"/>
      <c r="H266" s="10"/>
      <c r="I266" s="27"/>
      <c r="J266" s="117" t="str">
        <f t="shared" si="62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9">
        <v>1</v>
      </c>
      <c r="S266" s="30" t="s">
        <v>3</v>
      </c>
      <c r="T266" s="30"/>
      <c r="U266" s="34">
        <f t="shared" si="70"/>
        <v>2</v>
      </c>
      <c r="V266" s="35"/>
      <c r="W266" s="35"/>
      <c r="X266" s="18" t="str">
        <f t="shared" si="63"/>
        <v>AL.  4x50 mm2+AL. 1x25 mm2</v>
      </c>
      <c r="Y266" s="18" t="str">
        <f t="shared" si="61"/>
        <v>, lampa OU, przyłącze napow. nN</v>
      </c>
      <c r="Z266" s="18">
        <f t="shared" si="65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16">
        <f t="shared" si="64"/>
        <v>236</v>
      </c>
      <c r="E267" s="56"/>
      <c r="F267" s="27"/>
      <c r="G267" s="65"/>
      <c r="H267" s="10"/>
      <c r="I267" s="27"/>
      <c r="J267" s="117" t="str">
        <f t="shared" si="62"/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9">
        <v>1</v>
      </c>
      <c r="S267" s="30" t="s">
        <v>3</v>
      </c>
      <c r="T267" s="30"/>
      <c r="U267" s="34">
        <f t="shared" si="70"/>
        <v>2</v>
      </c>
      <c r="V267" s="35"/>
      <c r="W267" s="35"/>
      <c r="X267" s="18" t="str">
        <f t="shared" si="63"/>
        <v>AL.  4x50 mm2+AL. 1x25 mm2</v>
      </c>
      <c r="Y267" s="18" t="str">
        <f t="shared" si="61"/>
        <v>, lampa OU, przyłącze napow. nN</v>
      </c>
      <c r="Z267" s="18">
        <f t="shared" si="65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16">
        <f t="shared" si="64"/>
        <v>237</v>
      </c>
      <c r="E268" s="56"/>
      <c r="F268" s="27"/>
      <c r="G268" s="29"/>
      <c r="H268" s="10"/>
      <c r="I268" s="27"/>
      <c r="J268" s="117" t="str">
        <f t="shared" si="62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9">
        <v>1</v>
      </c>
      <c r="S268" s="30" t="s">
        <v>3</v>
      </c>
      <c r="T268" s="30"/>
      <c r="U268" s="34">
        <f t="shared" si="70"/>
        <v>2</v>
      </c>
      <c r="V268" s="35"/>
      <c r="W268" s="35"/>
      <c r="X268" s="18" t="str">
        <f t="shared" si="63"/>
        <v>AL.  4x50 mm2+AL. 1x25 mm2</v>
      </c>
      <c r="Y268" s="18" t="str">
        <f t="shared" si="61"/>
        <v>, lampa OU, przyłącze napow. nN</v>
      </c>
      <c r="Z268" s="18">
        <f t="shared" si="65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16">
        <f t="shared" si="64"/>
        <v>238</v>
      </c>
      <c r="E269" s="53"/>
      <c r="F269" s="27"/>
      <c r="G269" s="65"/>
      <c r="H269" s="10"/>
      <c r="I269" s="27"/>
      <c r="J269" s="117" t="str">
        <f t="shared" si="62"/>
        <v xml:space="preserve">uchwyty, światłowód, 0 </v>
      </c>
      <c r="K269" s="27"/>
      <c r="L269" s="31"/>
      <c r="M269" s="32"/>
      <c r="N269" s="30"/>
      <c r="O269" s="30"/>
      <c r="P269" s="33"/>
      <c r="Q269" s="19"/>
      <c r="R269" s="39">
        <v>1</v>
      </c>
      <c r="S269" s="30" t="s">
        <v>3</v>
      </c>
      <c r="T269" s="30"/>
      <c r="U269" s="34">
        <f t="shared" si="70"/>
        <v>2</v>
      </c>
      <c r="V269" s="35"/>
      <c r="W269" s="35"/>
      <c r="X269" s="18" t="str">
        <f t="shared" si="63"/>
        <v>AL.  4x50 mm2+AL. 1x25 mm2</v>
      </c>
      <c r="Y269" s="18" t="str">
        <f t="shared" si="61"/>
        <v>, lampa OU, przyłącze napow. nN</v>
      </c>
      <c r="Z269" s="18">
        <f t="shared" si="65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16">
        <f t="shared" si="64"/>
        <v>239</v>
      </c>
      <c r="E270" s="53"/>
      <c r="F270" s="27"/>
      <c r="G270" s="65"/>
      <c r="H270" s="10"/>
      <c r="I270" s="27"/>
      <c r="J270" s="117" t="str">
        <f t="shared" si="62"/>
        <v xml:space="preserve">uchwyty, światłowód, 0 </v>
      </c>
      <c r="K270" s="27"/>
      <c r="L270" s="31"/>
      <c r="M270" s="32"/>
      <c r="N270" s="30"/>
      <c r="O270" s="30"/>
      <c r="P270" s="33"/>
      <c r="Q270" s="19"/>
      <c r="R270" s="39">
        <v>1</v>
      </c>
      <c r="S270" s="30" t="s">
        <v>3</v>
      </c>
      <c r="T270" s="30"/>
      <c r="U270" s="34">
        <f t="shared" si="70"/>
        <v>2</v>
      </c>
      <c r="V270" s="35"/>
      <c r="W270" s="35"/>
      <c r="X270" s="18" t="str">
        <f t="shared" si="63"/>
        <v>AL.  4x50 mm2+AL. 1x25 mm2</v>
      </c>
      <c r="Y270" s="18" t="str">
        <f t="shared" si="61"/>
        <v>, lampa OU, przyłącze napow. nN</v>
      </c>
      <c r="Z270" s="18">
        <f t="shared" si="65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16">
        <f t="shared" si="64"/>
        <v>240</v>
      </c>
      <c r="E271" s="53"/>
      <c r="F271" s="27"/>
      <c r="G271" s="65"/>
      <c r="H271" s="10"/>
      <c r="I271" s="27"/>
      <c r="J271" s="117" t="str">
        <f t="shared" si="62"/>
        <v xml:space="preserve">uchwyty, światłowód, 0 </v>
      </c>
      <c r="K271" s="27"/>
      <c r="L271" s="31"/>
      <c r="M271" s="32"/>
      <c r="N271" s="30"/>
      <c r="O271" s="30"/>
      <c r="P271" s="33"/>
      <c r="Q271" s="19"/>
      <c r="R271" s="39">
        <v>1</v>
      </c>
      <c r="S271" s="30" t="s">
        <v>3</v>
      </c>
      <c r="T271" s="30"/>
      <c r="U271" s="34">
        <f t="shared" si="70"/>
        <v>2</v>
      </c>
      <c r="V271" s="35"/>
      <c r="W271" s="35"/>
      <c r="X271" s="18" t="str">
        <f t="shared" si="63"/>
        <v>AL.  4x50 mm2+AL. 1x25 mm2</v>
      </c>
      <c r="Y271" s="18" t="str">
        <f t="shared" si="61"/>
        <v>, lampa OU, przyłącze napow. nN</v>
      </c>
      <c r="Z271" s="18">
        <f t="shared" si="65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16">
        <f t="shared" si="64"/>
        <v>241</v>
      </c>
      <c r="E272" s="56"/>
      <c r="F272" s="27"/>
      <c r="G272" s="65"/>
      <c r="H272" s="10"/>
      <c r="I272" s="27"/>
      <c r="J272" s="117" t="str">
        <f t="shared" si="62"/>
        <v xml:space="preserve">uchwyty, światłowód, 0 </v>
      </c>
      <c r="K272" s="27"/>
      <c r="L272" s="31"/>
      <c r="M272" s="32"/>
      <c r="N272" s="30"/>
      <c r="O272" s="30"/>
      <c r="P272" s="33"/>
      <c r="Q272" s="19"/>
      <c r="R272" s="39">
        <v>1</v>
      </c>
      <c r="S272" s="30" t="s">
        <v>3</v>
      </c>
      <c r="T272" s="30"/>
      <c r="U272" s="34">
        <f t="shared" si="70"/>
        <v>2</v>
      </c>
      <c r="V272" s="35"/>
      <c r="W272" s="35"/>
      <c r="X272" s="18" t="str">
        <f t="shared" si="63"/>
        <v>AL.  4x50 mm2+AL. 1x25 mm2</v>
      </c>
      <c r="Y272" s="18" t="str">
        <f t="shared" si="61"/>
        <v>, lampa OU, przyłącze napow. nN</v>
      </c>
      <c r="Z272" s="18">
        <f t="shared" si="65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54"/>
      <c r="E273" s="56"/>
      <c r="F273" s="27"/>
      <c r="G273" s="65"/>
      <c r="H273" s="10"/>
      <c r="I273" s="27"/>
      <c r="J273" s="117" t="str">
        <f t="shared" si="62"/>
        <v xml:space="preserve">uchwyty, światłowód, 0 </v>
      </c>
      <c r="K273" s="27"/>
      <c r="L273" s="31"/>
      <c r="M273" s="32"/>
      <c r="N273" s="30"/>
      <c r="O273" s="30"/>
      <c r="P273" s="33"/>
      <c r="Q273" s="19"/>
      <c r="R273" s="39">
        <v>1</v>
      </c>
      <c r="S273" s="30" t="s">
        <v>3</v>
      </c>
      <c r="T273" s="30"/>
      <c r="U273" s="34">
        <f t="shared" si="70"/>
        <v>2</v>
      </c>
      <c r="V273" s="35"/>
      <c r="W273" s="35"/>
      <c r="X273" s="18" t="str">
        <f t="shared" si="63"/>
        <v>AL.  4x50 mm2+AL. 1x25 mm2</v>
      </c>
      <c r="Y273" s="18" t="str">
        <f t="shared" ref="Y273:Y336" si="71">IF(S273="T",(", lampa OU, przyłącze napow. nN"), (" przyłącze napow. nN"))</f>
        <v>, lampa OU, przyłącze napow. nN</v>
      </c>
      <c r="Z273" s="18">
        <f t="shared" si="65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54"/>
      <c r="E274" s="53"/>
      <c r="F274" s="27"/>
      <c r="G274" s="65"/>
      <c r="H274" s="10"/>
      <c r="I274" s="27"/>
      <c r="J274" s="117" t="str">
        <f t="shared" si="62"/>
        <v xml:space="preserve">uchwyty, światłowód, 0 </v>
      </c>
      <c r="K274" s="27"/>
      <c r="L274" s="31"/>
      <c r="M274" s="32"/>
      <c r="N274" s="30"/>
      <c r="O274" s="30"/>
      <c r="P274" s="33"/>
      <c r="Q274" s="19"/>
      <c r="R274" s="39">
        <v>1</v>
      </c>
      <c r="S274" s="30" t="s">
        <v>3</v>
      </c>
      <c r="T274" s="30"/>
      <c r="U274" s="34">
        <f t="shared" si="70"/>
        <v>2</v>
      </c>
      <c r="V274" s="35"/>
      <c r="W274" s="35"/>
      <c r="X274" s="18" t="str">
        <f t="shared" si="63"/>
        <v>AL.  4x50 mm2+AL. 1x25 mm2</v>
      </c>
      <c r="Y274" s="18" t="str">
        <f t="shared" si="71"/>
        <v>, lampa OU, przyłącze napow. nN</v>
      </c>
      <c r="Z274" s="18">
        <f t="shared" si="65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54"/>
      <c r="D275" s="54"/>
      <c r="E275" s="53"/>
      <c r="F275" s="54"/>
      <c r="G275" s="54"/>
      <c r="H275" s="54"/>
      <c r="I275" s="54"/>
      <c r="J275" s="117" t="str">
        <f t="shared" ref="J275:J291" si="72">CONCATENATE("uchwyty, światłowód, ",Z275,IF(Q275=1, ", mufa i zapas", " "))</f>
        <v xml:space="preserve">uchwyty, światłowód, 0 </v>
      </c>
      <c r="K275" s="27"/>
      <c r="L275" s="31"/>
      <c r="M275" s="32"/>
      <c r="N275" s="30"/>
      <c r="O275" s="30"/>
      <c r="P275" s="33"/>
      <c r="Q275" s="19"/>
      <c r="R275" s="39">
        <v>1</v>
      </c>
      <c r="S275" s="30" t="s">
        <v>3</v>
      </c>
      <c r="T275" s="30"/>
      <c r="U275" s="34">
        <f t="shared" si="70"/>
        <v>2</v>
      </c>
      <c r="V275" s="35"/>
      <c r="W275" s="35"/>
      <c r="X275" s="18" t="str">
        <f t="shared" si="63"/>
        <v>AL.  4x50 mm2+AL. 1x25 mm2</v>
      </c>
      <c r="Y275" s="18" t="str">
        <f t="shared" si="71"/>
        <v>, lampa OU, przyłącze napow. nN</v>
      </c>
      <c r="Z275" s="18">
        <f t="shared" si="65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54"/>
      <c r="D276" s="54"/>
      <c r="E276" s="53"/>
      <c r="F276" s="54"/>
      <c r="G276" s="54"/>
      <c r="H276" s="54"/>
      <c r="I276" s="54"/>
      <c r="J276" s="117" t="str">
        <f t="shared" si="72"/>
        <v xml:space="preserve">uchwyty, światłowód, 0 </v>
      </c>
      <c r="K276" s="27"/>
      <c r="L276" s="31"/>
      <c r="M276" s="32"/>
      <c r="N276" s="30"/>
      <c r="O276" s="30"/>
      <c r="P276" s="33"/>
      <c r="Q276" s="19"/>
      <c r="R276" s="39">
        <v>1</v>
      </c>
      <c r="S276" s="30" t="s">
        <v>3</v>
      </c>
      <c r="T276" s="30"/>
      <c r="U276" s="34">
        <f t="shared" si="70"/>
        <v>2</v>
      </c>
      <c r="V276" s="35"/>
      <c r="W276" s="35"/>
      <c r="X276" s="18" t="str">
        <f t="shared" si="63"/>
        <v>AL.  4x50 mm2+AL. 1x25 mm2</v>
      </c>
      <c r="Y276" s="18" t="str">
        <f t="shared" si="71"/>
        <v>, lampa OU, przyłącze napow. nN</v>
      </c>
      <c r="Z276" s="18">
        <f t="shared" si="65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59"/>
      <c r="D277" s="59"/>
      <c r="E277" s="62"/>
      <c r="F277" s="59"/>
      <c r="G277" s="59"/>
      <c r="H277" s="59"/>
      <c r="I277" s="59"/>
      <c r="J277" s="117" t="str">
        <f t="shared" si="72"/>
        <v xml:space="preserve">uchwyty, światłowód, 0 </v>
      </c>
      <c r="K277" s="59"/>
      <c r="L277" s="31"/>
      <c r="M277" s="32"/>
      <c r="N277" s="69"/>
      <c r="O277" s="69"/>
      <c r="P277" s="33"/>
      <c r="Q277" s="43"/>
      <c r="R277" s="39">
        <v>1</v>
      </c>
      <c r="S277" s="30" t="s">
        <v>3</v>
      </c>
      <c r="T277" s="69"/>
      <c r="U277" s="34">
        <f t="shared" si="70"/>
        <v>2</v>
      </c>
      <c r="V277" s="35"/>
      <c r="W277" s="35"/>
      <c r="X277" s="18" t="str">
        <f t="shared" si="63"/>
        <v>AL.  4x50 mm2+AL. 1x25 mm2</v>
      </c>
      <c r="Y277" s="18" t="str">
        <f t="shared" si="71"/>
        <v>, lampa OU, przyłącze napow. nN</v>
      </c>
      <c r="Z277" s="18">
        <f t="shared" si="65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61"/>
      <c r="D278" s="61"/>
      <c r="E278" s="60"/>
      <c r="F278" s="61"/>
      <c r="G278" s="61"/>
      <c r="H278" s="61"/>
      <c r="I278" s="61"/>
      <c r="J278" s="117" t="str">
        <f t="shared" si="72"/>
        <v xml:space="preserve">uchwyty, światłowód, 0 </v>
      </c>
      <c r="K278" s="61"/>
      <c r="L278" s="71"/>
      <c r="M278" s="32"/>
      <c r="N278" s="58"/>
      <c r="O278" s="58"/>
      <c r="P278" s="42"/>
      <c r="Q278" s="19"/>
      <c r="R278" s="39">
        <v>1</v>
      </c>
      <c r="S278" s="30" t="s">
        <v>3</v>
      </c>
      <c r="T278" s="58"/>
      <c r="U278" s="34">
        <f t="shared" si="70"/>
        <v>2</v>
      </c>
      <c r="V278" s="35"/>
      <c r="W278" s="35"/>
      <c r="X278" s="18" t="str">
        <f t="shared" si="63"/>
        <v>AL.  4x50 mm2+AL. 1x25 mm2</v>
      </c>
      <c r="Y278" s="18" t="str">
        <f t="shared" si="71"/>
        <v>, lampa OU, przyłącze napow. nN</v>
      </c>
      <c r="Z278" s="18">
        <f t="shared" si="65"/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63"/>
      <c r="D279" s="63"/>
      <c r="E279" s="62"/>
      <c r="F279" s="63"/>
      <c r="G279" s="63"/>
      <c r="H279" s="63"/>
      <c r="I279" s="63"/>
      <c r="J279" s="117" t="str">
        <f t="shared" si="72"/>
        <v xml:space="preserve">uchwyty, światłowód, 0 </v>
      </c>
      <c r="K279" s="63"/>
      <c r="L279" s="71"/>
      <c r="M279" s="32"/>
      <c r="N279" s="57"/>
      <c r="O279" s="57"/>
      <c r="P279" s="72"/>
      <c r="Q279" s="19"/>
      <c r="R279" s="39">
        <v>1</v>
      </c>
      <c r="S279" s="30" t="s">
        <v>3</v>
      </c>
      <c r="T279" s="57"/>
      <c r="U279" s="34">
        <f t="shared" si="70"/>
        <v>2</v>
      </c>
      <c r="V279" s="35"/>
      <c r="W279" s="35"/>
      <c r="X279" s="18" t="str">
        <f t="shared" si="63"/>
        <v>AL.  4x50 mm2+AL. 1x25 mm2</v>
      </c>
      <c r="Y279" s="18" t="str">
        <f t="shared" si="71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10"/>
      <c r="E280" s="53"/>
      <c r="F280" s="27"/>
      <c r="G280" s="65"/>
      <c r="H280" s="10"/>
      <c r="I280" s="27"/>
      <c r="J280" s="117" t="str">
        <f t="shared" si="72"/>
        <v xml:space="preserve">uchwyty, światłowód, 0 </v>
      </c>
      <c r="K280" s="27"/>
      <c r="L280" s="71"/>
      <c r="M280" s="32"/>
      <c r="N280" s="30"/>
      <c r="O280" s="30"/>
      <c r="P280" s="72"/>
      <c r="Q280" s="19"/>
      <c r="R280" s="39">
        <v>1</v>
      </c>
      <c r="S280" s="30" t="s">
        <v>3</v>
      </c>
      <c r="T280" s="30"/>
      <c r="U280" s="34">
        <f t="shared" si="70"/>
        <v>2</v>
      </c>
      <c r="V280" s="35"/>
      <c r="W280" s="35"/>
      <c r="X280" s="18" t="str">
        <f t="shared" si="63"/>
        <v>AL.  4x50 mm2+AL. 1x25 mm2</v>
      </c>
      <c r="Y280" s="18" t="str">
        <f t="shared" si="71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/>
      <c r="D281" s="10"/>
      <c r="E281" s="53"/>
      <c r="F281" s="27"/>
      <c r="G281" s="65"/>
      <c r="H281" s="10"/>
      <c r="I281" s="27"/>
      <c r="J281" s="117" t="str">
        <f t="shared" si="72"/>
        <v xml:space="preserve">uchwyty, światłowód, 0 </v>
      </c>
      <c r="K281" s="27"/>
      <c r="L281" s="71"/>
      <c r="M281" s="32"/>
      <c r="N281" s="44"/>
      <c r="O281" s="30"/>
      <c r="P281" s="72"/>
      <c r="Q281" s="19"/>
      <c r="R281" s="39">
        <v>1</v>
      </c>
      <c r="S281" s="30" t="s">
        <v>3</v>
      </c>
      <c r="T281" s="30"/>
      <c r="U281" s="34">
        <f t="shared" si="70"/>
        <v>2</v>
      </c>
      <c r="V281" s="35"/>
      <c r="W281" s="35"/>
      <c r="X281" s="18" t="str">
        <f t="shared" ref="X281:X285" si="73">IF(R281=1,("AL.  4x50 mm2+AL. 1x25 mm2"),IF(R281=2,("AL.  4x50 mm2+AL. 2x25 mm2"),IF(R281=3,("AsXSn 4x50 mm2+AsXSn 1x25 mm2"),IF(R281=4,("AsXSn 4x50 mm2+AsXSn 2x25 mm2"),IF(R281=5,("AL.  4x50 mm2"),IF(R281=6,("AsXSn 4x50 mm2"),IF(R281=9,("2xAL. 2x25 mm2"),IF(R281=8,("3xAsXSn 4x50 mm2+AsXSn 2x25 mm2")))))))))</f>
        <v>AL.  4x50 mm2+AL. 1x25 mm2</v>
      </c>
      <c r="Y281" s="18" t="str">
        <f t="shared" si="71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10"/>
      <c r="E282" s="53"/>
      <c r="F282" s="27"/>
      <c r="G282" s="29"/>
      <c r="H282" s="10"/>
      <c r="I282" s="27"/>
      <c r="J282" s="117" t="str">
        <f t="shared" si="72"/>
        <v xml:space="preserve">uchwyty, światłowód, 0 </v>
      </c>
      <c r="K282" s="27"/>
      <c r="L282" s="73"/>
      <c r="M282" s="32"/>
      <c r="N282" s="44"/>
      <c r="O282" s="30"/>
      <c r="P282" s="30"/>
      <c r="Q282" s="19"/>
      <c r="R282" s="39">
        <v>1</v>
      </c>
      <c r="S282" s="30" t="s">
        <v>3</v>
      </c>
      <c r="T282" s="30"/>
      <c r="U282" s="34">
        <f t="shared" si="70"/>
        <v>2</v>
      </c>
      <c r="V282" s="35"/>
      <c r="W282" s="35"/>
      <c r="X282" s="18" t="str">
        <f t="shared" si="73"/>
        <v>AL.  4x50 mm2+AL. 1x25 mm2</v>
      </c>
      <c r="Y282" s="18" t="str">
        <f t="shared" si="71"/>
        <v>, lampa OU, przyłącze napow. nN</v>
      </c>
      <c r="Z282" s="18">
        <f t="shared" si="65"/>
        <v>0</v>
      </c>
      <c r="AA282" s="16" t="s">
        <v>12</v>
      </c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/>
      <c r="D283" s="10"/>
      <c r="E283" s="53"/>
      <c r="F283" s="27"/>
      <c r="G283" s="65"/>
      <c r="H283" s="10"/>
      <c r="I283" s="27"/>
      <c r="J283" s="117" t="str">
        <f t="shared" si="72"/>
        <v xml:space="preserve">uchwyty, światłowód, 0 </v>
      </c>
      <c r="K283" s="27"/>
      <c r="L283" s="73"/>
      <c r="M283" s="32"/>
      <c r="N283" s="30"/>
      <c r="O283" s="30"/>
      <c r="P283" s="30"/>
      <c r="Q283" s="19"/>
      <c r="R283" s="39">
        <v>1</v>
      </c>
      <c r="S283" s="30" t="s">
        <v>3</v>
      </c>
      <c r="T283" s="30"/>
      <c r="U283" s="34">
        <f t="shared" si="70"/>
        <v>2</v>
      </c>
      <c r="V283" s="35"/>
      <c r="W283" s="35"/>
      <c r="X283" s="18" t="str">
        <f t="shared" si="73"/>
        <v>AL.  4x50 mm2+AL. 1x25 mm2</v>
      </c>
      <c r="Y283" s="18" t="str">
        <f t="shared" si="71"/>
        <v>, lampa OU,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/>
      <c r="D284" s="10"/>
      <c r="E284" s="53"/>
      <c r="F284" s="27"/>
      <c r="G284" s="65"/>
      <c r="H284" s="10"/>
      <c r="I284" s="27"/>
      <c r="J284" s="117" t="str">
        <f t="shared" si="72"/>
        <v xml:space="preserve">uchwyty, światłowód, 0 </v>
      </c>
      <c r="K284" s="27"/>
      <c r="L284" s="73"/>
      <c r="M284" s="32"/>
      <c r="N284" s="30"/>
      <c r="O284" s="30"/>
      <c r="P284" s="30"/>
      <c r="Q284" s="19"/>
      <c r="R284" s="39">
        <v>1</v>
      </c>
      <c r="S284" s="30" t="s">
        <v>3</v>
      </c>
      <c r="T284" s="30"/>
      <c r="U284" s="34">
        <f t="shared" si="70"/>
        <v>2</v>
      </c>
      <c r="V284" s="35"/>
      <c r="W284" s="35"/>
      <c r="X284" s="18" t="str">
        <f t="shared" si="73"/>
        <v>AL.  4x50 mm2+AL. 1x25 mm2</v>
      </c>
      <c r="Y284" s="18" t="str">
        <f t="shared" si="71"/>
        <v>, lampa OU,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29"/>
      <c r="H285" s="10"/>
      <c r="I285" s="27"/>
      <c r="J285" s="117" t="str">
        <f t="shared" si="72"/>
        <v xml:space="preserve">uchwyty, światłowód, 0 </v>
      </c>
      <c r="K285" s="27"/>
      <c r="L285" s="73"/>
      <c r="M285" s="32"/>
      <c r="N285" s="30"/>
      <c r="O285" s="30"/>
      <c r="P285" s="74"/>
      <c r="Q285" s="19"/>
      <c r="R285" s="39">
        <v>1</v>
      </c>
      <c r="S285" s="30" t="s">
        <v>3</v>
      </c>
      <c r="T285" s="30"/>
      <c r="U285" s="34">
        <f t="shared" si="70"/>
        <v>2</v>
      </c>
      <c r="V285" s="35"/>
      <c r="W285" s="35"/>
      <c r="X285" s="18" t="str">
        <f t="shared" si="73"/>
        <v>AL.  4x50 mm2+AL. 1x25 mm2</v>
      </c>
      <c r="Y285" s="18" t="str">
        <f t="shared" si="71"/>
        <v>, lampa OU,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12" customFormat="1" ht="30" customHeight="1" x14ac:dyDescent="0.2">
      <c r="A286" s="10"/>
      <c r="B286" s="75"/>
      <c r="C286" s="10"/>
      <c r="D286" s="10"/>
      <c r="E286" s="56"/>
      <c r="F286" s="27"/>
      <c r="G286" s="65"/>
      <c r="H286" s="10"/>
      <c r="I286" s="27"/>
      <c r="J286" s="117" t="str">
        <f t="shared" si="72"/>
        <v xml:space="preserve">uchwyty, światłowód, 0 </v>
      </c>
      <c r="K286" s="27"/>
      <c r="L286" s="73"/>
      <c r="M286" s="76"/>
      <c r="N286" s="30"/>
      <c r="O286" s="30"/>
      <c r="P286" s="14"/>
      <c r="Q286" s="19"/>
      <c r="R286" s="39">
        <v>1</v>
      </c>
      <c r="S286" s="30" t="s">
        <v>3</v>
      </c>
      <c r="T286" s="30"/>
      <c r="U286" s="34">
        <f t="shared" si="70"/>
        <v>2</v>
      </c>
      <c r="V286" s="77"/>
      <c r="W286" s="35"/>
      <c r="X286" s="18" t="str">
        <f t="shared" ref="X286:X323" si="74">IF(R286=1,("AL.  4x50 mm2+AL. 1x25 mm2"),IF(R286=2,("AL.  4x50 mm2+AL. 2x25 mm2"),IF(R286=3,("AsXSn 4x50 mm2+AsXSn 1x25 mm2"),IF(R286=4,("AsXSn 4x50 mm2+AsXSn 2x25 mm2"),IF(R286=5,("AL.  4x50 mm2"),IF(R286=6,("AsXSn 4x50 mm2"),IF(R286=9,("2xAL.  4x50 mm2+2xAL. 2x25 mm2"),IF(R286=8,("3xAsXSn 4x50 mm2+AsXSn 2x25 mm2")))))))))</f>
        <v>AL.  4x50 mm2+AL. 1x25 mm2</v>
      </c>
      <c r="Y286" s="18" t="str">
        <f t="shared" si="71"/>
        <v>, lampa OU, przyłącze napow. nN</v>
      </c>
      <c r="Z286" s="18">
        <f t="shared" si="65"/>
        <v>0</v>
      </c>
      <c r="AA286" s="15"/>
      <c r="AB286" s="77"/>
      <c r="AC286" s="77"/>
      <c r="AD286" s="77"/>
      <c r="AE286" s="77"/>
      <c r="AF286" s="77"/>
      <c r="AG286" s="77"/>
      <c r="AH286" s="77"/>
      <c r="AI286" s="77"/>
    </row>
    <row r="287" spans="1:35" s="12" customFormat="1" ht="30" customHeight="1" x14ac:dyDescent="0.2">
      <c r="A287" s="10"/>
      <c r="B287" s="75"/>
      <c r="C287" s="10"/>
      <c r="D287" s="10"/>
      <c r="E287" s="11"/>
      <c r="F287" s="27"/>
      <c r="G287" s="65"/>
      <c r="H287" s="10"/>
      <c r="I287" s="27"/>
      <c r="J287" s="117" t="str">
        <f t="shared" si="72"/>
        <v xml:space="preserve">uchwyty, światłowód, 0 </v>
      </c>
      <c r="K287" s="27"/>
      <c r="L287" s="73"/>
      <c r="M287" s="76"/>
      <c r="N287" s="30"/>
      <c r="O287" s="30"/>
      <c r="P287" s="30"/>
      <c r="Q287" s="78"/>
      <c r="R287" s="39">
        <v>1</v>
      </c>
      <c r="S287" s="30" t="s">
        <v>3</v>
      </c>
      <c r="T287" s="30"/>
      <c r="U287" s="34">
        <f t="shared" si="70"/>
        <v>2</v>
      </c>
      <c r="V287" s="77"/>
      <c r="W287" s="35"/>
      <c r="X287" s="18" t="str">
        <f t="shared" si="74"/>
        <v>AL.  4x50 mm2+AL. 1x25 mm2</v>
      </c>
      <c r="Y287" s="18" t="str">
        <f t="shared" si="71"/>
        <v>, lampa OU, przyłącze napow. nN</v>
      </c>
      <c r="Z287" s="18">
        <f t="shared" si="65"/>
        <v>0</v>
      </c>
      <c r="AA287" s="15"/>
      <c r="AB287" s="77"/>
      <c r="AC287" s="77"/>
      <c r="AD287" s="77"/>
      <c r="AE287" s="77"/>
      <c r="AF287" s="77"/>
      <c r="AG287" s="77"/>
      <c r="AH287" s="77"/>
      <c r="AI287" s="77"/>
    </row>
    <row r="288" spans="1:35" s="12" customFormat="1" ht="30" customHeight="1" x14ac:dyDescent="0.2">
      <c r="A288" s="10"/>
      <c r="B288" s="75"/>
      <c r="C288" s="10"/>
      <c r="D288" s="10"/>
      <c r="E288" s="56"/>
      <c r="F288" s="27"/>
      <c r="G288" s="65"/>
      <c r="H288" s="10"/>
      <c r="I288" s="27"/>
      <c r="J288" s="117" t="str">
        <f t="shared" si="72"/>
        <v xml:space="preserve">uchwyty, światłowód, 0 </v>
      </c>
      <c r="K288" s="27"/>
      <c r="L288" s="73"/>
      <c r="M288" s="76"/>
      <c r="N288" s="30"/>
      <c r="O288" s="30"/>
      <c r="P288" s="30"/>
      <c r="Q288" s="78"/>
      <c r="R288" s="39">
        <v>1</v>
      </c>
      <c r="S288" s="30" t="s">
        <v>3</v>
      </c>
      <c r="T288" s="30"/>
      <c r="U288" s="34">
        <f t="shared" si="70"/>
        <v>2</v>
      </c>
      <c r="V288" s="77"/>
      <c r="W288" s="35"/>
      <c r="X288" s="18" t="str">
        <f t="shared" si="74"/>
        <v>AL.  4x50 mm2+AL. 1x25 mm2</v>
      </c>
      <c r="Y288" s="18" t="str">
        <f t="shared" si="71"/>
        <v>, lampa OU, przyłącze napow. nN</v>
      </c>
      <c r="Z288" s="18">
        <f t="shared" si="65"/>
        <v>0</v>
      </c>
      <c r="AA288" s="15"/>
      <c r="AB288" s="77"/>
      <c r="AC288" s="77"/>
      <c r="AD288" s="77"/>
      <c r="AE288" s="77"/>
      <c r="AF288" s="77"/>
      <c r="AG288" s="77"/>
      <c r="AH288" s="77"/>
      <c r="AI288" s="77"/>
    </row>
    <row r="289" spans="1:35" s="9" customFormat="1" ht="30" customHeight="1" x14ac:dyDescent="0.2">
      <c r="A289" s="36"/>
      <c r="B289" s="37"/>
      <c r="C289" s="10"/>
      <c r="D289" s="54"/>
      <c r="E289" s="53"/>
      <c r="F289" s="54"/>
      <c r="G289" s="54"/>
      <c r="H289" s="54"/>
      <c r="I289" s="54"/>
      <c r="J289" s="117" t="str">
        <f t="shared" si="72"/>
        <v xml:space="preserve">uchwyty, światłowód, 0 </v>
      </c>
      <c r="K289" s="27"/>
      <c r="L289" s="73"/>
      <c r="M289" s="32"/>
      <c r="N289" s="30"/>
      <c r="O289" s="30"/>
      <c r="P289" s="79"/>
      <c r="Q289" s="19"/>
      <c r="R289" s="39">
        <v>1</v>
      </c>
      <c r="S289" s="30" t="s">
        <v>3</v>
      </c>
      <c r="T289" s="30"/>
      <c r="U289" s="34">
        <f t="shared" si="70"/>
        <v>2</v>
      </c>
      <c r="V289" s="35"/>
      <c r="W289" s="35"/>
      <c r="X289" s="18" t="str">
        <f t="shared" si="74"/>
        <v>AL.  4x50 mm2+AL. 1x25 mm2</v>
      </c>
      <c r="Y289" s="18" t="str">
        <f t="shared" si="71"/>
        <v>, lampa OU,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54"/>
      <c r="E290" s="53"/>
      <c r="F290" s="54"/>
      <c r="G290" s="54"/>
      <c r="H290" s="54"/>
      <c r="I290" s="54"/>
      <c r="J290" s="117" t="str">
        <f t="shared" si="72"/>
        <v xml:space="preserve">uchwyty, światłowód, 0 </v>
      </c>
      <c r="K290" s="27"/>
      <c r="L290" s="73"/>
      <c r="M290" s="32"/>
      <c r="N290" s="30"/>
      <c r="O290" s="30"/>
      <c r="P290" s="79"/>
      <c r="Q290" s="19"/>
      <c r="R290" s="39">
        <v>1</v>
      </c>
      <c r="S290" s="30" t="s">
        <v>3</v>
      </c>
      <c r="T290" s="30"/>
      <c r="U290" s="34">
        <f t="shared" si="70"/>
        <v>2</v>
      </c>
      <c r="V290" s="35"/>
      <c r="W290" s="35"/>
      <c r="X290" s="18" t="str">
        <f t="shared" si="74"/>
        <v>AL.  4x50 mm2+AL. 1x25 mm2</v>
      </c>
      <c r="Y290" s="18" t="str">
        <f t="shared" si="71"/>
        <v>, lampa OU,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>
        <v>67</v>
      </c>
      <c r="D291" s="10"/>
      <c r="E291" s="56"/>
      <c r="F291" s="10"/>
      <c r="G291" s="10"/>
      <c r="H291" s="10"/>
      <c r="I291" s="10"/>
      <c r="J291" s="117" t="str">
        <f t="shared" si="72"/>
        <v xml:space="preserve">uchwyty, światłowód, 0 </v>
      </c>
      <c r="K291" s="10"/>
      <c r="L291" s="73"/>
      <c r="M291" s="32"/>
      <c r="N291" s="30"/>
      <c r="O291" s="30"/>
      <c r="P291" s="79"/>
      <c r="Q291" s="19"/>
      <c r="R291" s="39">
        <v>1</v>
      </c>
      <c r="S291" s="30" t="s">
        <v>3</v>
      </c>
      <c r="T291" s="30"/>
      <c r="U291" s="34">
        <f t="shared" si="70"/>
        <v>2</v>
      </c>
      <c r="V291" s="35"/>
      <c r="W291" s="35"/>
      <c r="X291" s="18" t="str">
        <f t="shared" si="74"/>
        <v>AL.  4x50 mm2+AL. 1x25 mm2</v>
      </c>
      <c r="Y291" s="18" t="str">
        <f t="shared" si="71"/>
        <v>, lampa OU,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>
        <v>68</v>
      </c>
      <c r="D292" s="10"/>
      <c r="E292" s="56"/>
      <c r="F292" s="10"/>
      <c r="G292" s="10"/>
      <c r="H292" s="10"/>
      <c r="I292" s="10"/>
      <c r="J292" s="27" t="str">
        <f t="shared" ref="J292" si="75">CONCATENATE("uchwyty, światłowód, ",Z292,Q292)</f>
        <v>uchwyty, światłowód, 0</v>
      </c>
      <c r="K292" s="10"/>
      <c r="L292" s="73"/>
      <c r="M292" s="32"/>
      <c r="N292" s="30"/>
      <c r="O292" s="30"/>
      <c r="P292" s="79"/>
      <c r="Q292" s="19"/>
      <c r="R292" s="39">
        <v>1</v>
      </c>
      <c r="S292" s="30" t="s">
        <v>3</v>
      </c>
      <c r="T292" s="30"/>
      <c r="U292" s="34">
        <f t="shared" si="70"/>
        <v>2</v>
      </c>
      <c r="V292" s="35"/>
      <c r="W292" s="35"/>
      <c r="X292" s="18" t="str">
        <f t="shared" si="74"/>
        <v>AL.  4x50 mm2+AL. 1x25 mm2</v>
      </c>
      <c r="Y292" s="18" t="str">
        <f t="shared" si="71"/>
        <v>, lampa OU, przyłącze napow. nN</v>
      </c>
      <c r="Z292" s="18">
        <f t="shared" ref="Z292:Z337" si="76">IF(OR(N292="Kr",N292="K"),"wspornik krańcowy",IF(N292="P","wspornik przelotowy",IF(OR(N292="Nr",N292="RNKr",N292="Np."),"wspornik narożny",IF(N292="N","wspornik narożny",IF(N292="Or","wspornik odporowy",IF(OR(N292="RPP",N292="RPPb"),"wspornik przelotowy",IF(N292="RPK","wspornik przelotowy",IF(OR(N292="RPKr",N292="RPKb"),"wspornik przelotowy",IF(N292="BN","wspornik przelotowy",0)))))))))</f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>
        <v>69</v>
      </c>
      <c r="D293" s="10"/>
      <c r="E293" s="56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79"/>
      <c r="Q293" s="19"/>
      <c r="R293" s="39">
        <v>1</v>
      </c>
      <c r="S293" s="30" t="s">
        <v>3</v>
      </c>
      <c r="T293" s="30"/>
      <c r="U293" s="34">
        <f t="shared" si="70"/>
        <v>2</v>
      </c>
      <c r="V293" s="35"/>
      <c r="W293" s="35"/>
      <c r="X293" s="18" t="str">
        <f t="shared" si="74"/>
        <v>AL.  4x50 mm2+AL. 1x25 mm2</v>
      </c>
      <c r="Y293" s="18" t="str">
        <f t="shared" si="71"/>
        <v>, lampa OU, przyłącze napow. nN</v>
      </c>
      <c r="Z293" s="18">
        <f t="shared" si="76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>
        <v>70</v>
      </c>
      <c r="D294" s="12"/>
      <c r="E294" s="11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9">
        <v>1</v>
      </c>
      <c r="S294" s="30" t="s">
        <v>3</v>
      </c>
      <c r="T294" s="30"/>
      <c r="U294" s="34">
        <f t="shared" si="70"/>
        <v>2</v>
      </c>
      <c r="V294" s="35"/>
      <c r="W294" s="35"/>
      <c r="X294" s="18" t="str">
        <f t="shared" si="74"/>
        <v>AL.  4x50 mm2+AL. 1x25 mm2</v>
      </c>
      <c r="Y294" s="18" t="str">
        <f t="shared" si="71"/>
        <v>, lampa OU, przyłącze napow. nN</v>
      </c>
      <c r="Z294" s="18">
        <f t="shared" si="76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>
        <v>71</v>
      </c>
      <c r="D295" s="10"/>
      <c r="E295" s="56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9">
        <v>1</v>
      </c>
      <c r="S295" s="30" t="s">
        <v>3</v>
      </c>
      <c r="T295" s="30"/>
      <c r="U295" s="34">
        <f t="shared" si="70"/>
        <v>2</v>
      </c>
      <c r="V295" s="35"/>
      <c r="W295" s="35"/>
      <c r="X295" s="18" t="str">
        <f t="shared" si="74"/>
        <v>AL.  4x50 mm2+AL. 1x25 mm2</v>
      </c>
      <c r="Y295" s="18" t="str">
        <f t="shared" si="71"/>
        <v>, lampa OU, przyłącze napow. nN</v>
      </c>
      <c r="Z295" s="18">
        <f t="shared" si="76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>
        <v>72</v>
      </c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9">
        <v>1</v>
      </c>
      <c r="S296" s="30" t="s">
        <v>3</v>
      </c>
      <c r="T296" s="30"/>
      <c r="U296" s="34">
        <f t="shared" si="70"/>
        <v>2</v>
      </c>
      <c r="V296" s="35"/>
      <c r="W296" s="35"/>
      <c r="X296" s="18" t="str">
        <f t="shared" si="74"/>
        <v>AL.  4x50 mm2+AL. 1x25 mm2</v>
      </c>
      <c r="Y296" s="18" t="str">
        <f t="shared" si="71"/>
        <v>, lampa OU, przyłącze napow. nN</v>
      </c>
      <c r="Z296" s="18">
        <f t="shared" si="76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>
        <v>73</v>
      </c>
      <c r="D297" s="10"/>
      <c r="E297" s="53"/>
      <c r="F297" s="27"/>
      <c r="G297" s="29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9">
        <v>1</v>
      </c>
      <c r="S297" s="30"/>
      <c r="T297" s="30"/>
      <c r="U297" s="34">
        <f t="shared" si="70"/>
        <v>2</v>
      </c>
      <c r="V297" s="35"/>
      <c r="W297" s="35"/>
      <c r="X297" s="18" t="str">
        <f t="shared" si="74"/>
        <v>AL.  4x50 mm2+AL. 1x25 mm2</v>
      </c>
      <c r="Y297" s="18" t="str">
        <f t="shared" si="71"/>
        <v xml:space="preserve"> przyłącze napow. nN</v>
      </c>
      <c r="Z297" s="18">
        <f t="shared" si="76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74</v>
      </c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/>
      <c r="T298" s="30"/>
      <c r="U298" s="34">
        <f t="shared" si="70"/>
        <v>2</v>
      </c>
      <c r="V298" s="35"/>
      <c r="W298" s="35"/>
      <c r="X298" s="18" t="str">
        <f t="shared" si="74"/>
        <v>AL.  4x50 mm2+AL. 1x25 mm2</v>
      </c>
      <c r="Y298" s="18" t="str">
        <f t="shared" si="71"/>
        <v xml:space="preserve"> przyłącze napow. nN</v>
      </c>
      <c r="Z298" s="18">
        <f t="shared" si="76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/>
      <c r="D299" s="10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70"/>
        <v>2</v>
      </c>
      <c r="V299" s="35"/>
      <c r="W299" s="35"/>
      <c r="X299" s="18" t="str">
        <f t="shared" si="74"/>
        <v>AL.  4x50 mm2+AL. 1x25 mm2</v>
      </c>
      <c r="Y299" s="18" t="str">
        <f t="shared" si="71"/>
        <v xml:space="preserve"> przyłącze napow. nN</v>
      </c>
      <c r="Z299" s="18">
        <f t="shared" si="76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/>
      <c r="D300" s="12"/>
      <c r="E300" s="53"/>
      <c r="F300" s="27"/>
      <c r="G300" s="65"/>
      <c r="H300" s="10"/>
      <c r="I300" s="27"/>
      <c r="J300" s="27"/>
      <c r="K300" s="27"/>
      <c r="L300" s="73"/>
      <c r="M300" s="32"/>
      <c r="N300" s="30"/>
      <c r="O300" s="30"/>
      <c r="P300" s="30"/>
      <c r="Q300" s="19"/>
      <c r="R300" s="39">
        <v>1</v>
      </c>
      <c r="S300" s="30"/>
      <c r="T300" s="30"/>
      <c r="U300" s="34">
        <f t="shared" si="70"/>
        <v>2</v>
      </c>
      <c r="V300" s="35"/>
      <c r="W300" s="35"/>
      <c r="X300" s="18" t="str">
        <f t="shared" si="74"/>
        <v>AL.  4x50 mm2+AL. 1x25 mm2</v>
      </c>
      <c r="Y300" s="18" t="str">
        <f t="shared" si="71"/>
        <v xml:space="preserve"> przyłącze napow. nN</v>
      </c>
      <c r="Z300" s="18">
        <f t="shared" si="76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/>
      <c r="D301" s="10"/>
      <c r="E301" s="53"/>
      <c r="F301" s="27"/>
      <c r="G301" s="65"/>
      <c r="H301" s="10"/>
      <c r="I301" s="27"/>
      <c r="J301" s="27"/>
      <c r="K301" s="27"/>
      <c r="L301" s="73"/>
      <c r="M301" s="32"/>
      <c r="N301" s="30"/>
      <c r="O301" s="30"/>
      <c r="P301" s="30"/>
      <c r="Q301" s="19"/>
      <c r="R301" s="39">
        <v>1</v>
      </c>
      <c r="S301" s="30"/>
      <c r="T301" s="30"/>
      <c r="U301" s="34">
        <f t="shared" si="70"/>
        <v>2</v>
      </c>
      <c r="V301" s="35"/>
      <c r="W301" s="35"/>
      <c r="X301" s="18" t="str">
        <f t="shared" si="74"/>
        <v>AL.  4x50 mm2+AL. 1x25 mm2</v>
      </c>
      <c r="Y301" s="18" t="str">
        <f t="shared" si="71"/>
        <v xml:space="preserve"> przyłącze napow. nN</v>
      </c>
      <c r="Z301" s="18">
        <f t="shared" si="76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/>
      <c r="D302" s="12"/>
      <c r="E302" s="53"/>
      <c r="F302" s="27"/>
      <c r="G302" s="29"/>
      <c r="H302" s="10"/>
      <c r="I302" s="27"/>
      <c r="J302" s="27"/>
      <c r="K302" s="27"/>
      <c r="L302" s="73"/>
      <c r="M302" s="32"/>
      <c r="N302" s="44"/>
      <c r="O302" s="30"/>
      <c r="P302" s="30"/>
      <c r="Q302" s="19"/>
      <c r="R302" s="39">
        <v>1</v>
      </c>
      <c r="S302" s="30"/>
      <c r="T302" s="30"/>
      <c r="U302" s="34">
        <f t="shared" si="70"/>
        <v>2</v>
      </c>
      <c r="V302" s="35"/>
      <c r="W302" s="35"/>
      <c r="X302" s="18" t="str">
        <f t="shared" si="74"/>
        <v>AL.  4x50 mm2+AL. 1x25 mm2</v>
      </c>
      <c r="Y302" s="18" t="str">
        <f t="shared" si="71"/>
        <v xml:space="preserve"> przyłącze napow. nN</v>
      </c>
      <c r="Z302" s="18">
        <f t="shared" si="76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/>
      <c r="D303" s="10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ref="U303:U366" si="77">P303+2</f>
        <v>2</v>
      </c>
      <c r="V303" s="35"/>
      <c r="W303" s="35"/>
      <c r="X303" s="18" t="str">
        <f t="shared" si="74"/>
        <v>AL.  4x50 mm2+AL. 1x25 mm2</v>
      </c>
      <c r="Y303" s="18" t="str">
        <f t="shared" si="71"/>
        <v xml:space="preserve"> przyłącze napow. nN</v>
      </c>
      <c r="Z303" s="18">
        <f t="shared" si="76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/>
      <c r="D304" s="12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77"/>
        <v>2</v>
      </c>
      <c r="V304" s="35"/>
      <c r="W304" s="35"/>
      <c r="X304" s="18" t="str">
        <f t="shared" si="74"/>
        <v>AL.  4x50 mm2+AL. 1x25 mm2</v>
      </c>
      <c r="Y304" s="18" t="str">
        <f t="shared" si="71"/>
        <v xml:space="preserve"> przyłącze napow. nN</v>
      </c>
      <c r="Z304" s="18">
        <f t="shared" si="76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10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77"/>
        <v>2</v>
      </c>
      <c r="V305" s="35"/>
      <c r="W305" s="35"/>
      <c r="X305" s="18" t="str">
        <f t="shared" si="74"/>
        <v>AL.  4x50 mm2+AL. 1x25 mm2</v>
      </c>
      <c r="Y305" s="18" t="str">
        <f t="shared" si="71"/>
        <v xml:space="preserve"> przyłącze napow. nN</v>
      </c>
      <c r="Z305" s="18">
        <f t="shared" si="76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12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77"/>
        <v>2</v>
      </c>
      <c r="V306" s="35"/>
      <c r="W306" s="35"/>
      <c r="X306" s="18" t="str">
        <f t="shared" si="74"/>
        <v>AL.  4x50 mm2+AL. 1x25 mm2</v>
      </c>
      <c r="Y306" s="18" t="str">
        <f t="shared" si="71"/>
        <v xml:space="preserve"> przyłącze napow. nN</v>
      </c>
      <c r="Z306" s="18">
        <f t="shared" si="76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54"/>
      <c r="D307" s="54"/>
      <c r="E307" s="53"/>
      <c r="F307" s="54"/>
      <c r="G307" s="54"/>
      <c r="H307" s="54"/>
      <c r="I307" s="54"/>
      <c r="J307" s="54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77"/>
        <v>2</v>
      </c>
      <c r="V307" s="35"/>
      <c r="W307" s="35"/>
      <c r="X307" s="18" t="str">
        <f t="shared" si="74"/>
        <v>AL.  4x50 mm2+AL. 1x25 mm2</v>
      </c>
      <c r="Y307" s="18" t="str">
        <f t="shared" si="71"/>
        <v xml:space="preserve"> przyłącze napow. nN</v>
      </c>
      <c r="Z307" s="18">
        <f t="shared" si="76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54"/>
      <c r="D308" s="54"/>
      <c r="E308" s="53"/>
      <c r="F308" s="54"/>
      <c r="G308" s="54"/>
      <c r="H308" s="54"/>
      <c r="I308" s="54"/>
      <c r="J308" s="54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77"/>
        <v>2</v>
      </c>
      <c r="V308" s="35"/>
      <c r="W308" s="35"/>
      <c r="X308" s="18" t="str">
        <f t="shared" si="74"/>
        <v>AL.  4x50 mm2+AL. 1x25 mm2</v>
      </c>
      <c r="Y308" s="18" t="str">
        <f t="shared" si="71"/>
        <v xml:space="preserve"> przyłącze napow. nN</v>
      </c>
      <c r="Z308" s="18">
        <f t="shared" si="76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59"/>
      <c r="D309" s="59"/>
      <c r="E309" s="62"/>
      <c r="F309" s="59"/>
      <c r="G309" s="59"/>
      <c r="H309" s="59"/>
      <c r="I309" s="59"/>
      <c r="J309" s="59"/>
      <c r="K309" s="59"/>
      <c r="L309" s="73"/>
      <c r="M309" s="32"/>
      <c r="N309" s="69"/>
      <c r="O309" s="69"/>
      <c r="P309" s="30"/>
      <c r="Q309" s="19"/>
      <c r="R309" s="39">
        <v>1</v>
      </c>
      <c r="S309" s="69"/>
      <c r="T309" s="69"/>
      <c r="U309" s="34">
        <f t="shared" si="77"/>
        <v>2</v>
      </c>
      <c r="V309" s="35"/>
      <c r="W309" s="35"/>
      <c r="X309" s="18" t="str">
        <f t="shared" si="74"/>
        <v>AL.  4x50 mm2+AL. 1x25 mm2</v>
      </c>
      <c r="Y309" s="18" t="str">
        <f t="shared" si="71"/>
        <v xml:space="preserve"> przyłącze napow. nN</v>
      </c>
      <c r="Z309" s="18">
        <f t="shared" si="76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61"/>
      <c r="D310" s="61"/>
      <c r="E310" s="60"/>
      <c r="F310" s="61"/>
      <c r="G310" s="61"/>
      <c r="H310" s="61"/>
      <c r="I310" s="61"/>
      <c r="J310" s="61"/>
      <c r="K310" s="61"/>
      <c r="L310" s="73"/>
      <c r="M310" s="32"/>
      <c r="N310" s="58"/>
      <c r="O310" s="58"/>
      <c r="P310" s="30"/>
      <c r="Q310" s="19"/>
      <c r="R310" s="39">
        <v>1</v>
      </c>
      <c r="S310" s="58"/>
      <c r="T310" s="58"/>
      <c r="U310" s="34">
        <f t="shared" si="77"/>
        <v>2</v>
      </c>
      <c r="V310" s="35"/>
      <c r="W310" s="35"/>
      <c r="X310" s="18" t="str">
        <f t="shared" si="74"/>
        <v>AL.  4x50 mm2+AL. 1x25 mm2</v>
      </c>
      <c r="Y310" s="18" t="str">
        <f t="shared" si="71"/>
        <v xml:space="preserve"> przyłącze napow. nN</v>
      </c>
      <c r="Z310" s="18">
        <f t="shared" si="76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63"/>
      <c r="D311" s="63"/>
      <c r="E311" s="62"/>
      <c r="F311" s="63"/>
      <c r="G311" s="63"/>
      <c r="H311" s="63"/>
      <c r="I311" s="63"/>
      <c r="J311" s="63"/>
      <c r="K311" s="63"/>
      <c r="L311" s="73"/>
      <c r="M311" s="32"/>
      <c r="N311" s="57"/>
      <c r="O311" s="57"/>
      <c r="P311" s="30"/>
      <c r="Q311" s="19"/>
      <c r="R311" s="39">
        <v>1</v>
      </c>
      <c r="S311" s="57"/>
      <c r="T311" s="57"/>
      <c r="U311" s="34">
        <f t="shared" si="77"/>
        <v>2</v>
      </c>
      <c r="V311" s="35"/>
      <c r="W311" s="35"/>
      <c r="X311" s="18" t="str">
        <f t="shared" si="74"/>
        <v>AL.  4x50 mm2+AL. 1x25 mm2</v>
      </c>
      <c r="Y311" s="18" t="str">
        <f t="shared" si="71"/>
        <v xml:space="preserve"> przyłącze napow. nN</v>
      </c>
      <c r="Z311" s="18">
        <f t="shared" si="76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>
        <v>66</v>
      </c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9">
        <v>1</v>
      </c>
      <c r="S312" s="30" t="s">
        <v>3</v>
      </c>
      <c r="T312" s="30">
        <f>IF(S312="T",20,0)</f>
        <v>20</v>
      </c>
      <c r="U312" s="34">
        <f t="shared" si="77"/>
        <v>2</v>
      </c>
      <c r="V312" s="35"/>
      <c r="W312" s="35"/>
      <c r="X312" s="18" t="str">
        <f t="shared" si="74"/>
        <v>AL.  4x50 mm2+AL. 1x25 mm2</v>
      </c>
      <c r="Y312" s="18" t="str">
        <f t="shared" si="71"/>
        <v>, lampa OU, przyłącze napow. nN</v>
      </c>
      <c r="Z312" s="18">
        <f t="shared" si="76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>
        <v>67</v>
      </c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9">
        <v>1</v>
      </c>
      <c r="S313" s="30"/>
      <c r="T313" s="30"/>
      <c r="U313" s="34">
        <f t="shared" si="77"/>
        <v>2</v>
      </c>
      <c r="V313" s="35"/>
      <c r="W313" s="35"/>
      <c r="X313" s="18" t="str">
        <f t="shared" si="74"/>
        <v>AL.  4x50 mm2+AL. 1x25 mm2</v>
      </c>
      <c r="Y313" s="18" t="str">
        <f t="shared" si="71"/>
        <v xml:space="preserve"> przyłącze napow. nN</v>
      </c>
      <c r="Z313" s="18">
        <f t="shared" si="76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>
        <v>68</v>
      </c>
      <c r="D314" s="54"/>
      <c r="E314" s="53"/>
      <c r="F314" s="27"/>
      <c r="G314" s="13"/>
      <c r="H314" s="10"/>
      <c r="I314" s="27"/>
      <c r="J314" s="27"/>
      <c r="K314" s="27"/>
      <c r="L314" s="73"/>
      <c r="M314" s="32"/>
      <c r="N314" s="44"/>
      <c r="O314" s="30"/>
      <c r="P314" s="30"/>
      <c r="Q314" s="19"/>
      <c r="R314" s="39">
        <v>1</v>
      </c>
      <c r="S314" s="30"/>
      <c r="T314" s="30"/>
      <c r="U314" s="34">
        <f t="shared" si="77"/>
        <v>2</v>
      </c>
      <c r="V314" s="35"/>
      <c r="W314" s="35"/>
      <c r="X314" s="18" t="str">
        <f t="shared" si="74"/>
        <v>AL.  4x50 mm2+AL. 1x25 mm2</v>
      </c>
      <c r="Y314" s="18" t="str">
        <f t="shared" si="71"/>
        <v xml:space="preserve"> przyłącze napow. nN</v>
      </c>
      <c r="Z314" s="18">
        <f t="shared" si="76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>
        <v>69</v>
      </c>
      <c r="D315" s="54"/>
      <c r="E315" s="53"/>
      <c r="F315" s="27"/>
      <c r="G315" s="13"/>
      <c r="H315" s="10"/>
      <c r="I315" s="27"/>
      <c r="J315" s="27"/>
      <c r="K315" s="27"/>
      <c r="L315" s="73"/>
      <c r="M315" s="32"/>
      <c r="N315" s="44"/>
      <c r="O315" s="30"/>
      <c r="P315" s="30"/>
      <c r="Q315" s="19"/>
      <c r="R315" s="39">
        <v>1</v>
      </c>
      <c r="S315" s="30"/>
      <c r="T315" s="30"/>
      <c r="U315" s="34">
        <f t="shared" si="77"/>
        <v>2</v>
      </c>
      <c r="V315" s="35"/>
      <c r="W315" s="35"/>
      <c r="X315" s="18" t="str">
        <f t="shared" si="74"/>
        <v>AL.  4x50 mm2+AL. 1x25 mm2</v>
      </c>
      <c r="Y315" s="18" t="str">
        <f t="shared" si="71"/>
        <v xml:space="preserve"> przyłącze napow. nN</v>
      </c>
      <c r="Z315" s="18">
        <f t="shared" si="76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>
        <v>70</v>
      </c>
      <c r="D316" s="54"/>
      <c r="E316" s="53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77"/>
        <v>2</v>
      </c>
      <c r="V316" s="35"/>
      <c r="W316" s="35"/>
      <c r="X316" s="18" t="str">
        <f t="shared" si="74"/>
        <v>AL.  4x50 mm2+AL. 1x25 mm2</v>
      </c>
      <c r="Y316" s="18" t="str">
        <f t="shared" si="71"/>
        <v xml:space="preserve"> przyłącze napow. nN</v>
      </c>
      <c r="Z316" s="18">
        <f t="shared" si="76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>
        <v>71</v>
      </c>
      <c r="D317" s="54"/>
      <c r="E317" s="53"/>
      <c r="F317" s="27"/>
      <c r="G317" s="65"/>
      <c r="H317" s="10"/>
      <c r="I317" s="27"/>
      <c r="J317" s="27"/>
      <c r="K317" s="27"/>
      <c r="L317" s="7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77"/>
        <v>2</v>
      </c>
      <c r="V317" s="35"/>
      <c r="W317" s="35"/>
      <c r="X317" s="18" t="str">
        <f t="shared" si="74"/>
        <v>AL.  4x50 mm2+AL. 1x25 mm2</v>
      </c>
      <c r="Y317" s="18" t="str">
        <f t="shared" si="71"/>
        <v xml:space="preserve"> przyłącze napow. nN</v>
      </c>
      <c r="Z317" s="18">
        <f t="shared" si="76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>
        <v>72</v>
      </c>
      <c r="D318" s="54"/>
      <c r="E318" s="53"/>
      <c r="F318" s="27"/>
      <c r="G318" s="65"/>
      <c r="H318" s="10"/>
      <c r="I318" s="27"/>
      <c r="J318" s="27"/>
      <c r="K318" s="27"/>
      <c r="L318" s="7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77"/>
        <v>2</v>
      </c>
      <c r="V318" s="35"/>
      <c r="W318" s="35"/>
      <c r="X318" s="18" t="str">
        <f t="shared" si="74"/>
        <v>AL.  4x50 mm2+AL. 1x25 mm2</v>
      </c>
      <c r="Y318" s="18" t="str">
        <f t="shared" si="71"/>
        <v xml:space="preserve"> przyłącze napow. nN</v>
      </c>
      <c r="Z318" s="18">
        <f t="shared" si="76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6"/>
      <c r="F319" s="27"/>
      <c r="G319" s="65"/>
      <c r="H319" s="10"/>
      <c r="I319" s="27"/>
      <c r="J319" s="27"/>
      <c r="K319" s="27"/>
      <c r="L319" s="7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77"/>
        <v>2</v>
      </c>
      <c r="V319" s="35"/>
      <c r="W319" s="35"/>
      <c r="X319" s="18" t="str">
        <f t="shared" si="74"/>
        <v>AL.  4x50 mm2+AL. 1x25 mm2</v>
      </c>
      <c r="Y319" s="18" t="str">
        <f t="shared" si="71"/>
        <v xml:space="preserve"> przyłącze napow. nN</v>
      </c>
      <c r="Z319" s="18">
        <f t="shared" si="76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54"/>
      <c r="E320" s="56"/>
      <c r="F320" s="27"/>
      <c r="G320" s="65"/>
      <c r="H320" s="10"/>
      <c r="I320" s="27"/>
      <c r="J320" s="27"/>
      <c r="K320" s="27"/>
      <c r="L320" s="7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77"/>
        <v>2</v>
      </c>
      <c r="V320" s="35"/>
      <c r="W320" s="35"/>
      <c r="X320" s="18" t="str">
        <f t="shared" si="74"/>
        <v>AL.  4x50 mm2+AL. 1x25 mm2</v>
      </c>
      <c r="Y320" s="18" t="str">
        <f t="shared" si="71"/>
        <v xml:space="preserve"> przyłącze napow. nN</v>
      </c>
      <c r="Z320" s="18">
        <f t="shared" si="76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27"/>
      <c r="G321" s="65"/>
      <c r="H321" s="10"/>
      <c r="I321" s="27"/>
      <c r="J321" s="27"/>
      <c r="K321" s="27"/>
      <c r="L321" s="7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77"/>
        <v>2</v>
      </c>
      <c r="V321" s="35"/>
      <c r="W321" s="35"/>
      <c r="X321" s="18" t="str">
        <f t="shared" si="74"/>
        <v>AL.  4x50 mm2+AL. 1x25 mm2</v>
      </c>
      <c r="Y321" s="18" t="str">
        <f t="shared" si="71"/>
        <v xml:space="preserve"> przyłącze napow. nN</v>
      </c>
      <c r="Z321" s="18">
        <f t="shared" si="76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27"/>
      <c r="G322" s="65"/>
      <c r="H322" s="10"/>
      <c r="I322" s="27"/>
      <c r="J322" s="27"/>
      <c r="K322" s="27"/>
      <c r="L322" s="7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77"/>
        <v>2</v>
      </c>
      <c r="V322" s="35"/>
      <c r="W322" s="35"/>
      <c r="X322" s="18" t="str">
        <f t="shared" si="74"/>
        <v>AL.  4x50 mm2+AL. 1x25 mm2</v>
      </c>
      <c r="Y322" s="18" t="str">
        <f t="shared" si="71"/>
        <v xml:space="preserve"> przyłącze napow. nN</v>
      </c>
      <c r="Z322" s="18">
        <f t="shared" si="76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6"/>
      <c r="F323" s="27"/>
      <c r="G323" s="65"/>
      <c r="H323" s="10"/>
      <c r="I323" s="27"/>
      <c r="J323" s="27"/>
      <c r="K323" s="27"/>
      <c r="L323" s="73"/>
      <c r="M323" s="32"/>
      <c r="N323" s="30"/>
      <c r="O323" s="30"/>
      <c r="P323" s="30"/>
      <c r="Q323" s="19"/>
      <c r="R323" s="39">
        <v>1</v>
      </c>
      <c r="S323" s="30"/>
      <c r="T323" s="30"/>
      <c r="U323" s="34">
        <f t="shared" si="77"/>
        <v>2</v>
      </c>
      <c r="V323" s="35"/>
      <c r="W323" s="35"/>
      <c r="X323" s="18" t="str">
        <f t="shared" si="74"/>
        <v>AL.  4x50 mm2+AL. 1x25 mm2</v>
      </c>
      <c r="Y323" s="18" t="str">
        <f t="shared" si="71"/>
        <v xml:space="preserve"> przyłącze napow. nN</v>
      </c>
      <c r="Z323" s="18">
        <f t="shared" si="76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6"/>
      <c r="F324" s="27"/>
      <c r="G324" s="65"/>
      <c r="H324" s="10"/>
      <c r="I324" s="27"/>
      <c r="J324" s="27"/>
      <c r="K324" s="27"/>
      <c r="L324" s="73"/>
      <c r="M324" s="32"/>
      <c r="N324" s="30"/>
      <c r="O324" s="30"/>
      <c r="P324" s="30"/>
      <c r="Q324" s="19"/>
      <c r="R324" s="39">
        <v>1</v>
      </c>
      <c r="S324" s="30"/>
      <c r="T324" s="30"/>
      <c r="U324" s="34">
        <f t="shared" si="77"/>
        <v>2</v>
      </c>
      <c r="V324" s="35"/>
      <c r="W324" s="35"/>
      <c r="X324" s="18" t="str">
        <f t="shared" ref="X324:X329" si="78">IF(R324=1,("AL.  4x50 mm2+AL. 1x25 mm2"),IF(R324=2,("AL.  4x50 mm2+AL. 2x25 mm2"),IF(R324=3,("AsXSn 4x50 mm2+AsXSn 1x25 mm2"),IF(R324=4,("AsXSn 4x50 mm2+AsXSn 2x25 mm2"),IF(R324=5,("AL.  4x50 mm2"),IF(R324=6,("AsXSn 4x50 mm2")))))))</f>
        <v>AL.  4x50 mm2+AL. 1x25 mm2</v>
      </c>
      <c r="Y324" s="18" t="str">
        <f t="shared" si="71"/>
        <v xml:space="preserve"> przyłącze napow. nN</v>
      </c>
      <c r="Z324" s="18">
        <f t="shared" si="76"/>
        <v>0</v>
      </c>
      <c r="AA324" s="16"/>
      <c r="AB324" s="35"/>
      <c r="AC324" s="35"/>
      <c r="AD324" s="35"/>
      <c r="AE324" s="35"/>
      <c r="AF324" s="34" t="s">
        <v>57</v>
      </c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27"/>
      <c r="G325" s="65"/>
      <c r="H325" s="10"/>
      <c r="I325" s="27"/>
      <c r="J325" s="27"/>
      <c r="K325" s="27"/>
      <c r="L325" s="73"/>
      <c r="M325" s="80"/>
      <c r="N325" s="30"/>
      <c r="O325" s="30"/>
      <c r="P325" s="81"/>
      <c r="Q325" s="19"/>
      <c r="R325" s="39">
        <v>1</v>
      </c>
      <c r="S325" s="30"/>
      <c r="T325" s="30"/>
      <c r="U325" s="34">
        <f t="shared" si="77"/>
        <v>2</v>
      </c>
      <c r="V325" s="35"/>
      <c r="W325" s="35"/>
      <c r="X325" s="18" t="str">
        <f t="shared" si="78"/>
        <v>AL.  4x50 mm2+AL. 1x25 mm2</v>
      </c>
      <c r="Y325" s="18" t="str">
        <f t="shared" si="71"/>
        <v xml:space="preserve"> przyłącze napow. nN</v>
      </c>
      <c r="Z325" s="18">
        <f t="shared" si="76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54"/>
      <c r="E326" s="56"/>
      <c r="F326" s="27"/>
      <c r="G326" s="65"/>
      <c r="H326" s="10"/>
      <c r="I326" s="27"/>
      <c r="J326" s="27"/>
      <c r="K326" s="27"/>
      <c r="L326" s="73"/>
      <c r="M326" s="82"/>
      <c r="N326" s="30"/>
      <c r="O326" s="30"/>
      <c r="P326" s="81"/>
      <c r="Q326" s="19"/>
      <c r="R326" s="39">
        <v>1</v>
      </c>
      <c r="S326" s="30"/>
      <c r="T326" s="30"/>
      <c r="U326" s="34">
        <f t="shared" si="77"/>
        <v>2</v>
      </c>
      <c r="V326" s="35"/>
      <c r="W326" s="35"/>
      <c r="X326" s="18" t="str">
        <f t="shared" si="78"/>
        <v>AL.  4x50 mm2+AL. 1x25 mm2</v>
      </c>
      <c r="Y326" s="18" t="str">
        <f t="shared" si="71"/>
        <v xml:space="preserve"> przyłącze napow. nN</v>
      </c>
      <c r="Z326" s="18">
        <f t="shared" si="76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27"/>
      <c r="G327" s="65"/>
      <c r="H327" s="10"/>
      <c r="I327" s="27"/>
      <c r="J327" s="27"/>
      <c r="K327" s="27"/>
      <c r="L327" s="73"/>
      <c r="M327" s="82"/>
      <c r="N327" s="30"/>
      <c r="O327" s="30"/>
      <c r="P327" s="81"/>
      <c r="Q327" s="19"/>
      <c r="R327" s="39">
        <v>1</v>
      </c>
      <c r="S327" s="30"/>
      <c r="T327" s="30"/>
      <c r="U327" s="34">
        <f t="shared" si="77"/>
        <v>2</v>
      </c>
      <c r="V327" s="35"/>
      <c r="W327" s="35"/>
      <c r="X327" s="18" t="str">
        <f t="shared" si="78"/>
        <v>AL.  4x50 mm2+AL. 1x25 mm2</v>
      </c>
      <c r="Y327" s="18" t="str">
        <f t="shared" si="71"/>
        <v xml:space="preserve"> przyłącze napow. nN</v>
      </c>
      <c r="Z327" s="18">
        <f t="shared" si="76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54"/>
      <c r="D328" s="54"/>
      <c r="E328" s="53"/>
      <c r="F328" s="54"/>
      <c r="G328" s="54"/>
      <c r="H328" s="54"/>
      <c r="I328" s="54"/>
      <c r="J328" s="54"/>
      <c r="K328" s="27"/>
      <c r="L328" s="73"/>
      <c r="M328" s="82"/>
      <c r="N328" s="30"/>
      <c r="O328" s="30"/>
      <c r="P328" s="81"/>
      <c r="Q328" s="19"/>
      <c r="R328" s="39">
        <v>1</v>
      </c>
      <c r="S328" s="30"/>
      <c r="T328" s="30"/>
      <c r="U328" s="34">
        <f t="shared" si="77"/>
        <v>2</v>
      </c>
      <c r="V328" s="35"/>
      <c r="W328" s="35"/>
      <c r="X328" s="18" t="str">
        <f t="shared" si="78"/>
        <v>AL.  4x50 mm2+AL. 1x25 mm2</v>
      </c>
      <c r="Y328" s="18" t="str">
        <f t="shared" si="71"/>
        <v xml:space="preserve"> przyłącze napow. nN</v>
      </c>
      <c r="Z328" s="18">
        <f t="shared" si="76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54"/>
      <c r="D329" s="54"/>
      <c r="E329" s="53"/>
      <c r="F329" s="54"/>
      <c r="G329" s="54"/>
      <c r="H329" s="54"/>
      <c r="I329" s="54"/>
      <c r="J329" s="54"/>
      <c r="K329" s="27"/>
      <c r="L329" s="73"/>
      <c r="M329" s="32"/>
      <c r="N329" s="30"/>
      <c r="O329" s="30"/>
      <c r="P329" s="30"/>
      <c r="Q329" s="19"/>
      <c r="R329" s="39">
        <v>1</v>
      </c>
      <c r="S329" s="30"/>
      <c r="T329" s="30"/>
      <c r="U329" s="34">
        <f t="shared" si="77"/>
        <v>2</v>
      </c>
      <c r="V329" s="35"/>
      <c r="W329" s="35"/>
      <c r="X329" s="18" t="str">
        <f t="shared" si="78"/>
        <v>AL.  4x50 mm2+AL. 1x25 mm2</v>
      </c>
      <c r="Y329" s="18" t="str">
        <f t="shared" si="71"/>
        <v xml:space="preserve"> przyłącze napow. nN</v>
      </c>
      <c r="Z329" s="18">
        <f t="shared" si="76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6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30"/>
      <c r="Q330" s="19"/>
      <c r="R330" s="39">
        <v>1</v>
      </c>
      <c r="S330" s="30"/>
      <c r="T330" s="30"/>
      <c r="U330" s="34">
        <f t="shared" si="77"/>
        <v>2</v>
      </c>
      <c r="V330" s="35"/>
      <c r="W330" s="35"/>
      <c r="X330" s="18" t="str">
        <f t="shared" ref="X330:X366" si="79">IF(R330=1,("AL.  4x50 mm2+AL. 1x25 mm2"),IF(R330=2,("AL.  4x50 mm2+AL. 2x25 mm2"),IF(R330=3,("AsXSn 4x50 mm2+AsXSn 1x25 mm2"),("AsXSn 4x50 mm2+AsXSn 2x25 mm2"))))</f>
        <v>AL.  4x50 mm2+AL. 1x25 mm2</v>
      </c>
      <c r="Y330" s="18" t="str">
        <f t="shared" si="71"/>
        <v xml:space="preserve"> przyłącze napow. nN</v>
      </c>
      <c r="Z330" s="18">
        <f t="shared" si="76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/>
      <c r="D331" s="54"/>
      <c r="E331" s="53"/>
      <c r="F331" s="54"/>
      <c r="G331" s="54"/>
      <c r="H331" s="54"/>
      <c r="I331" s="54"/>
      <c r="J331" s="27"/>
      <c r="K331" s="27"/>
      <c r="L331" s="83"/>
      <c r="M331" s="32"/>
      <c r="N331" s="30"/>
      <c r="O331" s="30"/>
      <c r="P331" s="30"/>
      <c r="Q331" s="19"/>
      <c r="R331" s="39">
        <v>1</v>
      </c>
      <c r="S331" s="30"/>
      <c r="T331" s="30"/>
      <c r="U331" s="34">
        <f t="shared" si="77"/>
        <v>2</v>
      </c>
      <c r="V331" s="35"/>
      <c r="W331" s="35"/>
      <c r="X331" s="18" t="str">
        <f t="shared" si="79"/>
        <v>AL.  4x50 mm2+AL. 1x25 mm2</v>
      </c>
      <c r="Y331" s="18" t="str">
        <f t="shared" si="71"/>
        <v xml:space="preserve"> przyłącze napow. nN</v>
      </c>
      <c r="Z331" s="18">
        <f t="shared" si="76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/>
      <c r="D332" s="54"/>
      <c r="E332" s="53"/>
      <c r="F332" s="54"/>
      <c r="G332" s="54"/>
      <c r="H332" s="54"/>
      <c r="I332" s="54"/>
      <c r="J332" s="27"/>
      <c r="K332" s="27"/>
      <c r="L332" s="83"/>
      <c r="M332" s="32"/>
      <c r="N332" s="30"/>
      <c r="O332" s="30"/>
      <c r="P332" s="30"/>
      <c r="Q332" s="19"/>
      <c r="R332" s="39">
        <v>1</v>
      </c>
      <c r="S332" s="30"/>
      <c r="T332" s="30"/>
      <c r="U332" s="34">
        <f t="shared" si="77"/>
        <v>2</v>
      </c>
      <c r="V332" s="35"/>
      <c r="W332" s="35"/>
      <c r="X332" s="18" t="str">
        <f t="shared" si="79"/>
        <v>AL.  4x50 mm2+AL. 1x25 mm2</v>
      </c>
      <c r="Y332" s="18" t="str">
        <f t="shared" si="71"/>
        <v xml:space="preserve"> przyłącze napow. nN</v>
      </c>
      <c r="Z332" s="18">
        <f t="shared" si="76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/>
      <c r="D333" s="54"/>
      <c r="E333" s="53"/>
      <c r="F333" s="10"/>
      <c r="G333" s="65"/>
      <c r="H333" s="10"/>
      <c r="I333" s="27"/>
      <c r="J333" s="27"/>
      <c r="K333" s="27"/>
      <c r="L333" s="83"/>
      <c r="M333" s="32"/>
      <c r="N333" s="30"/>
      <c r="O333" s="30"/>
      <c r="P333" s="30"/>
      <c r="Q333" s="19"/>
      <c r="R333" s="39">
        <v>1</v>
      </c>
      <c r="S333" s="30"/>
      <c r="T333" s="30"/>
      <c r="U333" s="34">
        <f t="shared" si="77"/>
        <v>2</v>
      </c>
      <c r="V333" s="35"/>
      <c r="W333" s="35"/>
      <c r="X333" s="18" t="str">
        <f t="shared" si="79"/>
        <v>AL.  4x50 mm2+AL. 1x25 mm2</v>
      </c>
      <c r="Y333" s="18" t="str">
        <f t="shared" si="71"/>
        <v xml:space="preserve"> przyłącze napow. nN</v>
      </c>
      <c r="Z333" s="18">
        <f t="shared" si="76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3"/>
      <c r="F334" s="10"/>
      <c r="G334" s="65"/>
      <c r="H334" s="10"/>
      <c r="I334" s="27"/>
      <c r="J334" s="27"/>
      <c r="K334" s="27"/>
      <c r="L334" s="83"/>
      <c r="M334" s="32"/>
      <c r="N334" s="30"/>
      <c r="O334" s="30"/>
      <c r="P334" s="30"/>
      <c r="Q334" s="19"/>
      <c r="R334" s="39">
        <v>1</v>
      </c>
      <c r="S334" s="30"/>
      <c r="T334" s="30"/>
      <c r="U334" s="34">
        <f t="shared" si="77"/>
        <v>2</v>
      </c>
      <c r="V334" s="35"/>
      <c r="W334" s="35"/>
      <c r="X334" s="18" t="str">
        <f t="shared" si="79"/>
        <v>AL.  4x50 mm2+AL. 1x25 mm2</v>
      </c>
      <c r="Y334" s="18" t="str">
        <f t="shared" si="71"/>
        <v xml:space="preserve"> przyłącze napow. nN</v>
      </c>
      <c r="Z334" s="18">
        <f t="shared" si="76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54"/>
      <c r="E335" s="53"/>
      <c r="F335" s="10"/>
      <c r="G335" s="65"/>
      <c r="H335" s="10"/>
      <c r="I335" s="27"/>
      <c r="J335" s="27"/>
      <c r="K335" s="27"/>
      <c r="L335" s="83"/>
      <c r="M335" s="32"/>
      <c r="N335" s="30"/>
      <c r="O335" s="30"/>
      <c r="P335" s="30"/>
      <c r="Q335" s="19"/>
      <c r="R335" s="39">
        <v>1</v>
      </c>
      <c r="S335" s="30"/>
      <c r="T335" s="30"/>
      <c r="U335" s="34">
        <f t="shared" si="77"/>
        <v>2</v>
      </c>
      <c r="V335" s="35"/>
      <c r="W335" s="35"/>
      <c r="X335" s="18" t="str">
        <f t="shared" si="79"/>
        <v>AL.  4x50 mm2+AL. 1x25 mm2</v>
      </c>
      <c r="Y335" s="18" t="str">
        <f t="shared" si="71"/>
        <v xml:space="preserve"> przyłącze napow. nN</v>
      </c>
      <c r="Z335" s="18">
        <f t="shared" si="76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3"/>
      <c r="F336" s="10"/>
      <c r="G336" s="65"/>
      <c r="H336" s="10"/>
      <c r="I336" s="27"/>
      <c r="J336" s="27"/>
      <c r="K336" s="27"/>
      <c r="L336" s="83"/>
      <c r="M336" s="32"/>
      <c r="N336" s="30"/>
      <c r="O336" s="30"/>
      <c r="P336" s="30"/>
      <c r="Q336" s="19"/>
      <c r="R336" s="39">
        <v>1</v>
      </c>
      <c r="S336" s="30"/>
      <c r="T336" s="30"/>
      <c r="U336" s="34">
        <f t="shared" si="77"/>
        <v>2</v>
      </c>
      <c r="V336" s="35"/>
      <c r="W336" s="35"/>
      <c r="X336" s="18" t="str">
        <f t="shared" si="79"/>
        <v>AL.  4x50 mm2+AL. 1x25 mm2</v>
      </c>
      <c r="Y336" s="18" t="str">
        <f t="shared" si="71"/>
        <v xml:space="preserve"> przyłącze napow. nN</v>
      </c>
      <c r="Z336" s="18">
        <f t="shared" si="76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54"/>
      <c r="E337" s="53"/>
      <c r="F337" s="10"/>
      <c r="G337" s="65"/>
      <c r="H337" s="10"/>
      <c r="I337" s="27"/>
      <c r="J337" s="27"/>
      <c r="K337" s="27"/>
      <c r="L337" s="83"/>
      <c r="M337" s="32"/>
      <c r="N337" s="30"/>
      <c r="O337" s="30"/>
      <c r="P337" s="81"/>
      <c r="Q337" s="19"/>
      <c r="R337" s="39">
        <v>1</v>
      </c>
      <c r="S337" s="30"/>
      <c r="T337" s="30"/>
      <c r="U337" s="34">
        <f t="shared" si="77"/>
        <v>2</v>
      </c>
      <c r="V337" s="35"/>
      <c r="W337" s="35"/>
      <c r="X337" s="18" t="str">
        <f t="shared" si="79"/>
        <v>AL.  4x50 mm2+AL. 1x25 mm2</v>
      </c>
      <c r="Y337" s="18" t="str">
        <f t="shared" ref="Y337:Y400" si="80">IF(S337="T",(", lampa OU, przyłącze napow. nN"), (" przyłącze napow. nN"))</f>
        <v xml:space="preserve"> przyłącze napow. nN</v>
      </c>
      <c r="Z337" s="18">
        <f t="shared" si="76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3"/>
      <c r="F338" s="10"/>
      <c r="G338" s="65"/>
      <c r="H338" s="10"/>
      <c r="I338" s="27"/>
      <c r="J338" s="27"/>
      <c r="K338" s="27"/>
      <c r="L338" s="83"/>
      <c r="M338" s="32"/>
      <c r="N338" s="30"/>
      <c r="O338" s="30"/>
      <c r="P338" s="81"/>
      <c r="Q338" s="19"/>
      <c r="R338" s="39">
        <v>1</v>
      </c>
      <c r="S338" s="30"/>
      <c r="T338" s="30"/>
      <c r="U338" s="34">
        <f t="shared" si="77"/>
        <v>2</v>
      </c>
      <c r="V338" s="35"/>
      <c r="W338" s="35"/>
      <c r="X338" s="18" t="str">
        <f t="shared" si="79"/>
        <v>AL.  4x50 mm2+AL. 1x25 mm2</v>
      </c>
      <c r="Y338" s="18" t="str">
        <f t="shared" si="80"/>
        <v xml:space="preserve"> przyłącze napow. nN</v>
      </c>
      <c r="Z338" s="18">
        <f t="shared" ref="Z338:Z364" si="81">IF(OR(N338="Kr",N338="K"),"wspornik krańcowy",IF(N338="P","wspornik przelotowy",IF(OR(N338="Nr",N338="RNKr",N338="Np."),"wspornik narożny",IF(N338="N","wspornik narożny",IF(N338="Or","wspornik odporowy",IF(OR(N338="RPP",N338="RPPb"),"wspornik przelotowy",IF(N338="RPK","wspornik przelotowy",IF(N338="RPKr","wspornik przelotowy",IF(N338="BN","wspornik przelotowy",0)))))))))</f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56</v>
      </c>
      <c r="D339" s="54"/>
      <c r="E339" s="53"/>
      <c r="F339" s="10"/>
      <c r="G339" s="65"/>
      <c r="H339" s="10"/>
      <c r="I339" s="27"/>
      <c r="J339" s="27"/>
      <c r="K339" s="27"/>
      <c r="L339" s="83"/>
      <c r="M339" s="32">
        <f>1397+1046</f>
        <v>2443</v>
      </c>
      <c r="N339" s="30"/>
      <c r="O339" s="30"/>
      <c r="P339" s="81"/>
      <c r="Q339" s="19"/>
      <c r="R339" s="39">
        <v>1</v>
      </c>
      <c r="S339" s="30"/>
      <c r="T339" s="30"/>
      <c r="U339" s="34">
        <f t="shared" si="77"/>
        <v>2</v>
      </c>
      <c r="V339" s="35"/>
      <c r="W339" s="35"/>
      <c r="X339" s="18" t="str">
        <f t="shared" si="79"/>
        <v>AL.  4x50 mm2+AL. 1x25 mm2</v>
      </c>
      <c r="Y339" s="18" t="str">
        <f t="shared" si="80"/>
        <v xml:space="preserve"> przyłącze napow. nN</v>
      </c>
      <c r="Z339" s="18">
        <f t="shared" si="81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>
        <v>56</v>
      </c>
      <c r="D340" s="10"/>
      <c r="E340" s="53"/>
      <c r="F340" s="54"/>
      <c r="G340" s="65"/>
      <c r="H340" s="10"/>
      <c r="I340" s="27"/>
      <c r="J340" s="27"/>
      <c r="K340" s="27"/>
      <c r="L340" s="71"/>
      <c r="M340" s="32">
        <f>1467+1096</f>
        <v>2563</v>
      </c>
      <c r="N340" s="30"/>
      <c r="O340" s="30"/>
      <c r="P340" s="81"/>
      <c r="Q340" s="19"/>
      <c r="R340" s="39">
        <v>1</v>
      </c>
      <c r="S340" s="30"/>
      <c r="T340" s="30"/>
      <c r="U340" s="34">
        <f t="shared" si="77"/>
        <v>2</v>
      </c>
      <c r="V340" s="35"/>
      <c r="W340" s="35"/>
      <c r="X340" s="18" t="str">
        <f t="shared" si="79"/>
        <v>AL.  4x50 mm2+AL. 1x25 mm2</v>
      </c>
      <c r="Y340" s="18" t="str">
        <f t="shared" si="80"/>
        <v xml:space="preserve"> przyłącze napow. nN</v>
      </c>
      <c r="Z340" s="18">
        <f t="shared" si="81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>
        <v>57</v>
      </c>
      <c r="D341" s="54"/>
      <c r="E341" s="56"/>
      <c r="F341" s="54"/>
      <c r="G341" s="65"/>
      <c r="H341" s="10"/>
      <c r="I341" s="27"/>
      <c r="J341" s="27"/>
      <c r="K341" s="27"/>
      <c r="L341" s="83"/>
      <c r="M341" s="32"/>
      <c r="N341" s="30"/>
      <c r="O341" s="30"/>
      <c r="P341" s="81"/>
      <c r="Q341" s="19"/>
      <c r="R341" s="39">
        <v>1</v>
      </c>
      <c r="S341" s="30"/>
      <c r="T341" s="30"/>
      <c r="U341" s="34">
        <f t="shared" si="77"/>
        <v>2</v>
      </c>
      <c r="V341" s="35"/>
      <c r="W341" s="35"/>
      <c r="X341" s="18" t="str">
        <f t="shared" si="79"/>
        <v>AL.  4x50 mm2+AL. 1x25 mm2</v>
      </c>
      <c r="Y341" s="18" t="str">
        <f t="shared" si="80"/>
        <v xml:space="preserve"> przyłącze napow. nN</v>
      </c>
      <c r="Z341" s="18">
        <f t="shared" si="81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>
        <v>58</v>
      </c>
      <c r="D342" s="54"/>
      <c r="E342" s="53"/>
      <c r="F342" s="54"/>
      <c r="G342" s="54"/>
      <c r="H342" s="54"/>
      <c r="I342" s="54"/>
      <c r="J342" s="54"/>
      <c r="K342" s="27"/>
      <c r="L342" s="71"/>
      <c r="M342" s="32"/>
      <c r="N342" s="30"/>
      <c r="O342" s="30"/>
      <c r="P342" s="81"/>
      <c r="Q342" s="19"/>
      <c r="R342" s="39">
        <v>1</v>
      </c>
      <c r="S342" s="30"/>
      <c r="T342" s="30"/>
      <c r="U342" s="34">
        <f t="shared" si="77"/>
        <v>2</v>
      </c>
      <c r="V342" s="35"/>
      <c r="W342" s="35"/>
      <c r="X342" s="18" t="str">
        <f t="shared" si="79"/>
        <v>AL.  4x50 mm2+AL. 1x25 mm2</v>
      </c>
      <c r="Y342" s="18" t="str">
        <f t="shared" si="80"/>
        <v xml:space="preserve"> przyłącze napow. nN</v>
      </c>
      <c r="Z342" s="18">
        <f t="shared" si="81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>
        <v>59</v>
      </c>
      <c r="D343" s="54"/>
      <c r="E343" s="53"/>
      <c r="F343" s="54"/>
      <c r="G343" s="54"/>
      <c r="H343" s="54"/>
      <c r="I343" s="54"/>
      <c r="J343" s="54"/>
      <c r="K343" s="27"/>
      <c r="L343" s="83"/>
      <c r="M343" s="32"/>
      <c r="N343" s="30"/>
      <c r="O343" s="30"/>
      <c r="P343" s="81"/>
      <c r="Q343" s="19"/>
      <c r="R343" s="39">
        <v>1</v>
      </c>
      <c r="S343" s="30"/>
      <c r="T343" s="30"/>
      <c r="U343" s="34">
        <f t="shared" si="77"/>
        <v>2</v>
      </c>
      <c r="V343" s="35"/>
      <c r="W343" s="35"/>
      <c r="X343" s="18" t="str">
        <f t="shared" si="79"/>
        <v>AL.  4x50 mm2+AL. 1x25 mm2</v>
      </c>
      <c r="Y343" s="18" t="str">
        <f t="shared" si="80"/>
        <v xml:space="preserve"> przyłącze napow. nN</v>
      </c>
      <c r="Z343" s="18">
        <f t="shared" si="81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>
        <v>60</v>
      </c>
      <c r="D344" s="54"/>
      <c r="E344" s="53"/>
      <c r="F344" s="54"/>
      <c r="G344" s="54"/>
      <c r="H344" s="54"/>
      <c r="I344" s="54"/>
      <c r="J344" s="54"/>
      <c r="K344" s="27"/>
      <c r="L344" s="73"/>
      <c r="M344" s="32"/>
      <c r="N344" s="30"/>
      <c r="O344" s="30"/>
      <c r="P344" s="81"/>
      <c r="Q344" s="19"/>
      <c r="R344" s="39">
        <v>1</v>
      </c>
      <c r="S344" s="30"/>
      <c r="T344" s="30"/>
      <c r="U344" s="34">
        <f t="shared" si="77"/>
        <v>2</v>
      </c>
      <c r="V344" s="35"/>
      <c r="W344" s="35"/>
      <c r="X344" s="18" t="str">
        <f t="shared" si="79"/>
        <v>AL.  4x50 mm2+AL. 1x25 mm2</v>
      </c>
      <c r="Y344" s="18" t="str">
        <f t="shared" si="80"/>
        <v xml:space="preserve"> przyłącze napow. nN</v>
      </c>
      <c r="Z344" s="18">
        <f t="shared" si="81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>
        <v>61</v>
      </c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81"/>
      <c r="Q345" s="19"/>
      <c r="R345" s="39">
        <v>1</v>
      </c>
      <c r="S345" s="30"/>
      <c r="T345" s="30"/>
      <c r="U345" s="34">
        <f t="shared" si="77"/>
        <v>2</v>
      </c>
      <c r="V345" s="35"/>
      <c r="W345" s="35"/>
      <c r="X345" s="18" t="str">
        <f t="shared" si="79"/>
        <v>AL.  4x50 mm2+AL. 1x25 mm2</v>
      </c>
      <c r="Y345" s="18" t="str">
        <f t="shared" si="80"/>
        <v xml:space="preserve"> przyłącze napow. nN</v>
      </c>
      <c r="Z345" s="18">
        <f t="shared" si="81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36"/>
      <c r="B346" s="37"/>
      <c r="C346" s="10">
        <v>62</v>
      </c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81"/>
      <c r="Q346" s="19"/>
      <c r="R346" s="39">
        <v>1</v>
      </c>
      <c r="S346" s="30"/>
      <c r="T346" s="30"/>
      <c r="U346" s="34">
        <f t="shared" si="77"/>
        <v>2</v>
      </c>
      <c r="V346" s="35"/>
      <c r="W346" s="35"/>
      <c r="X346" s="18" t="str">
        <f t="shared" si="79"/>
        <v>AL.  4x50 mm2+AL. 1x25 mm2</v>
      </c>
      <c r="Y346" s="18" t="str">
        <f t="shared" si="80"/>
        <v xml:space="preserve"> przyłącze napow. nN</v>
      </c>
      <c r="Z346" s="18">
        <f t="shared" si="81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36"/>
      <c r="B347" s="37"/>
      <c r="C347" s="10">
        <v>63</v>
      </c>
      <c r="D347" s="10"/>
      <c r="E347" s="56"/>
      <c r="F347" s="10"/>
      <c r="G347" s="65"/>
      <c r="H347" s="10"/>
      <c r="I347" s="27"/>
      <c r="J347" s="27" t="s">
        <v>58</v>
      </c>
      <c r="K347" s="27"/>
      <c r="L347" s="71"/>
      <c r="M347" s="32"/>
      <c r="N347" s="84"/>
      <c r="O347" s="30"/>
      <c r="P347" s="85"/>
      <c r="Q347" s="19"/>
      <c r="R347" s="39">
        <v>1</v>
      </c>
      <c r="S347" s="30"/>
      <c r="T347" s="30"/>
      <c r="U347" s="34">
        <f t="shared" si="77"/>
        <v>2</v>
      </c>
      <c r="V347" s="35"/>
      <c r="W347" s="35"/>
      <c r="X347" s="18" t="str">
        <f t="shared" si="79"/>
        <v>AL.  4x50 mm2+AL. 1x25 mm2</v>
      </c>
      <c r="Y347" s="18" t="str">
        <f t="shared" si="80"/>
        <v xml:space="preserve"> przyłącze napow. nN</v>
      </c>
      <c r="Z347" s="18">
        <f t="shared" si="81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36"/>
      <c r="B348" s="37"/>
      <c r="C348" s="10"/>
      <c r="D348" s="10"/>
      <c r="E348" s="56"/>
      <c r="F348" s="10"/>
      <c r="G348" s="65"/>
      <c r="H348" s="10"/>
      <c r="I348" s="27"/>
      <c r="J348" s="27"/>
      <c r="K348" s="27"/>
      <c r="L348" s="73"/>
      <c r="M348" s="32"/>
      <c r="N348" s="84"/>
      <c r="O348" s="30"/>
      <c r="P348" s="72"/>
      <c r="Q348" s="19"/>
      <c r="R348" s="39">
        <v>1</v>
      </c>
      <c r="S348" s="30"/>
      <c r="T348" s="30"/>
      <c r="U348" s="34">
        <f t="shared" si="77"/>
        <v>2</v>
      </c>
      <c r="V348" s="35"/>
      <c r="W348" s="35"/>
      <c r="X348" s="18" t="str">
        <f t="shared" si="79"/>
        <v>AL.  4x50 mm2+AL. 1x25 mm2</v>
      </c>
      <c r="Y348" s="18" t="str">
        <f t="shared" si="80"/>
        <v xml:space="preserve"> przyłącze napow. nN</v>
      </c>
      <c r="Z348" s="18">
        <f t="shared" si="81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36"/>
      <c r="B349" s="37"/>
      <c r="C349" s="10"/>
      <c r="D349" s="10"/>
      <c r="E349" s="56"/>
      <c r="F349" s="10"/>
      <c r="G349" s="65"/>
      <c r="H349" s="10"/>
      <c r="I349" s="27"/>
      <c r="J349" s="27"/>
      <c r="K349" s="27"/>
      <c r="L349" s="73"/>
      <c r="M349" s="32"/>
      <c r="N349" s="84"/>
      <c r="O349" s="30"/>
      <c r="P349" s="72"/>
      <c r="Q349" s="19"/>
      <c r="R349" s="39">
        <v>1</v>
      </c>
      <c r="S349" s="30"/>
      <c r="T349" s="30"/>
      <c r="U349" s="34">
        <f t="shared" si="77"/>
        <v>2</v>
      </c>
      <c r="V349" s="35"/>
      <c r="W349" s="35"/>
      <c r="X349" s="18" t="str">
        <f t="shared" si="79"/>
        <v>AL.  4x50 mm2+AL. 1x25 mm2</v>
      </c>
      <c r="Y349" s="18" t="str">
        <f t="shared" si="80"/>
        <v xml:space="preserve"> przyłącze napow. nN</v>
      </c>
      <c r="Z349" s="18">
        <f t="shared" si="81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36"/>
      <c r="B350" s="37"/>
      <c r="C350" s="10"/>
      <c r="D350" s="10"/>
      <c r="E350" s="56"/>
      <c r="F350" s="10"/>
      <c r="G350" s="65"/>
      <c r="H350" s="10"/>
      <c r="I350" s="27"/>
      <c r="J350" s="27"/>
      <c r="K350" s="27"/>
      <c r="L350" s="73"/>
      <c r="M350" s="32"/>
      <c r="N350" s="84"/>
      <c r="O350" s="30"/>
      <c r="P350" s="72"/>
      <c r="Q350" s="19"/>
      <c r="R350" s="39">
        <v>1</v>
      </c>
      <c r="S350" s="30"/>
      <c r="T350" s="30"/>
      <c r="U350" s="34">
        <f t="shared" si="77"/>
        <v>2</v>
      </c>
      <c r="V350" s="35"/>
      <c r="W350" s="35"/>
      <c r="X350" s="18" t="str">
        <f t="shared" si="79"/>
        <v>AL.  4x50 mm2+AL. 1x25 mm2</v>
      </c>
      <c r="Y350" s="18" t="str">
        <f t="shared" si="80"/>
        <v xml:space="preserve"> przyłącze napow. nN</v>
      </c>
      <c r="Z350" s="18">
        <f t="shared" si="81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36"/>
      <c r="B351" s="37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30"/>
      <c r="P351" s="72"/>
      <c r="Q351" s="19"/>
      <c r="R351" s="39">
        <v>1</v>
      </c>
      <c r="S351" s="30"/>
      <c r="T351" s="30"/>
      <c r="U351" s="34">
        <f t="shared" si="77"/>
        <v>2</v>
      </c>
      <c r="V351" s="35"/>
      <c r="W351" s="35"/>
      <c r="X351" s="18" t="str">
        <f t="shared" si="79"/>
        <v>AL.  4x50 mm2+AL. 1x25 mm2</v>
      </c>
      <c r="Y351" s="18" t="str">
        <f t="shared" si="80"/>
        <v xml:space="preserve"> przyłącze napow. nN</v>
      </c>
      <c r="Z351" s="18">
        <f t="shared" si="81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36"/>
      <c r="B352" s="37"/>
      <c r="C352" s="10"/>
      <c r="D352" s="10"/>
      <c r="E352" s="56"/>
      <c r="F352" s="10"/>
      <c r="G352" s="65"/>
      <c r="H352" s="10"/>
      <c r="I352" s="27"/>
      <c r="J352" s="27"/>
      <c r="K352" s="27"/>
      <c r="L352" s="73"/>
      <c r="M352" s="32"/>
      <c r="N352" s="84"/>
      <c r="O352" s="30"/>
      <c r="P352" s="72"/>
      <c r="Q352" s="19"/>
      <c r="R352" s="39">
        <v>1</v>
      </c>
      <c r="S352" s="30"/>
      <c r="T352" s="30"/>
      <c r="U352" s="34">
        <f t="shared" si="77"/>
        <v>2</v>
      </c>
      <c r="V352" s="35"/>
      <c r="W352" s="35"/>
      <c r="X352" s="18" t="str">
        <f t="shared" si="79"/>
        <v>AL.  4x50 mm2+AL. 1x25 mm2</v>
      </c>
      <c r="Y352" s="18" t="str">
        <f t="shared" si="80"/>
        <v xml:space="preserve"> przyłącze napow. nN</v>
      </c>
      <c r="Z352" s="18">
        <f t="shared" si="81"/>
        <v>0</v>
      </c>
      <c r="AA352" s="16" t="s">
        <v>12</v>
      </c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36"/>
      <c r="B353" s="37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30"/>
      <c r="P353" s="72"/>
      <c r="Q353" s="19"/>
      <c r="R353" s="39">
        <v>1</v>
      </c>
      <c r="S353" s="30"/>
      <c r="T353" s="30"/>
      <c r="U353" s="34">
        <f t="shared" si="77"/>
        <v>2</v>
      </c>
      <c r="V353" s="35"/>
      <c r="W353" s="35"/>
      <c r="X353" s="18" t="str">
        <f t="shared" si="79"/>
        <v>AL.  4x50 mm2+AL. 1x25 mm2</v>
      </c>
      <c r="Y353" s="18" t="str">
        <f t="shared" si="80"/>
        <v xml:space="preserve"> przyłącze napow. nN</v>
      </c>
      <c r="Z353" s="18">
        <f t="shared" si="81"/>
        <v>0</v>
      </c>
      <c r="AA353" s="16"/>
      <c r="AB353" s="35"/>
      <c r="AC353" s="35"/>
      <c r="AD353" s="16" t="s">
        <v>12</v>
      </c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73"/>
      <c r="M354" s="32"/>
      <c r="N354" s="84"/>
      <c r="O354" s="30"/>
      <c r="P354" s="72"/>
      <c r="Q354" s="19"/>
      <c r="R354" s="39">
        <v>1</v>
      </c>
      <c r="S354" s="30"/>
      <c r="T354" s="30"/>
      <c r="U354" s="34">
        <f t="shared" si="77"/>
        <v>2</v>
      </c>
      <c r="V354" s="35"/>
      <c r="W354" s="35"/>
      <c r="X354" s="18" t="str">
        <f t="shared" si="79"/>
        <v>AL.  4x50 mm2+AL. 1x25 mm2</v>
      </c>
      <c r="Y354" s="18" t="str">
        <f t="shared" si="80"/>
        <v xml:space="preserve"> przyłącze napow. nN</v>
      </c>
      <c r="Z354" s="18">
        <f t="shared" si="8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32"/>
      <c r="N355" s="84"/>
      <c r="O355" s="30"/>
      <c r="P355" s="72"/>
      <c r="Q355" s="19"/>
      <c r="R355" s="39">
        <v>1</v>
      </c>
      <c r="S355" s="30"/>
      <c r="T355" s="30"/>
      <c r="U355" s="34">
        <f t="shared" si="77"/>
        <v>2</v>
      </c>
      <c r="V355" s="35"/>
      <c r="W355" s="35"/>
      <c r="X355" s="18" t="str">
        <f t="shared" si="79"/>
        <v>AL.  4x50 mm2+AL. 1x25 mm2</v>
      </c>
      <c r="Y355" s="18" t="str">
        <f t="shared" si="80"/>
        <v xml:space="preserve"> przyłącze napow. nN</v>
      </c>
      <c r="Z355" s="18">
        <f t="shared" si="8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32"/>
      <c r="N356" s="84"/>
      <c r="O356" s="30"/>
      <c r="P356" s="72"/>
      <c r="Q356" s="19"/>
      <c r="R356" s="39">
        <v>1</v>
      </c>
      <c r="S356" s="30"/>
      <c r="T356" s="30"/>
      <c r="U356" s="34">
        <f t="shared" si="77"/>
        <v>2</v>
      </c>
      <c r="V356" s="35"/>
      <c r="W356" s="35"/>
      <c r="X356" s="18" t="str">
        <f t="shared" si="79"/>
        <v>AL.  4x50 mm2+AL. 1x25 mm2</v>
      </c>
      <c r="Y356" s="18" t="str">
        <f t="shared" si="80"/>
        <v xml:space="preserve"> przyłącze napow. nN</v>
      </c>
      <c r="Z356" s="18">
        <f t="shared" si="8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54"/>
      <c r="H357" s="54"/>
      <c r="I357" s="54"/>
      <c r="J357" s="54"/>
      <c r="K357" s="27"/>
      <c r="L357" s="71"/>
      <c r="M357" s="32"/>
      <c r="N357" s="30"/>
      <c r="O357" s="30"/>
      <c r="P357" s="72"/>
      <c r="Q357" s="19"/>
      <c r="R357" s="39">
        <v>1</v>
      </c>
      <c r="S357" s="30"/>
      <c r="T357" s="30"/>
      <c r="U357" s="34">
        <f t="shared" si="77"/>
        <v>2</v>
      </c>
      <c r="V357" s="35"/>
      <c r="W357" s="35"/>
      <c r="X357" s="18" t="str">
        <f t="shared" si="79"/>
        <v>AL.  4x50 mm2+AL. 1x25 mm2</v>
      </c>
      <c r="Y357" s="18" t="str">
        <f t="shared" si="80"/>
        <v xml:space="preserve"> przyłącze napow. nN</v>
      </c>
      <c r="Z357" s="18">
        <f t="shared" si="8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54"/>
      <c r="H358" s="54"/>
      <c r="I358" s="54"/>
      <c r="J358" s="54"/>
      <c r="K358" s="27"/>
      <c r="L358" s="83"/>
      <c r="M358" s="32"/>
      <c r="N358" s="30"/>
      <c r="O358" s="30"/>
      <c r="P358" s="72"/>
      <c r="Q358" s="19"/>
      <c r="R358" s="39">
        <v>1</v>
      </c>
      <c r="S358" s="30"/>
      <c r="T358" s="30"/>
      <c r="U358" s="34">
        <f t="shared" si="77"/>
        <v>2</v>
      </c>
      <c r="V358" s="35"/>
      <c r="W358" s="35"/>
      <c r="X358" s="18" t="str">
        <f t="shared" si="79"/>
        <v>AL.  4x50 mm2+AL. 1x25 mm2</v>
      </c>
      <c r="Y358" s="18" t="str">
        <f t="shared" si="80"/>
        <v xml:space="preserve"> przyłącze napow. nN</v>
      </c>
      <c r="Z358" s="18">
        <f t="shared" si="8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3"/>
      <c r="F359" s="10"/>
      <c r="G359" s="65"/>
      <c r="H359" s="10"/>
      <c r="I359" s="27"/>
      <c r="J359" s="27"/>
      <c r="K359" s="27"/>
      <c r="L359" s="83"/>
      <c r="M359" s="32"/>
      <c r="N359" s="30"/>
      <c r="O359" s="84"/>
      <c r="P359" s="30"/>
      <c r="Q359" s="19"/>
      <c r="R359" s="39">
        <v>1</v>
      </c>
      <c r="S359" s="86"/>
      <c r="T359" s="30"/>
      <c r="U359" s="34">
        <f t="shared" si="77"/>
        <v>2</v>
      </c>
      <c r="V359" s="35"/>
      <c r="W359" s="35"/>
      <c r="X359" s="18" t="str">
        <f t="shared" si="79"/>
        <v>AL.  4x50 mm2+AL. 1x25 mm2</v>
      </c>
      <c r="Y359" s="18" t="str">
        <f t="shared" si="80"/>
        <v xml:space="preserve"> przyłącze napow. nN</v>
      </c>
      <c r="Z359" s="18">
        <f t="shared" si="8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3"/>
      <c r="F360" s="10"/>
      <c r="G360" s="13"/>
      <c r="H360" s="10"/>
      <c r="I360" s="27"/>
      <c r="J360" s="27"/>
      <c r="K360" s="27"/>
      <c r="L360" s="71"/>
      <c r="M360" s="32"/>
      <c r="N360" s="30"/>
      <c r="O360" s="84"/>
      <c r="P360" s="30"/>
      <c r="Q360" s="19"/>
      <c r="R360" s="39">
        <v>1</v>
      </c>
      <c r="S360" s="86"/>
      <c r="T360" s="30"/>
      <c r="U360" s="34">
        <f t="shared" si="77"/>
        <v>2</v>
      </c>
      <c r="V360" s="35"/>
      <c r="W360" s="35"/>
      <c r="X360" s="18" t="str">
        <f t="shared" si="79"/>
        <v>AL.  4x50 mm2+AL. 1x25 mm2</v>
      </c>
      <c r="Y360" s="18" t="str">
        <f t="shared" si="80"/>
        <v xml:space="preserve"> przyłącze napow. nN</v>
      </c>
      <c r="Z360" s="18">
        <f t="shared" si="8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73"/>
      <c r="M361" s="32"/>
      <c r="N361" s="84"/>
      <c r="O361" s="84"/>
      <c r="P361" s="81"/>
      <c r="Q361" s="19"/>
      <c r="R361" s="39">
        <v>1</v>
      </c>
      <c r="S361" s="86"/>
      <c r="T361" s="30"/>
      <c r="U361" s="34">
        <f t="shared" si="77"/>
        <v>2</v>
      </c>
      <c r="V361" s="35"/>
      <c r="W361" s="35"/>
      <c r="X361" s="18" t="str">
        <f t="shared" si="79"/>
        <v>AL.  4x50 mm2+AL. 1x25 mm2</v>
      </c>
      <c r="Y361" s="18" t="str">
        <f t="shared" si="80"/>
        <v xml:space="preserve"> przyłącze napow. nN</v>
      </c>
      <c r="Z361" s="18">
        <f t="shared" si="8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54"/>
      <c r="H362" s="54"/>
      <c r="I362" s="54"/>
      <c r="J362" s="54"/>
      <c r="K362" s="27"/>
      <c r="L362" s="73"/>
      <c r="M362" s="32"/>
      <c r="N362" s="30"/>
      <c r="O362" s="30"/>
      <c r="P362" s="30"/>
      <c r="Q362" s="19"/>
      <c r="R362" s="39">
        <v>1</v>
      </c>
      <c r="S362" s="30"/>
      <c r="T362" s="30"/>
      <c r="U362" s="34">
        <f t="shared" si="77"/>
        <v>2</v>
      </c>
      <c r="V362" s="35"/>
      <c r="W362" s="35"/>
      <c r="X362" s="18" t="str">
        <f t="shared" si="79"/>
        <v>AL.  4x50 mm2+AL. 1x25 mm2</v>
      </c>
      <c r="Y362" s="18" t="str">
        <f t="shared" si="80"/>
        <v xml:space="preserve"> przyłącze napow. nN</v>
      </c>
      <c r="Z362" s="18">
        <f t="shared" si="8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54"/>
      <c r="H363" s="54"/>
      <c r="I363" s="54"/>
      <c r="J363" s="54"/>
      <c r="K363" s="27"/>
      <c r="L363" s="73"/>
      <c r="M363" s="32"/>
      <c r="N363" s="30"/>
      <c r="O363" s="30"/>
      <c r="P363" s="30"/>
      <c r="Q363" s="19"/>
      <c r="R363" s="39">
        <v>1</v>
      </c>
      <c r="S363" s="30"/>
      <c r="T363" s="30"/>
      <c r="U363" s="34">
        <f t="shared" si="77"/>
        <v>2</v>
      </c>
      <c r="V363" s="35"/>
      <c r="W363" s="35"/>
      <c r="X363" s="18" t="str">
        <f t="shared" si="79"/>
        <v>AL.  4x50 mm2+AL. 1x25 mm2</v>
      </c>
      <c r="Y363" s="18" t="str">
        <f t="shared" si="80"/>
        <v xml:space="preserve"> przyłącze napow. nN</v>
      </c>
      <c r="Z363" s="18">
        <f t="shared" si="8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 t="s">
        <v>56</v>
      </c>
      <c r="K364" s="27"/>
      <c r="L364" s="73"/>
      <c r="M364" s="32"/>
      <c r="N364" s="84"/>
      <c r="O364" s="84"/>
      <c r="P364" s="30"/>
      <c r="Q364" s="19"/>
      <c r="R364" s="39">
        <v>1</v>
      </c>
      <c r="S364" s="30"/>
      <c r="T364" s="30"/>
      <c r="U364" s="34">
        <f t="shared" si="77"/>
        <v>2</v>
      </c>
      <c r="V364" s="35"/>
      <c r="W364" s="35"/>
      <c r="X364" s="18" t="str">
        <f t="shared" si="79"/>
        <v>AL.  4x50 mm2+AL. 1x25 mm2</v>
      </c>
      <c r="Y364" s="18" t="str">
        <f t="shared" si="80"/>
        <v xml:space="preserve"> przyłącze napow. nN</v>
      </c>
      <c r="Z364" s="18">
        <f t="shared" si="8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73"/>
      <c r="M365" s="87"/>
      <c r="N365" s="84"/>
      <c r="O365" s="84"/>
      <c r="P365" s="30"/>
      <c r="Q365" s="19"/>
      <c r="R365" s="39">
        <v>1</v>
      </c>
      <c r="S365" s="30"/>
      <c r="T365" s="30"/>
      <c r="U365" s="34">
        <f t="shared" si="77"/>
        <v>2</v>
      </c>
      <c r="V365" s="35"/>
      <c r="W365" s="35"/>
      <c r="X365" s="18" t="str">
        <f t="shared" si="79"/>
        <v>AL.  4x50 mm2+AL. 1x25 mm2</v>
      </c>
      <c r="Y365" s="18" t="str">
        <f t="shared" si="80"/>
        <v xml:space="preserve"> przyłącze napow. nN</v>
      </c>
      <c r="Z365" s="18">
        <f t="shared" ref="Z365:Z378" si="82">IF(OR(N365="Kr",N365="K"),"wspornik krańcowy",IF(N365="P","wspornik przelotowy",IF(OR(N365="Nr",N365="RNKr"),"wspornik narożny",IF(N365="N","wspornik narożny",IF(N365="Or","wspornik odporowy",IF(OR(N365="RPP",N365="RPPb"),"wspornik przelotowy",IF(N365="RPK","wspornik przelotowy",IF(N365="RPKr","wspornik przelotowy",IF(N365="BN","wspornik przelotowy",0)))))))))</f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81"/>
      <c r="Q366" s="19"/>
      <c r="R366" s="39">
        <v>1</v>
      </c>
      <c r="S366" s="30"/>
      <c r="T366" s="30"/>
      <c r="U366" s="34">
        <f t="shared" si="77"/>
        <v>2</v>
      </c>
      <c r="V366" s="35"/>
      <c r="W366" s="35"/>
      <c r="X366" s="18" t="str">
        <f t="shared" si="79"/>
        <v>AL.  4x50 mm2+AL. 1x25 mm2</v>
      </c>
      <c r="Y366" s="18" t="str">
        <f t="shared" si="80"/>
        <v xml:space="preserve"> przyłącze napow. nN</v>
      </c>
      <c r="Z366" s="18">
        <f t="shared" si="82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81"/>
      <c r="Q367" s="19"/>
      <c r="R367" s="39">
        <v>1</v>
      </c>
      <c r="S367" s="30"/>
      <c r="T367" s="30"/>
      <c r="U367" s="34">
        <f t="shared" ref="U367:U401" si="83">P367+2</f>
        <v>2</v>
      </c>
      <c r="V367" s="35"/>
      <c r="W367" s="35"/>
      <c r="X367" s="18" t="str">
        <f t="shared" ref="X367:X375" si="84">IF(R367=1,("AL.  4x50 mm2+AL. 1x25 mm2"),("AsXSn 4x50 mm2+AsXSn 2x25 mm2"))</f>
        <v>AL.  4x50 mm2+AL. 1x25 mm2</v>
      </c>
      <c r="Y367" s="18" t="str">
        <f t="shared" si="80"/>
        <v xml:space="preserve"> przyłącze napow. nN</v>
      </c>
      <c r="Z367" s="18">
        <f t="shared" si="82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1"/>
      <c r="Q368" s="19"/>
      <c r="R368" s="39">
        <v>1</v>
      </c>
      <c r="S368" s="30"/>
      <c r="T368" s="30"/>
      <c r="U368" s="34">
        <f t="shared" si="83"/>
        <v>2</v>
      </c>
      <c r="V368" s="35"/>
      <c r="W368" s="35"/>
      <c r="X368" s="18" t="str">
        <f t="shared" si="84"/>
        <v>AL.  4x50 mm2+AL. 1x25 mm2</v>
      </c>
      <c r="Y368" s="18" t="str">
        <f t="shared" si="80"/>
        <v xml:space="preserve"> przyłącze napow. nN</v>
      </c>
      <c r="Z368" s="18">
        <f t="shared" si="82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81"/>
      <c r="Q369" s="19"/>
      <c r="R369" s="39">
        <v>1</v>
      </c>
      <c r="S369" s="30"/>
      <c r="T369" s="30"/>
      <c r="U369" s="34">
        <f t="shared" si="83"/>
        <v>2</v>
      </c>
      <c r="V369" s="35"/>
      <c r="W369" s="35"/>
      <c r="X369" s="18" t="str">
        <f t="shared" si="84"/>
        <v>AL.  4x50 mm2+AL. 1x25 mm2</v>
      </c>
      <c r="Y369" s="18" t="str">
        <f t="shared" si="80"/>
        <v xml:space="preserve"> przyłącze napow. nN</v>
      </c>
      <c r="Z369" s="18">
        <f t="shared" si="82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81"/>
      <c r="Q370" s="19"/>
      <c r="R370" s="39">
        <v>1</v>
      </c>
      <c r="S370" s="30"/>
      <c r="T370" s="30"/>
      <c r="U370" s="34">
        <f t="shared" si="83"/>
        <v>2</v>
      </c>
      <c r="V370" s="35"/>
      <c r="W370" s="35"/>
      <c r="X370" s="18" t="str">
        <f t="shared" si="84"/>
        <v>AL.  4x50 mm2+AL. 1x25 mm2</v>
      </c>
      <c r="Y370" s="18" t="str">
        <f t="shared" si="80"/>
        <v xml:space="preserve"> przyłącze napow. nN</v>
      </c>
      <c r="Z370" s="18">
        <f t="shared" si="82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54"/>
      <c r="D371" s="54"/>
      <c r="E371" s="53"/>
      <c r="F371" s="54"/>
      <c r="G371" s="88"/>
      <c r="H371" s="54"/>
      <c r="I371" s="54"/>
      <c r="J371" s="54"/>
      <c r="K371" s="27"/>
      <c r="L371" s="73"/>
      <c r="M371" s="87"/>
      <c r="N371" s="30"/>
      <c r="O371" s="30"/>
      <c r="P371" s="30"/>
      <c r="Q371" s="19"/>
      <c r="R371" s="39">
        <v>1</v>
      </c>
      <c r="S371" s="30"/>
      <c r="T371" s="30"/>
      <c r="U371" s="34">
        <f t="shared" si="83"/>
        <v>2</v>
      </c>
      <c r="V371" s="35"/>
      <c r="W371" s="35"/>
      <c r="X371" s="18" t="str">
        <f t="shared" si="84"/>
        <v>AL.  4x50 mm2+AL. 1x25 mm2</v>
      </c>
      <c r="Y371" s="18" t="str">
        <f t="shared" si="80"/>
        <v xml:space="preserve"> przyłącze napow. nN</v>
      </c>
      <c r="Z371" s="18">
        <f t="shared" si="82"/>
        <v>0</v>
      </c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54"/>
      <c r="D372" s="54"/>
      <c r="E372" s="53"/>
      <c r="F372" s="54"/>
      <c r="G372" s="88"/>
      <c r="H372" s="54"/>
      <c r="I372" s="54"/>
      <c r="J372" s="54"/>
      <c r="K372" s="27"/>
      <c r="L372" s="83"/>
      <c r="M372" s="87"/>
      <c r="N372" s="30"/>
      <c r="O372" s="30"/>
      <c r="P372" s="33"/>
      <c r="Q372" s="19"/>
      <c r="R372" s="39">
        <v>1</v>
      </c>
      <c r="S372" s="30"/>
      <c r="T372" s="30"/>
      <c r="U372" s="34">
        <f t="shared" si="83"/>
        <v>2</v>
      </c>
      <c r="V372" s="35"/>
      <c r="W372" s="35"/>
      <c r="X372" s="18" t="str">
        <f t="shared" si="84"/>
        <v>AL.  4x50 mm2+AL. 1x25 mm2</v>
      </c>
      <c r="Y372" s="18" t="str">
        <f t="shared" si="80"/>
        <v xml:space="preserve"> przyłącze napow. nN</v>
      </c>
      <c r="Z372" s="18">
        <f t="shared" si="82"/>
        <v>0</v>
      </c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54"/>
      <c r="D373" s="54"/>
      <c r="E373" s="53"/>
      <c r="F373" s="54"/>
      <c r="G373" s="88"/>
      <c r="H373" s="54"/>
      <c r="I373" s="54"/>
      <c r="J373" s="54"/>
      <c r="K373" s="27"/>
      <c r="L373" s="83"/>
      <c r="M373" s="87"/>
      <c r="N373" s="30"/>
      <c r="O373" s="30"/>
      <c r="P373" s="33"/>
      <c r="Q373" s="19"/>
      <c r="R373" s="39">
        <v>1</v>
      </c>
      <c r="S373" s="30"/>
      <c r="T373" s="30"/>
      <c r="U373" s="34">
        <f t="shared" si="83"/>
        <v>2</v>
      </c>
      <c r="V373" s="35"/>
      <c r="W373" s="35"/>
      <c r="X373" s="18" t="str">
        <f t="shared" si="84"/>
        <v>AL.  4x50 mm2+AL. 1x25 mm2</v>
      </c>
      <c r="Y373" s="18" t="str">
        <f t="shared" si="80"/>
        <v xml:space="preserve"> przyłącze napow. nN</v>
      </c>
      <c r="Z373" s="18">
        <f t="shared" si="82"/>
        <v>0</v>
      </c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10"/>
      <c r="J374" s="10"/>
      <c r="K374" s="10"/>
      <c r="L374" s="73"/>
      <c r="M374" s="87"/>
      <c r="N374" s="30"/>
      <c r="O374" s="30"/>
      <c r="P374" s="33"/>
      <c r="Q374" s="19"/>
      <c r="R374" s="39">
        <v>1</v>
      </c>
      <c r="S374" s="30"/>
      <c r="T374" s="30"/>
      <c r="U374" s="34">
        <f t="shared" si="83"/>
        <v>2</v>
      </c>
      <c r="V374" s="35"/>
      <c r="W374" s="35"/>
      <c r="X374" s="18" t="str">
        <f t="shared" si="84"/>
        <v>AL.  4x50 mm2+AL. 1x25 mm2</v>
      </c>
      <c r="Y374" s="18" t="str">
        <f t="shared" si="80"/>
        <v xml:space="preserve"> przyłącze napow. nN</v>
      </c>
      <c r="Z374" s="18">
        <f t="shared" si="82"/>
        <v>0</v>
      </c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83"/>
        <v>2</v>
      </c>
      <c r="V375" s="35"/>
      <c r="W375" s="35"/>
      <c r="X375" s="18" t="str">
        <f t="shared" si="84"/>
        <v>AL.  4x50 mm2+AL. 1x25 mm2</v>
      </c>
      <c r="Y375" s="18" t="str">
        <f t="shared" si="80"/>
        <v xml:space="preserve"> przyłącze napow. nN</v>
      </c>
      <c r="Z375" s="18">
        <f t="shared" si="82"/>
        <v>0</v>
      </c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83"/>
        <v>2</v>
      </c>
      <c r="V376" s="35"/>
      <c r="W376" s="35"/>
      <c r="X376" s="18" t="str">
        <f>IF(R376="4xAL50 + 2xAL25",("AL.  4x50 mm2+AL.2x25 mm2"),("AL. 2x25 mm2"))</f>
        <v>AL. 2x25 mm2</v>
      </c>
      <c r="Y376" s="18" t="str">
        <f t="shared" si="80"/>
        <v xml:space="preserve"> przyłącze napow. nN</v>
      </c>
      <c r="Z376" s="18">
        <f t="shared" si="82"/>
        <v>0</v>
      </c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83"/>
        <v>2</v>
      </c>
      <c r="V377" s="35"/>
      <c r="W377" s="35"/>
      <c r="X377" s="18" t="str">
        <f>IF(R377="4xAL50 + 2xAL25",("AL.  4x50 mm2+AL.2x25 mm2"),("AL. 2x25 mm2"))</f>
        <v>AL. 2x25 mm2</v>
      </c>
      <c r="Y377" s="18" t="str">
        <f t="shared" si="80"/>
        <v xml:space="preserve"> przyłącze napow. nN</v>
      </c>
      <c r="Z377" s="18">
        <f t="shared" si="82"/>
        <v>0</v>
      </c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83"/>
        <v>2</v>
      </c>
      <c r="V378" s="35"/>
      <c r="W378" s="35"/>
      <c r="X378" s="18" t="str">
        <f>IF(R378="4xAL50 + 2xAL25",("AL.  4x50 mm2+AL.2x25 mm2"),("AL. 2x25 mm2"))</f>
        <v>AL. 2x25 mm2</v>
      </c>
      <c r="Y378" s="18" t="str">
        <f t="shared" si="80"/>
        <v xml:space="preserve"> przyłącze napow. nN</v>
      </c>
      <c r="Z378" s="18">
        <f t="shared" si="82"/>
        <v>0</v>
      </c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10"/>
      <c r="B379" s="75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83"/>
        <v>2</v>
      </c>
      <c r="V379" s="35"/>
      <c r="W379" s="35"/>
      <c r="X379" s="18" t="str">
        <f>IF(R379="4xAL50 + 2xAL25",("AL.  4x50 mm2+AL.2x25 mm2"),("AL. 2x25 mm2"))</f>
        <v>AL. 2x25 mm2</v>
      </c>
      <c r="Y379" s="18" t="str">
        <f t="shared" si="80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10"/>
      <c r="B380" s="75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83"/>
        <v>2</v>
      </c>
      <c r="V380" s="35"/>
      <c r="W380" s="35"/>
      <c r="X380" s="18" t="str">
        <f>IF(R380="4xAL50 + 2xAL25",("AL.  4x50 mm2+AL.2x25 mm2"),("AL. 2x25 mm2"))</f>
        <v>AL. 2x25 mm2</v>
      </c>
      <c r="Y380" s="18" t="str">
        <f t="shared" si="80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thickBot="1" x14ac:dyDescent="0.25">
      <c r="A381" s="10"/>
      <c r="B381" s="75"/>
      <c r="C381" s="10"/>
      <c r="D381" s="10"/>
      <c r="E381" s="56"/>
      <c r="F381" s="10"/>
      <c r="G381" s="65"/>
      <c r="H381" s="10"/>
      <c r="I381" s="27"/>
      <c r="J381" s="27"/>
      <c r="K381" s="27"/>
      <c r="L381" s="73"/>
      <c r="M381" s="87">
        <f>E379</f>
        <v>0</v>
      </c>
      <c r="N381" s="84"/>
      <c r="O381" s="84"/>
      <c r="P381" s="33"/>
      <c r="Q381" s="19"/>
      <c r="R381" s="39">
        <v>1</v>
      </c>
      <c r="S381" s="30"/>
      <c r="T381" s="30"/>
      <c r="U381" s="34">
        <f t="shared" si="83"/>
        <v>2</v>
      </c>
      <c r="V381" s="35"/>
      <c r="W381" s="35"/>
      <c r="X381" s="18" t="str">
        <f t="shared" ref="X381:X389" si="85">IF(R381="AsXSn 4x50+AsXSn 2x25",("AsXSn 4x50 mm2+AsXSn 2x25 mm2"),("AsXSn 4x50 mm2+AsXSn 2x25 mm2+AsXSn 4x50 mm2"))</f>
        <v>AsXSn 4x50 mm2+AsXSn 2x25 mm2+AsXSn 4x50 mm2</v>
      </c>
      <c r="Y381" s="18" t="str">
        <f t="shared" si="80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thickBot="1" x14ac:dyDescent="0.25">
      <c r="A382" s="10"/>
      <c r="B382" s="75"/>
      <c r="C382" s="10"/>
      <c r="D382" s="10"/>
      <c r="E382" s="56"/>
      <c r="F382" s="10"/>
      <c r="G382" s="65"/>
      <c r="H382" s="10"/>
      <c r="I382" s="27"/>
      <c r="J382" s="27"/>
      <c r="K382" s="27"/>
      <c r="L382" s="83"/>
      <c r="M382" s="87"/>
      <c r="N382" s="84"/>
      <c r="O382" s="84"/>
      <c r="P382" s="89"/>
      <c r="Q382" s="19"/>
      <c r="R382" s="39">
        <v>1</v>
      </c>
      <c r="S382" s="30"/>
      <c r="T382" s="30"/>
      <c r="U382" s="34">
        <f t="shared" si="83"/>
        <v>2</v>
      </c>
      <c r="V382" s="35"/>
      <c r="W382" s="35"/>
      <c r="X382" s="18" t="str">
        <f t="shared" si="85"/>
        <v>AsXSn 4x50 mm2+AsXSn 2x25 mm2+AsXSn 4x50 mm2</v>
      </c>
      <c r="Y382" s="18" t="str">
        <f t="shared" si="80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10"/>
      <c r="B383" s="75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9">
        <v>1</v>
      </c>
      <c r="S383" s="30"/>
      <c r="T383" s="30"/>
      <c r="U383" s="34">
        <f t="shared" si="83"/>
        <v>2</v>
      </c>
      <c r="V383" s="35"/>
      <c r="W383" s="35"/>
      <c r="X383" s="18" t="str">
        <f t="shared" si="85"/>
        <v>AsXSn 4x50 mm2+AsXSn 2x25 mm2+AsXSn 4x50 mm2</v>
      </c>
      <c r="Y383" s="18" t="str">
        <f t="shared" si="80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10"/>
      <c r="B384" s="75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83"/>
        <v>2</v>
      </c>
      <c r="V384" s="35"/>
      <c r="W384" s="35"/>
      <c r="X384" s="18" t="str">
        <f t="shared" si="85"/>
        <v>AsXSn 4x50 mm2+AsXSn 2x25 mm2+AsXSn 4x50 mm2</v>
      </c>
      <c r="Y384" s="18" t="str">
        <f t="shared" si="80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10"/>
      <c r="B385" s="75"/>
      <c r="C385" s="10"/>
      <c r="D385" s="10"/>
      <c r="E385" s="56"/>
      <c r="F385" s="10"/>
      <c r="G385" s="65"/>
      <c r="H385" s="10"/>
      <c r="I385" s="27"/>
      <c r="J385" s="27"/>
      <c r="K385" s="27"/>
      <c r="L385" s="73"/>
      <c r="M385" s="87"/>
      <c r="N385" s="84"/>
      <c r="O385" s="84"/>
      <c r="P385" s="33"/>
      <c r="Q385" s="19"/>
      <c r="R385" s="39">
        <v>1</v>
      </c>
      <c r="S385" s="30"/>
      <c r="T385" s="30"/>
      <c r="U385" s="34">
        <f t="shared" si="83"/>
        <v>2</v>
      </c>
      <c r="V385" s="35"/>
      <c r="W385" s="35"/>
      <c r="X385" s="18" t="str">
        <f t="shared" si="85"/>
        <v>AsXSn 4x50 mm2+AsXSn 2x25 mm2+AsXSn 4x50 mm2</v>
      </c>
      <c r="Y385" s="18" t="str">
        <f t="shared" si="80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83"/>
        <v>2</v>
      </c>
      <c r="V386" s="35"/>
      <c r="W386" s="35"/>
      <c r="X386" s="18" t="str">
        <f t="shared" si="85"/>
        <v>AsXSn 4x50 mm2+AsXSn 2x25 mm2+AsXSn 4x50 mm2</v>
      </c>
      <c r="Y386" s="18" t="str">
        <f t="shared" si="80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83"/>
        <v>2</v>
      </c>
      <c r="V387" s="35"/>
      <c r="W387" s="35"/>
      <c r="X387" s="18" t="str">
        <f t="shared" si="85"/>
        <v>AsXSn 4x50 mm2+AsXSn 2x25 mm2+AsXSn 4x50 mm2</v>
      </c>
      <c r="Y387" s="18" t="str">
        <f t="shared" si="80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>
        <f t="shared" si="83"/>
        <v>2</v>
      </c>
      <c r="V388" s="35"/>
      <c r="W388" s="35"/>
      <c r="X388" s="18" t="str">
        <f t="shared" si="85"/>
        <v>AsXSn 4x50 mm2+AsXSn 2x25 mm2+AsXSn 4x50 mm2</v>
      </c>
      <c r="Y388" s="18" t="str">
        <f t="shared" si="80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33"/>
      <c r="Q389" s="19"/>
      <c r="R389" s="39">
        <v>1</v>
      </c>
      <c r="S389" s="30"/>
      <c r="T389" s="30"/>
      <c r="U389" s="34">
        <f t="shared" si="83"/>
        <v>2</v>
      </c>
      <c r="V389" s="35"/>
      <c r="W389" s="35"/>
      <c r="X389" s="18" t="str">
        <f t="shared" si="85"/>
        <v>AsXSn 4x50 mm2+AsXSn 2x25 mm2+AsXSn 4x50 mm2</v>
      </c>
      <c r="Y389" s="18" t="str">
        <f t="shared" si="80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9">
        <v>1</v>
      </c>
      <c r="S390" s="30"/>
      <c r="T390" s="30"/>
      <c r="U390" s="34">
        <f t="shared" si="83"/>
        <v>2</v>
      </c>
      <c r="V390" s="35"/>
      <c r="W390" s="35"/>
      <c r="X390" s="18" t="str">
        <f>IF(R390="4xAL50+2xAL25 +AsXSn 4x50",("AL.  4x50 mm2+AL. 2x25 mm2+AsXSn 4x50 mm2"),("AsXSn 4x50 mm2"))</f>
        <v>AsXSn 4x50 mm2</v>
      </c>
      <c r="Y390" s="18" t="str">
        <f t="shared" si="80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9">
        <v>1</v>
      </c>
      <c r="S391" s="30"/>
      <c r="T391" s="30"/>
      <c r="U391" s="34">
        <f t="shared" si="83"/>
        <v>2</v>
      </c>
      <c r="V391" s="35"/>
      <c r="W391" s="35"/>
      <c r="X391" s="18" t="str">
        <f>IF(R391="4xAL50+2xAL25 +AsXSn 4x50",("AL.  4x50 mm2+AL. 2x25 mm2+AsXSn 4x50 mm2"),("AsXSn 4x50 mm2"))</f>
        <v>AsXSn 4x50 mm2</v>
      </c>
      <c r="Y391" s="18" t="str">
        <f t="shared" si="80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90"/>
      <c r="B392" s="91"/>
      <c r="C392" s="10"/>
      <c r="D392" s="10"/>
      <c r="E392" s="56"/>
      <c r="F392" s="10"/>
      <c r="G392" s="65"/>
      <c r="H392" s="10"/>
      <c r="I392" s="27"/>
      <c r="J392" s="27"/>
      <c r="K392" s="27"/>
      <c r="L392" s="73"/>
      <c r="M392" s="87"/>
      <c r="N392" s="84"/>
      <c r="O392" s="84"/>
      <c r="P392" s="33"/>
      <c r="Q392" s="19"/>
      <c r="R392" s="39">
        <v>1</v>
      </c>
      <c r="S392" s="30"/>
      <c r="T392" s="30"/>
      <c r="U392" s="34">
        <f t="shared" si="83"/>
        <v>2</v>
      </c>
      <c r="V392" s="35"/>
      <c r="W392" s="35"/>
      <c r="X392" s="18" t="str">
        <f>IF(R392="4xAL50+2xAL25 +AsXSn 4x50",("AL.  4x50 mm2+AL. 2x25 mm2+AsXSn 4x50 mm2"),("AsXSn 4x50 mm2"))</f>
        <v>AsXSn 4x50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90"/>
      <c r="B393" s="91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9">
        <v>1</v>
      </c>
      <c r="S393" s="30"/>
      <c r="T393" s="30"/>
      <c r="U393" s="34">
        <f t="shared" si="83"/>
        <v>2</v>
      </c>
      <c r="V393" s="35"/>
      <c r="W393" s="35"/>
      <c r="X393" s="18" t="str">
        <f>IF(R393="4xAL50+2xAL25 +AsXSn 4x50",("AL.  4x50 mm2+AL. 2x25 mm2+AsXSn 4x50 mm2"),("AsXSn 4x50 mm2"))</f>
        <v>AsXSn 4x50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90"/>
      <c r="B394" s="91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9">
        <v>1</v>
      </c>
      <c r="S394" s="30"/>
      <c r="T394" s="30"/>
      <c r="U394" s="34">
        <f t="shared" si="83"/>
        <v>2</v>
      </c>
      <c r="V394" s="35"/>
      <c r="W394" s="35"/>
      <c r="X394" s="18"/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90"/>
      <c r="B395" s="91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33"/>
      <c r="Q395" s="19"/>
      <c r="R395" s="39">
        <v>1</v>
      </c>
      <c r="S395" s="30"/>
      <c r="T395" s="30"/>
      <c r="U395" s="34">
        <f t="shared" si="83"/>
        <v>2</v>
      </c>
      <c r="V395" s="35"/>
      <c r="W395" s="35"/>
      <c r="X395" s="18"/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90"/>
      <c r="B396" s="91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9">
        <v>1</v>
      </c>
      <c r="S396" s="30"/>
      <c r="T396" s="30"/>
      <c r="U396" s="34">
        <f t="shared" si="83"/>
        <v>2</v>
      </c>
      <c r="V396" s="35"/>
      <c r="W396" s="35"/>
      <c r="X396" s="18" t="str">
        <f>IF(R396="4xAL50 + 4xAL50 + 2xAL25", ("2xAL.  4x50 mm2+AL. 2x25 mm2"), ("AsXSn 4x50 mm2+AsXSn 2x25 mm2"))</f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90"/>
      <c r="B397" s="91"/>
      <c r="C397" s="10"/>
      <c r="D397" s="10"/>
      <c r="E397" s="56"/>
      <c r="F397" s="10"/>
      <c r="G397" s="65"/>
      <c r="H397" s="10"/>
      <c r="I397" s="10"/>
      <c r="J397" s="10"/>
      <c r="K397" s="10"/>
      <c r="L397" s="73"/>
      <c r="M397" s="87"/>
      <c r="N397" s="30"/>
      <c r="O397" s="30"/>
      <c r="P397" s="33"/>
      <c r="Q397" s="19"/>
      <c r="R397" s="39">
        <v>1</v>
      </c>
      <c r="S397" s="30"/>
      <c r="T397" s="30"/>
      <c r="U397" s="34">
        <f t="shared" si="83"/>
        <v>2</v>
      </c>
      <c r="V397" s="35"/>
      <c r="W397" s="35"/>
      <c r="X397" s="18" t="str">
        <f>IF(R397="4xAL50 + 4xAL50 + 2xAL25", ("2xAL.  4x50 mm2+AL. 2x25 mm2"), ("AsXSn 4x50 mm2+AsXSn 2x25 mm2"))</f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90"/>
      <c r="B398" s="91"/>
      <c r="C398" s="10"/>
      <c r="D398" s="10"/>
      <c r="E398" s="56"/>
      <c r="F398" s="10"/>
      <c r="G398" s="65"/>
      <c r="H398" s="10"/>
      <c r="I398" s="27"/>
      <c r="J398" s="27"/>
      <c r="K398" s="27"/>
      <c r="L398" s="73"/>
      <c r="M398" s="87"/>
      <c r="N398" s="84"/>
      <c r="O398" s="84"/>
      <c r="P398" s="33"/>
      <c r="Q398" s="19"/>
      <c r="R398" s="39">
        <v>1</v>
      </c>
      <c r="S398" s="30"/>
      <c r="T398" s="30"/>
      <c r="U398" s="34">
        <f t="shared" si="83"/>
        <v>2</v>
      </c>
      <c r="V398" s="35"/>
      <c r="W398" s="35"/>
      <c r="X398" s="18" t="str">
        <f t="shared" ref="X398:X410" si="86">IF(R398="4xAL50 + 2xAL25", ("AL.  4x50 mm2+AL. 2x25 mm2"), ("AsXSn 4x50 mm2+AsXSn 2x25 mm2"))</f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90"/>
      <c r="B399" s="91"/>
      <c r="C399" s="10"/>
      <c r="D399" s="10"/>
      <c r="E399" s="56"/>
      <c r="F399" s="10"/>
      <c r="G399" s="65"/>
      <c r="H399" s="10"/>
      <c r="I399" s="27"/>
      <c r="J399" s="27"/>
      <c r="K399" s="27"/>
      <c r="L399" s="83"/>
      <c r="M399" s="87"/>
      <c r="N399" s="84"/>
      <c r="O399" s="84"/>
      <c r="P399" s="89"/>
      <c r="Q399" s="19"/>
      <c r="R399" s="39">
        <v>1</v>
      </c>
      <c r="S399" s="30"/>
      <c r="T399" s="30"/>
      <c r="U399" s="34">
        <f t="shared" si="83"/>
        <v>2</v>
      </c>
      <c r="V399" s="35"/>
      <c r="W399" s="35"/>
      <c r="X399" s="18" t="str">
        <f t="shared" si="86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83"/>
      <c r="M400" s="87"/>
      <c r="N400" s="84"/>
      <c r="O400" s="84"/>
      <c r="P400" s="33"/>
      <c r="Q400" s="19"/>
      <c r="R400" s="39">
        <v>1</v>
      </c>
      <c r="S400" s="30"/>
      <c r="T400" s="30"/>
      <c r="U400" s="34">
        <f t="shared" si="83"/>
        <v>2</v>
      </c>
      <c r="V400" s="35"/>
      <c r="W400" s="35"/>
      <c r="X400" s="18" t="str">
        <f t="shared" si="86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83"/>
      <c r="M401" s="87"/>
      <c r="N401" s="84"/>
      <c r="O401" s="84"/>
      <c r="P401" s="33"/>
      <c r="Q401" s="19"/>
      <c r="R401" s="39">
        <v>1</v>
      </c>
      <c r="S401" s="30"/>
      <c r="T401" s="30"/>
      <c r="U401" s="34">
        <f t="shared" si="83"/>
        <v>2</v>
      </c>
      <c r="V401" s="35"/>
      <c r="W401" s="35"/>
      <c r="X401" s="18" t="str">
        <f t="shared" si="86"/>
        <v>AsXSn 4x50 mm2+AsXSn 2x25 mm2</v>
      </c>
      <c r="Y401" s="18" t="str">
        <f t="shared" ref="Y401:Y411" si="87">IF(S401="T",(", lampa OU, przyłącze napow. nN"), (" przyłącze napow. nN"))</f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83"/>
      <c r="M402" s="87"/>
      <c r="N402" s="84"/>
      <c r="O402" s="84"/>
      <c r="P402" s="33"/>
      <c r="Q402" s="19"/>
      <c r="R402" s="39">
        <v>1</v>
      </c>
      <c r="S402" s="30"/>
      <c r="T402" s="30"/>
      <c r="U402" s="34"/>
      <c r="V402" s="35"/>
      <c r="W402" s="35"/>
      <c r="X402" s="18" t="str">
        <f t="shared" si="86"/>
        <v>AsXSn 4x50 mm2+AsXSn 2x25 mm2</v>
      </c>
      <c r="Y402" s="18" t="str">
        <f t="shared" si="87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73"/>
      <c r="M403" s="87"/>
      <c r="N403" s="84"/>
      <c r="O403" s="84"/>
      <c r="P403" s="33"/>
      <c r="Q403" s="19"/>
      <c r="R403" s="39">
        <v>1</v>
      </c>
      <c r="S403" s="30"/>
      <c r="T403" s="30"/>
      <c r="U403" s="34"/>
      <c r="V403" s="35"/>
      <c r="W403" s="35"/>
      <c r="X403" s="18" t="str">
        <f t="shared" si="86"/>
        <v>AsXSn 4x50 mm2+AsXSn 2x25 mm2</v>
      </c>
      <c r="Y403" s="18" t="str">
        <f t="shared" si="87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32" t="s">
        <v>54</v>
      </c>
      <c r="N404" s="84"/>
      <c r="O404" s="84"/>
      <c r="P404" s="33"/>
      <c r="Q404" s="19"/>
      <c r="R404" s="30"/>
      <c r="S404" s="30"/>
      <c r="T404" s="30"/>
      <c r="U404" s="34"/>
      <c r="V404" s="35"/>
      <c r="W404" s="35"/>
      <c r="X404" s="18" t="str">
        <f t="shared" si="86"/>
        <v>AsXSn 4x50 mm2+AsXSn 2x25 mm2</v>
      </c>
      <c r="Y404" s="18" t="str">
        <f t="shared" si="87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92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84"/>
      <c r="P405" s="33"/>
      <c r="Q405" s="19"/>
      <c r="R405" s="30"/>
      <c r="S405" s="30"/>
      <c r="T405" s="30"/>
      <c r="U405" s="34"/>
      <c r="V405" s="35"/>
      <c r="W405" s="35"/>
      <c r="X405" s="18" t="str">
        <f t="shared" si="86"/>
        <v>AsXSn 4x50 mm2+AsXSn 2x25 mm2</v>
      </c>
      <c r="Y405" s="18" t="str">
        <f t="shared" si="87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92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84"/>
      <c r="P406" s="33"/>
      <c r="Q406" s="19"/>
      <c r="R406" s="30"/>
      <c r="S406" s="30"/>
      <c r="T406" s="30"/>
      <c r="U406" s="34"/>
      <c r="V406" s="35"/>
      <c r="W406" s="35"/>
      <c r="X406" s="18" t="str">
        <f t="shared" si="86"/>
        <v>AsXSn 4x50 mm2+AsXSn 2x25 mm2</v>
      </c>
      <c r="Y406" s="18" t="str">
        <f t="shared" si="87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92"/>
      <c r="C407" s="10"/>
      <c r="D407" s="10"/>
      <c r="E407" s="56"/>
      <c r="F407" s="10"/>
      <c r="G407" s="65"/>
      <c r="H407" s="10"/>
      <c r="I407" s="27"/>
      <c r="J407" s="27"/>
      <c r="K407" s="27"/>
      <c r="L407" s="71"/>
      <c r="M407" s="87"/>
      <c r="N407" s="84"/>
      <c r="O407" s="84"/>
      <c r="P407" s="33"/>
      <c r="Q407" s="19"/>
      <c r="R407" s="30"/>
      <c r="S407" s="30"/>
      <c r="T407" s="30"/>
      <c r="U407" s="34"/>
      <c r="V407" s="35"/>
      <c r="W407" s="35"/>
      <c r="X407" s="18" t="str">
        <f t="shared" si="86"/>
        <v>AsXSn 4x50 mm2+AsXSn 2x25 mm2</v>
      </c>
      <c r="Y407" s="18" t="str">
        <f t="shared" si="87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1"/>
      <c r="M408" s="87"/>
      <c r="N408" s="84"/>
      <c r="O408" s="84"/>
      <c r="P408" s="33"/>
      <c r="Q408" s="19"/>
      <c r="R408" s="30"/>
      <c r="S408" s="30"/>
      <c r="T408" s="30"/>
      <c r="U408" s="34"/>
      <c r="V408" s="35"/>
      <c r="W408" s="35"/>
      <c r="X408" s="18" t="str">
        <f t="shared" si="86"/>
        <v>AsXSn 4x50 mm2+AsXSn 2x25 mm2</v>
      </c>
      <c r="Y408" s="18" t="str">
        <f t="shared" si="87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54"/>
      <c r="D409" s="54"/>
      <c r="E409" s="53"/>
      <c r="F409" s="54"/>
      <c r="G409" s="88"/>
      <c r="H409" s="54"/>
      <c r="I409" s="54"/>
      <c r="J409" s="54"/>
      <c r="K409" s="27"/>
      <c r="L409" s="83"/>
      <c r="M409" s="87"/>
      <c r="N409" s="30"/>
      <c r="O409" s="30"/>
      <c r="P409" s="89"/>
      <c r="Q409" s="19"/>
      <c r="R409" s="30"/>
      <c r="S409" s="30"/>
      <c r="T409" s="30"/>
      <c r="U409" s="93"/>
      <c r="V409" s="35"/>
      <c r="W409" s="35"/>
      <c r="X409" s="18" t="str">
        <f t="shared" si="86"/>
        <v>AsXSn 4x50 mm2+AsXSn 2x25 mm2</v>
      </c>
      <c r="Y409" s="18" t="str">
        <f t="shared" si="87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x14ac:dyDescent="0.2">
      <c r="A410" s="10"/>
      <c r="B410" s="75"/>
      <c r="C410" s="54"/>
      <c r="D410" s="54"/>
      <c r="E410" s="53"/>
      <c r="F410" s="54"/>
      <c r="G410" s="88"/>
      <c r="H410" s="54"/>
      <c r="I410" s="54"/>
      <c r="J410" s="54"/>
      <c r="K410" s="27"/>
      <c r="L410" s="83"/>
      <c r="M410" s="87"/>
      <c r="N410" s="30"/>
      <c r="O410" s="30"/>
      <c r="P410" s="33"/>
      <c r="Q410" s="19"/>
      <c r="R410" s="30"/>
      <c r="S410" s="30"/>
      <c r="T410" s="30"/>
      <c r="U410" s="34"/>
      <c r="V410" s="35"/>
      <c r="W410" s="35"/>
      <c r="X410" s="18" t="str">
        <f t="shared" si="86"/>
        <v>AsXSn 4x50 mm2+AsXSn 2x25 mm2</v>
      </c>
      <c r="Y410" s="18" t="str">
        <f t="shared" si="87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x14ac:dyDescent="0.2">
      <c r="A411" s="10"/>
      <c r="B411" s="75"/>
      <c r="C411" s="54"/>
      <c r="D411" s="54"/>
      <c r="E411" s="53"/>
      <c r="F411" s="54"/>
      <c r="G411" s="88"/>
      <c r="H411" s="54"/>
      <c r="I411" s="54"/>
      <c r="J411" s="54"/>
      <c r="K411" s="27"/>
      <c r="L411" s="83"/>
      <c r="M411" s="87"/>
      <c r="N411" s="30"/>
      <c r="O411" s="30"/>
      <c r="P411" s="33"/>
      <c r="Q411" s="19"/>
      <c r="R411" s="30"/>
      <c r="S411" s="30"/>
      <c r="T411" s="30"/>
      <c r="U411" s="34"/>
      <c r="V411" s="35"/>
      <c r="W411" s="35"/>
      <c r="X411" s="18"/>
      <c r="Y411" s="18" t="str">
        <f t="shared" si="87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75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/>
      <c r="Y412" s="18"/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75"/>
      <c r="C413" s="10"/>
      <c r="D413" s="10"/>
      <c r="E413" s="56"/>
      <c r="F413" s="10"/>
      <c r="G413" s="65"/>
      <c r="H413" s="10"/>
      <c r="I413" s="10"/>
      <c r="J413" s="10"/>
      <c r="K413" s="10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/>
      <c r="Y413" s="18"/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33"/>
      <c r="Q414" s="19"/>
      <c r="R414" s="86"/>
      <c r="S414" s="84"/>
      <c r="T414" s="30"/>
      <c r="U414" s="34"/>
      <c r="V414" s="35"/>
      <c r="W414" s="35"/>
      <c r="X414" s="18" t="str">
        <f t="shared" ref="X414:X433" si="88">IF(R414="4xAL50 + 2xAL25", ("AL.  4x50 mm2+AL. 2x25 mm2"), ("AsXSn 4x50 mm2+AsXSn 2x25 mm2"))</f>
        <v>AsXSn 4x50 mm2+AsXSn 2x25 mm2</v>
      </c>
      <c r="Y414" s="18" t="str">
        <f t="shared" ref="Y414:Y433" si="89">IF(S414="T",(", lampa OU, przyłącze napow. nN"), (" przyłącze napow. nN"))</f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x14ac:dyDescent="0.2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73"/>
      <c r="M415" s="87">
        <f>E415</f>
        <v>0</v>
      </c>
      <c r="N415" s="84"/>
      <c r="O415" s="30"/>
      <c r="P415" s="33"/>
      <c r="Q415" s="19"/>
      <c r="R415" s="86"/>
      <c r="S415" s="84"/>
      <c r="T415" s="30"/>
      <c r="U415" s="34"/>
      <c r="V415" s="35"/>
      <c r="W415" s="35"/>
      <c r="X415" s="18" t="str">
        <f t="shared" si="88"/>
        <v>AsXSn 4x50 mm2+AsXSn 2x25 mm2</v>
      </c>
      <c r="Y415" s="18" t="str">
        <f t="shared" si="89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3"/>
      <c r="M416" s="87">
        <f>E416</f>
        <v>0</v>
      </c>
      <c r="N416" s="84"/>
      <c r="O416" s="30"/>
      <c r="P416" s="33"/>
      <c r="Q416" s="43"/>
      <c r="R416" s="86"/>
      <c r="S416" s="84"/>
      <c r="T416" s="30"/>
      <c r="U416" s="34"/>
      <c r="V416" s="35"/>
      <c r="W416" s="35"/>
      <c r="X416" s="18" t="str">
        <f t="shared" si="88"/>
        <v>AsXSn 4x50 mm2+AsXSn 2x25 mm2</v>
      </c>
      <c r="Y416" s="18" t="str">
        <f t="shared" si="89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10"/>
      <c r="E417" s="56"/>
      <c r="F417" s="10"/>
      <c r="G417" s="65"/>
      <c r="H417" s="10"/>
      <c r="I417" s="27"/>
      <c r="J417" s="27"/>
      <c r="K417" s="27"/>
      <c r="L417" s="83"/>
      <c r="M417" s="87">
        <f>E417</f>
        <v>0</v>
      </c>
      <c r="N417" s="84"/>
      <c r="O417" s="30"/>
      <c r="P417" s="33"/>
      <c r="Q417" s="19"/>
      <c r="R417" s="86"/>
      <c r="S417" s="84"/>
      <c r="T417" s="30"/>
      <c r="U417" s="34"/>
      <c r="V417" s="35"/>
      <c r="W417" s="35"/>
      <c r="X417" s="18" t="str">
        <f t="shared" si="88"/>
        <v>AsXSn 4x50 mm2+AsXSn 2x25 mm2</v>
      </c>
      <c r="Y417" s="18" t="str">
        <f t="shared" si="89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thickBot="1" x14ac:dyDescent="0.25">
      <c r="A418" s="10"/>
      <c r="B418" s="75"/>
      <c r="C418" s="10"/>
      <c r="D418" s="10"/>
      <c r="E418" s="56"/>
      <c r="F418" s="10"/>
      <c r="G418" s="65"/>
      <c r="H418" s="10"/>
      <c r="I418" s="27"/>
      <c r="J418" s="27"/>
      <c r="K418" s="27"/>
      <c r="L418" s="83"/>
      <c r="M418" s="87">
        <f>E418</f>
        <v>0</v>
      </c>
      <c r="N418" s="84"/>
      <c r="O418" s="30"/>
      <c r="P418" s="89"/>
      <c r="Q418" s="19"/>
      <c r="R418" s="86"/>
      <c r="S418" s="84"/>
      <c r="T418" s="30"/>
      <c r="U418" s="34"/>
      <c r="V418" s="35"/>
      <c r="W418" s="35"/>
      <c r="X418" s="18" t="str">
        <f t="shared" si="88"/>
        <v>AsXSn 4x50 mm2+AsXSn 2x25 mm2</v>
      </c>
      <c r="Y418" s="18" t="str">
        <f t="shared" si="89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10"/>
      <c r="E419" s="56"/>
      <c r="F419" s="10"/>
      <c r="G419" s="65"/>
      <c r="H419" s="10"/>
      <c r="I419" s="27"/>
      <c r="J419" s="27"/>
      <c r="K419" s="27"/>
      <c r="L419" s="83"/>
      <c r="M419" s="87"/>
      <c r="N419" s="84"/>
      <c r="O419" s="30"/>
      <c r="P419" s="89"/>
      <c r="Q419" s="19"/>
      <c r="R419" s="86"/>
      <c r="S419" s="84"/>
      <c r="T419" s="30"/>
      <c r="U419" s="34"/>
      <c r="V419" s="35"/>
      <c r="W419" s="35"/>
      <c r="X419" s="18" t="str">
        <f t="shared" si="88"/>
        <v>AsXSn 4x50 mm2+AsXSn 2x25 mm2</v>
      </c>
      <c r="Y419" s="18" t="str">
        <f t="shared" si="89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10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6"/>
      <c r="S420" s="84"/>
      <c r="T420" s="30"/>
      <c r="U420" s="34"/>
      <c r="V420" s="35"/>
      <c r="W420" s="35"/>
      <c r="X420" s="18" t="str">
        <f t="shared" si="88"/>
        <v>AsXSn 4x50 mm2+AsXSn 2x25 mm2</v>
      </c>
      <c r="Y420" s="18" t="str">
        <f t="shared" si="89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10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6"/>
      <c r="S421" s="84"/>
      <c r="T421" s="30"/>
      <c r="U421" s="34"/>
      <c r="V421" s="35"/>
      <c r="W421" s="35"/>
      <c r="X421" s="18" t="str">
        <f t="shared" si="88"/>
        <v>AsXSn 4x50 mm2+AsXSn 2x25 mm2</v>
      </c>
      <c r="Y421" s="18" t="str">
        <f t="shared" si="89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10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6"/>
      <c r="S422" s="84"/>
      <c r="T422" s="30"/>
      <c r="U422" s="34"/>
      <c r="V422" s="35"/>
      <c r="W422" s="35"/>
      <c r="X422" s="18" t="str">
        <f t="shared" si="88"/>
        <v>AsXSn 4x50 mm2+AsXSn 2x25 mm2</v>
      </c>
      <c r="Y422" s="18" t="str">
        <f t="shared" si="89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10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6"/>
      <c r="S423" s="84"/>
      <c r="T423" s="30"/>
      <c r="U423" s="34"/>
      <c r="V423" s="35"/>
      <c r="W423" s="35"/>
      <c r="X423" s="18" t="str">
        <f t="shared" si="88"/>
        <v>AsXSn 4x50 mm2+AsXSn 2x25 mm2</v>
      </c>
      <c r="Y423" s="18" t="str">
        <f t="shared" si="89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thickBot="1" x14ac:dyDescent="0.25">
      <c r="A424" s="10"/>
      <c r="B424" s="75"/>
      <c r="C424" s="10"/>
      <c r="D424" s="10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89"/>
      <c r="Q424" s="19"/>
      <c r="R424" s="86"/>
      <c r="S424" s="84"/>
      <c r="T424" s="30"/>
      <c r="U424" s="34"/>
      <c r="V424" s="35"/>
      <c r="W424" s="35"/>
      <c r="X424" s="18" t="str">
        <f t="shared" si="88"/>
        <v>AsXSn 4x50 mm2+AsXSn 2x25 mm2</v>
      </c>
      <c r="Y424" s="18" t="str">
        <f t="shared" si="89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10"/>
      <c r="E425" s="56"/>
      <c r="F425" s="10"/>
      <c r="G425" s="13"/>
      <c r="H425" s="10"/>
      <c r="I425" s="27"/>
      <c r="J425" s="27"/>
      <c r="K425" s="27"/>
      <c r="L425" s="83"/>
      <c r="M425" s="87"/>
      <c r="N425" s="84"/>
      <c r="O425" s="30"/>
      <c r="P425" s="89"/>
      <c r="Q425" s="19"/>
      <c r="R425" s="86"/>
      <c r="S425" s="84"/>
      <c r="T425" s="30"/>
      <c r="U425" s="34"/>
      <c r="V425" s="35"/>
      <c r="W425" s="35"/>
      <c r="X425" s="18" t="str">
        <f t="shared" si="88"/>
        <v>AsXSn 4x50 mm2+AsXSn 2x25 mm2</v>
      </c>
      <c r="Y425" s="18" t="str">
        <f t="shared" si="89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92"/>
      <c r="C426" s="54"/>
      <c r="D426" s="54"/>
      <c r="E426" s="53"/>
      <c r="F426" s="54"/>
      <c r="G426" s="88"/>
      <c r="H426" s="54"/>
      <c r="I426" s="54"/>
      <c r="J426" s="54"/>
      <c r="K426" s="27"/>
      <c r="L426" s="83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 t="str">
        <f t="shared" si="88"/>
        <v>AsXSn 4x50 mm2+AsXSn 2x25 mm2</v>
      </c>
      <c r="Y426" s="18" t="str">
        <f t="shared" si="89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 t="str">
        <f t="shared" si="88"/>
        <v>AsXSn 4x50 mm2+AsXSn 2x25 mm2</v>
      </c>
      <c r="Y427" s="18" t="str">
        <f t="shared" si="89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83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8"/>
        <v>AsXSn 4x50 mm2+AsXSn 2x25 mm2</v>
      </c>
      <c r="Y428" s="18" t="str">
        <f t="shared" si="89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75"/>
      <c r="C429" s="10"/>
      <c r="D429" s="56"/>
      <c r="E429" s="56"/>
      <c r="F429" s="10"/>
      <c r="G429" s="65"/>
      <c r="H429" s="10"/>
      <c r="I429" s="27"/>
      <c r="J429" s="27"/>
      <c r="K429" s="27"/>
      <c r="L429" s="7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8"/>
        <v>AsXSn 4x50 mm2+AsXSn 2x25 mm2</v>
      </c>
      <c r="Y429" s="18" t="str">
        <f t="shared" si="89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8"/>
        <v>AsXSn 4x50 mm2+AsXSn 2x25 mm2</v>
      </c>
      <c r="Y430" s="18" t="str">
        <f t="shared" si="89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75"/>
      <c r="C431" s="10"/>
      <c r="D431" s="56"/>
      <c r="E431" s="56"/>
      <c r="F431" s="10"/>
      <c r="G431" s="65"/>
      <c r="H431" s="10"/>
      <c r="I431" s="27"/>
      <c r="J431" s="27"/>
      <c r="K431" s="27"/>
      <c r="L431" s="83"/>
      <c r="M431" s="87"/>
      <c r="N431" s="84"/>
      <c r="O431" s="30"/>
      <c r="P431" s="89"/>
      <c r="Q431" s="19"/>
      <c r="R431" s="84"/>
      <c r="S431" s="30"/>
      <c r="T431" s="30"/>
      <c r="U431" s="34"/>
      <c r="V431" s="35"/>
      <c r="W431" s="35"/>
      <c r="X431" s="18" t="str">
        <f t="shared" si="88"/>
        <v>AsXSn 4x50 mm2+AsXSn 2x25 mm2</v>
      </c>
      <c r="Y431" s="18" t="str">
        <f t="shared" si="89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x14ac:dyDescent="0.2">
      <c r="A432" s="10"/>
      <c r="B432" s="75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8"/>
        <v>AsXSn 4x50 mm2+AsXSn 2x25 mm2</v>
      </c>
      <c r="Y432" s="18" t="str">
        <f t="shared" si="89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75"/>
      <c r="C433" s="10"/>
      <c r="D433" s="56"/>
      <c r="E433" s="56"/>
      <c r="F433" s="10"/>
      <c r="G433" s="65"/>
      <c r="H433" s="10"/>
      <c r="I433" s="27"/>
      <c r="J433" s="27"/>
      <c r="K433" s="27"/>
      <c r="L433" s="71"/>
      <c r="M433" s="87"/>
      <c r="N433" s="84"/>
      <c r="O433" s="84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8"/>
        <v>AsXSn 4x50 mm2+AsXSn 2x25 mm2</v>
      </c>
      <c r="Y433" s="18" t="str">
        <f t="shared" si="89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75"/>
      <c r="C434" s="54"/>
      <c r="D434" s="54"/>
      <c r="E434" s="53"/>
      <c r="F434" s="54"/>
      <c r="G434" s="88"/>
      <c r="H434" s="54"/>
      <c r="I434" s="54"/>
      <c r="J434" s="54"/>
      <c r="K434" s="27"/>
      <c r="L434" s="71"/>
      <c r="M434" s="87"/>
      <c r="N434" s="30"/>
      <c r="O434" s="30"/>
      <c r="P434" s="33"/>
      <c r="Q434" s="19"/>
      <c r="R434" s="30"/>
      <c r="S434" s="30"/>
      <c r="T434" s="30"/>
      <c r="U434" s="34"/>
      <c r="V434" s="35"/>
      <c r="W434" s="35"/>
      <c r="X434" s="18"/>
      <c r="Y434" s="18"/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x14ac:dyDescent="0.2">
      <c r="A435" s="10"/>
      <c r="B435" s="75"/>
      <c r="C435" s="54"/>
      <c r="D435" s="54"/>
      <c r="E435" s="53"/>
      <c r="F435" s="54"/>
      <c r="G435" s="88"/>
      <c r="H435" s="54"/>
      <c r="I435" s="54"/>
      <c r="J435" s="54"/>
      <c r="K435" s="27"/>
      <c r="L435" s="71"/>
      <c r="M435" s="87"/>
      <c r="N435" s="30"/>
      <c r="O435" s="30"/>
      <c r="P435" s="33"/>
      <c r="Q435" s="19"/>
      <c r="R435" s="30"/>
      <c r="S435" s="30"/>
      <c r="T435" s="30"/>
      <c r="U435" s="34"/>
      <c r="V435" s="35"/>
      <c r="W435" s="35"/>
      <c r="X435" s="18"/>
      <c r="Y435" s="18"/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75"/>
      <c r="C436" s="10"/>
      <c r="D436" s="10"/>
      <c r="E436" s="56"/>
      <c r="F436" s="10"/>
      <c r="G436" s="65"/>
      <c r="H436" s="10"/>
      <c r="I436" s="10"/>
      <c r="J436" s="10"/>
      <c r="K436" s="10"/>
      <c r="L436" s="71"/>
      <c r="M436" s="87"/>
      <c r="N436" s="30"/>
      <c r="O436" s="30"/>
      <c r="P436" s="33"/>
      <c r="Q436" s="19"/>
      <c r="R436" s="30"/>
      <c r="S436" s="30"/>
      <c r="T436" s="30"/>
      <c r="U436" s="34"/>
      <c r="V436" s="35"/>
      <c r="W436" s="35"/>
      <c r="X436" s="18"/>
      <c r="Y436" s="18"/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75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ref="X437:X450" si="90">IF(R437="4xAL50 + 2xAL25", ("AL.  4x50 mm2+AL. 2x25 mm2"), ("AsXSn 4x50 mm2+AsXSn 2x25 mm2"))</f>
        <v>AsXSn 4x50 mm2+AsXSn 2x25 mm2</v>
      </c>
      <c r="Y437" s="18" t="str">
        <f t="shared" ref="Y437:Y500" si="91">IF(S437="T",(", lampa OU, przyłącze napow. nN"), (" przyłącze napow. nN"))</f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x14ac:dyDescent="0.2">
      <c r="A438" s="10"/>
      <c r="B438" s="75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90"/>
        <v>AsXSn 4x50 mm2+AsXSn 2x25 mm2</v>
      </c>
      <c r="Y438" s="18" t="str">
        <f t="shared" si="91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90"/>
        <v>AsXSn 4x50 mm2+AsXSn 2x25 mm2</v>
      </c>
      <c r="Y439" s="18" t="str">
        <f t="shared" si="91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/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90"/>
        <v>AsXSn 4x50 mm2+AsXSn 2x25 mm2</v>
      </c>
      <c r="Y440" s="18" t="str">
        <f t="shared" si="91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x14ac:dyDescent="0.2">
      <c r="A441" s="10"/>
      <c r="B441" s="92"/>
      <c r="C441" s="10"/>
      <c r="D441" s="53"/>
      <c r="E441" s="53"/>
      <c r="F441" s="54"/>
      <c r="G441" s="88"/>
      <c r="H441" s="10"/>
      <c r="I441" s="27"/>
      <c r="J441" s="27"/>
      <c r="K441" s="27"/>
      <c r="L441" s="83"/>
      <c r="M441" s="87"/>
      <c r="N441" s="84"/>
      <c r="O441" s="30"/>
      <c r="P441" s="33"/>
      <c r="Q441" s="19"/>
      <c r="R441" s="84"/>
      <c r="S441" s="30"/>
      <c r="T441" s="30"/>
      <c r="U441" s="34"/>
      <c r="V441" s="35"/>
      <c r="W441" s="35"/>
      <c r="X441" s="18" t="str">
        <f t="shared" si="90"/>
        <v>AsXSn 4x50 mm2+AsXSn 2x25 mm2</v>
      </c>
      <c r="Y441" s="18" t="str">
        <f t="shared" si="91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71"/>
      <c r="M442" s="87"/>
      <c r="N442" s="84"/>
      <c r="O442" s="30"/>
      <c r="P442" s="33"/>
      <c r="Q442" s="19"/>
      <c r="R442" s="84"/>
      <c r="S442" s="30"/>
      <c r="T442" s="30"/>
      <c r="U442" s="34"/>
      <c r="V442" s="35"/>
      <c r="W442" s="35"/>
      <c r="X442" s="18" t="str">
        <f t="shared" si="90"/>
        <v>AsXSn 4x50 mm2+AsXSn 2x25 mm2</v>
      </c>
      <c r="Y442" s="18" t="str">
        <f t="shared" si="91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/>
      <c r="D443" s="53"/>
      <c r="E443" s="53"/>
      <c r="F443" s="10"/>
      <c r="G443" s="65"/>
      <c r="H443" s="10"/>
      <c r="I443" s="27"/>
      <c r="J443" s="27"/>
      <c r="K443" s="27"/>
      <c r="L443" s="83"/>
      <c r="M443" s="87">
        <f>E443</f>
        <v>0</v>
      </c>
      <c r="N443" s="84"/>
      <c r="O443" s="30"/>
      <c r="P443" s="89"/>
      <c r="Q443" s="19"/>
      <c r="R443" s="84"/>
      <c r="S443" s="30"/>
      <c r="T443" s="30"/>
      <c r="U443" s="34"/>
      <c r="V443" s="35"/>
      <c r="W443" s="35"/>
      <c r="X443" s="18" t="str">
        <f t="shared" si="90"/>
        <v>AsXSn 4x50 mm2+AsXSn 2x25 mm2</v>
      </c>
      <c r="Y443" s="18" t="str">
        <f t="shared" si="91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/>
      <c r="D444" s="56"/>
      <c r="E444" s="56"/>
      <c r="F444" s="10"/>
      <c r="G444" s="65"/>
      <c r="H444" s="10"/>
      <c r="I444" s="27"/>
      <c r="J444" s="27"/>
      <c r="K444" s="27"/>
      <c r="L444" s="83"/>
      <c r="M444" s="87">
        <f>E444</f>
        <v>0</v>
      </c>
      <c r="N444" s="84"/>
      <c r="O444" s="30"/>
      <c r="P444" s="33"/>
      <c r="Q444" s="19"/>
      <c r="R444" s="84"/>
      <c r="S444" s="30"/>
      <c r="T444" s="30"/>
      <c r="U444" s="34"/>
      <c r="V444" s="35"/>
      <c r="W444" s="35"/>
      <c r="X444" s="18" t="str">
        <f t="shared" si="90"/>
        <v>AsXSn 4x50 mm2+AsXSn 2x25 mm2</v>
      </c>
      <c r="Y444" s="18" t="str">
        <f t="shared" si="91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/>
      <c r="D445" s="53"/>
      <c r="E445" s="53"/>
      <c r="F445" s="10"/>
      <c r="G445" s="65"/>
      <c r="H445" s="10"/>
      <c r="I445" s="27"/>
      <c r="J445" s="27"/>
      <c r="K445" s="27"/>
      <c r="L445" s="73"/>
      <c r="M445" s="87">
        <f>E445</f>
        <v>0</v>
      </c>
      <c r="N445" s="84"/>
      <c r="O445" s="30"/>
      <c r="P445" s="33"/>
      <c r="Q445" s="19"/>
      <c r="R445" s="84"/>
      <c r="S445" s="30"/>
      <c r="T445" s="30"/>
      <c r="U445" s="34"/>
      <c r="V445" s="35"/>
      <c r="W445" s="35"/>
      <c r="X445" s="18" t="str">
        <f t="shared" si="90"/>
        <v>AsXSn 4x50 mm2+AsXSn 2x25 mm2</v>
      </c>
      <c r="Y445" s="18" t="str">
        <f t="shared" si="91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/>
      <c r="D446" s="56"/>
      <c r="E446" s="56"/>
      <c r="F446" s="10"/>
      <c r="G446" s="65"/>
      <c r="H446" s="10"/>
      <c r="I446" s="27"/>
      <c r="J446" s="27"/>
      <c r="K446" s="27"/>
      <c r="L446" s="83"/>
      <c r="M446" s="87"/>
      <c r="N446" s="84"/>
      <c r="O446" s="30"/>
      <c r="P446" s="89"/>
      <c r="Q446" s="19"/>
      <c r="R446" s="84"/>
      <c r="S446" s="30"/>
      <c r="T446" s="30"/>
      <c r="U446" s="34"/>
      <c r="V446" s="35"/>
      <c r="W446" s="35"/>
      <c r="X446" s="18" t="str">
        <f t="shared" si="90"/>
        <v>AsXSn 4x50 mm2+AsXSn 2x25 mm2</v>
      </c>
      <c r="Y446" s="18" t="str">
        <f t="shared" si="91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x14ac:dyDescent="0.2">
      <c r="A447" s="10"/>
      <c r="B447" s="92"/>
      <c r="C447" s="10"/>
      <c r="D447" s="53"/>
      <c r="E447" s="53"/>
      <c r="F447" s="10"/>
      <c r="G447" s="65"/>
      <c r="H447" s="10"/>
      <c r="I447" s="27"/>
      <c r="J447" s="27"/>
      <c r="K447" s="27"/>
      <c r="L447" s="83"/>
      <c r="M447" s="87"/>
      <c r="N447" s="84"/>
      <c r="O447" s="30"/>
      <c r="P447" s="33"/>
      <c r="Q447" s="19"/>
      <c r="R447" s="84"/>
      <c r="S447" s="30"/>
      <c r="T447" s="30"/>
      <c r="U447" s="34"/>
      <c r="V447" s="35"/>
      <c r="W447" s="35"/>
      <c r="X447" s="18" t="str">
        <f t="shared" si="90"/>
        <v>AsXSn 4x50 mm2+AsXSn 2x25 mm2</v>
      </c>
      <c r="Y447" s="18" t="str">
        <f t="shared" si="91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6"/>
      <c r="F448" s="10"/>
      <c r="G448" s="65"/>
      <c r="H448" s="10"/>
      <c r="I448" s="27"/>
      <c r="J448" s="27"/>
      <c r="K448" s="27"/>
      <c r="L448" s="71"/>
      <c r="M448" s="87"/>
      <c r="N448" s="84"/>
      <c r="O448" s="30"/>
      <c r="P448" s="33"/>
      <c r="Q448" s="19"/>
      <c r="R448" s="84"/>
      <c r="S448" s="30"/>
      <c r="T448" s="30"/>
      <c r="U448" s="34"/>
      <c r="V448" s="35"/>
      <c r="W448" s="35"/>
      <c r="X448" s="18" t="str">
        <f t="shared" si="90"/>
        <v>AsXSn 4x50 mm2+AsXSn 2x25 mm2</v>
      </c>
      <c r="Y448" s="18" t="str">
        <f t="shared" si="91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/>
      <c r="D449" s="53"/>
      <c r="E449" s="53"/>
      <c r="F449" s="10"/>
      <c r="G449" s="65"/>
      <c r="H449" s="10"/>
      <c r="I449" s="27"/>
      <c r="J449" s="27"/>
      <c r="K449" s="27"/>
      <c r="L449" s="83"/>
      <c r="M449" s="87">
        <f>E449</f>
        <v>0</v>
      </c>
      <c r="N449" s="84"/>
      <c r="O449" s="30"/>
      <c r="P449" s="89"/>
      <c r="Q449" s="19"/>
      <c r="R449" s="84"/>
      <c r="S449" s="30"/>
      <c r="T449" s="30"/>
      <c r="U449" s="34"/>
      <c r="V449" s="35"/>
      <c r="W449" s="35"/>
      <c r="X449" s="18" t="str">
        <f t="shared" si="90"/>
        <v>AsXSn 4x50 mm2+AsXSn 2x25 mm2</v>
      </c>
      <c r="Y449" s="18" t="str">
        <f t="shared" si="91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56"/>
      <c r="F450" s="10"/>
      <c r="G450" s="65"/>
      <c r="H450" s="10"/>
      <c r="I450" s="27"/>
      <c r="J450" s="27"/>
      <c r="K450" s="27"/>
      <c r="L450" s="83"/>
      <c r="M450" s="87">
        <f>E450</f>
        <v>0</v>
      </c>
      <c r="N450" s="84"/>
      <c r="O450" s="30"/>
      <c r="P450" s="89"/>
      <c r="Q450" s="19"/>
      <c r="R450" s="84"/>
      <c r="S450" s="30"/>
      <c r="T450" s="30"/>
      <c r="U450" s="34"/>
      <c r="V450" s="35"/>
      <c r="W450" s="35"/>
      <c r="X450" s="18" t="str">
        <f t="shared" si="90"/>
        <v>AsXSn 4x50 mm2+AsXSn 2x25 mm2</v>
      </c>
      <c r="Y450" s="18" t="str">
        <f t="shared" si="91"/>
        <v xml:space="preserve"> przyłącze napow. nN</v>
      </c>
      <c r="Z450" s="18"/>
      <c r="AA450" s="16"/>
      <c r="AB450" s="16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4"/>
      <c r="E451" s="53"/>
      <c r="F451" s="54"/>
      <c r="G451" s="88"/>
      <c r="H451" s="54"/>
      <c r="I451" s="54"/>
      <c r="J451" s="54"/>
      <c r="K451" s="27"/>
      <c r="L451" s="71"/>
      <c r="M451" s="87"/>
      <c r="N451" s="30"/>
      <c r="O451" s="30"/>
      <c r="P451" s="89"/>
      <c r="Q451" s="19"/>
      <c r="R451" s="30"/>
      <c r="S451" s="30"/>
      <c r="T451" s="30"/>
      <c r="U451" s="93"/>
      <c r="V451" s="35"/>
      <c r="W451" s="35"/>
      <c r="X451" s="18" t="str">
        <f>IF(R451="ASxN 4x50 + ASxN 4x50 + ASxN 4x25", ("2xAsXSn 4x50 mm2+2xAsXSn 2x25 mm2"), ("AsXSn 4x50 mm2+AsXSn 2x25 mm2"))</f>
        <v>AsXSn 4x50 mm2+AsXSn 2x25 mm2</v>
      </c>
      <c r="Y451" s="18" t="str">
        <f t="shared" si="91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54"/>
      <c r="D452" s="54"/>
      <c r="E452" s="53"/>
      <c r="F452" s="54"/>
      <c r="G452" s="88"/>
      <c r="H452" s="54"/>
      <c r="I452" s="54"/>
      <c r="J452" s="54"/>
      <c r="K452" s="27"/>
      <c r="L452" s="71"/>
      <c r="M452" s="87"/>
      <c r="N452" s="30"/>
      <c r="O452" s="30"/>
      <c r="P452" s="89"/>
      <c r="Q452" s="19"/>
      <c r="R452" s="30"/>
      <c r="S452" s="30"/>
      <c r="T452" s="30"/>
      <c r="U452" s="34"/>
      <c r="V452" s="35"/>
      <c r="W452" s="35"/>
      <c r="X452" s="18" t="str">
        <f>IF(R452="ASxN 4x50 + ASxN 4x50 + ASxN 4x25", ("2xAsXSn 4x50 mm2+2xAsXSn 2x25 mm2"), ("AsXSn 4x50 mm2+AsXSn 2x25 mm2"))</f>
        <v>AsXSn 4x50 mm2+AsXSn 2x25 mm2</v>
      </c>
      <c r="Y452" s="18" t="str">
        <f t="shared" si="91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10"/>
      <c r="E453" s="56"/>
      <c r="F453" s="10"/>
      <c r="G453" s="65"/>
      <c r="H453" s="10"/>
      <c r="I453" s="10"/>
      <c r="J453" s="10"/>
      <c r="K453" s="10"/>
      <c r="L453" s="71"/>
      <c r="M453" s="87"/>
      <c r="N453" s="30"/>
      <c r="O453" s="30"/>
      <c r="P453" s="33"/>
      <c r="Q453" s="19"/>
      <c r="R453" s="30"/>
      <c r="S453" s="30"/>
      <c r="T453" s="30"/>
      <c r="U453" s="34"/>
      <c r="V453" s="35"/>
      <c r="W453" s="35"/>
      <c r="X453" s="18" t="str">
        <f>IF(R453="ASxN 4x50 + ASxN 4x50 + ASxN 4x25", ("2xAsXSn 4x50 mm2+2xAsXSn 2x25 mm2"), ("AsXSn 4x50 mm2+AsXSn 2x25 mm2"))</f>
        <v>AsXSn 4x50 mm2+AsXSn 2x25 mm2</v>
      </c>
      <c r="Y453" s="18" t="str">
        <f t="shared" si="91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x14ac:dyDescent="0.2">
      <c r="A454" s="10"/>
      <c r="B454" s="92"/>
      <c r="C454" s="10">
        <v>57</v>
      </c>
      <c r="D454" s="56"/>
      <c r="E454" s="56"/>
      <c r="F454" s="10"/>
      <c r="G454" s="65"/>
      <c r="H454" s="10"/>
      <c r="I454" s="27"/>
      <c r="J454" s="27"/>
      <c r="K454" s="27" t="str">
        <f t="shared" ref="K454:K511" si="92">CONCATENATE(P454,"(",U454,")")</f>
        <v>()</v>
      </c>
      <c r="L454" s="71"/>
      <c r="M454" s="87"/>
      <c r="N454" s="84"/>
      <c r="O454" s="84"/>
      <c r="P454" s="33"/>
      <c r="Q454" s="19"/>
      <c r="R454" s="84"/>
      <c r="S454" s="84"/>
      <c r="T454" s="30">
        <f t="shared" ref="T454:T517" si="93">IF(S454="T",20,0)</f>
        <v>0</v>
      </c>
      <c r="U454" s="34"/>
      <c r="V454" s="35"/>
      <c r="W454" s="35"/>
      <c r="X454" s="18" t="str">
        <f>IF(R454="ASxN 4x50 + ASxN 4x50 + ASxN 4x25", ("2xAsXSn 4x50 mm2+2xAsXSn 2x25 mm2"), ("AsXSn 4x50 mm2+AsXSn 2x25 mm2"))</f>
        <v>AsXSn 4x50 mm2+AsXSn 2x25 mm2</v>
      </c>
      <c r="Y454" s="18" t="str">
        <f t="shared" si="91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10">
        <v>58</v>
      </c>
      <c r="D455" s="53"/>
      <c r="E455" s="56"/>
      <c r="F455" s="27"/>
      <c r="G455" s="65"/>
      <c r="H455" s="10"/>
      <c r="I455" s="27"/>
      <c r="J455" s="27"/>
      <c r="K455" s="27" t="str">
        <f t="shared" si="92"/>
        <v>()</v>
      </c>
      <c r="L455" s="83"/>
      <c r="M455" s="87"/>
      <c r="N455" s="84"/>
      <c r="O455" s="84"/>
      <c r="P455" s="33"/>
      <c r="Q455" s="19"/>
      <c r="R455" s="84"/>
      <c r="S455" s="84"/>
      <c r="T455" s="30">
        <f t="shared" si="93"/>
        <v>0</v>
      </c>
      <c r="U455" s="34"/>
      <c r="V455" s="94"/>
      <c r="W455" s="35"/>
      <c r="X455" s="18" t="str">
        <f>IF(R455="ASxN 4x50 + ASxN 4x50 + ASxN 4x25", ("2xAsXSn 4x50 mm2+2xAsXSn 2x25 mm2"), ("AsXSn 4x50 mm2+AsXSn 2x25 mm2"))</f>
        <v>AsXSn 4x50 mm2+AsXSn 2x25 mm2</v>
      </c>
      <c r="Y455" s="18" t="str">
        <f t="shared" si="91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>
        <v>59</v>
      </c>
      <c r="D456" s="53"/>
      <c r="E456" s="53"/>
      <c r="F456" s="54"/>
      <c r="G456" s="88"/>
      <c r="H456" s="54"/>
      <c r="I456" s="54"/>
      <c r="J456" s="54"/>
      <c r="K456" s="27" t="str">
        <f t="shared" si="92"/>
        <v>()</v>
      </c>
      <c r="L456" s="83"/>
      <c r="M456" s="87"/>
      <c r="N456" s="30"/>
      <c r="O456" s="30"/>
      <c r="P456" s="89"/>
      <c r="Q456" s="19"/>
      <c r="R456" s="30"/>
      <c r="S456" s="30"/>
      <c r="T456" s="30">
        <f t="shared" si="93"/>
        <v>0</v>
      </c>
      <c r="U456" s="34"/>
      <c r="V456" s="94"/>
      <c r="W456" s="35"/>
      <c r="X456" s="18"/>
      <c r="Y456" s="18" t="str">
        <f t="shared" si="91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10">
        <v>60</v>
      </c>
      <c r="D457" s="53"/>
      <c r="E457" s="53"/>
      <c r="F457" s="54"/>
      <c r="G457" s="88"/>
      <c r="H457" s="54"/>
      <c r="I457" s="54"/>
      <c r="J457" s="54"/>
      <c r="K457" s="27" t="str">
        <f t="shared" si="92"/>
        <v>()</v>
      </c>
      <c r="L457" s="83"/>
      <c r="M457" s="87"/>
      <c r="N457" s="30"/>
      <c r="O457" s="30"/>
      <c r="P457" s="33"/>
      <c r="Q457" s="19"/>
      <c r="R457" s="30"/>
      <c r="S457" s="30"/>
      <c r="T457" s="30">
        <f t="shared" si="93"/>
        <v>0</v>
      </c>
      <c r="U457" s="34"/>
      <c r="V457" s="94"/>
      <c r="W457" s="94"/>
      <c r="X457" s="18"/>
      <c r="Y457" s="18" t="str">
        <f t="shared" si="91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"/>
      <c r="B458" s="92"/>
      <c r="C458" s="10">
        <v>61</v>
      </c>
      <c r="D458" s="56"/>
      <c r="E458" s="56"/>
      <c r="F458" s="10"/>
      <c r="G458" s="65"/>
      <c r="H458" s="12"/>
      <c r="I458" s="27"/>
      <c r="J458" s="27"/>
      <c r="K458" s="27" t="str">
        <f t="shared" si="92"/>
        <v>()</v>
      </c>
      <c r="L458" s="83"/>
      <c r="M458" s="87">
        <f>E458</f>
        <v>0</v>
      </c>
      <c r="N458" s="84"/>
      <c r="O458" s="30"/>
      <c r="P458" s="89"/>
      <c r="Q458" s="19"/>
      <c r="R458" s="84"/>
      <c r="S458" s="86"/>
      <c r="T458" s="30">
        <f t="shared" si="93"/>
        <v>0</v>
      </c>
      <c r="U458" s="34"/>
      <c r="V458" s="94"/>
      <c r="W458" s="94"/>
      <c r="X458" s="18"/>
      <c r="Y458" s="18" t="str">
        <f t="shared" si="91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"/>
      <c r="B459" s="92"/>
      <c r="C459" s="10">
        <v>62</v>
      </c>
      <c r="D459" s="56"/>
      <c r="E459" s="56"/>
      <c r="F459" s="10"/>
      <c r="G459" s="65"/>
      <c r="H459" s="12"/>
      <c r="I459" s="27"/>
      <c r="J459" s="27"/>
      <c r="K459" s="27" t="str">
        <f t="shared" si="92"/>
        <v>()</v>
      </c>
      <c r="L459" s="83"/>
      <c r="M459" s="87">
        <f>E459</f>
        <v>0</v>
      </c>
      <c r="N459" s="84"/>
      <c r="O459" s="30"/>
      <c r="P459" s="33"/>
      <c r="Q459" s="19"/>
      <c r="R459" s="84"/>
      <c r="S459" s="86"/>
      <c r="T459" s="30">
        <f t="shared" si="93"/>
        <v>0</v>
      </c>
      <c r="U459" s="34"/>
      <c r="V459" s="94"/>
      <c r="W459" s="94"/>
      <c r="X459" s="18"/>
      <c r="Y459" s="18" t="str">
        <f t="shared" si="91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"/>
      <c r="B460" s="92"/>
      <c r="C460" s="10">
        <v>63</v>
      </c>
      <c r="D460" s="56"/>
      <c r="E460" s="56"/>
      <c r="F460" s="10"/>
      <c r="G460" s="65"/>
      <c r="H460" s="12"/>
      <c r="I460" s="27"/>
      <c r="J460" s="27"/>
      <c r="K460" s="27" t="str">
        <f t="shared" si="92"/>
        <v>()</v>
      </c>
      <c r="L460" s="71"/>
      <c r="M460" s="87">
        <f>E460</f>
        <v>0</v>
      </c>
      <c r="N460" s="84"/>
      <c r="O460" s="30"/>
      <c r="P460" s="33"/>
      <c r="Q460" s="19"/>
      <c r="R460" s="84"/>
      <c r="S460" s="86"/>
      <c r="T460" s="30">
        <f t="shared" si="93"/>
        <v>0</v>
      </c>
      <c r="U460" s="34"/>
      <c r="V460" s="94"/>
      <c r="W460" s="94"/>
      <c r="X460" s="18"/>
      <c r="Y460" s="18" t="str">
        <f t="shared" si="91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"/>
      <c r="B461" s="92"/>
      <c r="C461" s="10"/>
      <c r="D461" s="56"/>
      <c r="E461" s="56"/>
      <c r="F461" s="10"/>
      <c r="G461" s="65"/>
      <c r="H461" s="12"/>
      <c r="I461" s="27"/>
      <c r="J461" s="27"/>
      <c r="K461" s="27" t="str">
        <f t="shared" si="92"/>
        <v>()</v>
      </c>
      <c r="L461" s="83"/>
      <c r="M461" s="87">
        <f>E461</f>
        <v>0</v>
      </c>
      <c r="N461" s="84"/>
      <c r="O461" s="30"/>
      <c r="P461" s="33"/>
      <c r="Q461" s="19"/>
      <c r="R461" s="84"/>
      <c r="S461" s="86"/>
      <c r="T461" s="30">
        <f t="shared" si="93"/>
        <v>0</v>
      </c>
      <c r="U461" s="34"/>
      <c r="V461" s="94"/>
      <c r="W461" s="94"/>
      <c r="X461" s="18"/>
      <c r="Y461" s="18" t="str">
        <f t="shared" si="91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"/>
      <c r="B462" s="92"/>
      <c r="C462" s="10"/>
      <c r="D462" s="56"/>
      <c r="E462" s="53"/>
      <c r="F462" s="54"/>
      <c r="G462" s="65"/>
      <c r="H462" s="12"/>
      <c r="I462" s="27"/>
      <c r="J462" s="27"/>
      <c r="K462" s="27" t="str">
        <f t="shared" si="92"/>
        <v>()</v>
      </c>
      <c r="L462" s="83"/>
      <c r="M462" s="87"/>
      <c r="N462" s="84"/>
      <c r="O462" s="30"/>
      <c r="P462" s="89"/>
      <c r="Q462" s="19"/>
      <c r="R462" s="84"/>
      <c r="S462" s="86"/>
      <c r="T462" s="30">
        <f t="shared" si="93"/>
        <v>0</v>
      </c>
      <c r="U462" s="34"/>
      <c r="V462" s="35"/>
      <c r="W462" s="35"/>
      <c r="X462" s="18"/>
      <c r="Y462" s="18" t="str">
        <f t="shared" si="91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x14ac:dyDescent="0.2">
      <c r="A463" s="10"/>
      <c r="B463" s="92"/>
      <c r="C463" s="10"/>
      <c r="D463" s="56"/>
      <c r="E463" s="53"/>
      <c r="F463" s="54"/>
      <c r="G463" s="65"/>
      <c r="H463" s="12"/>
      <c r="I463" s="27"/>
      <c r="J463" s="27"/>
      <c r="K463" s="27" t="str">
        <f t="shared" si="92"/>
        <v>()</v>
      </c>
      <c r="L463" s="83"/>
      <c r="M463" s="87"/>
      <c r="N463" s="84"/>
      <c r="O463" s="30"/>
      <c r="P463" s="33"/>
      <c r="Q463" s="19"/>
      <c r="R463" s="84"/>
      <c r="S463" s="86"/>
      <c r="T463" s="30">
        <f t="shared" si="93"/>
        <v>0</v>
      </c>
      <c r="U463" s="34"/>
      <c r="V463" s="35"/>
      <c r="W463" s="35"/>
      <c r="X463" s="18"/>
      <c r="Y463" s="18" t="str">
        <f t="shared" si="91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"/>
      <c r="B464" s="92"/>
      <c r="C464" s="10"/>
      <c r="D464" s="56"/>
      <c r="E464" s="11"/>
      <c r="F464" s="54"/>
      <c r="G464" s="88"/>
      <c r="H464" s="12"/>
      <c r="I464" s="27"/>
      <c r="J464" s="27"/>
      <c r="K464" s="27" t="str">
        <f t="shared" si="92"/>
        <v>()</v>
      </c>
      <c r="L464" s="83"/>
      <c r="M464" s="87"/>
      <c r="N464" s="30"/>
      <c r="O464" s="30"/>
      <c r="P464" s="33"/>
      <c r="Q464" s="19"/>
      <c r="R464" s="30"/>
      <c r="S464" s="30"/>
      <c r="T464" s="30">
        <f t="shared" si="93"/>
        <v>0</v>
      </c>
      <c r="U464" s="34"/>
      <c r="V464" s="35"/>
      <c r="W464" s="35"/>
      <c r="X464" s="18"/>
      <c r="Y464" s="18" t="str">
        <f t="shared" si="91"/>
        <v xml:space="preserve"> przyłącze napow. nN</v>
      </c>
      <c r="Z464" s="18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"/>
      <c r="B465" s="92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92"/>
        <v>()</v>
      </c>
      <c r="L465" s="73"/>
      <c r="M465" s="87">
        <f>E465</f>
        <v>0</v>
      </c>
      <c r="N465" s="30"/>
      <c r="O465" s="30"/>
      <c r="P465" s="89"/>
      <c r="Q465" s="19"/>
      <c r="R465" s="30"/>
      <c r="S465" s="30"/>
      <c r="T465" s="30">
        <f t="shared" si="93"/>
        <v>0</v>
      </c>
      <c r="U465" s="34"/>
      <c r="V465" s="94"/>
      <c r="W465" s="94"/>
      <c r="X465" s="18"/>
      <c r="Y465" s="18" t="str">
        <f t="shared" si="91"/>
        <v xml:space="preserve"> przyłącze napow. nN</v>
      </c>
      <c r="Z465" s="18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8" customFormat="1" ht="30" customHeight="1" thickBot="1" x14ac:dyDescent="0.25">
      <c r="A466" s="10"/>
      <c r="B466" s="92"/>
      <c r="C466" s="54"/>
      <c r="D466" s="53"/>
      <c r="E466" s="53"/>
      <c r="F466" s="54"/>
      <c r="G466" s="88"/>
      <c r="H466" s="54"/>
      <c r="I466" s="54"/>
      <c r="J466" s="54"/>
      <c r="K466" s="27" t="str">
        <f t="shared" si="92"/>
        <v>()</v>
      </c>
      <c r="L466" s="83"/>
      <c r="M466" s="87">
        <f>E466</f>
        <v>0</v>
      </c>
      <c r="N466" s="30"/>
      <c r="O466" s="30"/>
      <c r="P466" s="95"/>
      <c r="Q466" s="97"/>
      <c r="R466" s="30"/>
      <c r="S466" s="30"/>
      <c r="T466" s="30">
        <f t="shared" si="93"/>
        <v>0</v>
      </c>
      <c r="U466" s="34"/>
      <c r="V466" s="94"/>
      <c r="W466" s="94"/>
      <c r="X466" s="18"/>
      <c r="Y466" s="18" t="str">
        <f t="shared" si="91"/>
        <v xml:space="preserve"> przyłącze napow. nN</v>
      </c>
      <c r="Z466" s="18"/>
      <c r="AA466" s="96"/>
      <c r="AB466" s="94"/>
      <c r="AC466" s="94"/>
      <c r="AD466" s="94"/>
      <c r="AE466" s="94"/>
      <c r="AF466" s="94"/>
      <c r="AG466" s="94"/>
      <c r="AH466" s="94"/>
      <c r="AI466" s="94"/>
    </row>
    <row r="467" spans="1:35" s="9" customFormat="1" ht="30" customHeight="1" thickBot="1" x14ac:dyDescent="0.25">
      <c r="A467" s="99" t="s">
        <v>13</v>
      </c>
      <c r="B467" s="100">
        <v>1636</v>
      </c>
      <c r="C467" s="54"/>
      <c r="D467" s="53"/>
      <c r="E467" s="53"/>
      <c r="F467" s="54"/>
      <c r="G467" s="88"/>
      <c r="H467" s="54"/>
      <c r="I467" s="54"/>
      <c r="J467" s="54"/>
      <c r="K467" s="27" t="str">
        <f t="shared" si="92"/>
        <v>()</v>
      </c>
      <c r="L467" s="83">
        <f>U462+U452+U425+U405</f>
        <v>0</v>
      </c>
      <c r="M467" s="101"/>
      <c r="N467" s="30"/>
      <c r="O467" s="30"/>
      <c r="P467" s="89"/>
      <c r="Q467" s="19"/>
      <c r="R467" s="30"/>
      <c r="S467" s="30"/>
      <c r="T467" s="30">
        <f t="shared" si="93"/>
        <v>0</v>
      </c>
      <c r="U467" s="34"/>
      <c r="V467" s="35"/>
      <c r="W467" s="35"/>
      <c r="X467" s="18"/>
      <c r="Y467" s="18" t="str">
        <f t="shared" si="91"/>
        <v xml:space="preserve"> przyłącze napow. nN</v>
      </c>
      <c r="Z467" s="18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99"/>
      <c r="B468" s="100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92"/>
        <v>()</v>
      </c>
      <c r="L468" s="83"/>
      <c r="M468" s="87"/>
      <c r="N468" s="30"/>
      <c r="O468" s="30"/>
      <c r="P468" s="33"/>
      <c r="Q468" s="19"/>
      <c r="R468" s="30"/>
      <c r="S468" s="30"/>
      <c r="T468" s="30">
        <f t="shared" si="93"/>
        <v>0</v>
      </c>
      <c r="U468" s="34"/>
      <c r="V468" s="35"/>
      <c r="W468" s="35"/>
      <c r="X468" s="18"/>
      <c r="Y468" s="18" t="str">
        <f t="shared" si="91"/>
        <v xml:space="preserve"> przyłącze napow. nN</v>
      </c>
      <c r="Z468" s="18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99"/>
      <c r="B469" s="100"/>
      <c r="C469" s="10">
        <v>37</v>
      </c>
      <c r="D469" s="53"/>
      <c r="E469" s="53"/>
      <c r="F469" s="54"/>
      <c r="G469" s="88"/>
      <c r="H469" s="54"/>
      <c r="I469" s="54"/>
      <c r="J469" s="54"/>
      <c r="K469" s="27" t="str">
        <f t="shared" si="92"/>
        <v>()</v>
      </c>
      <c r="L469" s="83"/>
      <c r="M469" s="87">
        <f t="shared" ref="M469:M527" si="94">E469</f>
        <v>0</v>
      </c>
      <c r="N469" s="30"/>
      <c r="O469" s="30"/>
      <c r="P469" s="33"/>
      <c r="Q469" s="19"/>
      <c r="R469" s="30"/>
      <c r="S469" s="30"/>
      <c r="T469" s="30">
        <f t="shared" si="93"/>
        <v>0</v>
      </c>
      <c r="U469" s="34"/>
      <c r="V469" s="35"/>
      <c r="W469" s="35"/>
      <c r="X469" s="18"/>
      <c r="Y469" s="18" t="str">
        <f t="shared" si="91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99"/>
      <c r="B470" s="100"/>
      <c r="C470" s="10">
        <v>38</v>
      </c>
      <c r="D470" s="56"/>
      <c r="E470" s="56"/>
      <c r="F470" s="10"/>
      <c r="G470" s="65"/>
      <c r="H470" s="10"/>
      <c r="I470" s="10"/>
      <c r="J470" s="10"/>
      <c r="K470" s="27" t="str">
        <f t="shared" si="92"/>
        <v>()</v>
      </c>
      <c r="L470" s="71"/>
      <c r="M470" s="87">
        <f t="shared" si="94"/>
        <v>0</v>
      </c>
      <c r="N470" s="30"/>
      <c r="O470" s="30"/>
      <c r="P470" s="33"/>
      <c r="Q470" s="19"/>
      <c r="R470" s="30"/>
      <c r="S470" s="30"/>
      <c r="T470" s="30">
        <f t="shared" si="93"/>
        <v>0</v>
      </c>
      <c r="U470" s="34"/>
      <c r="V470" s="35"/>
      <c r="W470" s="35"/>
      <c r="X470" s="18"/>
      <c r="Y470" s="18" t="str">
        <f t="shared" si="91"/>
        <v xml:space="preserve"> przyłącze napow. nN</v>
      </c>
      <c r="Z470" s="18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>
        <v>39</v>
      </c>
      <c r="D471" s="28"/>
      <c r="E471" s="28"/>
      <c r="F471" s="27"/>
      <c r="G471" s="88"/>
      <c r="H471" s="12"/>
      <c r="I471" s="27"/>
      <c r="J471" s="27"/>
      <c r="K471" s="27" t="str">
        <f t="shared" si="92"/>
        <v>()</v>
      </c>
      <c r="L471" s="83"/>
      <c r="M471" s="87">
        <f t="shared" si="94"/>
        <v>0</v>
      </c>
      <c r="N471" s="84"/>
      <c r="O471" s="30"/>
      <c r="P471" s="89"/>
      <c r="Q471" s="43"/>
      <c r="R471" s="86"/>
      <c r="S471" s="30"/>
      <c r="T471" s="30">
        <f t="shared" si="93"/>
        <v>0</v>
      </c>
      <c r="U471" s="34"/>
      <c r="V471" s="35"/>
      <c r="W471" s="35"/>
      <c r="X471" s="18"/>
      <c r="Y471" s="18" t="str">
        <f t="shared" si="91"/>
        <v xml:space="preserve"> przyłącze napow. nN</v>
      </c>
      <c r="Z471" s="18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>
        <v>40</v>
      </c>
      <c r="D472" s="56"/>
      <c r="E472" s="28"/>
      <c r="F472" s="10"/>
      <c r="G472" s="65"/>
      <c r="H472" s="12"/>
      <c r="I472" s="27"/>
      <c r="J472" s="27"/>
      <c r="K472" s="27" t="str">
        <f t="shared" si="92"/>
        <v>()</v>
      </c>
      <c r="L472" s="83"/>
      <c r="M472" s="87">
        <f t="shared" si="94"/>
        <v>0</v>
      </c>
      <c r="N472" s="84"/>
      <c r="O472" s="30"/>
      <c r="P472" s="89"/>
      <c r="Q472" s="43"/>
      <c r="R472" s="86"/>
      <c r="S472" s="30"/>
      <c r="T472" s="30">
        <f t="shared" si="93"/>
        <v>0</v>
      </c>
      <c r="U472" s="34"/>
      <c r="V472" s="35"/>
      <c r="W472" s="18"/>
      <c r="X472" s="18"/>
      <c r="Y472" s="18" t="str">
        <f t="shared" si="91"/>
        <v xml:space="preserve"> przyłącze napow. nN</v>
      </c>
      <c r="Z472" s="16"/>
      <c r="AA472" s="18" t="s">
        <v>12</v>
      </c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>
        <v>41</v>
      </c>
      <c r="D473" s="28"/>
      <c r="E473" s="28"/>
      <c r="F473" s="10"/>
      <c r="G473" s="65"/>
      <c r="H473" s="12"/>
      <c r="I473" s="27"/>
      <c r="J473" s="27"/>
      <c r="K473" s="27" t="str">
        <f t="shared" si="92"/>
        <v>()</v>
      </c>
      <c r="L473" s="83"/>
      <c r="M473" s="87">
        <f t="shared" si="94"/>
        <v>0</v>
      </c>
      <c r="N473" s="84"/>
      <c r="O473" s="30"/>
      <c r="P473" s="33"/>
      <c r="Q473" s="19"/>
      <c r="R473" s="86"/>
      <c r="S473" s="30"/>
      <c r="T473" s="30">
        <f t="shared" si="93"/>
        <v>0</v>
      </c>
      <c r="U473" s="34"/>
      <c r="V473" s="35"/>
      <c r="W473" s="18"/>
      <c r="X473" s="18"/>
      <c r="Y473" s="18" t="str">
        <f t="shared" si="91"/>
        <v xml:space="preserve"> przyłącze napow. nN</v>
      </c>
      <c r="Z473" s="16"/>
      <c r="AA473" s="18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>
        <v>42</v>
      </c>
      <c r="D474" s="56"/>
      <c r="E474" s="28"/>
      <c r="F474" s="10"/>
      <c r="G474" s="65"/>
      <c r="H474" s="12"/>
      <c r="I474" s="27"/>
      <c r="J474" s="27"/>
      <c r="K474" s="27" t="str">
        <f t="shared" si="92"/>
        <v>()</v>
      </c>
      <c r="L474" s="83"/>
      <c r="M474" s="87">
        <f t="shared" si="94"/>
        <v>0</v>
      </c>
      <c r="N474" s="84"/>
      <c r="O474" s="30"/>
      <c r="P474" s="89"/>
      <c r="Q474" s="19"/>
      <c r="R474" s="86"/>
      <c r="S474" s="30"/>
      <c r="T474" s="30">
        <f t="shared" si="93"/>
        <v>0</v>
      </c>
      <c r="U474" s="34"/>
      <c r="V474" s="35"/>
      <c r="W474" s="18"/>
      <c r="X474" s="18"/>
      <c r="Y474" s="18" t="str">
        <f t="shared" si="91"/>
        <v xml:space="preserve"> przyłącze napow. nN</v>
      </c>
      <c r="Z474" s="16"/>
      <c r="AA474" s="18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>
        <v>43</v>
      </c>
      <c r="D475" s="28"/>
      <c r="E475" s="28"/>
      <c r="F475" s="54"/>
      <c r="G475" s="65"/>
      <c r="H475" s="12"/>
      <c r="I475" s="27"/>
      <c r="J475" s="27"/>
      <c r="K475" s="27" t="str">
        <f t="shared" si="92"/>
        <v>()</v>
      </c>
      <c r="L475" s="83"/>
      <c r="M475" s="87">
        <f t="shared" si="94"/>
        <v>0</v>
      </c>
      <c r="N475" s="84"/>
      <c r="O475" s="30"/>
      <c r="P475" s="33"/>
      <c r="Q475" s="19"/>
      <c r="R475" s="86"/>
      <c r="S475" s="30"/>
      <c r="T475" s="30">
        <f t="shared" si="93"/>
        <v>0</v>
      </c>
      <c r="U475" s="34"/>
      <c r="V475" s="35"/>
      <c r="W475" s="18"/>
      <c r="X475" s="18"/>
      <c r="Y475" s="18" t="str">
        <f t="shared" si="91"/>
        <v xml:space="preserve"> przyłącze napow. nN</v>
      </c>
      <c r="Z475" s="16"/>
      <c r="AA475" s="18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56"/>
      <c r="E476" s="28"/>
      <c r="F476" s="10"/>
      <c r="G476" s="65"/>
      <c r="H476" s="12"/>
      <c r="I476" s="27"/>
      <c r="J476" s="27"/>
      <c r="K476" s="27" t="str">
        <f t="shared" si="92"/>
        <v>()</v>
      </c>
      <c r="L476" s="71"/>
      <c r="M476" s="87">
        <f t="shared" si="94"/>
        <v>0</v>
      </c>
      <c r="N476" s="84"/>
      <c r="O476" s="30"/>
      <c r="P476" s="33"/>
      <c r="Q476" s="19"/>
      <c r="R476" s="86"/>
      <c r="S476" s="30"/>
      <c r="T476" s="30">
        <f t="shared" si="93"/>
        <v>0</v>
      </c>
      <c r="U476" s="34"/>
      <c r="V476" s="35"/>
      <c r="W476" s="18"/>
      <c r="X476" s="18"/>
      <c r="Y476" s="18" t="str">
        <f t="shared" si="91"/>
        <v xml:space="preserve"> przyłącze napow. nN</v>
      </c>
      <c r="Z476" s="16"/>
      <c r="AA476" s="18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10"/>
      <c r="D477" s="28"/>
      <c r="E477" s="28"/>
      <c r="F477" s="27"/>
      <c r="G477" s="88"/>
      <c r="H477" s="12"/>
      <c r="I477" s="27"/>
      <c r="J477" s="27"/>
      <c r="K477" s="27" t="str">
        <f t="shared" si="92"/>
        <v>()</v>
      </c>
      <c r="L477" s="71"/>
      <c r="M477" s="87">
        <f t="shared" si="94"/>
        <v>0</v>
      </c>
      <c r="N477" s="84"/>
      <c r="O477" s="30"/>
      <c r="P477" s="33"/>
      <c r="Q477" s="19"/>
      <c r="R477" s="86"/>
      <c r="S477" s="30"/>
      <c r="T477" s="30">
        <f t="shared" si="93"/>
        <v>0</v>
      </c>
      <c r="U477" s="34"/>
      <c r="V477" s="35"/>
      <c r="W477" s="18"/>
      <c r="X477" s="18"/>
      <c r="Y477" s="18" t="str">
        <f t="shared" si="91"/>
        <v xml:space="preserve"> przyłącze napow. nN</v>
      </c>
      <c r="Z477" s="18"/>
      <c r="AA477" s="18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92"/>
        <v>()</v>
      </c>
      <c r="L478" s="83"/>
      <c r="M478" s="87">
        <f t="shared" si="94"/>
        <v>0</v>
      </c>
      <c r="N478" s="30"/>
      <c r="O478" s="30"/>
      <c r="P478" s="89"/>
      <c r="Q478" s="43"/>
      <c r="R478" s="30"/>
      <c r="S478" s="30"/>
      <c r="T478" s="30">
        <f t="shared" si="93"/>
        <v>0</v>
      </c>
      <c r="U478" s="34"/>
      <c r="V478" s="35"/>
      <c r="W478" s="35"/>
      <c r="X478" s="18"/>
      <c r="Y478" s="18" t="str">
        <f t="shared" si="91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54"/>
      <c r="D479" s="53"/>
      <c r="E479" s="53"/>
      <c r="F479" s="54"/>
      <c r="G479" s="88"/>
      <c r="H479" s="54"/>
      <c r="I479" s="54"/>
      <c r="J479" s="54"/>
      <c r="K479" s="27" t="str">
        <f t="shared" si="92"/>
        <v>()</v>
      </c>
      <c r="L479" s="83"/>
      <c r="M479" s="87">
        <f t="shared" si="94"/>
        <v>0</v>
      </c>
      <c r="N479" s="30"/>
      <c r="O479" s="30"/>
      <c r="P479" s="33"/>
      <c r="Q479" s="19"/>
      <c r="R479" s="30"/>
      <c r="S479" s="30"/>
      <c r="T479" s="30">
        <f t="shared" si="93"/>
        <v>0</v>
      </c>
      <c r="U479" s="34"/>
      <c r="V479" s="35"/>
      <c r="W479" s="35"/>
      <c r="X479" s="18"/>
      <c r="Y479" s="18" t="str">
        <f t="shared" si="91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65"/>
      <c r="H480" s="12"/>
      <c r="I480" s="27"/>
      <c r="J480" s="27"/>
      <c r="K480" s="27" t="str">
        <f t="shared" si="92"/>
        <v>()</v>
      </c>
      <c r="L480" s="83"/>
      <c r="M480" s="87">
        <f t="shared" si="94"/>
        <v>0</v>
      </c>
      <c r="N480" s="30"/>
      <c r="O480" s="30"/>
      <c r="P480" s="89"/>
      <c r="Q480" s="97"/>
      <c r="R480" s="30"/>
      <c r="S480" s="30"/>
      <c r="T480" s="30">
        <f t="shared" si="93"/>
        <v>0</v>
      </c>
      <c r="U480" s="34"/>
      <c r="V480" s="35"/>
      <c r="W480" s="35"/>
      <c r="X480" s="18"/>
      <c r="Y480" s="18" t="str">
        <f t="shared" si="91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28"/>
      <c r="E481" s="28"/>
      <c r="F481" s="27"/>
      <c r="G481" s="65"/>
      <c r="H481" s="12"/>
      <c r="I481" s="27"/>
      <c r="J481" s="27"/>
      <c r="K481" s="27" t="str">
        <f t="shared" si="92"/>
        <v>()</v>
      </c>
      <c r="L481" s="83"/>
      <c r="M481" s="87">
        <f t="shared" si="94"/>
        <v>0</v>
      </c>
      <c r="N481" s="30"/>
      <c r="O481" s="30"/>
      <c r="P481" s="89"/>
      <c r="Q481" s="97"/>
      <c r="R481" s="30"/>
      <c r="S481" s="30"/>
      <c r="T481" s="30">
        <f t="shared" si="93"/>
        <v>0</v>
      </c>
      <c r="U481" s="34"/>
      <c r="V481" s="35"/>
      <c r="W481" s="35"/>
      <c r="X481" s="18"/>
      <c r="Y481" s="18" t="str">
        <f t="shared" si="91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27"/>
      <c r="G482" s="65"/>
      <c r="H482" s="12"/>
      <c r="I482" s="27"/>
      <c r="J482" s="27"/>
      <c r="K482" s="27" t="str">
        <f t="shared" si="92"/>
        <v>()</v>
      </c>
      <c r="L482" s="83"/>
      <c r="M482" s="87">
        <f t="shared" si="94"/>
        <v>0</v>
      </c>
      <c r="N482" s="30"/>
      <c r="O482" s="30"/>
      <c r="P482" s="89"/>
      <c r="Q482" s="19"/>
      <c r="R482" s="30"/>
      <c r="S482" s="30"/>
      <c r="T482" s="30">
        <f t="shared" si="93"/>
        <v>0</v>
      </c>
      <c r="U482" s="34"/>
      <c r="V482" s="35"/>
      <c r="W482" s="35"/>
      <c r="X482" s="18"/>
      <c r="Y482" s="18" t="str">
        <f t="shared" si="91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28"/>
      <c r="E483" s="28"/>
      <c r="F483" s="10"/>
      <c r="G483" s="65"/>
      <c r="H483" s="12"/>
      <c r="I483" s="27"/>
      <c r="J483" s="27"/>
      <c r="K483" s="27" t="str">
        <f t="shared" si="92"/>
        <v>()</v>
      </c>
      <c r="L483" s="83"/>
      <c r="M483" s="87">
        <f t="shared" si="94"/>
        <v>0</v>
      </c>
      <c r="N483" s="30"/>
      <c r="O483" s="30"/>
      <c r="P483" s="89"/>
      <c r="Q483" s="19"/>
      <c r="R483" s="30"/>
      <c r="S483" s="30"/>
      <c r="T483" s="30">
        <f t="shared" si="93"/>
        <v>0</v>
      </c>
      <c r="U483" s="34"/>
      <c r="V483" s="35"/>
      <c r="W483" s="35"/>
      <c r="X483" s="18"/>
      <c r="Y483" s="18" t="str">
        <f t="shared" si="91"/>
        <v xml:space="preserve"> przyłącze napow. nN</v>
      </c>
      <c r="Z483" s="18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92"/>
        <v>()</v>
      </c>
      <c r="L484" s="83"/>
      <c r="M484" s="87">
        <f t="shared" si="94"/>
        <v>0</v>
      </c>
      <c r="N484" s="30"/>
      <c r="O484" s="30"/>
      <c r="P484" s="89"/>
      <c r="Q484" s="97"/>
      <c r="R484" s="30"/>
      <c r="S484" s="30"/>
      <c r="T484" s="30">
        <f t="shared" si="93"/>
        <v>0</v>
      </c>
      <c r="U484" s="34"/>
      <c r="V484" s="35"/>
      <c r="W484" s="35"/>
      <c r="X484" s="18"/>
      <c r="Y484" s="18" t="str">
        <f t="shared" si="91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54"/>
      <c r="D485" s="53"/>
      <c r="E485" s="53"/>
      <c r="F485" s="54"/>
      <c r="G485" s="88"/>
      <c r="H485" s="54"/>
      <c r="I485" s="54"/>
      <c r="J485" s="54"/>
      <c r="K485" s="27" t="str">
        <f t="shared" si="92"/>
        <v>()</v>
      </c>
      <c r="L485" s="83"/>
      <c r="M485" s="87">
        <f t="shared" si="94"/>
        <v>0</v>
      </c>
      <c r="N485" s="30"/>
      <c r="O485" s="30"/>
      <c r="P485" s="89"/>
      <c r="Q485" s="97"/>
      <c r="R485" s="30"/>
      <c r="S485" s="30"/>
      <c r="T485" s="30">
        <f t="shared" si="93"/>
        <v>0</v>
      </c>
      <c r="U485" s="34"/>
      <c r="V485" s="35"/>
      <c r="W485" s="35"/>
      <c r="X485" s="18"/>
      <c r="Y485" s="18" t="str">
        <f t="shared" si="91"/>
        <v xml:space="preserve"> przyłącze napow. nN</v>
      </c>
      <c r="Z485" s="16"/>
      <c r="AA485" s="35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10"/>
      <c r="D486" s="28"/>
      <c r="E486" s="28"/>
      <c r="F486" s="27"/>
      <c r="G486" s="29"/>
      <c r="H486" s="12"/>
      <c r="I486" s="27"/>
      <c r="J486" s="27"/>
      <c r="K486" s="27" t="str">
        <f t="shared" si="92"/>
        <v>()</v>
      </c>
      <c r="L486" s="83"/>
      <c r="M486" s="87">
        <f t="shared" si="94"/>
        <v>0</v>
      </c>
      <c r="N486" s="30"/>
      <c r="O486" s="30"/>
      <c r="P486" s="89"/>
      <c r="Q486" s="43"/>
      <c r="R486" s="30"/>
      <c r="S486" s="30"/>
      <c r="T486" s="30">
        <f t="shared" si="93"/>
        <v>0</v>
      </c>
      <c r="U486" s="34"/>
      <c r="V486" s="35"/>
      <c r="W486" s="35"/>
      <c r="X486" s="18"/>
      <c r="Y486" s="18" t="str">
        <f t="shared" si="91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27"/>
      <c r="D487" s="28"/>
      <c r="E487" s="28"/>
      <c r="F487" s="27"/>
      <c r="G487" s="29"/>
      <c r="H487" s="12"/>
      <c r="I487" s="27"/>
      <c r="J487" s="27"/>
      <c r="K487" s="27" t="str">
        <f t="shared" si="92"/>
        <v>()</v>
      </c>
      <c r="L487" s="83"/>
      <c r="M487" s="87">
        <f t="shared" si="94"/>
        <v>0</v>
      </c>
      <c r="N487" s="30"/>
      <c r="O487" s="30"/>
      <c r="P487" s="89"/>
      <c r="Q487" s="19"/>
      <c r="R487" s="30"/>
      <c r="S487" s="30"/>
      <c r="T487" s="30">
        <f t="shared" si="93"/>
        <v>0</v>
      </c>
      <c r="U487" s="34"/>
      <c r="V487" s="35"/>
      <c r="W487" s="35"/>
      <c r="X487" s="18"/>
      <c r="Y487" s="18" t="str">
        <f t="shared" si="91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10"/>
      <c r="D488" s="28"/>
      <c r="E488" s="28"/>
      <c r="F488" s="27"/>
      <c r="G488" s="29"/>
      <c r="H488" s="12"/>
      <c r="I488" s="27"/>
      <c r="J488" s="27"/>
      <c r="K488" s="27" t="str">
        <f t="shared" si="92"/>
        <v>()</v>
      </c>
      <c r="L488" s="83"/>
      <c r="M488" s="87">
        <f t="shared" si="94"/>
        <v>0</v>
      </c>
      <c r="N488" s="30"/>
      <c r="O488" s="30"/>
      <c r="P488" s="89"/>
      <c r="Q488" s="97"/>
      <c r="R488" s="30"/>
      <c r="S488" s="30"/>
      <c r="T488" s="30">
        <f t="shared" si="93"/>
        <v>0</v>
      </c>
      <c r="U488" s="34"/>
      <c r="V488" s="35"/>
      <c r="W488" s="35"/>
      <c r="X488" s="18"/>
      <c r="Y488" s="18" t="str">
        <f t="shared" si="91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27"/>
      <c r="D489" s="28"/>
      <c r="E489" s="28"/>
      <c r="F489" s="27"/>
      <c r="G489" s="29"/>
      <c r="H489" s="12"/>
      <c r="I489" s="27"/>
      <c r="J489" s="27"/>
      <c r="K489" s="27" t="str">
        <f t="shared" si="92"/>
        <v>()</v>
      </c>
      <c r="L489" s="83"/>
      <c r="M489" s="87">
        <f t="shared" si="94"/>
        <v>0</v>
      </c>
      <c r="N489" s="30"/>
      <c r="O489" s="30"/>
      <c r="P489" s="89"/>
      <c r="Q489" s="19"/>
      <c r="R489" s="30"/>
      <c r="S489" s="30"/>
      <c r="T489" s="30">
        <f t="shared" si="93"/>
        <v>0</v>
      </c>
      <c r="U489" s="34"/>
      <c r="V489" s="35"/>
      <c r="W489" s="35"/>
      <c r="X489" s="18"/>
      <c r="Y489" s="18" t="str">
        <f t="shared" si="91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10"/>
      <c r="D490" s="28"/>
      <c r="E490" s="28"/>
      <c r="F490" s="10"/>
      <c r="G490" s="29"/>
      <c r="H490" s="12"/>
      <c r="I490" s="27"/>
      <c r="J490" s="27"/>
      <c r="K490" s="27" t="str">
        <f t="shared" si="92"/>
        <v>()</v>
      </c>
      <c r="L490" s="83"/>
      <c r="M490" s="87">
        <f t="shared" si="94"/>
        <v>0</v>
      </c>
      <c r="N490" s="30"/>
      <c r="O490" s="30"/>
      <c r="P490" s="89"/>
      <c r="Q490" s="97"/>
      <c r="R490" s="30"/>
      <c r="S490" s="30"/>
      <c r="T490" s="30">
        <f t="shared" si="93"/>
        <v>0</v>
      </c>
      <c r="U490" s="34"/>
      <c r="V490" s="35"/>
      <c r="W490" s="35"/>
      <c r="X490" s="18"/>
      <c r="Y490" s="18" t="str">
        <f t="shared" si="91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54"/>
      <c r="D491" s="53"/>
      <c r="E491" s="53"/>
      <c r="F491" s="54"/>
      <c r="G491" s="88"/>
      <c r="H491" s="54"/>
      <c r="I491" s="54"/>
      <c r="J491" s="54"/>
      <c r="K491" s="27" t="str">
        <f t="shared" si="92"/>
        <v>()</v>
      </c>
      <c r="L491" s="31"/>
      <c r="M491" s="87">
        <f t="shared" si="94"/>
        <v>0</v>
      </c>
      <c r="N491" s="30"/>
      <c r="O491" s="30"/>
      <c r="P491" s="89"/>
      <c r="Q491" s="43"/>
      <c r="R491" s="30"/>
      <c r="S491" s="30"/>
      <c r="T491" s="30">
        <f t="shared" si="93"/>
        <v>0</v>
      </c>
      <c r="U491" s="34"/>
      <c r="V491" s="35"/>
      <c r="W491" s="18"/>
      <c r="X491" s="18"/>
      <c r="Y491" s="18" t="str">
        <f t="shared" si="91"/>
        <v xml:space="preserve"> przyłącze napow. nN</v>
      </c>
      <c r="Z491" s="16"/>
      <c r="AA491" s="18" t="s">
        <v>12</v>
      </c>
      <c r="AB491" s="35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2"/>
      <c r="B492" s="103"/>
      <c r="C492" s="54"/>
      <c r="D492" s="53"/>
      <c r="E492" s="53"/>
      <c r="F492" s="54"/>
      <c r="G492" s="88"/>
      <c r="H492" s="54"/>
      <c r="I492" s="54"/>
      <c r="J492" s="54"/>
      <c r="K492" s="27" t="str">
        <f t="shared" si="92"/>
        <v>()</v>
      </c>
      <c r="L492" s="31"/>
      <c r="M492" s="87">
        <f t="shared" si="94"/>
        <v>0</v>
      </c>
      <c r="N492" s="30"/>
      <c r="O492" s="30"/>
      <c r="P492" s="33"/>
      <c r="Q492" s="43"/>
      <c r="R492" s="30"/>
      <c r="S492" s="30"/>
      <c r="T492" s="30">
        <f t="shared" si="93"/>
        <v>0</v>
      </c>
      <c r="U492" s="34"/>
      <c r="V492" s="35"/>
      <c r="W492" s="18"/>
      <c r="X492" s="18"/>
      <c r="Y492" s="18" t="str">
        <f t="shared" si="91"/>
        <v xml:space="preserve"> przyłącze napow. nN</v>
      </c>
      <c r="Z492" s="16"/>
      <c r="AA492" s="18"/>
      <c r="AB492" s="35"/>
      <c r="AC492" s="35"/>
      <c r="AD492" s="35"/>
      <c r="AE492" s="35"/>
      <c r="AF492" s="35"/>
      <c r="AG492" s="35"/>
      <c r="AH492" s="35"/>
      <c r="AI492" s="35"/>
    </row>
    <row r="493" spans="1:35" s="9" customFormat="1" ht="30" customHeight="1" thickBot="1" x14ac:dyDescent="0.25">
      <c r="A493" s="102"/>
      <c r="B493" s="103"/>
      <c r="C493" s="10"/>
      <c r="D493" s="56"/>
      <c r="E493" s="56"/>
      <c r="F493" s="10"/>
      <c r="G493" s="65"/>
      <c r="H493" s="10"/>
      <c r="I493" s="10"/>
      <c r="J493" s="10"/>
      <c r="K493" s="27" t="str">
        <f t="shared" si="92"/>
        <v>()</v>
      </c>
      <c r="L493" s="104"/>
      <c r="M493" s="87">
        <f t="shared" si="94"/>
        <v>0</v>
      </c>
      <c r="N493" s="30"/>
      <c r="O493" s="30"/>
      <c r="P493" s="33"/>
      <c r="Q493" s="43"/>
      <c r="R493" s="30"/>
      <c r="S493" s="30"/>
      <c r="T493" s="30">
        <f t="shared" si="93"/>
        <v>0</v>
      </c>
      <c r="U493" s="34"/>
      <c r="V493" s="35"/>
      <c r="W493" s="18"/>
      <c r="X493" s="18"/>
      <c r="Y493" s="18" t="str">
        <f t="shared" si="91"/>
        <v xml:space="preserve"> przyłącze napow. nN</v>
      </c>
      <c r="Z493" s="16"/>
      <c r="AA493" s="18"/>
      <c r="AB493" s="35"/>
      <c r="AC493" s="35"/>
      <c r="AD493" s="35"/>
      <c r="AE493" s="35"/>
      <c r="AF493" s="35"/>
      <c r="AG493" s="35"/>
      <c r="AH493" s="35"/>
      <c r="AI493" s="35"/>
    </row>
    <row r="494" spans="1:35" s="9" customFormat="1" ht="30" customHeight="1" thickBot="1" x14ac:dyDescent="0.25">
      <c r="A494" s="102"/>
      <c r="B494" s="103"/>
      <c r="C494" s="27"/>
      <c r="D494" s="28"/>
      <c r="E494" s="28"/>
      <c r="F494" s="10"/>
      <c r="G494" s="29"/>
      <c r="H494" s="12"/>
      <c r="I494" s="27"/>
      <c r="J494" s="27"/>
      <c r="K494" s="27" t="str">
        <f t="shared" si="92"/>
        <v>()</v>
      </c>
      <c r="L494" s="83"/>
      <c r="M494" s="87">
        <f t="shared" si="94"/>
        <v>0</v>
      </c>
      <c r="N494" s="30"/>
      <c r="O494" s="30"/>
      <c r="P494" s="89"/>
      <c r="Q494" s="19"/>
      <c r="R494" s="30"/>
      <c r="S494" s="30"/>
      <c r="T494" s="30">
        <f t="shared" si="93"/>
        <v>0</v>
      </c>
      <c r="U494" s="34"/>
      <c r="V494" s="35"/>
      <c r="W494" s="35"/>
      <c r="X494" s="18"/>
      <c r="Y494" s="18" t="str">
        <f t="shared" si="91"/>
        <v xml:space="preserve"> przyłącze napow. nN</v>
      </c>
      <c r="Z494" s="16"/>
      <c r="AA494" s="16"/>
      <c r="AB494" s="35"/>
      <c r="AC494" s="35"/>
      <c r="AD494" s="35"/>
      <c r="AE494" s="35"/>
      <c r="AF494" s="35"/>
      <c r="AG494" s="35"/>
      <c r="AH494" s="35"/>
      <c r="AI494" s="35"/>
    </row>
    <row r="495" spans="1:35" s="9" customFormat="1" ht="30" customHeight="1" thickBot="1" x14ac:dyDescent="0.25">
      <c r="A495" s="102"/>
      <c r="B495" s="103"/>
      <c r="C495" s="10"/>
      <c r="D495" s="53"/>
      <c r="E495" s="53"/>
      <c r="F495" s="27"/>
      <c r="G495" s="29"/>
      <c r="H495" s="12"/>
      <c r="I495" s="27"/>
      <c r="J495" s="27"/>
      <c r="K495" s="27" t="str">
        <f t="shared" si="92"/>
        <v>()</v>
      </c>
      <c r="L495" s="83"/>
      <c r="M495" s="87">
        <f t="shared" si="94"/>
        <v>0</v>
      </c>
      <c r="N495" s="30"/>
      <c r="O495" s="30"/>
      <c r="P495" s="89"/>
      <c r="Q495" s="43"/>
      <c r="R495" s="30"/>
      <c r="S495" s="30"/>
      <c r="T495" s="30">
        <f t="shared" si="93"/>
        <v>0</v>
      </c>
      <c r="U495" s="34"/>
      <c r="V495" s="35"/>
      <c r="W495" s="35"/>
      <c r="X495" s="18"/>
      <c r="Y495" s="18" t="str">
        <f t="shared" si="91"/>
        <v xml:space="preserve"> przyłącze napow. nN</v>
      </c>
      <c r="Z495" s="16"/>
      <c r="AA495" s="16"/>
      <c r="AB495" s="35"/>
      <c r="AC495" s="35"/>
      <c r="AD495" s="35"/>
      <c r="AE495" s="35"/>
      <c r="AF495" s="35"/>
      <c r="AG495" s="35"/>
      <c r="AH495" s="35"/>
      <c r="AI495" s="35"/>
    </row>
    <row r="496" spans="1:35" s="9" customFormat="1" ht="30" customHeight="1" thickBot="1" x14ac:dyDescent="0.25">
      <c r="A496" s="102"/>
      <c r="B496" s="103"/>
      <c r="C496" s="27"/>
      <c r="D496" s="28"/>
      <c r="E496" s="53"/>
      <c r="F496" s="27"/>
      <c r="G496" s="29"/>
      <c r="H496" s="12"/>
      <c r="I496" s="27"/>
      <c r="J496" s="27"/>
      <c r="K496" s="27" t="str">
        <f t="shared" si="92"/>
        <v>()</v>
      </c>
      <c r="L496" s="83"/>
      <c r="M496" s="87">
        <f t="shared" si="94"/>
        <v>0</v>
      </c>
      <c r="N496" s="30"/>
      <c r="O496" s="30"/>
      <c r="P496" s="89"/>
      <c r="Q496" s="43"/>
      <c r="R496" s="30"/>
      <c r="S496" s="30"/>
      <c r="T496" s="30">
        <f t="shared" si="93"/>
        <v>0</v>
      </c>
      <c r="U496" s="34"/>
      <c r="V496" s="35"/>
      <c r="W496" s="35"/>
      <c r="X496" s="18"/>
      <c r="Y496" s="18" t="str">
        <f t="shared" si="91"/>
        <v xml:space="preserve"> przyłącze napow. nN</v>
      </c>
      <c r="Z496" s="16"/>
      <c r="AA496" s="16"/>
      <c r="AB496" s="35"/>
      <c r="AC496" s="35"/>
      <c r="AD496" s="35"/>
      <c r="AE496" s="35"/>
      <c r="AF496" s="35"/>
      <c r="AG496" s="35"/>
      <c r="AH496" s="35"/>
      <c r="AI496" s="35"/>
    </row>
    <row r="497" spans="1:35" s="9" customFormat="1" ht="30" customHeight="1" thickBot="1" x14ac:dyDescent="0.25">
      <c r="A497" s="102"/>
      <c r="B497" s="103"/>
      <c r="C497" s="10"/>
      <c r="D497" s="53"/>
      <c r="E497" s="56"/>
      <c r="F497" s="10"/>
      <c r="G497" s="65"/>
      <c r="H497" s="12"/>
      <c r="I497" s="27"/>
      <c r="J497" s="27"/>
      <c r="K497" s="27" t="str">
        <f t="shared" si="92"/>
        <v>()</v>
      </c>
      <c r="L497" s="73"/>
      <c r="M497" s="87">
        <f t="shared" si="94"/>
        <v>0</v>
      </c>
      <c r="N497" s="30"/>
      <c r="O497" s="30"/>
      <c r="P497" s="89"/>
      <c r="Q497" s="19"/>
      <c r="R497" s="30"/>
      <c r="S497" s="30"/>
      <c r="T497" s="30">
        <f t="shared" si="93"/>
        <v>0</v>
      </c>
      <c r="U497" s="34"/>
      <c r="V497" s="35"/>
      <c r="W497" s="35"/>
      <c r="X497" s="18"/>
      <c r="Y497" s="18" t="str">
        <f t="shared" si="91"/>
        <v xml:space="preserve"> przyłącze napow. nN</v>
      </c>
      <c r="Z497" s="16"/>
      <c r="AA497" s="16"/>
      <c r="AB497" s="35"/>
      <c r="AC497" s="35"/>
      <c r="AD497" s="35"/>
      <c r="AE497" s="35"/>
      <c r="AF497" s="35"/>
      <c r="AG497" s="35"/>
      <c r="AH497" s="35"/>
      <c r="AI497" s="35"/>
    </row>
    <row r="498" spans="1:35" s="9" customFormat="1" ht="30" customHeight="1" thickBot="1" x14ac:dyDescent="0.25">
      <c r="A498" s="102"/>
      <c r="B498" s="103"/>
      <c r="C498" s="27"/>
      <c r="D498" s="28"/>
      <c r="E498" s="28"/>
      <c r="F498" s="27"/>
      <c r="G498" s="29"/>
      <c r="H498" s="12"/>
      <c r="I498" s="27"/>
      <c r="J498" s="27"/>
      <c r="K498" s="27" t="str">
        <f t="shared" si="92"/>
        <v>()</v>
      </c>
      <c r="L498" s="83"/>
      <c r="M498" s="87">
        <f t="shared" si="94"/>
        <v>0</v>
      </c>
      <c r="N498" s="30"/>
      <c r="O498" s="30"/>
      <c r="P498" s="89"/>
      <c r="Q498" s="97"/>
      <c r="R498" s="30"/>
      <c r="S498" s="30"/>
      <c r="T498" s="30">
        <f t="shared" si="93"/>
        <v>0</v>
      </c>
      <c r="U498" s="34"/>
      <c r="V498" s="35"/>
      <c r="W498" s="35"/>
      <c r="X498" s="18"/>
      <c r="Y498" s="18" t="str">
        <f t="shared" si="91"/>
        <v xml:space="preserve"> przyłącze napow. nN</v>
      </c>
      <c r="Z498" s="16"/>
      <c r="AA498" s="16"/>
      <c r="AB498" s="35"/>
      <c r="AC498" s="35"/>
      <c r="AD498" s="35"/>
      <c r="AE498" s="35"/>
      <c r="AF498" s="35"/>
      <c r="AG498" s="35"/>
      <c r="AH498" s="35"/>
      <c r="AI498" s="35"/>
    </row>
    <row r="499" spans="1:35" s="9" customFormat="1" ht="30" customHeight="1" thickBot="1" x14ac:dyDescent="0.25">
      <c r="A499" s="102"/>
      <c r="B499" s="103"/>
      <c r="C499" s="10"/>
      <c r="D499" s="53"/>
      <c r="E499" s="28"/>
      <c r="F499" s="10"/>
      <c r="G499" s="29"/>
      <c r="H499" s="12"/>
      <c r="I499" s="27"/>
      <c r="J499" s="27"/>
      <c r="K499" s="27" t="str">
        <f t="shared" si="92"/>
        <v>()</v>
      </c>
      <c r="L499" s="83"/>
      <c r="M499" s="87">
        <f t="shared" si="94"/>
        <v>0</v>
      </c>
      <c r="N499" s="30"/>
      <c r="O499" s="30"/>
      <c r="P499" s="89"/>
      <c r="Q499" s="19"/>
      <c r="R499" s="30"/>
      <c r="S499" s="30"/>
      <c r="T499" s="30">
        <f t="shared" si="93"/>
        <v>0</v>
      </c>
      <c r="U499" s="34"/>
      <c r="V499" s="35"/>
      <c r="W499" s="35"/>
      <c r="X499" s="18"/>
      <c r="Y499" s="18" t="str">
        <f t="shared" si="91"/>
        <v xml:space="preserve"> przyłącze napow. nN</v>
      </c>
      <c r="Z499" s="16"/>
      <c r="AA499" s="16"/>
      <c r="AB499" s="16"/>
      <c r="AC499" s="35"/>
      <c r="AD499" s="35"/>
      <c r="AE499" s="35"/>
      <c r="AF499" s="35"/>
      <c r="AG499" s="35"/>
      <c r="AH499" s="35"/>
      <c r="AI499" s="35"/>
    </row>
    <row r="500" spans="1:35" s="9" customFormat="1" ht="30" customHeight="1" thickBot="1" x14ac:dyDescent="0.25">
      <c r="A500" s="105"/>
      <c r="B500" s="103"/>
      <c r="C500" s="27"/>
      <c r="D500" s="28"/>
      <c r="E500" s="28"/>
      <c r="F500" s="10"/>
      <c r="G500" s="29"/>
      <c r="H500" s="12"/>
      <c r="I500" s="27"/>
      <c r="J500" s="27"/>
      <c r="K500" s="27" t="str">
        <f t="shared" si="92"/>
        <v>()</v>
      </c>
      <c r="L500" s="83"/>
      <c r="M500" s="87">
        <f t="shared" si="94"/>
        <v>0</v>
      </c>
      <c r="N500" s="30"/>
      <c r="O500" s="30"/>
      <c r="P500" s="89"/>
      <c r="Q500" s="97"/>
      <c r="R500" s="30"/>
      <c r="S500" s="30"/>
      <c r="T500" s="30">
        <f t="shared" si="93"/>
        <v>0</v>
      </c>
      <c r="U500" s="34"/>
      <c r="V500" s="35"/>
      <c r="W500" s="35"/>
      <c r="X500" s="18"/>
      <c r="Y500" s="18" t="str">
        <f t="shared" si="91"/>
        <v xml:space="preserve"> przyłącze napow. nN</v>
      </c>
      <c r="Z500" s="16"/>
      <c r="AA500" s="16"/>
      <c r="AB500" s="18"/>
      <c r="AC500" s="35"/>
      <c r="AD500" s="35"/>
      <c r="AE500" s="35"/>
      <c r="AF500" s="35"/>
      <c r="AG500" s="35"/>
      <c r="AH500" s="35"/>
      <c r="AI500" s="35"/>
    </row>
    <row r="501" spans="1:35" ht="30" customHeight="1" thickTop="1" thickBot="1" x14ac:dyDescent="0.25">
      <c r="D501" s="53"/>
      <c r="E501" s="28"/>
      <c r="F501" s="27"/>
      <c r="G501" s="29"/>
      <c r="I501" s="27"/>
      <c r="J501" s="27"/>
      <c r="K501" s="27" t="str">
        <f t="shared" si="92"/>
        <v>()</v>
      </c>
      <c r="L501" s="83"/>
      <c r="M501" s="87">
        <f t="shared" si="94"/>
        <v>0</v>
      </c>
      <c r="N501" s="30"/>
      <c r="O501" s="30"/>
      <c r="P501" s="89"/>
      <c r="Q501" s="97"/>
      <c r="R501" s="30"/>
      <c r="S501" s="30"/>
      <c r="T501" s="30">
        <f t="shared" si="93"/>
        <v>0</v>
      </c>
      <c r="U501" s="34"/>
      <c r="Y501" s="18" t="str">
        <f t="shared" ref="Y501:Y521" si="95">IF(S501="T",(", lampa OU, przyłącze napow. nN"), (" przyłącze napow. nN"))</f>
        <v xml:space="preserve"> przyłącze napow. nN</v>
      </c>
      <c r="Z501" s="16"/>
    </row>
    <row r="502" spans="1:35" ht="30" customHeight="1" thickBot="1" x14ac:dyDescent="0.25">
      <c r="C502" s="27"/>
      <c r="D502" s="28"/>
      <c r="E502" s="28"/>
      <c r="F502" s="27"/>
      <c r="G502" s="29"/>
      <c r="I502" s="27"/>
      <c r="J502" s="27"/>
      <c r="K502" s="27" t="str">
        <f t="shared" si="92"/>
        <v>()</v>
      </c>
      <c r="L502" s="83"/>
      <c r="M502" s="87">
        <f t="shared" si="94"/>
        <v>0</v>
      </c>
      <c r="N502" s="30"/>
      <c r="O502" s="30"/>
      <c r="P502" s="89"/>
      <c r="R502" s="30"/>
      <c r="S502" s="30"/>
      <c r="T502" s="30">
        <f t="shared" si="93"/>
        <v>0</v>
      </c>
      <c r="U502" s="34"/>
      <c r="Y502" s="18" t="str">
        <f t="shared" si="95"/>
        <v xml:space="preserve"> przyłącze napow. nN</v>
      </c>
      <c r="Z502" s="16"/>
    </row>
    <row r="503" spans="1:35" ht="30" customHeight="1" thickBot="1" x14ac:dyDescent="0.25">
      <c r="D503" s="53"/>
      <c r="E503" s="28"/>
      <c r="F503" s="27"/>
      <c r="G503" s="29"/>
      <c r="I503" s="27"/>
      <c r="J503" s="27"/>
      <c r="K503" s="27" t="str">
        <f t="shared" si="92"/>
        <v>()</v>
      </c>
      <c r="L503" s="83"/>
      <c r="M503" s="87">
        <f t="shared" si="94"/>
        <v>0</v>
      </c>
      <c r="N503" s="30"/>
      <c r="O503" s="30"/>
      <c r="P503" s="89"/>
      <c r="Q503" s="97"/>
      <c r="R503" s="30"/>
      <c r="S503" s="30"/>
      <c r="T503" s="30">
        <f t="shared" si="93"/>
        <v>0</v>
      </c>
      <c r="U503" s="34"/>
      <c r="Y503" s="18" t="str">
        <f t="shared" si="95"/>
        <v xml:space="preserve"> przyłącze napow. nN</v>
      </c>
      <c r="Z503" s="16"/>
    </row>
    <row r="504" spans="1:35" ht="30" customHeight="1" thickBot="1" x14ac:dyDescent="0.25">
      <c r="C504" s="27"/>
      <c r="D504" s="28"/>
      <c r="E504" s="53"/>
      <c r="F504" s="27"/>
      <c r="G504" s="29"/>
      <c r="I504" s="27"/>
      <c r="J504" s="27"/>
      <c r="K504" s="27" t="str">
        <f t="shared" si="92"/>
        <v>()</v>
      </c>
      <c r="L504" s="83"/>
      <c r="M504" s="87">
        <f t="shared" si="94"/>
        <v>0</v>
      </c>
      <c r="N504" s="30"/>
      <c r="O504" s="30"/>
      <c r="P504" s="89"/>
      <c r="R504" s="30"/>
      <c r="S504" s="30"/>
      <c r="T504" s="30">
        <f t="shared" si="93"/>
        <v>0</v>
      </c>
      <c r="U504" s="34"/>
      <c r="Y504" s="18" t="str">
        <f t="shared" si="95"/>
        <v xml:space="preserve"> przyłącze napow. nN</v>
      </c>
      <c r="Z504" s="16"/>
    </row>
    <row r="505" spans="1:35" ht="30" customHeight="1" thickBot="1" x14ac:dyDescent="0.25">
      <c r="D505" s="53"/>
      <c r="E505" s="53"/>
      <c r="F505" s="27"/>
      <c r="G505" s="29"/>
      <c r="I505" s="27"/>
      <c r="J505" s="27"/>
      <c r="K505" s="27" t="str">
        <f t="shared" si="92"/>
        <v>()</v>
      </c>
      <c r="L505" s="77"/>
      <c r="M505" s="87">
        <f t="shared" si="94"/>
        <v>0</v>
      </c>
      <c r="N505" s="30"/>
      <c r="O505" s="30"/>
      <c r="P505" s="89"/>
      <c r="Q505" s="97"/>
      <c r="R505" s="30"/>
      <c r="S505" s="30"/>
      <c r="T505" s="30">
        <f t="shared" si="93"/>
        <v>0</v>
      </c>
      <c r="U505" s="34"/>
      <c r="Y505" s="18" t="str">
        <f t="shared" si="95"/>
        <v xml:space="preserve"> przyłącze napow. nN</v>
      </c>
      <c r="Z505" s="16"/>
    </row>
    <row r="506" spans="1:35" ht="30" customHeight="1" thickBot="1" x14ac:dyDescent="0.25">
      <c r="C506" s="27"/>
      <c r="D506" s="28"/>
      <c r="E506" s="28"/>
      <c r="F506" s="10"/>
      <c r="G506" s="29"/>
      <c r="I506" s="27"/>
      <c r="J506" s="27"/>
      <c r="K506" s="27" t="str">
        <f t="shared" si="92"/>
        <v>()</v>
      </c>
      <c r="L506" s="31"/>
      <c r="M506" s="87">
        <f t="shared" si="94"/>
        <v>0</v>
      </c>
      <c r="N506" s="30"/>
      <c r="O506" s="30"/>
      <c r="P506" s="89"/>
      <c r="Q506" s="97"/>
      <c r="R506" s="30"/>
      <c r="S506" s="30"/>
      <c r="T506" s="30">
        <f t="shared" si="93"/>
        <v>0</v>
      </c>
      <c r="U506" s="34"/>
      <c r="Y506" s="18" t="str">
        <f t="shared" si="95"/>
        <v xml:space="preserve"> przyłącze napow. nN</v>
      </c>
      <c r="Z506" s="16"/>
    </row>
    <row r="507" spans="1:35" ht="30" customHeight="1" thickBot="1" x14ac:dyDescent="0.25">
      <c r="C507" s="54"/>
      <c r="D507" s="53"/>
      <c r="E507" s="53"/>
      <c r="F507" s="54"/>
      <c r="G507" s="88"/>
      <c r="H507" s="54"/>
      <c r="I507" s="54"/>
      <c r="J507" s="54"/>
      <c r="K507" s="27" t="str">
        <f t="shared" si="92"/>
        <v>()</v>
      </c>
      <c r="L507" s="31"/>
      <c r="M507" s="87">
        <f t="shared" si="94"/>
        <v>0</v>
      </c>
      <c r="N507" s="30"/>
      <c r="O507" s="30"/>
      <c r="P507" s="89"/>
      <c r="Q507" s="97"/>
      <c r="R507" s="30"/>
      <c r="S507" s="30"/>
      <c r="T507" s="30">
        <f t="shared" si="93"/>
        <v>0</v>
      </c>
      <c r="U507" s="34"/>
      <c r="Y507" s="18" t="str">
        <f t="shared" si="95"/>
        <v xml:space="preserve"> przyłącze napow. nN</v>
      </c>
      <c r="Z507" s="16"/>
    </row>
    <row r="508" spans="1:35" ht="30" customHeight="1" thickBot="1" x14ac:dyDescent="0.25">
      <c r="C508" s="54"/>
      <c r="D508" s="53"/>
      <c r="E508" s="53"/>
      <c r="F508" s="54"/>
      <c r="G508" s="88"/>
      <c r="H508" s="54"/>
      <c r="I508" s="54"/>
      <c r="J508" s="54"/>
      <c r="K508" s="27" t="str">
        <f t="shared" si="92"/>
        <v>()</v>
      </c>
      <c r="L508" s="31"/>
      <c r="M508" s="87">
        <f t="shared" si="94"/>
        <v>0</v>
      </c>
      <c r="N508" s="30"/>
      <c r="O508" s="30"/>
      <c r="P508" s="106"/>
      <c r="Q508" s="97"/>
      <c r="R508" s="30"/>
      <c r="S508" s="30"/>
      <c r="T508" s="30">
        <f t="shared" si="93"/>
        <v>0</v>
      </c>
      <c r="U508" s="34"/>
      <c r="Y508" s="18" t="str">
        <f t="shared" si="95"/>
        <v xml:space="preserve"> przyłącze napow. nN</v>
      </c>
      <c r="Z508" s="16"/>
    </row>
    <row r="509" spans="1:35" ht="30" customHeight="1" thickBot="1" x14ac:dyDescent="0.25">
      <c r="D509" s="56"/>
      <c r="E509" s="56"/>
      <c r="F509" s="10"/>
      <c r="G509" s="65"/>
      <c r="H509" s="10"/>
      <c r="I509" s="10"/>
      <c r="J509" s="10"/>
      <c r="K509" s="27" t="str">
        <f t="shared" si="92"/>
        <v>()</v>
      </c>
      <c r="L509" s="104"/>
      <c r="M509" s="87">
        <f t="shared" si="94"/>
        <v>0</v>
      </c>
      <c r="N509" s="30"/>
      <c r="O509" s="30"/>
      <c r="P509" s="106"/>
      <c r="Q509" s="97"/>
      <c r="R509" s="30"/>
      <c r="S509" s="30"/>
      <c r="T509" s="30">
        <f t="shared" si="93"/>
        <v>0</v>
      </c>
      <c r="U509" s="34"/>
      <c r="Y509" s="18" t="str">
        <f t="shared" si="95"/>
        <v xml:space="preserve"> przyłącze napow. nN</v>
      </c>
      <c r="Z509" s="16"/>
    </row>
    <row r="510" spans="1:35" ht="30" customHeight="1" thickBot="1" x14ac:dyDescent="0.25">
      <c r="D510" s="28"/>
      <c r="E510" s="28"/>
      <c r="F510" s="10"/>
      <c r="G510" s="29"/>
      <c r="I510" s="27"/>
      <c r="J510" s="27"/>
      <c r="K510" s="27" t="str">
        <f t="shared" si="92"/>
        <v>()</v>
      </c>
      <c r="L510" s="31"/>
      <c r="M510" s="87">
        <f t="shared" si="94"/>
        <v>0</v>
      </c>
      <c r="N510" s="30"/>
      <c r="O510" s="30"/>
      <c r="P510" s="107"/>
      <c r="R510" s="30"/>
      <c r="S510" s="30"/>
      <c r="T510" s="30">
        <f t="shared" si="93"/>
        <v>0</v>
      </c>
      <c r="U510" s="34"/>
      <c r="Y510" s="18" t="str">
        <f t="shared" si="95"/>
        <v xml:space="preserve"> przyłącze napow. nN</v>
      </c>
      <c r="Z510" s="16"/>
    </row>
    <row r="511" spans="1:35" s="16" customFormat="1" ht="30" customHeight="1" thickTop="1" x14ac:dyDescent="0.2">
      <c r="A511" s="20"/>
      <c r="B511" s="20"/>
      <c r="C511" s="27"/>
      <c r="D511" s="28"/>
      <c r="E511" s="28"/>
      <c r="F511" s="27"/>
      <c r="G511" s="65"/>
      <c r="H511" s="12"/>
      <c r="I511" s="27"/>
      <c r="J511" s="27"/>
      <c r="K511" s="27" t="str">
        <f t="shared" si="92"/>
        <v>()</v>
      </c>
      <c r="L511" s="31"/>
      <c r="M511" s="87">
        <f t="shared" si="94"/>
        <v>0</v>
      </c>
      <c r="N511" s="30"/>
      <c r="O511" s="30"/>
      <c r="P511" s="108"/>
      <c r="Q511" s="19"/>
      <c r="R511" s="30"/>
      <c r="S511" s="30"/>
      <c r="T511" s="30">
        <f t="shared" si="93"/>
        <v>0</v>
      </c>
      <c r="U511" s="34"/>
      <c r="X511" s="18" t="str">
        <f t="shared" ref="X511:X521" si="96">IF(R511="4xAL50 + 1xAL25", ("AL.  4x50 mm2+AL. 1x25 mm2"), ("AL. 4x50 mm2+AL. 3x50 mm2"))</f>
        <v>AL. 4x50 mm2+AL. 3x50 mm2</v>
      </c>
      <c r="Y511" s="18" t="str">
        <f t="shared" si="95"/>
        <v xml:space="preserve"> przyłącze napow. nN</v>
      </c>
    </row>
    <row r="512" spans="1:35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94"/>
        <v>0</v>
      </c>
      <c r="N512" s="30"/>
      <c r="O512" s="30"/>
      <c r="P512" s="108"/>
      <c r="Q512" s="97"/>
      <c r="R512" s="30"/>
      <c r="S512" s="30"/>
      <c r="T512" s="30">
        <f t="shared" si="93"/>
        <v>0</v>
      </c>
      <c r="U512" s="34"/>
      <c r="X512" s="18" t="str">
        <f t="shared" si="96"/>
        <v>AL. 4x50 mm2+AL. 3x50 mm2</v>
      </c>
      <c r="Y512" s="18" t="str">
        <f t="shared" si="95"/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28"/>
      <c r="F513" s="27"/>
      <c r="G513" s="29"/>
      <c r="H513" s="12"/>
      <c r="I513" s="27"/>
      <c r="J513" s="27"/>
      <c r="K513" s="27"/>
      <c r="L513" s="31"/>
      <c r="M513" s="87">
        <f t="shared" si="94"/>
        <v>0</v>
      </c>
      <c r="N513" s="30"/>
      <c r="O513" s="30"/>
      <c r="P513" s="33"/>
      <c r="Q513" s="19"/>
      <c r="R513" s="30"/>
      <c r="S513" s="30"/>
      <c r="T513" s="30">
        <f t="shared" si="93"/>
        <v>0</v>
      </c>
      <c r="U513" s="34"/>
      <c r="X513" s="18" t="str">
        <f t="shared" si="96"/>
        <v>AL. 4x50 mm2+AL. 3x50 mm2</v>
      </c>
      <c r="Y513" s="18" t="str">
        <f t="shared" si="95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53"/>
      <c r="F514" s="27"/>
      <c r="G514" s="29"/>
      <c r="H514" s="12"/>
      <c r="I514" s="27"/>
      <c r="J514" s="27"/>
      <c r="K514" s="27"/>
      <c r="L514" s="31"/>
      <c r="M514" s="87">
        <f t="shared" si="94"/>
        <v>0</v>
      </c>
      <c r="N514" s="30"/>
      <c r="O514" s="30"/>
      <c r="P514" s="89"/>
      <c r="Q514" s="19"/>
      <c r="R514" s="30"/>
      <c r="S514" s="30"/>
      <c r="T514" s="30">
        <f t="shared" si="93"/>
        <v>0</v>
      </c>
      <c r="U514" s="34"/>
      <c r="X514" s="18" t="str">
        <f t="shared" si="96"/>
        <v>AL. 4x50 mm2+AL. 3x50 mm2</v>
      </c>
      <c r="Y514" s="18" t="str">
        <f t="shared" si="95"/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94"/>
        <v>0</v>
      </c>
      <c r="N515" s="30"/>
      <c r="O515" s="30"/>
      <c r="P515" s="89"/>
      <c r="Q515" s="97"/>
      <c r="R515" s="30"/>
      <c r="S515" s="30"/>
      <c r="T515" s="30">
        <f t="shared" si="93"/>
        <v>0</v>
      </c>
      <c r="U515" s="34"/>
      <c r="X515" s="18" t="str">
        <f t="shared" si="96"/>
        <v>AL. 4x50 mm2+AL. 3x50 mm2</v>
      </c>
      <c r="Y515" s="18" t="str">
        <f t="shared" si="95"/>
        <v xml:space="preserve"> przyłącze napow. nN</v>
      </c>
    </row>
    <row r="516" spans="1:35" s="16" customFormat="1" ht="30" customHeight="1" thickBot="1" x14ac:dyDescent="0.25">
      <c r="A516" s="20"/>
      <c r="B516" s="20"/>
      <c r="C516" s="10"/>
      <c r="D516" s="28"/>
      <c r="E516" s="11"/>
      <c r="F516" s="27"/>
      <c r="G516" s="29"/>
      <c r="H516" s="12"/>
      <c r="I516" s="27"/>
      <c r="J516" s="27"/>
      <c r="K516" s="27"/>
      <c r="L516" s="15"/>
      <c r="M516" s="87">
        <f t="shared" si="94"/>
        <v>0</v>
      </c>
      <c r="N516" s="30"/>
      <c r="O516" s="30"/>
      <c r="P516" s="89"/>
      <c r="Q516" s="19"/>
      <c r="R516" s="30"/>
      <c r="S516" s="30"/>
      <c r="T516" s="30">
        <f t="shared" si="93"/>
        <v>0</v>
      </c>
      <c r="U516" s="34"/>
      <c r="X516" s="18" t="str">
        <f t="shared" si="96"/>
        <v>AL. 4x50 mm2+AL. 3x50 mm2</v>
      </c>
      <c r="Y516" s="18" t="str">
        <f t="shared" si="95"/>
        <v xml:space="preserve"> przyłącze napow. nN</v>
      </c>
    </row>
    <row r="517" spans="1:35" s="16" customFormat="1" ht="30" customHeight="1" x14ac:dyDescent="0.2">
      <c r="A517" s="20"/>
      <c r="B517" s="20"/>
      <c r="C517" s="27"/>
      <c r="D517" s="28"/>
      <c r="E517" s="28"/>
      <c r="F517" s="10"/>
      <c r="G517" s="29"/>
      <c r="H517" s="12"/>
      <c r="I517" s="27"/>
      <c r="J517" s="27"/>
      <c r="K517" s="27"/>
      <c r="L517" s="31"/>
      <c r="M517" s="87">
        <f t="shared" si="94"/>
        <v>0</v>
      </c>
      <c r="N517" s="30"/>
      <c r="O517" s="30"/>
      <c r="P517" s="33"/>
      <c r="Q517" s="19"/>
      <c r="R517" s="30"/>
      <c r="S517" s="30"/>
      <c r="T517" s="30">
        <f t="shared" si="93"/>
        <v>0</v>
      </c>
      <c r="U517" s="34"/>
      <c r="X517" s="18" t="str">
        <f t="shared" si="96"/>
        <v>AL. 4x50 mm2+AL. 3x50 mm2</v>
      </c>
      <c r="Y517" s="18" t="str">
        <f t="shared" si="95"/>
        <v xml:space="preserve"> przyłącze napow. nN</v>
      </c>
    </row>
    <row r="518" spans="1:35" s="16" customFormat="1" ht="30" customHeight="1" x14ac:dyDescent="0.2">
      <c r="A518" s="20"/>
      <c r="B518" s="20"/>
      <c r="C518" s="10"/>
      <c r="D518" s="28"/>
      <c r="E518" s="28"/>
      <c r="F518" s="27"/>
      <c r="G518" s="29"/>
      <c r="H518" s="12"/>
      <c r="I518" s="27"/>
      <c r="J518" s="27"/>
      <c r="K518" s="27"/>
      <c r="L518" s="31"/>
      <c r="M518" s="87">
        <f t="shared" si="94"/>
        <v>0</v>
      </c>
      <c r="N518" s="30"/>
      <c r="O518" s="30"/>
      <c r="P518" s="33"/>
      <c r="Q518" s="19"/>
      <c r="R518" s="30"/>
      <c r="S518" s="30"/>
      <c r="T518" s="30">
        <f t="shared" ref="T518:T525" si="97">IF(S518="T",20,0)</f>
        <v>0</v>
      </c>
      <c r="U518" s="34"/>
      <c r="X518" s="18" t="str">
        <f t="shared" si="96"/>
        <v>AL. 4x50 mm2+AL. 3x50 mm2</v>
      </c>
      <c r="Y518" s="18" t="str">
        <f t="shared" si="95"/>
        <v xml:space="preserve"> przyłącze napow. nN</v>
      </c>
    </row>
    <row r="519" spans="1:35" s="16" customFormat="1" ht="30" customHeight="1" x14ac:dyDescent="0.2">
      <c r="A519" s="20"/>
      <c r="B519" s="20"/>
      <c r="C519" s="27"/>
      <c r="D519" s="28"/>
      <c r="E519" s="28"/>
      <c r="F519" s="27"/>
      <c r="G519" s="29"/>
      <c r="H519" s="12"/>
      <c r="I519" s="27"/>
      <c r="J519" s="27"/>
      <c r="K519" s="27"/>
      <c r="L519" s="31"/>
      <c r="M519" s="87">
        <f t="shared" si="94"/>
        <v>0</v>
      </c>
      <c r="N519" s="30"/>
      <c r="O519" s="30"/>
      <c r="P519" s="33"/>
      <c r="Q519" s="19"/>
      <c r="R519" s="30"/>
      <c r="S519" s="30"/>
      <c r="T519" s="30">
        <f t="shared" si="97"/>
        <v>0</v>
      </c>
      <c r="U519" s="34"/>
      <c r="X519" s="18" t="str">
        <f t="shared" si="96"/>
        <v>AL. 4x50 mm2+AL. 3x50 mm2</v>
      </c>
      <c r="Y519" s="18" t="str">
        <f t="shared" si="95"/>
        <v xml:space="preserve"> przyłącze napow. nN</v>
      </c>
    </row>
    <row r="520" spans="1:35" s="16" customFormat="1" ht="30" customHeight="1" x14ac:dyDescent="0.2">
      <c r="A520" s="20"/>
      <c r="B520" s="20"/>
      <c r="C520" s="10"/>
      <c r="D520" s="28"/>
      <c r="E520" s="28"/>
      <c r="F520" s="10"/>
      <c r="G520" s="29"/>
      <c r="H520" s="12"/>
      <c r="I520" s="27"/>
      <c r="J520" s="27"/>
      <c r="K520" s="27"/>
      <c r="L520" s="31"/>
      <c r="M520" s="87">
        <f t="shared" si="94"/>
        <v>0</v>
      </c>
      <c r="N520" s="30"/>
      <c r="O520" s="30"/>
      <c r="P520" s="33"/>
      <c r="Q520" s="19"/>
      <c r="R520" s="30"/>
      <c r="S520" s="30"/>
      <c r="T520" s="30">
        <f t="shared" si="97"/>
        <v>0</v>
      </c>
      <c r="U520" s="34"/>
      <c r="X520" s="18" t="str">
        <f t="shared" si="96"/>
        <v>AL. 4x50 mm2+AL. 3x50 mm2</v>
      </c>
      <c r="Y520" s="18" t="str">
        <f t="shared" si="95"/>
        <v xml:space="preserve"> przyłącze napow. nN</v>
      </c>
    </row>
    <row r="521" spans="1:35" s="16" customFormat="1" ht="30" customHeight="1" x14ac:dyDescent="0.2">
      <c r="A521" s="20"/>
      <c r="B521" s="20"/>
      <c r="C521" s="27"/>
      <c r="D521" s="28"/>
      <c r="E521" s="28"/>
      <c r="F521" s="10"/>
      <c r="G521" s="29"/>
      <c r="H521" s="12"/>
      <c r="I521" s="27"/>
      <c r="J521" s="27"/>
      <c r="K521" s="27"/>
      <c r="L521" s="31"/>
      <c r="M521" s="87">
        <f t="shared" si="94"/>
        <v>0</v>
      </c>
      <c r="N521" s="30"/>
      <c r="O521" s="30"/>
      <c r="P521" s="33"/>
      <c r="Q521" s="19"/>
      <c r="R521" s="30"/>
      <c r="S521" s="30"/>
      <c r="T521" s="30">
        <f t="shared" si="97"/>
        <v>0</v>
      </c>
      <c r="U521" s="34"/>
      <c r="X521" s="18" t="str">
        <f t="shared" si="96"/>
        <v>AL. 4x50 mm2+AL. 3x50 mm2</v>
      </c>
      <c r="Y521" s="18" t="str">
        <f t="shared" si="95"/>
        <v xml:space="preserve"> przyłącze napow. nN</v>
      </c>
    </row>
    <row r="522" spans="1:35" s="16" customFormat="1" ht="30" customHeight="1" thickBot="1" x14ac:dyDescent="0.25">
      <c r="A522" s="20"/>
      <c r="B522" s="20"/>
      <c r="C522" s="10"/>
      <c r="D522" s="28"/>
      <c r="E522" s="28"/>
      <c r="F522" s="27"/>
      <c r="G522" s="29"/>
      <c r="H522" s="12"/>
      <c r="I522" s="27"/>
      <c r="J522" s="27"/>
      <c r="K522" s="27"/>
      <c r="L522" s="31"/>
      <c r="M522" s="87">
        <f t="shared" si="94"/>
        <v>0</v>
      </c>
      <c r="N522" s="30"/>
      <c r="O522" s="30"/>
      <c r="P522" s="33"/>
      <c r="Q522" s="19"/>
      <c r="R522" s="30"/>
      <c r="S522" s="30"/>
      <c r="T522" s="30">
        <f t="shared" si="97"/>
        <v>0</v>
      </c>
      <c r="U522" s="34"/>
      <c r="X522" s="18" t="str">
        <f>IF(R522="4xAL50 + 1xAL25", ("AL.  4x50 mm2+AL. 1x25 mm2"), ("AL. 4x50 mm2+AL. 2x50 mm2"))</f>
        <v>AL. 4x50 mm2+AL. 2x50 mm2</v>
      </c>
      <c r="Y522" s="18" t="str">
        <f>IF(S522="T",(" lampa OU, przyłącze napow. nN"), (" przyłącze napow. nN"))</f>
        <v xml:space="preserve"> przyłącze napow. nN</v>
      </c>
    </row>
    <row r="523" spans="1:35" s="16" customFormat="1" ht="30" customHeight="1" thickBot="1" x14ac:dyDescent="0.25">
      <c r="A523" s="20"/>
      <c r="B523" s="20"/>
      <c r="C523" s="27"/>
      <c r="D523" s="28"/>
      <c r="E523" s="53"/>
      <c r="F523" s="27"/>
      <c r="G523" s="29"/>
      <c r="H523" s="12"/>
      <c r="I523" s="27"/>
      <c r="J523" s="27"/>
      <c r="K523" s="27"/>
      <c r="L523" s="31"/>
      <c r="M523" s="87">
        <f t="shared" si="94"/>
        <v>0</v>
      </c>
      <c r="N523" s="30"/>
      <c r="O523" s="30"/>
      <c r="P523" s="89"/>
      <c r="Q523" s="19"/>
      <c r="R523" s="30"/>
      <c r="S523" s="30"/>
      <c r="T523" s="30">
        <f t="shared" si="97"/>
        <v>0</v>
      </c>
      <c r="U523" s="34"/>
      <c r="X523" s="18" t="str">
        <f>IF(R523="4xAL50 + 1xAL25", ("AL.  4x50 mm2+AL. 1x25 mm2"), ("AL. 4x50 mm2+AL. 2x50 mm2"))</f>
        <v>AL. 4x50 mm2+AL. 2x50 mm2</v>
      </c>
      <c r="Y523" s="18" t="str">
        <f>IF(S523="T",(" lampa OU, przyłącze napow. nN"), (" przyłącze napow. nN"))</f>
        <v xml:space="preserve"> przyłącze napow. nN</v>
      </c>
    </row>
    <row r="524" spans="1:35" s="16" customFormat="1" ht="15" thickBot="1" x14ac:dyDescent="0.25">
      <c r="A524" s="20"/>
      <c r="B524" s="20"/>
      <c r="C524" s="54"/>
      <c r="D524" s="54"/>
      <c r="E524" s="53"/>
      <c r="F524" s="46"/>
      <c r="G524" s="46"/>
      <c r="H524" s="46"/>
      <c r="I524" s="46"/>
      <c r="J524" s="46"/>
      <c r="K524" s="27"/>
      <c r="L524" s="31" t="str">
        <f>CONCATENATE(M524,"(",P524,")m")</f>
        <v>0()m</v>
      </c>
      <c r="M524" s="87">
        <f t="shared" si="94"/>
        <v>0</v>
      </c>
      <c r="N524" s="39"/>
      <c r="O524" s="39"/>
      <c r="P524" s="89"/>
      <c r="Q524" s="19"/>
      <c r="R524" s="39"/>
      <c r="S524" s="39"/>
      <c r="T524" s="30">
        <f t="shared" si="97"/>
        <v>0</v>
      </c>
      <c r="U524" s="34"/>
      <c r="X524" s="18"/>
      <c r="Y524" s="18"/>
      <c r="Z524" s="18"/>
    </row>
    <row r="525" spans="1:35" s="16" customFormat="1" x14ac:dyDescent="0.2">
      <c r="A525" s="20"/>
      <c r="B525" s="20"/>
      <c r="C525" s="54"/>
      <c r="D525" s="54"/>
      <c r="E525" s="53"/>
      <c r="F525" s="46"/>
      <c r="G525" s="46"/>
      <c r="H525" s="46"/>
      <c r="I525" s="46"/>
      <c r="J525" s="46"/>
      <c r="K525" s="27"/>
      <c r="L525" s="31">
        <v>6</v>
      </c>
      <c r="M525" s="87">
        <f t="shared" si="94"/>
        <v>0</v>
      </c>
      <c r="N525" s="39"/>
      <c r="O525" s="39"/>
      <c r="P525" s="17"/>
      <c r="Q525" s="19"/>
      <c r="R525" s="39"/>
      <c r="S525" s="39"/>
      <c r="T525" s="30">
        <f t="shared" si="97"/>
        <v>0</v>
      </c>
      <c r="U525" s="34"/>
      <c r="X525" s="18"/>
      <c r="Y525" s="18"/>
      <c r="Z525" s="18"/>
    </row>
    <row r="526" spans="1:35" s="16" customFormat="1" x14ac:dyDescent="0.2">
      <c r="A526" s="20"/>
      <c r="B526" s="20"/>
      <c r="C526" s="111"/>
      <c r="D526" s="111"/>
      <c r="E526" s="56"/>
      <c r="F526" s="109"/>
      <c r="G526" s="109"/>
      <c r="H526" s="109"/>
      <c r="I526" s="109"/>
      <c r="J526" s="109"/>
      <c r="K526" s="111"/>
      <c r="L526" s="104"/>
      <c r="M526" s="87">
        <f t="shared" si="94"/>
        <v>0</v>
      </c>
      <c r="N526" s="110"/>
      <c r="O526" s="110"/>
      <c r="P526" s="17"/>
      <c r="Q526" s="19"/>
      <c r="R526" s="110"/>
      <c r="S526" s="110"/>
      <c r="T526" s="110"/>
      <c r="U526" s="34"/>
      <c r="X526" s="18"/>
      <c r="Y526" s="18"/>
      <c r="Z526" s="18"/>
    </row>
    <row r="527" spans="1:35" x14ac:dyDescent="0.2">
      <c r="C527" s="27">
        <v>51</v>
      </c>
      <c r="M527" s="87">
        <f t="shared" si="94"/>
        <v>0</v>
      </c>
      <c r="U527" s="34"/>
    </row>
    <row r="528" spans="1:35" s="9" customFormat="1" x14ac:dyDescent="0.2">
      <c r="A528" s="20"/>
      <c r="B528" s="20"/>
      <c r="C528" s="10">
        <v>52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34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53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34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  <row r="530" spans="1:35" s="9" customFormat="1" x14ac:dyDescent="0.2">
      <c r="A530" s="20"/>
      <c r="B530" s="20"/>
      <c r="C530" s="27">
        <v>49</v>
      </c>
      <c r="D530" s="11"/>
      <c r="E530" s="11"/>
      <c r="F530" s="12"/>
      <c r="G530" s="13"/>
      <c r="H530" s="12"/>
      <c r="I530" s="12"/>
      <c r="J530" s="12"/>
      <c r="K530" s="12"/>
      <c r="L530" s="15"/>
      <c r="M530" s="16"/>
      <c r="N530" s="14"/>
      <c r="O530" s="14"/>
      <c r="P530" s="17"/>
      <c r="Q530" s="19"/>
      <c r="R530" s="14"/>
      <c r="S530" s="14"/>
      <c r="T530" s="14"/>
      <c r="U530" s="34"/>
      <c r="V530" s="16"/>
      <c r="W530" s="16"/>
      <c r="X530" s="18"/>
      <c r="Y530" s="18"/>
      <c r="Z530" s="18"/>
      <c r="AA530" s="16"/>
      <c r="AB530" s="16"/>
      <c r="AC530" s="35"/>
      <c r="AD530" s="35"/>
      <c r="AE530" s="35"/>
      <c r="AF530" s="35"/>
      <c r="AG530" s="35"/>
      <c r="AH530" s="35"/>
      <c r="AI530" s="35"/>
    </row>
    <row r="531" spans="1:35" s="9" customFormat="1" x14ac:dyDescent="0.2">
      <c r="A531" s="20"/>
      <c r="B531" s="20"/>
      <c r="C531" s="10">
        <v>50</v>
      </c>
      <c r="D531" s="11"/>
      <c r="E531" s="11"/>
      <c r="F531" s="12"/>
      <c r="G531" s="13"/>
      <c r="H531" s="12"/>
      <c r="I531" s="12"/>
      <c r="J531" s="12"/>
      <c r="K531" s="12"/>
      <c r="L531" s="15"/>
      <c r="M531" s="16"/>
      <c r="N531" s="14"/>
      <c r="O531" s="14"/>
      <c r="P531" s="17"/>
      <c r="Q531" s="19"/>
      <c r="R531" s="14"/>
      <c r="S531" s="14"/>
      <c r="T531" s="14"/>
      <c r="U531" s="34"/>
      <c r="V531" s="16"/>
      <c r="W531" s="16"/>
      <c r="X531" s="18"/>
      <c r="Y531" s="18" t="str">
        <f>IF(S531="T",(", lampa OU, przyłącze napow. nN"), (" przyłącze napow. nN"))</f>
        <v xml:space="preserve"> przyłącze napow. nN</v>
      </c>
      <c r="Z531" s="18"/>
      <c r="AA531" s="16"/>
      <c r="AB531" s="16"/>
      <c r="AC531" s="35"/>
      <c r="AD531" s="35"/>
      <c r="AE531" s="35"/>
      <c r="AF531" s="35"/>
      <c r="AG531" s="35"/>
      <c r="AH531" s="35"/>
      <c r="AI531" s="35"/>
    </row>
    <row r="532" spans="1:35" s="9" customFormat="1" x14ac:dyDescent="0.2">
      <c r="A532" s="20"/>
      <c r="B532" s="20"/>
      <c r="C532" s="27">
        <v>51</v>
      </c>
      <c r="D532" s="11"/>
      <c r="E532" s="11"/>
      <c r="F532" s="12"/>
      <c r="G532" s="13"/>
      <c r="H532" s="12"/>
      <c r="I532" s="12"/>
      <c r="J532" s="12"/>
      <c r="K532" s="12"/>
      <c r="L532" s="15"/>
      <c r="M532" s="16"/>
      <c r="N532" s="14"/>
      <c r="O532" s="14"/>
      <c r="P532" s="17"/>
      <c r="Q532" s="19"/>
      <c r="R532" s="14"/>
      <c r="S532" s="14"/>
      <c r="T532" s="14"/>
      <c r="U532" s="34"/>
      <c r="V532" s="16"/>
      <c r="W532" s="16"/>
      <c r="X532" s="18"/>
      <c r="Y532" s="18"/>
      <c r="Z532" s="18"/>
      <c r="AA532" s="16"/>
      <c r="AB532" s="16"/>
      <c r="AC532" s="35"/>
      <c r="AD532" s="35"/>
      <c r="AE532" s="35"/>
      <c r="AF532" s="35"/>
      <c r="AG532" s="35"/>
      <c r="AH532" s="35"/>
      <c r="AI532" s="35"/>
    </row>
    <row r="533" spans="1:35" s="9" customFormat="1" x14ac:dyDescent="0.2">
      <c r="A533" s="20"/>
      <c r="B533" s="20"/>
      <c r="C533" s="10">
        <v>52</v>
      </c>
      <c r="D533" s="11"/>
      <c r="E533" s="11"/>
      <c r="F533" s="12"/>
      <c r="G533" s="13"/>
      <c r="H533" s="12"/>
      <c r="I533" s="12"/>
      <c r="J533" s="12"/>
      <c r="K533" s="12"/>
      <c r="L533" s="15"/>
      <c r="M533" s="16"/>
      <c r="N533" s="14"/>
      <c r="O533" s="14"/>
      <c r="P533" s="17"/>
      <c r="Q533" s="19"/>
      <c r="R533" s="14"/>
      <c r="S533" s="14"/>
      <c r="T533" s="14"/>
      <c r="U533" s="34"/>
      <c r="V533" s="16"/>
      <c r="W533" s="16"/>
      <c r="X533" s="18"/>
      <c r="Y533" s="18"/>
      <c r="Z533" s="18"/>
      <c r="AA533" s="16"/>
      <c r="AB533" s="16"/>
      <c r="AC533" s="35"/>
      <c r="AD533" s="35"/>
      <c r="AE533" s="35"/>
      <c r="AF533" s="35"/>
      <c r="AG533" s="35"/>
      <c r="AH533" s="35"/>
      <c r="AI533" s="35"/>
    </row>
    <row r="534" spans="1:35" s="9" customFormat="1" x14ac:dyDescent="0.2">
      <c r="A534" s="20"/>
      <c r="B534" s="20"/>
      <c r="C534" s="27">
        <v>53</v>
      </c>
      <c r="D534" s="11"/>
      <c r="E534" s="11"/>
      <c r="F534" s="12"/>
      <c r="G534" s="13"/>
      <c r="H534" s="12"/>
      <c r="I534" s="12"/>
      <c r="J534" s="12"/>
      <c r="K534" s="12"/>
      <c r="L534" s="15"/>
      <c r="M534" s="16"/>
      <c r="N534" s="14"/>
      <c r="O534" s="14"/>
      <c r="P534" s="17"/>
      <c r="Q534" s="19"/>
      <c r="R534" s="14"/>
      <c r="S534" s="14"/>
      <c r="T534" s="14"/>
      <c r="U534" s="34"/>
      <c r="V534" s="16"/>
      <c r="W534" s="16"/>
      <c r="X534" s="18"/>
      <c r="Y534" s="18"/>
      <c r="Z534" s="18"/>
      <c r="AA534" s="16"/>
      <c r="AB534" s="16"/>
      <c r="AC534" s="35"/>
      <c r="AD534" s="35"/>
      <c r="AE534" s="35"/>
      <c r="AF534" s="35"/>
      <c r="AG534" s="35"/>
      <c r="AH534" s="35"/>
      <c r="AI534" s="35"/>
    </row>
    <row r="535" spans="1:35" s="9" customFormat="1" x14ac:dyDescent="0.2">
      <c r="A535" s="20"/>
      <c r="B535" s="20"/>
      <c r="C535" s="10">
        <v>54</v>
      </c>
      <c r="D535" s="11"/>
      <c r="E535" s="11"/>
      <c r="F535" s="12"/>
      <c r="G535" s="13"/>
      <c r="H535" s="12"/>
      <c r="I535" s="12"/>
      <c r="J535" s="12"/>
      <c r="K535" s="12"/>
      <c r="L535" s="15"/>
      <c r="M535" s="16"/>
      <c r="N535" s="14"/>
      <c r="O535" s="14"/>
      <c r="P535" s="17"/>
      <c r="Q535" s="19"/>
      <c r="R535" s="14"/>
      <c r="S535" s="14"/>
      <c r="T535" s="14"/>
      <c r="U535" s="34"/>
      <c r="V535" s="16"/>
      <c r="W535" s="16"/>
      <c r="X535" s="18"/>
      <c r="Y535" s="18"/>
      <c r="Z535" s="18"/>
      <c r="AA535" s="16"/>
      <c r="AB535" s="16"/>
      <c r="AC535" s="35"/>
      <c r="AD535" s="35"/>
      <c r="AE535" s="35"/>
      <c r="AF535" s="35"/>
      <c r="AG535" s="35"/>
      <c r="AH535" s="35"/>
      <c r="AI535" s="35"/>
    </row>
    <row r="536" spans="1:35" s="9" customFormat="1" x14ac:dyDescent="0.2">
      <c r="A536" s="20"/>
      <c r="B536" s="20"/>
      <c r="C536" s="27">
        <v>55</v>
      </c>
      <c r="D536" s="11"/>
      <c r="E536" s="11"/>
      <c r="F536" s="12"/>
      <c r="G536" s="13"/>
      <c r="H536" s="12"/>
      <c r="I536" s="12"/>
      <c r="J536" s="12"/>
      <c r="K536" s="12"/>
      <c r="L536" s="15"/>
      <c r="M536" s="16"/>
      <c r="N536" s="14"/>
      <c r="O536" s="14"/>
      <c r="P536" s="17"/>
      <c r="Q536" s="19"/>
      <c r="R536" s="14"/>
      <c r="S536" s="14"/>
      <c r="T536" s="14"/>
      <c r="U536" s="16"/>
      <c r="V536" s="16"/>
      <c r="W536" s="16"/>
      <c r="X536" s="18"/>
      <c r="Y536" s="18"/>
      <c r="Z536" s="18"/>
      <c r="AA536" s="16"/>
      <c r="AB536" s="16"/>
      <c r="AC536" s="35"/>
      <c r="AD536" s="35"/>
      <c r="AE536" s="35"/>
      <c r="AF536" s="35"/>
      <c r="AG536" s="35"/>
      <c r="AH536" s="35"/>
      <c r="AI536" s="35"/>
    </row>
    <row r="537" spans="1:35" s="9" customFormat="1" x14ac:dyDescent="0.2">
      <c r="A537" s="20"/>
      <c r="B537" s="20"/>
      <c r="C537" s="10">
        <v>56</v>
      </c>
      <c r="D537" s="11"/>
      <c r="E537" s="11"/>
      <c r="F537" s="12"/>
      <c r="G537" s="13"/>
      <c r="H537" s="12"/>
      <c r="I537" s="12"/>
      <c r="J537" s="12"/>
      <c r="K537" s="12"/>
      <c r="L537" s="15"/>
      <c r="M537" s="16"/>
      <c r="N537" s="14"/>
      <c r="O537" s="14"/>
      <c r="P537" s="17"/>
      <c r="Q537" s="19"/>
      <c r="R537" s="14"/>
      <c r="S537" s="14"/>
      <c r="T537" s="14"/>
      <c r="U537" s="16"/>
      <c r="V537" s="16"/>
      <c r="W537" s="16"/>
      <c r="X537" s="18"/>
      <c r="Y537" s="18"/>
      <c r="Z537" s="18"/>
      <c r="AA537" s="16"/>
      <c r="AB537" s="16"/>
      <c r="AC537" s="35"/>
      <c r="AD537" s="35"/>
      <c r="AE537" s="35"/>
      <c r="AF537" s="35"/>
      <c r="AG537" s="35"/>
      <c r="AH537" s="35"/>
      <c r="AI537" s="35"/>
    </row>
  </sheetData>
  <autoFilter ref="A3:AA530" xr:uid="{00000000-0009-0000-0000-00003D000000}"/>
  <mergeCells count="18">
    <mergeCell ref="C4:F4"/>
    <mergeCell ref="C5:D5"/>
    <mergeCell ref="A38:K38"/>
    <mergeCell ref="C20:J20"/>
    <mergeCell ref="C21:J21"/>
    <mergeCell ref="C22:F22"/>
    <mergeCell ref="C23:D23"/>
    <mergeCell ref="C33:J33"/>
    <mergeCell ref="C34:J34"/>
    <mergeCell ref="C35:K35"/>
    <mergeCell ref="C36:K36"/>
    <mergeCell ref="C37:K37"/>
    <mergeCell ref="C39:F39"/>
    <mergeCell ref="G39:H39"/>
    <mergeCell ref="J39:K39"/>
    <mergeCell ref="C40:F40"/>
    <mergeCell ref="G40:H40"/>
    <mergeCell ref="J40:K40"/>
  </mergeCells>
  <conditionalFormatting sqref="F5:F21">
    <cfRule type="containsText" dxfId="26" priority="8" operator="containsText" text="spr">
      <formula>NOT(ISERROR(SEARCH("spr",F5)))</formula>
    </cfRule>
  </conditionalFormatting>
  <conditionalFormatting sqref="F23:F37">
    <cfRule type="containsText" dxfId="25" priority="4" operator="containsText" text="spr">
      <formula>NOT(ISERROR(SEARCH("spr",F23)))</formula>
    </cfRule>
  </conditionalFormatting>
  <conditionalFormatting sqref="F41:F205">
    <cfRule type="containsText" dxfId="24" priority="17" operator="containsText" text="spr">
      <formula>NOT(ISERROR(SEARCH("spr",F41)))</formula>
    </cfRule>
  </conditionalFormatting>
  <conditionalFormatting sqref="G5:G21">
    <cfRule type="containsText" dxfId="23" priority="7" operator="containsText" text="check">
      <formula>NOT(ISERROR(SEARCH("check",G5)))</formula>
    </cfRule>
  </conditionalFormatting>
  <conditionalFormatting sqref="G23:G37">
    <cfRule type="containsText" dxfId="22" priority="3" operator="containsText" text="check">
      <formula>NOT(ISERROR(SEARCH("check",G23)))</formula>
    </cfRule>
  </conditionalFormatting>
  <conditionalFormatting sqref="G41:G158">
    <cfRule type="containsText" dxfId="21" priority="16" operator="containsText" text="check">
      <formula>NOT(ISERROR(SEARCH("check",G41)))</formula>
    </cfRule>
  </conditionalFormatting>
  <conditionalFormatting sqref="I3 I41:I120">
    <cfRule type="containsText" dxfId="20" priority="14" operator="containsText" text="Fałsz">
      <formula>NOT(ISERROR(SEARCH("Fałsz",I3)))</formula>
    </cfRule>
  </conditionalFormatting>
  <conditionalFormatting sqref="I5:I21">
    <cfRule type="containsText" dxfId="19" priority="6" operator="containsText" text="Fałsz">
      <formula>NOT(ISERROR(SEARCH("Fałsz",I5)))</formula>
    </cfRule>
  </conditionalFormatting>
  <conditionalFormatting sqref="I6">
    <cfRule type="cellIs" dxfId="18" priority="15" operator="equal">
      <formula>FALSE</formula>
    </cfRule>
  </conditionalFormatting>
  <conditionalFormatting sqref="I23:I37">
    <cfRule type="containsText" dxfId="17" priority="2" operator="containsText" text="Fałsz">
      <formula>NOT(ISERROR(SEARCH("Fałsz",I23)))</formula>
    </cfRule>
  </conditionalFormatting>
  <conditionalFormatting sqref="J3 J41:J291">
    <cfRule type="containsText" dxfId="16" priority="13" operator="containsText" text="0">
      <formula>NOT(ISERROR(SEARCH("0",J3)))</formula>
    </cfRule>
  </conditionalFormatting>
  <conditionalFormatting sqref="J5:J21">
    <cfRule type="containsText" dxfId="15" priority="5" operator="containsText" text="0">
      <formula>NOT(ISERROR(SEARCH("0",J5)))</formula>
    </cfRule>
  </conditionalFormatting>
  <conditionalFormatting sqref="J23:J37">
    <cfRule type="containsText" dxfId="14" priority="1" operator="containsText" text="0">
      <formula>NOT(ISERROR(SEARCH("0",J23)))</formula>
    </cfRule>
  </conditionalFormatting>
  <pageMargins left="0.7" right="0.7" top="0.75" bottom="0.75" header="0.3" footer="0.3"/>
  <pageSetup paperSize="9" orientation="landscape" r:id="rId1"/>
  <rowBreaks count="6" manualBreakCount="6">
    <brk id="269" min="2" max="15" man="1"/>
    <brk id="295" min="2" max="15" man="1"/>
    <brk id="365" min="2" max="15" man="1"/>
    <brk id="376" min="2" max="15" man="1"/>
    <brk id="482" min="2" max="15" man="1"/>
    <brk id="500" min="2" max="15" man="1"/>
  </rowBreaks>
  <colBreaks count="2" manualBreakCount="2">
    <brk id="11" min="2" max="120" man="1"/>
    <brk id="15" max="26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C841-5FB9-4BD7-8113-9EF6A7FA9EFE}">
  <sheetPr codeName="Arkusz58"/>
  <dimension ref="A1:AI523"/>
  <sheetViews>
    <sheetView topLeftCell="C3" zoomScaleNormal="100" zoomScaleSheetLayoutView="85" workbookViewId="0">
      <pane ySplit="1" topLeftCell="A4" activePane="bottomLeft" state="frozen"/>
      <selection activeCell="I17" sqref="I17"/>
      <selection pane="bottomLeft" activeCell="P9" sqref="P9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IF(N3="P",1.4308*P3+64.2+37.8+T3,IF(OR(N3="Kr",N3="RPKr",N3="RPK",N3="K"),501+321.33+1.43*P3+79,IF(OR(N3="Nr",N3="N",N3="Nrp"),2*501*COS(W3/2)+20+79+125,IF(N3="Or",657,IF(OR(N3="Pb",N3="BN",N3="Pp"),1.43*P3+64.2+77.6+T4," CHECK")))))</f>
        <v xml:space="preserve"> CHECK</v>
      </c>
      <c r="H3" s="10" t="str">
        <f t="shared" ref="H3:H66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107</v>
      </c>
      <c r="W3" s="35">
        <f ca="1">RADIANS(V3)</f>
        <v>1.8675022996339325</v>
      </c>
      <c r="X3" s="18" t="b">
        <f t="shared" ref="X3:X66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66" si="2">IF(S3="T",(", lampa OU, przyłącze napow. nN"), (" przyłącze napow. nN"))</f>
        <v xml:space="preserve"> przyłącze napow. nN</v>
      </c>
      <c r="Z3" s="18">
        <f t="shared" ref="Z3:Z66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9" customFormat="1" ht="30" customHeight="1" x14ac:dyDescent="0.2">
      <c r="A4" s="36"/>
      <c r="B4" s="37"/>
      <c r="C4" s="116">
        <v>1</v>
      </c>
      <c r="D4" s="116">
        <v>1</v>
      </c>
      <c r="E4" s="116">
        <f>M4</f>
        <v>0</v>
      </c>
      <c r="F4" s="117" t="str">
        <f>IF(O4="-10.5/10/E",1000,IF(OR(N4="Nr",N4="Kr",N4="Or",N4="RPKr",N4="RNKr"),1472,IF(N4="P",227,IF(N4="BN",454,IF(N4="Np.",1250,"sprawdz")))))</f>
        <v>sprawdz</v>
      </c>
      <c r="G4" s="118" t="str">
        <f>IF(N4="P",1.4308*P4+64.2+37.8+T4,IF(OR(N4="Kr",N4="RPKr",N4="RPK",N4="K"),501+321.33+1.43*P4+79,IF(OR(N4="Nr",N4="N",N4="Nrp"),2*501*COS(W4/2)+20+79+125,IF(N4="Or",657,IF(OR(N4="Pb",N4="BN",N4="Pp"),1.43*P4+64.2+77.6+T5," CHECK")))))</f>
        <v xml:space="preserve"> CHECK</v>
      </c>
      <c r="H4" s="116" t="str">
        <f t="shared" si="0"/>
        <v xml:space="preserve">wir. </v>
      </c>
      <c r="I4" s="117" t="str">
        <f t="shared" ref="I4:I67" si="4">CONCATENATE(X4,Y4)</f>
        <v>AsXSn 4x50 mm2+AsXSn 1x25 mm2 przyłącze napow. nN</v>
      </c>
      <c r="J4" s="117" t="str">
        <f>CONCATENATE("uchwyty, światłowód, ",Z4,IF(Q4=1, ", mufa i zapas", " "))</f>
        <v xml:space="preserve">uchwyty, światłowód, 0 </v>
      </c>
      <c r="K4" s="117">
        <f t="shared" ref="K4:K67" si="5">P4</f>
        <v>0</v>
      </c>
      <c r="L4" s="40" t="s">
        <v>77</v>
      </c>
      <c r="M4" s="112"/>
      <c r="N4" s="30"/>
      <c r="O4" s="30"/>
      <c r="P4" s="113"/>
      <c r="Q4" s="19"/>
      <c r="R4" s="39">
        <v>3</v>
      </c>
      <c r="S4" s="39"/>
      <c r="T4" s="30">
        <f t="shared" ref="T4:T67" si="6">IF(S4="T",20,0)</f>
        <v>0</v>
      </c>
      <c r="U4" s="34"/>
      <c r="V4" s="35">
        <f t="shared" ref="V4:V67" ca="1" si="7">RANDBETWEEN(90,180)</f>
        <v>91</v>
      </c>
      <c r="W4" s="35">
        <f t="shared" ref="W4:W67" ca="1" si="8">RADIANS(V4)</f>
        <v>1.5882496193148399</v>
      </c>
      <c r="X4" s="18" t="str">
        <f t="shared" si="1"/>
        <v>AsXSn 4x50 mm2+AsXSn 1x25 mm2</v>
      </c>
      <c r="Y4" s="18" t="str">
        <f t="shared" si="2"/>
        <v xml:space="preserve"> przyłącze napow. nN</v>
      </c>
      <c r="Z4" s="18">
        <f t="shared" si="3"/>
        <v>0</v>
      </c>
      <c r="AA4" s="16"/>
      <c r="AB4" s="35"/>
      <c r="AC4" s="35"/>
      <c r="AD4" s="35"/>
      <c r="AE4" s="35"/>
      <c r="AF4" s="35"/>
      <c r="AG4" s="35"/>
      <c r="AH4" s="35"/>
      <c r="AI4" s="35"/>
    </row>
    <row r="5" spans="1:35" s="9" customFormat="1" ht="30" customHeight="1" x14ac:dyDescent="0.2">
      <c r="A5" s="36"/>
      <c r="B5" s="37"/>
      <c r="C5" s="116">
        <v>2</v>
      </c>
      <c r="D5" s="116">
        <f>IF(E5=1,1,D4+1)</f>
        <v>2</v>
      </c>
      <c r="E5" s="116">
        <f t="shared" ref="E5:E68" si="9">M5</f>
        <v>0</v>
      </c>
      <c r="F5" s="117" t="str">
        <f t="shared" ref="F5:F68" si="10">IF(O5="-10.5/10/E",1000,IF(OR(N5="Nr",N5="Kr",N5="Or",N5="RPKr",N5="RNKr"),1472,IF(N5="P",227,IF(N5="BN",454,IF(N5="Np.",1250,"sprawdz")))))</f>
        <v>sprawdz</v>
      </c>
      <c r="G5" s="118" t="str">
        <f t="shared" ref="G5:G68" si="11">IF(N5="P",1.4308*P5+64.2+37.8+T5,IF(OR(N5="Kr",N5="RPKr",N5="RPK",N5="K"),501+321.33+1.43*P5+79,IF(OR(N5="Nr",N5="N",N5="Nrp"),2*501*COS(W5/2)+20+79+125,IF(N5="Or",657,IF(OR(N5="Pb",N5="BN",N5="Pp"),1.43*P5+64.2+77.6+T6," CHECK")))))</f>
        <v xml:space="preserve"> CHECK</v>
      </c>
      <c r="H5" s="116" t="str">
        <f t="shared" si="0"/>
        <v xml:space="preserve">wir. </v>
      </c>
      <c r="I5" s="117" t="str">
        <f t="shared" si="4"/>
        <v>AsXSn 4x50 mm2+AsXSn 1x25 mm2 przyłącze napow. nN</v>
      </c>
      <c r="J5" s="117" t="str">
        <f t="shared" ref="J5:J68" si="12">CONCATENATE("uchwyty, światłowód, ",Z5,IF(Q5=1, ", mufa i zapas", " "))</f>
        <v xml:space="preserve">uchwyty, światłowód, 0 </v>
      </c>
      <c r="K5" s="117">
        <f t="shared" si="5"/>
        <v>0</v>
      </c>
      <c r="L5" s="40" t="s">
        <v>77</v>
      </c>
      <c r="M5" s="112"/>
      <c r="N5" s="30"/>
      <c r="O5" s="30"/>
      <c r="P5" s="113"/>
      <c r="Q5" s="19"/>
      <c r="R5" s="39">
        <v>3</v>
      </c>
      <c r="S5" s="30"/>
      <c r="T5" s="30">
        <f t="shared" si="6"/>
        <v>0</v>
      </c>
      <c r="U5" s="34"/>
      <c r="V5" s="35">
        <f t="shared" ca="1" si="7"/>
        <v>130</v>
      </c>
      <c r="W5" s="35">
        <f t="shared" ca="1" si="8"/>
        <v>2.2689280275926285</v>
      </c>
      <c r="X5" s="18" t="str">
        <f t="shared" si="1"/>
        <v>AsXSn 4x50 mm2+AsXSn 1x25 mm2</v>
      </c>
      <c r="Y5" s="18" t="str">
        <f t="shared" si="2"/>
        <v xml:space="preserve"> przyłącze napow. nN</v>
      </c>
      <c r="Z5" s="18">
        <f t="shared" si="3"/>
        <v>0</v>
      </c>
      <c r="AA5" s="16"/>
      <c r="AB5" s="35"/>
      <c r="AC5" s="35"/>
      <c r="AD5" s="35"/>
      <c r="AE5" s="35"/>
      <c r="AF5" s="35"/>
      <c r="AG5" s="35"/>
      <c r="AH5" s="35"/>
      <c r="AI5" s="35"/>
    </row>
    <row r="6" spans="1:35" s="9" customFormat="1" ht="30" customHeight="1" x14ac:dyDescent="0.2">
      <c r="A6" s="36"/>
      <c r="B6" s="37"/>
      <c r="C6" s="116">
        <v>3</v>
      </c>
      <c r="D6" s="116">
        <f t="shared" ref="D6:D69" si="13">IF(E6=1,1,D5+1)</f>
        <v>3</v>
      </c>
      <c r="E6" s="116">
        <f t="shared" si="9"/>
        <v>0</v>
      </c>
      <c r="F6" s="117" t="str">
        <f t="shared" si="10"/>
        <v>sprawdz</v>
      </c>
      <c r="G6" s="118" t="str">
        <f t="shared" si="11"/>
        <v xml:space="preserve"> CHECK</v>
      </c>
      <c r="H6" s="116" t="str">
        <f t="shared" si="0"/>
        <v xml:space="preserve">wir. </v>
      </c>
      <c r="I6" s="117" t="str">
        <f t="shared" si="4"/>
        <v>AsXSn 4x50 mm2+AsXSn 1x25 mm2 przyłącze napow. nN</v>
      </c>
      <c r="J6" s="117" t="str">
        <f t="shared" si="12"/>
        <v xml:space="preserve">uchwyty, światłowód, 0 </v>
      </c>
      <c r="K6" s="117">
        <f t="shared" si="5"/>
        <v>0</v>
      </c>
      <c r="L6" s="40" t="s">
        <v>77</v>
      </c>
      <c r="M6" s="112"/>
      <c r="N6" s="30"/>
      <c r="O6" s="30"/>
      <c r="P6" s="113"/>
      <c r="Q6" s="19"/>
      <c r="R6" s="39">
        <v>3</v>
      </c>
      <c r="S6" s="30"/>
      <c r="T6" s="30">
        <f t="shared" si="6"/>
        <v>0</v>
      </c>
      <c r="U6" s="34"/>
      <c r="V6" s="35">
        <f t="shared" ca="1" si="7"/>
        <v>133</v>
      </c>
      <c r="W6" s="35">
        <f t="shared" ca="1" si="8"/>
        <v>2.3212879051524582</v>
      </c>
      <c r="X6" s="18" t="str">
        <f t="shared" si="1"/>
        <v>AsXSn 4x50 mm2+AsXSn 1x25 mm2</v>
      </c>
      <c r="Y6" s="18" t="str">
        <f t="shared" si="2"/>
        <v xml:space="preserve"> przyłącze napow. nN</v>
      </c>
      <c r="Z6" s="18">
        <f t="shared" si="3"/>
        <v>0</v>
      </c>
      <c r="AA6" s="16"/>
      <c r="AB6" s="35"/>
      <c r="AC6" s="35"/>
      <c r="AD6" s="35"/>
      <c r="AE6" s="35"/>
      <c r="AF6" s="35"/>
      <c r="AG6" s="35"/>
      <c r="AH6" s="35"/>
      <c r="AI6" s="35"/>
    </row>
    <row r="7" spans="1:35" s="9" customFormat="1" ht="30" customHeight="1" x14ac:dyDescent="0.2">
      <c r="A7" s="36"/>
      <c r="B7" s="37"/>
      <c r="C7" s="116">
        <v>4</v>
      </c>
      <c r="D7" s="116">
        <f t="shared" si="13"/>
        <v>4</v>
      </c>
      <c r="E7" s="116">
        <f t="shared" si="9"/>
        <v>0</v>
      </c>
      <c r="F7" s="117" t="str">
        <f t="shared" si="10"/>
        <v>sprawdz</v>
      </c>
      <c r="G7" s="118" t="str">
        <f t="shared" si="11"/>
        <v xml:space="preserve"> CHECK</v>
      </c>
      <c r="H7" s="116" t="str">
        <f t="shared" si="0"/>
        <v xml:space="preserve">wir. </v>
      </c>
      <c r="I7" s="117" t="str">
        <f t="shared" si="4"/>
        <v>AsXSn 4x50 mm2+AsXSn 1x25 mm2 przyłącze napow. nN</v>
      </c>
      <c r="J7" s="117" t="str">
        <f t="shared" si="12"/>
        <v xml:space="preserve">uchwyty, światłowód, 0 </v>
      </c>
      <c r="K7" s="117">
        <f t="shared" si="5"/>
        <v>0</v>
      </c>
      <c r="L7" s="40" t="s">
        <v>77</v>
      </c>
      <c r="M7" s="112"/>
      <c r="N7" s="30"/>
      <c r="O7" s="30"/>
      <c r="P7" s="113"/>
      <c r="Q7" s="19"/>
      <c r="R7" s="39">
        <v>3</v>
      </c>
      <c r="S7" s="30"/>
      <c r="T7" s="30">
        <f t="shared" si="6"/>
        <v>0</v>
      </c>
      <c r="U7" s="34"/>
      <c r="V7" s="35">
        <f t="shared" ca="1" si="7"/>
        <v>121</v>
      </c>
      <c r="W7" s="35">
        <f t="shared" ca="1" si="8"/>
        <v>2.1118483949131388</v>
      </c>
      <c r="X7" s="18" t="str">
        <f t="shared" si="1"/>
        <v>AsXSn 4x50 mm2+AsXSn 1x25 mm2</v>
      </c>
      <c r="Y7" s="18" t="str">
        <f t="shared" si="2"/>
        <v xml:space="preserve"> przyłącze napow. nN</v>
      </c>
      <c r="Z7" s="18">
        <f t="shared" si="3"/>
        <v>0</v>
      </c>
      <c r="AA7" s="16"/>
      <c r="AB7" s="35"/>
      <c r="AC7" s="35"/>
      <c r="AD7" s="35"/>
      <c r="AE7" s="35"/>
      <c r="AF7" s="35"/>
      <c r="AG7" s="35"/>
      <c r="AH7" s="35"/>
      <c r="AI7" s="35"/>
    </row>
    <row r="8" spans="1:35" s="9" customFormat="1" ht="30" customHeight="1" x14ac:dyDescent="0.2">
      <c r="A8" s="36"/>
      <c r="B8" s="37"/>
      <c r="C8" s="116">
        <v>5</v>
      </c>
      <c r="D8" s="116">
        <f t="shared" si="13"/>
        <v>5</v>
      </c>
      <c r="E8" s="116">
        <f t="shared" si="9"/>
        <v>0</v>
      </c>
      <c r="F8" s="117" t="str">
        <f t="shared" si="10"/>
        <v>sprawdz</v>
      </c>
      <c r="G8" s="118" t="str">
        <f t="shared" si="11"/>
        <v xml:space="preserve"> CHECK</v>
      </c>
      <c r="H8" s="116" t="str">
        <f t="shared" si="0"/>
        <v xml:space="preserve">wir. </v>
      </c>
      <c r="I8" s="117" t="str">
        <f t="shared" si="4"/>
        <v>AsXSn 4x50 mm2+AsXSn 1x25 mm2 przyłącze napow. nN</v>
      </c>
      <c r="J8" s="117" t="str">
        <f t="shared" si="12"/>
        <v xml:space="preserve">uchwyty, światłowód, 0 </v>
      </c>
      <c r="K8" s="117">
        <f t="shared" si="5"/>
        <v>0</v>
      </c>
      <c r="L8" s="40" t="s">
        <v>77</v>
      </c>
      <c r="M8" s="112"/>
      <c r="N8" s="30"/>
      <c r="O8" s="30"/>
      <c r="P8" s="113"/>
      <c r="Q8" s="19"/>
      <c r="R8" s="39">
        <v>3</v>
      </c>
      <c r="S8" s="30"/>
      <c r="T8" s="30">
        <f t="shared" si="6"/>
        <v>0</v>
      </c>
      <c r="U8" s="34"/>
      <c r="V8" s="35">
        <f t="shared" ca="1" si="7"/>
        <v>111</v>
      </c>
      <c r="W8" s="35">
        <f t="shared" ca="1" si="8"/>
        <v>1.9373154697137058</v>
      </c>
      <c r="X8" s="18" t="str">
        <f t="shared" si="1"/>
        <v>AsXSn 4x50 mm2+AsXSn 1x25 mm2</v>
      </c>
      <c r="Y8" s="18" t="str">
        <f t="shared" si="2"/>
        <v xml:space="preserve"> przyłącze napow. nN</v>
      </c>
      <c r="Z8" s="18">
        <f t="shared" si="3"/>
        <v>0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x14ac:dyDescent="0.2">
      <c r="A9" s="36"/>
      <c r="B9" s="37"/>
      <c r="C9" s="116">
        <v>6</v>
      </c>
      <c r="D9" s="116">
        <f t="shared" si="13"/>
        <v>6</v>
      </c>
      <c r="E9" s="116">
        <f t="shared" si="9"/>
        <v>0</v>
      </c>
      <c r="F9" s="117" t="str">
        <f t="shared" si="10"/>
        <v>sprawdz</v>
      </c>
      <c r="G9" s="118" t="str">
        <f t="shared" si="11"/>
        <v xml:space="preserve"> CHECK</v>
      </c>
      <c r="H9" s="116" t="str">
        <f t="shared" si="0"/>
        <v xml:space="preserve">wir. </v>
      </c>
      <c r="I9" s="117" t="str">
        <f t="shared" si="4"/>
        <v>AsXSn 4x50 mm2+AsXSn 1x25 mm2 przyłącze napow. nN</v>
      </c>
      <c r="J9" s="117" t="str">
        <f t="shared" si="12"/>
        <v xml:space="preserve">uchwyty, światłowód, 0 </v>
      </c>
      <c r="K9" s="117">
        <f t="shared" si="5"/>
        <v>0</v>
      </c>
      <c r="L9" s="40" t="s">
        <v>77</v>
      </c>
      <c r="M9" s="112"/>
      <c r="N9" s="30"/>
      <c r="O9" s="30"/>
      <c r="P9" s="113"/>
      <c r="Q9" s="19"/>
      <c r="R9" s="39">
        <v>3</v>
      </c>
      <c r="S9" s="30"/>
      <c r="T9" s="30">
        <f t="shared" si="6"/>
        <v>0</v>
      </c>
      <c r="U9" s="34"/>
      <c r="V9" s="35">
        <f t="shared" ca="1" si="7"/>
        <v>102</v>
      </c>
      <c r="W9" s="35">
        <f t="shared" ca="1" si="8"/>
        <v>1.7802358370342162</v>
      </c>
      <c r="X9" s="18" t="str">
        <f t="shared" si="1"/>
        <v>AsXSn 4x50 mm2+AsXSn 1x25 mm2</v>
      </c>
      <c r="Y9" s="18" t="str">
        <f t="shared" si="2"/>
        <v xml:space="preserve"> przyłącze napow. nN</v>
      </c>
      <c r="Z9" s="18">
        <f t="shared" si="3"/>
        <v>0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7</v>
      </c>
      <c r="D10" s="116">
        <f t="shared" si="13"/>
        <v>7</v>
      </c>
      <c r="E10" s="116">
        <f t="shared" si="9"/>
        <v>0</v>
      </c>
      <c r="F10" s="117" t="str">
        <f t="shared" si="10"/>
        <v>sprawdz</v>
      </c>
      <c r="G10" s="118" t="str">
        <f t="shared" si="11"/>
        <v xml:space="preserve"> CHECK</v>
      </c>
      <c r="H10" s="116" t="str">
        <f t="shared" si="0"/>
        <v xml:space="preserve">wir. </v>
      </c>
      <c r="I10" s="117" t="str">
        <f t="shared" si="4"/>
        <v>AsXSn 4x50 mm2+AsXSn 1x25 mm2 przyłącze napow. nN</v>
      </c>
      <c r="J10" s="117" t="str">
        <f t="shared" si="12"/>
        <v xml:space="preserve">uchwyty, światłowód, 0 </v>
      </c>
      <c r="K10" s="117">
        <f t="shared" si="5"/>
        <v>0</v>
      </c>
      <c r="L10" s="40" t="s">
        <v>77</v>
      </c>
      <c r="M10" s="112"/>
      <c r="N10" s="30"/>
      <c r="O10" s="30"/>
      <c r="P10" s="113"/>
      <c r="Q10" s="19"/>
      <c r="R10" s="39">
        <v>3</v>
      </c>
      <c r="S10" s="30"/>
      <c r="T10" s="30">
        <f t="shared" si="6"/>
        <v>0</v>
      </c>
      <c r="U10" s="34"/>
      <c r="V10" s="35">
        <f t="shared" ca="1" si="7"/>
        <v>151</v>
      </c>
      <c r="W10" s="35">
        <f t="shared" ca="1" si="8"/>
        <v>2.6354471705114375</v>
      </c>
      <c r="X10" s="18" t="str">
        <f t="shared" si="1"/>
        <v>AsXSn 4x50 mm2+AsXSn 1x25 mm2</v>
      </c>
      <c r="Y10" s="18" t="str">
        <f t="shared" si="2"/>
        <v xml:space="preserve"> przyłącze napow. nN</v>
      </c>
      <c r="Z10" s="18">
        <f t="shared" si="3"/>
        <v>0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8</v>
      </c>
      <c r="D11" s="116">
        <f t="shared" si="13"/>
        <v>8</v>
      </c>
      <c r="E11" s="116">
        <f t="shared" si="9"/>
        <v>0</v>
      </c>
      <c r="F11" s="117" t="str">
        <f t="shared" si="10"/>
        <v>sprawdz</v>
      </c>
      <c r="G11" s="118" t="str">
        <f>IF(N11="P",1.4308*P11+64.2+37.8+T11,IF(OR(N11="Kr",N11="RPKr",N11="RPK",N11="K"),501+321.33+1.43*P11+79,IF(OR(N11="Nr",N11="N",N11="Nrp"),2*501*COS(W11/2)+20+79+125,IF(N11="Or",657,IF(OR(N11="Pb",N11="BN",N11="Pp"),1.43*P11+64.2+77.6+T12," CHECK")))))</f>
        <v xml:space="preserve"> CHECK</v>
      </c>
      <c r="H11" s="116" t="str">
        <f t="shared" si="0"/>
        <v xml:space="preserve">wir. </v>
      </c>
      <c r="I11" s="117" t="str">
        <f t="shared" si="4"/>
        <v>AsXSn 4x50 mm2+AsXSn 1x25 mm2 przyłącze napow. nN</v>
      </c>
      <c r="J11" s="117" t="str">
        <f t="shared" si="12"/>
        <v xml:space="preserve">uchwyty, światłowód, 0 </v>
      </c>
      <c r="K11" s="117">
        <f t="shared" si="5"/>
        <v>0</v>
      </c>
      <c r="L11" s="40" t="s">
        <v>77</v>
      </c>
      <c r="M11" s="112"/>
      <c r="N11" s="30"/>
      <c r="O11" s="30"/>
      <c r="P11" s="113"/>
      <c r="Q11" s="19"/>
      <c r="R11" s="39">
        <v>3</v>
      </c>
      <c r="S11" s="30"/>
      <c r="T11" s="30">
        <f t="shared" si="6"/>
        <v>0</v>
      </c>
      <c r="U11" s="34"/>
      <c r="V11" s="35">
        <f t="shared" ca="1" si="7"/>
        <v>102</v>
      </c>
      <c r="W11" s="35">
        <f t="shared" ca="1" si="8"/>
        <v>1.7802358370342162</v>
      </c>
      <c r="X11" s="18" t="str">
        <f t="shared" si="1"/>
        <v>AsXSn 4x50 mm2+AsXSn 1x25 mm2</v>
      </c>
      <c r="Y11" s="18" t="str">
        <f t="shared" si="2"/>
        <v xml:space="preserve"> przyłącze napow. nN</v>
      </c>
      <c r="Z11" s="18">
        <f t="shared" si="3"/>
        <v>0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9</v>
      </c>
      <c r="D12" s="116">
        <f>IF(E12=1,1,D11+1)</f>
        <v>9</v>
      </c>
      <c r="E12" s="116">
        <f t="shared" si="9"/>
        <v>0</v>
      </c>
      <c r="F12" s="117" t="str">
        <f t="shared" si="10"/>
        <v>sprawdz</v>
      </c>
      <c r="G12" s="118" t="str">
        <f t="shared" si="11"/>
        <v xml:space="preserve"> CHECK</v>
      </c>
      <c r="H12" s="116" t="str">
        <f t="shared" si="0"/>
        <v xml:space="preserve">wir. </v>
      </c>
      <c r="I12" s="117" t="str">
        <f t="shared" si="4"/>
        <v>AsXSn 4x50 mm2+AsXSn 1x25 mm2 przyłącze napow. nN</v>
      </c>
      <c r="J12" s="117" t="str">
        <f t="shared" si="12"/>
        <v xml:space="preserve">uchwyty, światłowód, 0 </v>
      </c>
      <c r="K12" s="117">
        <f t="shared" si="5"/>
        <v>0</v>
      </c>
      <c r="L12" s="40" t="s">
        <v>77</v>
      </c>
      <c r="M12" s="112"/>
      <c r="N12" s="30"/>
      <c r="O12" s="30"/>
      <c r="P12" s="113"/>
      <c r="Q12" s="19"/>
      <c r="R12" s="39">
        <v>3</v>
      </c>
      <c r="S12" s="30"/>
      <c r="T12" s="30">
        <f t="shared" si="6"/>
        <v>0</v>
      </c>
      <c r="U12" s="34"/>
      <c r="V12" s="35">
        <f t="shared" ca="1" si="7"/>
        <v>97</v>
      </c>
      <c r="W12" s="35">
        <f t="shared" ca="1" si="8"/>
        <v>1.6929693744344996</v>
      </c>
      <c r="X12" s="18" t="str">
        <f t="shared" si="1"/>
        <v>AsXSn 4x50 mm2+AsXSn 1x25 mm2</v>
      </c>
      <c r="Y12" s="18" t="str">
        <f t="shared" si="2"/>
        <v xml:space="preserve"> przyłącze napow. nN</v>
      </c>
      <c r="Z12" s="18">
        <f t="shared" si="3"/>
        <v>0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10</v>
      </c>
      <c r="D13" s="116">
        <f t="shared" si="13"/>
        <v>10</v>
      </c>
      <c r="E13" s="116">
        <f t="shared" si="9"/>
        <v>0</v>
      </c>
      <c r="F13" s="117" t="str">
        <f t="shared" si="10"/>
        <v>sprawdz</v>
      </c>
      <c r="G13" s="118" t="str">
        <f t="shared" si="11"/>
        <v xml:space="preserve"> CHECK</v>
      </c>
      <c r="H13" s="116" t="str">
        <f t="shared" si="0"/>
        <v xml:space="preserve">wir. </v>
      </c>
      <c r="I13" s="117" t="str">
        <f t="shared" si="4"/>
        <v>AsXSn 4x50 mm2+AsXSn 1x25 mm2 przyłącze napow. nN</v>
      </c>
      <c r="J13" s="117" t="str">
        <f t="shared" si="12"/>
        <v xml:space="preserve">uchwyty, światłowód, 0 </v>
      </c>
      <c r="K13" s="117">
        <f t="shared" si="5"/>
        <v>0</v>
      </c>
      <c r="L13" s="40" t="s">
        <v>77</v>
      </c>
      <c r="M13" s="112"/>
      <c r="N13" s="30"/>
      <c r="O13" s="30"/>
      <c r="P13" s="113"/>
      <c r="Q13" s="19"/>
      <c r="R13" s="39">
        <v>3</v>
      </c>
      <c r="S13" s="39"/>
      <c r="T13" s="30">
        <f t="shared" si="6"/>
        <v>0</v>
      </c>
      <c r="U13" s="34"/>
      <c r="V13" s="35">
        <f t="shared" ca="1" si="7"/>
        <v>163</v>
      </c>
      <c r="W13" s="35">
        <f t="shared" ca="1" si="8"/>
        <v>2.8448866807507573</v>
      </c>
      <c r="X13" s="18" t="str">
        <f t="shared" si="1"/>
        <v>AsXSn 4x50 mm2+AsXSn 1x25 mm2</v>
      </c>
      <c r="Y13" s="18" t="str">
        <f t="shared" si="2"/>
        <v xml:space="preserve"> przyłącze napow. nN</v>
      </c>
      <c r="Z13" s="18">
        <f t="shared" si="3"/>
        <v>0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11</v>
      </c>
      <c r="D14" s="116">
        <f t="shared" si="13"/>
        <v>11</v>
      </c>
      <c r="E14" s="116">
        <f t="shared" si="9"/>
        <v>0</v>
      </c>
      <c r="F14" s="117" t="str">
        <f t="shared" si="10"/>
        <v>sprawdz</v>
      </c>
      <c r="G14" s="118" t="str">
        <f t="shared" si="11"/>
        <v xml:space="preserve"> CHECK</v>
      </c>
      <c r="H14" s="116" t="str">
        <f t="shared" si="0"/>
        <v xml:space="preserve">wir. </v>
      </c>
      <c r="I14" s="117" t="str">
        <f t="shared" si="4"/>
        <v>AsXSn 4x50 mm2+AsXSn 1x25 mm2 przyłącze napow. nN</v>
      </c>
      <c r="J14" s="117" t="str">
        <f t="shared" si="12"/>
        <v xml:space="preserve">uchwyty, światłowód, 0 </v>
      </c>
      <c r="K14" s="117">
        <f t="shared" si="5"/>
        <v>0</v>
      </c>
      <c r="L14" s="40" t="s">
        <v>77</v>
      </c>
      <c r="M14" s="112"/>
      <c r="N14" s="30"/>
      <c r="O14" s="30"/>
      <c r="P14" s="113"/>
      <c r="Q14" s="19"/>
      <c r="R14" s="39">
        <v>3</v>
      </c>
      <c r="S14" s="39"/>
      <c r="T14" s="30">
        <f t="shared" si="6"/>
        <v>0</v>
      </c>
      <c r="U14" s="34"/>
      <c r="V14" s="35">
        <f t="shared" ca="1" si="7"/>
        <v>97</v>
      </c>
      <c r="W14" s="35">
        <f t="shared" ca="1" si="8"/>
        <v>1.6929693744344996</v>
      </c>
      <c r="X14" s="18" t="str">
        <f t="shared" si="1"/>
        <v>AsXSn 4x50 mm2+AsXSn 1x25 mm2</v>
      </c>
      <c r="Y14" s="18" t="str">
        <f t="shared" si="2"/>
        <v xml:space="preserve"> przyłącze napow. nN</v>
      </c>
      <c r="Z14" s="18">
        <f t="shared" si="3"/>
        <v>0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12</v>
      </c>
      <c r="D15" s="116">
        <f t="shared" si="13"/>
        <v>12</v>
      </c>
      <c r="E15" s="116">
        <f t="shared" si="9"/>
        <v>0</v>
      </c>
      <c r="F15" s="117" t="str">
        <f t="shared" si="10"/>
        <v>sprawdz</v>
      </c>
      <c r="G15" s="118" t="str">
        <f t="shared" si="11"/>
        <v xml:space="preserve"> CHECK</v>
      </c>
      <c r="H15" s="116" t="str">
        <f t="shared" si="0"/>
        <v xml:space="preserve">wir. </v>
      </c>
      <c r="I15" s="117" t="str">
        <f t="shared" si="4"/>
        <v>AsXSn 4x50 mm2+AsXSn 1x25 mm2 przyłącze napow. nN</v>
      </c>
      <c r="J15" s="117" t="str">
        <f t="shared" si="12"/>
        <v xml:space="preserve">uchwyty, światłowód, 0 </v>
      </c>
      <c r="K15" s="117">
        <f t="shared" si="5"/>
        <v>0</v>
      </c>
      <c r="L15" s="40" t="s">
        <v>77</v>
      </c>
      <c r="M15" s="112"/>
      <c r="N15" s="30"/>
      <c r="O15" s="30"/>
      <c r="P15" s="113"/>
      <c r="Q15" s="19"/>
      <c r="R15" s="39">
        <v>3</v>
      </c>
      <c r="S15" s="30"/>
      <c r="T15" s="30">
        <f t="shared" si="6"/>
        <v>0</v>
      </c>
      <c r="U15" s="34"/>
      <c r="V15" s="35">
        <f t="shared" ca="1" si="7"/>
        <v>151</v>
      </c>
      <c r="W15" s="35">
        <f t="shared" ca="1" si="8"/>
        <v>2.6354471705114375</v>
      </c>
      <c r="X15" s="18" t="str">
        <f t="shared" si="1"/>
        <v>AsXSn 4x50 mm2+AsXSn 1x25 mm2</v>
      </c>
      <c r="Y15" s="18" t="str">
        <f t="shared" si="2"/>
        <v xml:space="preserve"> przyłącze napow. nN</v>
      </c>
      <c r="Z15" s="18">
        <f t="shared" si="3"/>
        <v>0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9" customFormat="1" ht="30" customHeight="1" x14ac:dyDescent="0.2">
      <c r="A16" s="36"/>
      <c r="B16" s="37"/>
      <c r="C16" s="116">
        <v>13</v>
      </c>
      <c r="D16" s="116">
        <f t="shared" si="13"/>
        <v>13</v>
      </c>
      <c r="E16" s="116">
        <f t="shared" si="9"/>
        <v>0</v>
      </c>
      <c r="F16" s="117" t="str">
        <f t="shared" si="10"/>
        <v>sprawdz</v>
      </c>
      <c r="G16" s="118" t="str">
        <f t="shared" si="11"/>
        <v xml:space="preserve"> CHECK</v>
      </c>
      <c r="H16" s="116" t="str">
        <f t="shared" si="0"/>
        <v xml:space="preserve">wir. </v>
      </c>
      <c r="I16" s="117" t="str">
        <f t="shared" si="4"/>
        <v>AsXSn 4x50 mm2+AsXSn 1x25 mm2 przyłącze napow. nN</v>
      </c>
      <c r="J16" s="117" t="str">
        <f t="shared" si="12"/>
        <v xml:space="preserve">uchwyty, światłowód, 0 </v>
      </c>
      <c r="K16" s="117">
        <f t="shared" si="5"/>
        <v>0</v>
      </c>
      <c r="L16" s="40" t="s">
        <v>77</v>
      </c>
      <c r="M16" s="112"/>
      <c r="N16" s="30"/>
      <c r="O16" s="30"/>
      <c r="P16" s="113"/>
      <c r="Q16" s="19"/>
      <c r="R16" s="39">
        <v>3</v>
      </c>
      <c r="S16" s="30"/>
      <c r="T16" s="30">
        <f t="shared" si="6"/>
        <v>0</v>
      </c>
      <c r="U16" s="34"/>
      <c r="V16" s="35">
        <f t="shared" ca="1" si="7"/>
        <v>133</v>
      </c>
      <c r="W16" s="35">
        <f t="shared" ca="1" si="8"/>
        <v>2.3212879051524582</v>
      </c>
      <c r="X16" s="18" t="str">
        <f t="shared" si="1"/>
        <v>AsXSn 4x50 mm2+AsXSn 1x25 mm2</v>
      </c>
      <c r="Y16" s="18" t="str">
        <f t="shared" si="2"/>
        <v xml:space="preserve"> przyłącze napow. nN</v>
      </c>
      <c r="Z16" s="18">
        <f t="shared" si="3"/>
        <v>0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x14ac:dyDescent="0.2">
      <c r="A17" s="36"/>
      <c r="B17" s="37"/>
      <c r="C17" s="116">
        <v>14</v>
      </c>
      <c r="D17" s="116">
        <f t="shared" si="13"/>
        <v>14</v>
      </c>
      <c r="E17" s="116">
        <f t="shared" si="9"/>
        <v>0</v>
      </c>
      <c r="F17" s="117" t="str">
        <f t="shared" si="10"/>
        <v>sprawdz</v>
      </c>
      <c r="G17" s="118" t="str">
        <f t="shared" si="11"/>
        <v xml:space="preserve"> CHECK</v>
      </c>
      <c r="H17" s="116" t="str">
        <f t="shared" si="0"/>
        <v xml:space="preserve">wir. </v>
      </c>
      <c r="I17" s="117" t="str">
        <f t="shared" si="4"/>
        <v>AsXSn 4x50 mm2+AsXSn 1x25 mm2 przyłącze napow. nN</v>
      </c>
      <c r="J17" s="117" t="str">
        <f t="shared" si="12"/>
        <v xml:space="preserve">uchwyty, światłowód, 0 </v>
      </c>
      <c r="K17" s="117">
        <f t="shared" si="5"/>
        <v>0</v>
      </c>
      <c r="L17" s="40" t="s">
        <v>77</v>
      </c>
      <c r="M17" s="112"/>
      <c r="N17" s="30"/>
      <c r="O17" s="30"/>
      <c r="P17" s="113"/>
      <c r="Q17" s="19"/>
      <c r="R17" s="39">
        <v>3</v>
      </c>
      <c r="S17" s="30"/>
      <c r="T17" s="30">
        <f t="shared" si="6"/>
        <v>0</v>
      </c>
      <c r="U17" s="34"/>
      <c r="V17" s="35">
        <f t="shared" ca="1" si="7"/>
        <v>101</v>
      </c>
      <c r="W17" s="35">
        <f t="shared" ca="1" si="8"/>
        <v>1.7627825445142729</v>
      </c>
      <c r="X17" s="18" t="str">
        <f t="shared" si="1"/>
        <v>AsXSn 4x50 mm2+AsXSn 1x25 mm2</v>
      </c>
      <c r="Y17" s="18" t="str">
        <f t="shared" si="2"/>
        <v xml:space="preserve"> przyłącze napow. nN</v>
      </c>
      <c r="Z17" s="18">
        <f t="shared" si="3"/>
        <v>0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15</v>
      </c>
      <c r="D18" s="116">
        <f t="shared" si="13"/>
        <v>15</v>
      </c>
      <c r="E18" s="116">
        <f t="shared" si="9"/>
        <v>0</v>
      </c>
      <c r="F18" s="117" t="str">
        <f t="shared" si="10"/>
        <v>sprawdz</v>
      </c>
      <c r="G18" s="118" t="str">
        <f t="shared" si="11"/>
        <v xml:space="preserve"> CHECK</v>
      </c>
      <c r="H18" s="116" t="str">
        <f t="shared" si="0"/>
        <v xml:space="preserve">wir. </v>
      </c>
      <c r="I18" s="117" t="str">
        <f t="shared" si="4"/>
        <v>AsXSn 4x50 mm2+AsXSn 1x25 mm2 przyłącze napow. nN</v>
      </c>
      <c r="J18" s="117" t="str">
        <f t="shared" si="12"/>
        <v xml:space="preserve">uchwyty, światłowód, 0 </v>
      </c>
      <c r="K18" s="117">
        <f t="shared" si="5"/>
        <v>0</v>
      </c>
      <c r="L18" s="40" t="s">
        <v>77</v>
      </c>
      <c r="M18" s="112"/>
      <c r="N18" s="30"/>
      <c r="O18" s="30"/>
      <c r="P18" s="113"/>
      <c r="Q18" s="19"/>
      <c r="R18" s="39">
        <v>3</v>
      </c>
      <c r="S18" s="30"/>
      <c r="T18" s="30">
        <f t="shared" si="6"/>
        <v>0</v>
      </c>
      <c r="U18" s="34"/>
      <c r="V18" s="35">
        <f t="shared" ca="1" si="7"/>
        <v>133</v>
      </c>
      <c r="W18" s="35">
        <f t="shared" ca="1" si="8"/>
        <v>2.3212879051524582</v>
      </c>
      <c r="X18" s="18" t="str">
        <f t="shared" si="1"/>
        <v>AsXSn 4x50 mm2+AsXSn 1x25 mm2</v>
      </c>
      <c r="Y18" s="18" t="str">
        <f t="shared" si="2"/>
        <v xml:space="preserve"> przyłącze napow. nN</v>
      </c>
      <c r="Z18" s="18">
        <f t="shared" si="3"/>
        <v>0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16</v>
      </c>
      <c r="D19" s="116">
        <f t="shared" si="13"/>
        <v>16</v>
      </c>
      <c r="E19" s="116">
        <f t="shared" si="9"/>
        <v>0</v>
      </c>
      <c r="F19" s="117" t="str">
        <f t="shared" si="10"/>
        <v>sprawdz</v>
      </c>
      <c r="G19" s="118" t="str">
        <f t="shared" si="11"/>
        <v xml:space="preserve"> CHECK</v>
      </c>
      <c r="H19" s="116" t="str">
        <f t="shared" si="0"/>
        <v xml:space="preserve">wir. </v>
      </c>
      <c r="I19" s="117" t="str">
        <f t="shared" si="4"/>
        <v>AsXSn 4x50 mm2+AsXSn 1x25 mm2 przyłącze napow. nN</v>
      </c>
      <c r="J19" s="117" t="str">
        <f t="shared" si="12"/>
        <v xml:space="preserve">uchwyty, światłowód, 0 </v>
      </c>
      <c r="K19" s="117">
        <f t="shared" si="5"/>
        <v>0</v>
      </c>
      <c r="L19" s="40" t="s">
        <v>77</v>
      </c>
      <c r="M19" s="112"/>
      <c r="N19" s="30"/>
      <c r="O19" s="30"/>
      <c r="P19" s="113"/>
      <c r="Q19" s="19"/>
      <c r="R19" s="39">
        <v>3</v>
      </c>
      <c r="S19" s="30"/>
      <c r="T19" s="30">
        <f t="shared" si="6"/>
        <v>0</v>
      </c>
      <c r="U19" s="34"/>
      <c r="V19" s="35">
        <f t="shared" ca="1" si="7"/>
        <v>171</v>
      </c>
      <c r="W19" s="35">
        <f t="shared" ca="1" si="8"/>
        <v>2.9845130209103035</v>
      </c>
      <c r="X19" s="18" t="str">
        <f t="shared" si="1"/>
        <v>AsXSn 4x50 mm2+AsXSn 1x25 mm2</v>
      </c>
      <c r="Y19" s="18" t="str">
        <f t="shared" si="2"/>
        <v xml:space="preserve"> przyłącze napow. nN</v>
      </c>
      <c r="Z19" s="18">
        <f t="shared" si="3"/>
        <v>0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17</v>
      </c>
      <c r="D20" s="116">
        <f t="shared" si="13"/>
        <v>17</v>
      </c>
      <c r="E20" s="116">
        <f t="shared" si="9"/>
        <v>0</v>
      </c>
      <c r="F20" s="117" t="str">
        <f t="shared" si="10"/>
        <v>sprawdz</v>
      </c>
      <c r="G20" s="118" t="str">
        <f t="shared" si="11"/>
        <v xml:space="preserve"> CHECK</v>
      </c>
      <c r="H20" s="116" t="str">
        <f t="shared" si="0"/>
        <v xml:space="preserve">wir. </v>
      </c>
      <c r="I20" s="117" t="str">
        <f t="shared" si="4"/>
        <v>AsXSn 4x50 mm2+AsXSn 1x25 mm2 przyłącze napow. nN</v>
      </c>
      <c r="J20" s="117" t="str">
        <f t="shared" si="12"/>
        <v xml:space="preserve">uchwyty, światłowód, 0 </v>
      </c>
      <c r="K20" s="117">
        <f t="shared" si="5"/>
        <v>0</v>
      </c>
      <c r="L20" s="40" t="s">
        <v>77</v>
      </c>
      <c r="M20" s="112"/>
      <c r="N20" s="30"/>
      <c r="O20" s="30"/>
      <c r="P20" s="113"/>
      <c r="Q20" s="19"/>
      <c r="R20" s="39">
        <v>3</v>
      </c>
      <c r="S20" s="30"/>
      <c r="T20" s="30">
        <f t="shared" si="6"/>
        <v>0</v>
      </c>
      <c r="U20" s="34"/>
      <c r="V20" s="35">
        <f t="shared" ca="1" si="7"/>
        <v>165</v>
      </c>
      <c r="W20" s="35">
        <f t="shared" ca="1" si="8"/>
        <v>2.8797932657906435</v>
      </c>
      <c r="X20" s="18" t="str">
        <f t="shared" si="1"/>
        <v>AsXSn 4x50 mm2+AsXSn 1x25 mm2</v>
      </c>
      <c r="Y20" s="18" t="str">
        <f t="shared" si="2"/>
        <v xml:space="preserve"> przyłącze napow. nN</v>
      </c>
      <c r="Z20" s="18">
        <f t="shared" si="3"/>
        <v>0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18</v>
      </c>
      <c r="D21" s="116">
        <f t="shared" si="13"/>
        <v>18</v>
      </c>
      <c r="E21" s="116">
        <f t="shared" si="9"/>
        <v>0</v>
      </c>
      <c r="F21" s="117" t="str">
        <f t="shared" si="10"/>
        <v>sprawdz</v>
      </c>
      <c r="G21" s="118" t="str">
        <f t="shared" si="11"/>
        <v xml:space="preserve"> CHECK</v>
      </c>
      <c r="H21" s="116" t="str">
        <f t="shared" si="0"/>
        <v xml:space="preserve">wir. </v>
      </c>
      <c r="I21" s="117" t="str">
        <f t="shared" si="4"/>
        <v>AsXSn 4x50 mm2+AsXSn 1x25 mm2 przyłącze napow. nN</v>
      </c>
      <c r="J21" s="117" t="str">
        <f t="shared" si="12"/>
        <v xml:space="preserve">uchwyty, światłowód, 0 </v>
      </c>
      <c r="K21" s="117">
        <f t="shared" si="5"/>
        <v>0</v>
      </c>
      <c r="L21" s="40" t="s">
        <v>77</v>
      </c>
      <c r="M21" s="112"/>
      <c r="N21" s="30"/>
      <c r="O21" s="30"/>
      <c r="P21" s="113"/>
      <c r="Q21" s="19"/>
      <c r="R21" s="39">
        <v>3</v>
      </c>
      <c r="S21" s="30"/>
      <c r="T21" s="30">
        <f t="shared" si="6"/>
        <v>0</v>
      </c>
      <c r="U21" s="34"/>
      <c r="V21" s="35">
        <f t="shared" ca="1" si="7"/>
        <v>124</v>
      </c>
      <c r="W21" s="35">
        <f t="shared" ca="1" si="8"/>
        <v>2.1642082724729685</v>
      </c>
      <c r="X21" s="18" t="str">
        <f t="shared" si="1"/>
        <v>AsXSn 4x50 mm2+AsXSn 1x25 mm2</v>
      </c>
      <c r="Y21" s="18" t="str">
        <f t="shared" si="2"/>
        <v xml:space="preserve"> przyłącze napow. nN</v>
      </c>
      <c r="Z21" s="18">
        <f t="shared" si="3"/>
        <v>0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19</v>
      </c>
      <c r="D22" s="116">
        <f t="shared" si="13"/>
        <v>19</v>
      </c>
      <c r="E22" s="116">
        <f t="shared" si="9"/>
        <v>0</v>
      </c>
      <c r="F22" s="117" t="str">
        <f t="shared" si="10"/>
        <v>sprawdz</v>
      </c>
      <c r="G22" s="118" t="str">
        <f t="shared" si="11"/>
        <v xml:space="preserve"> CHECK</v>
      </c>
      <c r="H22" s="116" t="str">
        <f t="shared" si="0"/>
        <v xml:space="preserve">wir. </v>
      </c>
      <c r="I22" s="117" t="str">
        <f t="shared" si="4"/>
        <v>AsXSn 4x50 mm2+AsXSn 1x25 mm2 przyłącze napow. nN</v>
      </c>
      <c r="J22" s="117" t="str">
        <f t="shared" si="12"/>
        <v xml:space="preserve">uchwyty, światłowód, 0 </v>
      </c>
      <c r="K22" s="117">
        <f t="shared" si="5"/>
        <v>0</v>
      </c>
      <c r="L22" s="40" t="s">
        <v>77</v>
      </c>
      <c r="M22" s="112"/>
      <c r="N22" s="30"/>
      <c r="O22" s="30"/>
      <c r="P22" s="113"/>
      <c r="Q22" s="19"/>
      <c r="R22" s="39">
        <v>3</v>
      </c>
      <c r="S22" s="30"/>
      <c r="T22" s="30">
        <f t="shared" si="6"/>
        <v>0</v>
      </c>
      <c r="U22" s="34"/>
      <c r="V22" s="35">
        <f t="shared" ca="1" si="7"/>
        <v>123</v>
      </c>
      <c r="W22" s="35">
        <f t="shared" ca="1" si="8"/>
        <v>2.1467549799530254</v>
      </c>
      <c r="X22" s="18" t="str">
        <f t="shared" si="1"/>
        <v>AsXSn 4x50 mm2+AsXSn 1x25 mm2</v>
      </c>
      <c r="Y22" s="18" t="str">
        <f t="shared" si="2"/>
        <v xml:space="preserve"> przyłącze napow. nN</v>
      </c>
      <c r="Z22" s="18">
        <f t="shared" si="3"/>
        <v>0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20</v>
      </c>
      <c r="D23" s="116">
        <f t="shared" si="13"/>
        <v>20</v>
      </c>
      <c r="E23" s="116">
        <f t="shared" si="9"/>
        <v>0</v>
      </c>
      <c r="F23" s="117" t="str">
        <f t="shared" si="10"/>
        <v>sprawdz</v>
      </c>
      <c r="G23" s="118" t="str">
        <f t="shared" si="11"/>
        <v xml:space="preserve"> CHECK</v>
      </c>
      <c r="H23" s="116" t="str">
        <f t="shared" si="0"/>
        <v xml:space="preserve">wir. </v>
      </c>
      <c r="I23" s="117" t="str">
        <f t="shared" si="4"/>
        <v>AsXSn 4x50 mm2+AsXSn 1x25 mm2 przyłącze napow. nN</v>
      </c>
      <c r="J23" s="117" t="str">
        <f t="shared" si="12"/>
        <v xml:space="preserve">uchwyty, światłowód, 0 </v>
      </c>
      <c r="K23" s="117">
        <f t="shared" si="5"/>
        <v>0</v>
      </c>
      <c r="L23" s="40" t="s">
        <v>77</v>
      </c>
      <c r="M23" s="112"/>
      <c r="N23" s="30"/>
      <c r="O23" s="30"/>
      <c r="P23" s="113"/>
      <c r="Q23" s="19"/>
      <c r="R23" s="39">
        <v>3</v>
      </c>
      <c r="S23" s="30"/>
      <c r="T23" s="30">
        <f t="shared" si="6"/>
        <v>0</v>
      </c>
      <c r="U23" s="34"/>
      <c r="V23" s="35">
        <f t="shared" ca="1" si="7"/>
        <v>180</v>
      </c>
      <c r="W23" s="35">
        <f t="shared" ca="1" si="8"/>
        <v>3.1415926535897931</v>
      </c>
      <c r="X23" s="18" t="str">
        <f t="shared" si="1"/>
        <v>AsXSn 4x50 mm2+AsXSn 1x25 mm2</v>
      </c>
      <c r="Y23" s="18" t="str">
        <f t="shared" si="2"/>
        <v xml:space="preserve"> przyłącze napow. nN</v>
      </c>
      <c r="Z23" s="18">
        <f t="shared" si="3"/>
        <v>0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21</v>
      </c>
      <c r="D24" s="116">
        <f t="shared" si="13"/>
        <v>21</v>
      </c>
      <c r="E24" s="116">
        <f t="shared" si="9"/>
        <v>0</v>
      </c>
      <c r="F24" s="117" t="str">
        <f t="shared" si="10"/>
        <v>sprawdz</v>
      </c>
      <c r="G24" s="118" t="str">
        <f t="shared" si="11"/>
        <v xml:space="preserve"> CHECK</v>
      </c>
      <c r="H24" s="116" t="str">
        <f t="shared" si="0"/>
        <v xml:space="preserve">wir. </v>
      </c>
      <c r="I24" s="117" t="str">
        <f t="shared" si="4"/>
        <v>AsXSn 4x50 mm2+AsXSn 1x25 mm2 przyłącze napow. nN</v>
      </c>
      <c r="J24" s="117" t="str">
        <f t="shared" si="12"/>
        <v xml:space="preserve">uchwyty, światłowód, 0 </v>
      </c>
      <c r="K24" s="117">
        <f t="shared" si="5"/>
        <v>0</v>
      </c>
      <c r="L24" s="40" t="s">
        <v>77</v>
      </c>
      <c r="M24" s="112"/>
      <c r="N24" s="30"/>
      <c r="O24" s="30"/>
      <c r="P24" s="113"/>
      <c r="Q24" s="19"/>
      <c r="R24" s="39">
        <v>3</v>
      </c>
      <c r="S24" s="30"/>
      <c r="T24" s="30">
        <f t="shared" si="6"/>
        <v>0</v>
      </c>
      <c r="U24" s="34"/>
      <c r="V24" s="35">
        <f t="shared" ca="1" si="7"/>
        <v>171</v>
      </c>
      <c r="W24" s="35">
        <f t="shared" ca="1" si="8"/>
        <v>2.9845130209103035</v>
      </c>
      <c r="X24" s="18" t="str">
        <f t="shared" si="1"/>
        <v>AsXSn 4x50 mm2+AsXSn 1x25 mm2</v>
      </c>
      <c r="Y24" s="18" t="str">
        <f t="shared" si="2"/>
        <v xml:space="preserve"> przyłącze napow. nN</v>
      </c>
      <c r="Z24" s="18">
        <f t="shared" si="3"/>
        <v>0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22</v>
      </c>
      <c r="D25" s="116">
        <f t="shared" si="13"/>
        <v>22</v>
      </c>
      <c r="E25" s="116">
        <f t="shared" si="9"/>
        <v>0</v>
      </c>
      <c r="F25" s="117" t="str">
        <f t="shared" si="10"/>
        <v>sprawdz</v>
      </c>
      <c r="G25" s="118" t="str">
        <f t="shared" si="11"/>
        <v xml:space="preserve"> CHECK</v>
      </c>
      <c r="H25" s="116" t="str">
        <f t="shared" si="0"/>
        <v xml:space="preserve">wir. </v>
      </c>
      <c r="I25" s="117" t="str">
        <f t="shared" si="4"/>
        <v>AsXSn 4x50 mm2+AsXSn 1x25 mm2 przyłącze napow. nN</v>
      </c>
      <c r="J25" s="117" t="str">
        <f t="shared" si="12"/>
        <v xml:space="preserve">uchwyty, światłowód, 0 </v>
      </c>
      <c r="K25" s="117">
        <f t="shared" si="5"/>
        <v>0</v>
      </c>
      <c r="L25" s="40" t="s">
        <v>77</v>
      </c>
      <c r="M25" s="112"/>
      <c r="N25" s="30"/>
      <c r="O25" s="30"/>
      <c r="P25" s="113"/>
      <c r="Q25" s="19"/>
      <c r="R25" s="39">
        <v>3</v>
      </c>
      <c r="S25" s="30"/>
      <c r="T25" s="30">
        <f t="shared" si="6"/>
        <v>0</v>
      </c>
      <c r="U25" s="34"/>
      <c r="V25" s="35">
        <f t="shared" ca="1" si="7"/>
        <v>105</v>
      </c>
      <c r="W25" s="35">
        <f t="shared" ca="1" si="8"/>
        <v>1.8325957145940461</v>
      </c>
      <c r="X25" s="18" t="str">
        <f t="shared" si="1"/>
        <v>AsXSn 4x50 mm2+AsXSn 1x25 mm2</v>
      </c>
      <c r="Y25" s="18" t="str">
        <f t="shared" si="2"/>
        <v xml:space="preserve"> przyłącze napow. nN</v>
      </c>
      <c r="Z25" s="18">
        <f t="shared" si="3"/>
        <v>0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23</v>
      </c>
      <c r="D26" s="116">
        <f t="shared" si="13"/>
        <v>23</v>
      </c>
      <c r="E26" s="116">
        <f t="shared" si="9"/>
        <v>0</v>
      </c>
      <c r="F26" s="117" t="str">
        <f t="shared" si="10"/>
        <v>sprawdz</v>
      </c>
      <c r="G26" s="118" t="str">
        <f t="shared" si="11"/>
        <v xml:space="preserve"> CHECK</v>
      </c>
      <c r="H26" s="116" t="str">
        <f t="shared" si="0"/>
        <v xml:space="preserve">wir. </v>
      </c>
      <c r="I26" s="117" t="str">
        <f t="shared" si="4"/>
        <v>AsXSn 4x50 mm2+AsXSn 1x25 mm2 przyłącze napow. nN</v>
      </c>
      <c r="J26" s="117" t="str">
        <f t="shared" si="12"/>
        <v xml:space="preserve">uchwyty, światłowód, 0 </v>
      </c>
      <c r="K26" s="117">
        <f t="shared" si="5"/>
        <v>0</v>
      </c>
      <c r="L26" s="40" t="s">
        <v>77</v>
      </c>
      <c r="M26" s="112"/>
      <c r="N26" s="30"/>
      <c r="O26" s="30"/>
      <c r="P26" s="113"/>
      <c r="Q26" s="19"/>
      <c r="R26" s="39">
        <v>3</v>
      </c>
      <c r="S26" s="30"/>
      <c r="T26" s="30">
        <f t="shared" si="6"/>
        <v>0</v>
      </c>
      <c r="U26" s="34"/>
      <c r="V26" s="35">
        <f t="shared" ca="1" si="7"/>
        <v>125</v>
      </c>
      <c r="W26" s="35">
        <f t="shared" ca="1" si="8"/>
        <v>2.1816615649929121</v>
      </c>
      <c r="X26" s="18" t="str">
        <f t="shared" si="1"/>
        <v>AsXSn 4x50 mm2+AsXSn 1x25 mm2</v>
      </c>
      <c r="Y26" s="18" t="str">
        <f t="shared" si="2"/>
        <v xml:space="preserve"> przyłącze napow. nN</v>
      </c>
      <c r="Z26" s="18">
        <f t="shared" si="3"/>
        <v>0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24</v>
      </c>
      <c r="D27" s="116">
        <f t="shared" si="13"/>
        <v>24</v>
      </c>
      <c r="E27" s="116">
        <f t="shared" si="9"/>
        <v>0</v>
      </c>
      <c r="F27" s="117" t="str">
        <f t="shared" si="10"/>
        <v>sprawdz</v>
      </c>
      <c r="G27" s="118" t="str">
        <f t="shared" si="11"/>
        <v xml:space="preserve"> CHECK</v>
      </c>
      <c r="H27" s="116" t="str">
        <f t="shared" si="0"/>
        <v xml:space="preserve">wir. </v>
      </c>
      <c r="I27" s="117" t="str">
        <f t="shared" si="4"/>
        <v>AsXSn 4x50 mm2+AsXSn 1x25 mm2 przyłącze napow. nN</v>
      </c>
      <c r="J27" s="117" t="str">
        <f t="shared" si="12"/>
        <v xml:space="preserve">uchwyty, światłowód, 0 </v>
      </c>
      <c r="K27" s="117">
        <f t="shared" si="5"/>
        <v>0</v>
      </c>
      <c r="L27" s="40" t="s">
        <v>77</v>
      </c>
      <c r="M27" s="112"/>
      <c r="N27" s="30"/>
      <c r="O27" s="30"/>
      <c r="P27" s="113"/>
      <c r="Q27" s="19"/>
      <c r="R27" s="39">
        <v>3</v>
      </c>
      <c r="S27" s="39"/>
      <c r="T27" s="30">
        <f t="shared" si="6"/>
        <v>0</v>
      </c>
      <c r="U27" s="34"/>
      <c r="V27" s="35">
        <f t="shared" ca="1" si="7"/>
        <v>143</v>
      </c>
      <c r="W27" s="35">
        <f t="shared" ca="1" si="8"/>
        <v>2.4958208303518914</v>
      </c>
      <c r="X27" s="18" t="str">
        <f t="shared" si="1"/>
        <v>AsXSn 4x50 mm2+AsXSn 1x25 mm2</v>
      </c>
      <c r="Y27" s="18" t="str">
        <f t="shared" si="2"/>
        <v xml:space="preserve"> przyłącze napow. nN</v>
      </c>
      <c r="Z27" s="18">
        <f t="shared" si="3"/>
        <v>0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25</v>
      </c>
      <c r="D28" s="116">
        <f t="shared" si="13"/>
        <v>25</v>
      </c>
      <c r="E28" s="116">
        <f t="shared" si="9"/>
        <v>0</v>
      </c>
      <c r="F28" s="117" t="str">
        <f t="shared" si="10"/>
        <v>sprawdz</v>
      </c>
      <c r="G28" s="118" t="str">
        <f t="shared" si="11"/>
        <v xml:space="preserve"> CHECK</v>
      </c>
      <c r="H28" s="116" t="str">
        <f t="shared" si="0"/>
        <v xml:space="preserve">wir. </v>
      </c>
      <c r="I28" s="117" t="str">
        <f t="shared" si="4"/>
        <v>AsXSn 4x50 mm2+AsXSn 1x25 mm2 przyłącze napow. nN</v>
      </c>
      <c r="J28" s="117" t="str">
        <f t="shared" si="12"/>
        <v xml:space="preserve">uchwyty, światłowód, 0 </v>
      </c>
      <c r="K28" s="117">
        <f t="shared" si="5"/>
        <v>0</v>
      </c>
      <c r="L28" s="40" t="s">
        <v>77</v>
      </c>
      <c r="M28" s="112"/>
      <c r="N28" s="30"/>
      <c r="O28" s="30"/>
      <c r="P28" s="113"/>
      <c r="Q28" s="19"/>
      <c r="R28" s="39">
        <v>3</v>
      </c>
      <c r="S28" s="48"/>
      <c r="T28" s="30">
        <f t="shared" si="6"/>
        <v>0</v>
      </c>
      <c r="U28" s="34"/>
      <c r="V28" s="35">
        <f t="shared" ca="1" si="7"/>
        <v>126</v>
      </c>
      <c r="W28" s="35">
        <f t="shared" ca="1" si="8"/>
        <v>2.1991148575128552</v>
      </c>
      <c r="X28" s="18" t="str">
        <f t="shared" si="1"/>
        <v>AsXSn 4x50 mm2+AsXSn 1x25 mm2</v>
      </c>
      <c r="Y28" s="18" t="str">
        <f t="shared" si="2"/>
        <v xml:space="preserve"> przyłącze napow. nN</v>
      </c>
      <c r="Z28" s="18">
        <f t="shared" si="3"/>
        <v>0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26</v>
      </c>
      <c r="D29" s="116">
        <f t="shared" si="13"/>
        <v>26</v>
      </c>
      <c r="E29" s="116">
        <f t="shared" si="9"/>
        <v>0</v>
      </c>
      <c r="F29" s="117" t="str">
        <f t="shared" si="10"/>
        <v>sprawdz</v>
      </c>
      <c r="G29" s="118" t="str">
        <f t="shared" si="11"/>
        <v xml:space="preserve"> CHECK</v>
      </c>
      <c r="H29" s="116" t="str">
        <f t="shared" si="0"/>
        <v xml:space="preserve">wir. </v>
      </c>
      <c r="I29" s="117" t="str">
        <f t="shared" si="4"/>
        <v>AsXSn 4x50 mm2+AsXSn 1x25 mm2 przyłącze napow. nN</v>
      </c>
      <c r="J29" s="117" t="str">
        <f t="shared" si="12"/>
        <v xml:space="preserve">uchwyty, światłowód, 0 </v>
      </c>
      <c r="K29" s="117">
        <f t="shared" si="5"/>
        <v>0</v>
      </c>
      <c r="L29" s="40" t="s">
        <v>77</v>
      </c>
      <c r="M29" s="112"/>
      <c r="N29" s="30"/>
      <c r="O29" s="30"/>
      <c r="P29" s="113"/>
      <c r="Q29" s="19"/>
      <c r="R29" s="39">
        <v>3</v>
      </c>
      <c r="S29" s="50"/>
      <c r="T29" s="30">
        <f t="shared" si="6"/>
        <v>0</v>
      </c>
      <c r="U29" s="34"/>
      <c r="V29" s="35">
        <f t="shared" ca="1" si="7"/>
        <v>105</v>
      </c>
      <c r="W29" s="35">
        <f t="shared" ca="1" si="8"/>
        <v>1.8325957145940461</v>
      </c>
      <c r="X29" s="18" t="str">
        <f t="shared" si="1"/>
        <v>AsXSn 4x50 mm2+AsXSn 1x25 mm2</v>
      </c>
      <c r="Y29" s="18" t="str">
        <f t="shared" si="2"/>
        <v xml:space="preserve"> przyłącze napow. nN</v>
      </c>
      <c r="Z29" s="18">
        <f t="shared" si="3"/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27</v>
      </c>
      <c r="D30" s="116">
        <f t="shared" si="13"/>
        <v>27</v>
      </c>
      <c r="E30" s="116">
        <f t="shared" si="9"/>
        <v>0</v>
      </c>
      <c r="F30" s="117" t="str">
        <f t="shared" si="10"/>
        <v>sprawdz</v>
      </c>
      <c r="G30" s="118" t="str">
        <f t="shared" si="11"/>
        <v xml:space="preserve"> CHECK</v>
      </c>
      <c r="H30" s="116" t="str">
        <f t="shared" si="0"/>
        <v xml:space="preserve">wir. </v>
      </c>
      <c r="I30" s="117" t="str">
        <f t="shared" si="4"/>
        <v>AsXSn 4x50 mm2+AsXSn 1x25 mm2 przyłącze napow. nN</v>
      </c>
      <c r="J30" s="117" t="str">
        <f t="shared" si="12"/>
        <v xml:space="preserve">uchwyty, światłowód, 0 </v>
      </c>
      <c r="K30" s="117">
        <f t="shared" si="5"/>
        <v>0</v>
      </c>
      <c r="L30" s="40" t="s">
        <v>77</v>
      </c>
      <c r="M30" s="112"/>
      <c r="N30" s="30"/>
      <c r="O30" s="30"/>
      <c r="P30" s="113"/>
      <c r="Q30" s="19"/>
      <c r="R30" s="39">
        <v>3</v>
      </c>
      <c r="S30" s="52"/>
      <c r="T30" s="30">
        <f t="shared" si="6"/>
        <v>0</v>
      </c>
      <c r="U30" s="34">
        <f t="shared" ref="U30:U31" si="14">P30+2</f>
        <v>2</v>
      </c>
      <c r="V30" s="35">
        <f t="shared" ca="1" si="7"/>
        <v>144</v>
      </c>
      <c r="W30" s="35">
        <f t="shared" ca="1" si="8"/>
        <v>2.5132741228718345</v>
      </c>
      <c r="X30" s="18" t="str">
        <f t="shared" si="1"/>
        <v>AsXSn 4x50 mm2+AsXSn 1x25 mm2</v>
      </c>
      <c r="Y30" s="18" t="str">
        <f t="shared" si="2"/>
        <v xml:space="preserve"> przyłącze napow. nN</v>
      </c>
      <c r="Z30" s="18">
        <f t="shared" si="3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28</v>
      </c>
      <c r="D31" s="116">
        <f t="shared" si="13"/>
        <v>28</v>
      </c>
      <c r="E31" s="116">
        <f t="shared" si="9"/>
        <v>0</v>
      </c>
      <c r="F31" s="117" t="str">
        <f t="shared" si="10"/>
        <v>sprawdz</v>
      </c>
      <c r="G31" s="118" t="str">
        <f t="shared" si="11"/>
        <v xml:space="preserve"> CHECK</v>
      </c>
      <c r="H31" s="116" t="str">
        <f t="shared" si="0"/>
        <v xml:space="preserve">wir. </v>
      </c>
      <c r="I31" s="117" t="str">
        <f t="shared" si="4"/>
        <v>AsXSn 4x50 mm2+AsXSn 1x25 mm2 przyłącze napow. nN</v>
      </c>
      <c r="J31" s="117" t="str">
        <f t="shared" si="12"/>
        <v xml:space="preserve">uchwyty, światłowód, 0 </v>
      </c>
      <c r="K31" s="117">
        <f t="shared" si="5"/>
        <v>0</v>
      </c>
      <c r="L31" s="40" t="s">
        <v>77</v>
      </c>
      <c r="M31" s="112"/>
      <c r="N31" s="30"/>
      <c r="O31" s="30"/>
      <c r="P31" s="113"/>
      <c r="Q31" s="19"/>
      <c r="R31" s="39">
        <v>3</v>
      </c>
      <c r="S31" s="30"/>
      <c r="T31" s="30">
        <f t="shared" si="6"/>
        <v>0</v>
      </c>
      <c r="U31" s="34">
        <f t="shared" si="14"/>
        <v>2</v>
      </c>
      <c r="V31" s="35">
        <f t="shared" ca="1" si="7"/>
        <v>125</v>
      </c>
      <c r="W31" s="35">
        <f t="shared" ca="1" si="8"/>
        <v>2.1816615649929121</v>
      </c>
      <c r="X31" s="18" t="str">
        <f t="shared" si="1"/>
        <v>AsXSn 4x50 mm2+AsXSn 1x25 mm2</v>
      </c>
      <c r="Y31" s="18" t="str">
        <f t="shared" si="2"/>
        <v xml:space="preserve"> przyłącze napow. nN</v>
      </c>
      <c r="Z31" s="18">
        <f t="shared" si="3"/>
        <v>0</v>
      </c>
      <c r="AA31" s="16" t="s">
        <v>12</v>
      </c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29</v>
      </c>
      <c r="D32" s="116">
        <f t="shared" si="13"/>
        <v>29</v>
      </c>
      <c r="E32" s="116">
        <f t="shared" si="9"/>
        <v>0</v>
      </c>
      <c r="F32" s="117" t="str">
        <f t="shared" si="10"/>
        <v>sprawdz</v>
      </c>
      <c r="G32" s="118" t="str">
        <f t="shared" si="11"/>
        <v xml:space="preserve"> CHECK</v>
      </c>
      <c r="H32" s="116" t="str">
        <f t="shared" si="0"/>
        <v xml:space="preserve">wir. </v>
      </c>
      <c r="I32" s="117" t="str">
        <f t="shared" si="4"/>
        <v>AsXSn 4x50 mm2+AsXSn 1x25 mm2 przyłącze napow. nN</v>
      </c>
      <c r="J32" s="117" t="str">
        <f t="shared" si="12"/>
        <v xml:space="preserve">uchwyty, światłowód, 0 </v>
      </c>
      <c r="K32" s="117">
        <f t="shared" si="5"/>
        <v>0</v>
      </c>
      <c r="L32" s="40" t="s">
        <v>77</v>
      </c>
      <c r="M32" s="112"/>
      <c r="N32" s="30"/>
      <c r="O32" s="30"/>
      <c r="P32" s="113"/>
      <c r="Q32" s="19"/>
      <c r="R32" s="39">
        <v>3</v>
      </c>
      <c r="S32" s="30"/>
      <c r="T32" s="30">
        <f t="shared" si="6"/>
        <v>0</v>
      </c>
      <c r="U32" s="34"/>
      <c r="V32" s="35">
        <f t="shared" ca="1" si="7"/>
        <v>142</v>
      </c>
      <c r="W32" s="35">
        <f t="shared" ca="1" si="8"/>
        <v>2.4783675378319479</v>
      </c>
      <c r="X32" s="18" t="str">
        <f t="shared" si="1"/>
        <v>AsXSn 4x50 mm2+AsXSn 1x25 mm2</v>
      </c>
      <c r="Y32" s="18" t="str">
        <f t="shared" si="2"/>
        <v xml:space="preserve"> przyłącze napow. nN</v>
      </c>
      <c r="Z32" s="18">
        <f t="shared" si="3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30</v>
      </c>
      <c r="D33" s="116">
        <f t="shared" si="13"/>
        <v>30</v>
      </c>
      <c r="E33" s="116">
        <f t="shared" si="9"/>
        <v>0</v>
      </c>
      <c r="F33" s="117" t="str">
        <f t="shared" si="10"/>
        <v>sprawdz</v>
      </c>
      <c r="G33" s="118" t="str">
        <f t="shared" si="11"/>
        <v xml:space="preserve"> CHECK</v>
      </c>
      <c r="H33" s="116" t="str">
        <f t="shared" si="0"/>
        <v xml:space="preserve">wir. </v>
      </c>
      <c r="I33" s="117" t="str">
        <f t="shared" si="4"/>
        <v>AsXSn 4x50 mm2+AsXSn 1x25 mm2 przyłącze napow. nN</v>
      </c>
      <c r="J33" s="117" t="str">
        <f t="shared" si="12"/>
        <v xml:space="preserve">uchwyty, światłowód, 0 </v>
      </c>
      <c r="K33" s="117">
        <f t="shared" si="5"/>
        <v>0</v>
      </c>
      <c r="L33" s="40" t="s">
        <v>77</v>
      </c>
      <c r="M33" s="112"/>
      <c r="N33" s="30"/>
      <c r="O33" s="30"/>
      <c r="P33" s="113"/>
      <c r="Q33" s="19"/>
      <c r="R33" s="39">
        <v>3</v>
      </c>
      <c r="S33" s="30"/>
      <c r="T33" s="30">
        <f t="shared" si="6"/>
        <v>0</v>
      </c>
      <c r="U33" s="34"/>
      <c r="V33" s="35">
        <f t="shared" ca="1" si="7"/>
        <v>157</v>
      </c>
      <c r="W33" s="35">
        <f t="shared" ca="1" si="8"/>
        <v>2.7401669256310974</v>
      </c>
      <c r="X33" s="18" t="str">
        <f t="shared" si="1"/>
        <v>AsXSn 4x50 mm2+AsXSn 1x25 mm2</v>
      </c>
      <c r="Y33" s="18" t="str">
        <f t="shared" si="2"/>
        <v xml:space="preserve"> przyłącze napow. nN</v>
      </c>
      <c r="Z33" s="18">
        <f t="shared" si="3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31</v>
      </c>
      <c r="D34" s="116">
        <f t="shared" si="13"/>
        <v>31</v>
      </c>
      <c r="E34" s="116">
        <f t="shared" si="9"/>
        <v>0</v>
      </c>
      <c r="F34" s="117" t="str">
        <f t="shared" si="10"/>
        <v>sprawdz</v>
      </c>
      <c r="G34" s="118" t="str">
        <f t="shared" si="11"/>
        <v xml:space="preserve"> CHECK</v>
      </c>
      <c r="H34" s="116" t="str">
        <f t="shared" si="0"/>
        <v xml:space="preserve">wir. </v>
      </c>
      <c r="I34" s="117" t="str">
        <f t="shared" si="4"/>
        <v>AsXSn 4x50 mm2+AsXSn 1x25 mm2 przyłącze napow. nN</v>
      </c>
      <c r="J34" s="117" t="str">
        <f t="shared" si="12"/>
        <v xml:space="preserve">uchwyty, światłowód, 0 </v>
      </c>
      <c r="K34" s="117">
        <f t="shared" si="5"/>
        <v>0</v>
      </c>
      <c r="L34" s="40" t="s">
        <v>77</v>
      </c>
      <c r="M34" s="112"/>
      <c r="N34" s="30"/>
      <c r="O34" s="30"/>
      <c r="P34" s="113"/>
      <c r="Q34" s="19"/>
      <c r="R34" s="39">
        <v>3</v>
      </c>
      <c r="S34" s="30"/>
      <c r="T34" s="30">
        <f t="shared" si="6"/>
        <v>0</v>
      </c>
      <c r="U34" s="34"/>
      <c r="V34" s="35">
        <f t="shared" ca="1" si="7"/>
        <v>117</v>
      </c>
      <c r="W34" s="35">
        <f t="shared" ca="1" si="8"/>
        <v>2.0420352248333655</v>
      </c>
      <c r="X34" s="18" t="str">
        <f t="shared" si="1"/>
        <v>AsXSn 4x50 mm2+AsXSn 1x25 mm2</v>
      </c>
      <c r="Y34" s="18" t="str">
        <f t="shared" si="2"/>
        <v xml:space="preserve"> przyłącze napow. nN</v>
      </c>
      <c r="Z34" s="18">
        <f t="shared" si="3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32</v>
      </c>
      <c r="D35" s="116">
        <f t="shared" si="13"/>
        <v>32</v>
      </c>
      <c r="E35" s="116">
        <f t="shared" si="9"/>
        <v>0</v>
      </c>
      <c r="F35" s="117" t="str">
        <f t="shared" si="10"/>
        <v>sprawdz</v>
      </c>
      <c r="G35" s="118" t="str">
        <f t="shared" si="11"/>
        <v xml:space="preserve"> CHECK</v>
      </c>
      <c r="H35" s="116" t="str">
        <f t="shared" si="0"/>
        <v xml:space="preserve">wir. </v>
      </c>
      <c r="I35" s="117" t="str">
        <f t="shared" si="4"/>
        <v>AsXSn 4x50 mm2+AsXSn 1x25 mm2 przyłącze napow. nN</v>
      </c>
      <c r="J35" s="117" t="str">
        <f t="shared" si="12"/>
        <v xml:space="preserve">uchwyty, światłowód, 0 </v>
      </c>
      <c r="K35" s="117">
        <f t="shared" si="5"/>
        <v>0</v>
      </c>
      <c r="L35" s="40" t="s">
        <v>77</v>
      </c>
      <c r="M35" s="112"/>
      <c r="N35" s="30"/>
      <c r="O35" s="30"/>
      <c r="P35" s="113"/>
      <c r="Q35" s="19"/>
      <c r="R35" s="39">
        <v>3</v>
      </c>
      <c r="S35" s="30"/>
      <c r="T35" s="30">
        <f t="shared" si="6"/>
        <v>0</v>
      </c>
      <c r="U35" s="34"/>
      <c r="V35" s="35">
        <f t="shared" ca="1" si="7"/>
        <v>132</v>
      </c>
      <c r="W35" s="35">
        <f t="shared" ca="1" si="8"/>
        <v>2.3038346126325151</v>
      </c>
      <c r="X35" s="18" t="str">
        <f t="shared" si="1"/>
        <v>AsXSn 4x50 mm2+AsXSn 1x25 mm2</v>
      </c>
      <c r="Y35" s="18" t="str">
        <f t="shared" si="2"/>
        <v xml:space="preserve"> przyłącze napow. nN</v>
      </c>
      <c r="Z35" s="18">
        <f t="shared" si="3"/>
        <v>0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33</v>
      </c>
      <c r="D36" s="116">
        <f t="shared" si="13"/>
        <v>33</v>
      </c>
      <c r="E36" s="116">
        <f t="shared" si="9"/>
        <v>0</v>
      </c>
      <c r="F36" s="117" t="str">
        <f t="shared" si="10"/>
        <v>sprawdz</v>
      </c>
      <c r="G36" s="118" t="str">
        <f t="shared" si="11"/>
        <v xml:space="preserve"> CHECK</v>
      </c>
      <c r="H36" s="116" t="str">
        <f t="shared" si="0"/>
        <v xml:space="preserve">wir. </v>
      </c>
      <c r="I36" s="117" t="str">
        <f t="shared" si="4"/>
        <v>AsXSn 4x50 mm2+AsXSn 1x25 mm2 przyłącze napow. nN</v>
      </c>
      <c r="J36" s="117" t="str">
        <f t="shared" si="12"/>
        <v xml:space="preserve">uchwyty, światłowód, 0 </v>
      </c>
      <c r="K36" s="117">
        <f t="shared" si="5"/>
        <v>0</v>
      </c>
      <c r="L36" s="40" t="s">
        <v>77</v>
      </c>
      <c r="M36" s="112"/>
      <c r="N36" s="30"/>
      <c r="O36" s="30"/>
      <c r="P36" s="113"/>
      <c r="Q36" s="19"/>
      <c r="R36" s="39">
        <v>3</v>
      </c>
      <c r="S36" s="30"/>
      <c r="T36" s="30">
        <f t="shared" si="6"/>
        <v>0</v>
      </c>
      <c r="U36" s="34">
        <f t="shared" ref="U36:U55" si="15">P36+2</f>
        <v>2</v>
      </c>
      <c r="V36" s="35">
        <f t="shared" ca="1" si="7"/>
        <v>129</v>
      </c>
      <c r="W36" s="35">
        <f t="shared" ca="1" si="8"/>
        <v>2.2514747350726849</v>
      </c>
      <c r="X36" s="18" t="str">
        <f t="shared" si="1"/>
        <v>AsXSn 4x50 mm2+AsXSn 1x25 mm2</v>
      </c>
      <c r="Y36" s="18" t="str">
        <f t="shared" si="2"/>
        <v xml:space="preserve"> przyłącze napow. nN</v>
      </c>
      <c r="Z36" s="18">
        <f t="shared" si="3"/>
        <v>0</v>
      </c>
      <c r="AA36" s="16" t="s">
        <v>12</v>
      </c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34</v>
      </c>
      <c r="D37" s="116">
        <f t="shared" si="13"/>
        <v>34</v>
      </c>
      <c r="E37" s="116">
        <f t="shared" si="9"/>
        <v>0</v>
      </c>
      <c r="F37" s="117" t="str">
        <f t="shared" si="10"/>
        <v>sprawdz</v>
      </c>
      <c r="G37" s="118" t="str">
        <f t="shared" si="11"/>
        <v xml:space="preserve"> CHECK</v>
      </c>
      <c r="H37" s="116" t="str">
        <f t="shared" si="0"/>
        <v xml:space="preserve">wir. </v>
      </c>
      <c r="I37" s="117" t="str">
        <f t="shared" si="4"/>
        <v>AsXSn 4x50 mm2+AsXSn 1x25 mm2 przyłącze napow. nN</v>
      </c>
      <c r="J37" s="117" t="str">
        <f t="shared" si="12"/>
        <v xml:space="preserve">uchwyty, światłowód, 0 </v>
      </c>
      <c r="K37" s="117">
        <f t="shared" si="5"/>
        <v>0</v>
      </c>
      <c r="L37" s="40" t="s">
        <v>77</v>
      </c>
      <c r="M37" s="112"/>
      <c r="N37" s="30"/>
      <c r="O37" s="44"/>
      <c r="P37" s="113"/>
      <c r="Q37" s="19"/>
      <c r="R37" s="39">
        <v>3</v>
      </c>
      <c r="S37" s="30"/>
      <c r="T37" s="30">
        <f t="shared" si="6"/>
        <v>0</v>
      </c>
      <c r="U37" s="34">
        <f t="shared" si="15"/>
        <v>2</v>
      </c>
      <c r="V37" s="35">
        <f t="shared" ca="1" si="7"/>
        <v>137</v>
      </c>
      <c r="W37" s="35">
        <f t="shared" ca="1" si="8"/>
        <v>2.3911010752322315</v>
      </c>
      <c r="X37" s="18" t="str">
        <f t="shared" si="1"/>
        <v>AsXSn 4x50 mm2+AsXSn 1x25 mm2</v>
      </c>
      <c r="Y37" s="18" t="str">
        <f t="shared" si="2"/>
        <v xml:space="preserve"> przyłącze napow. nN</v>
      </c>
      <c r="Z37" s="18">
        <f t="shared" si="3"/>
        <v>0</v>
      </c>
      <c r="AA37" s="16"/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35</v>
      </c>
      <c r="D38" s="116">
        <f t="shared" si="13"/>
        <v>35</v>
      </c>
      <c r="E38" s="116">
        <f t="shared" si="9"/>
        <v>0</v>
      </c>
      <c r="F38" s="117" t="str">
        <f t="shared" si="10"/>
        <v>sprawdz</v>
      </c>
      <c r="G38" s="118" t="str">
        <f t="shared" si="11"/>
        <v xml:space="preserve"> CHECK</v>
      </c>
      <c r="H38" s="116" t="str">
        <f t="shared" si="0"/>
        <v xml:space="preserve">wir. </v>
      </c>
      <c r="I38" s="117" t="str">
        <f t="shared" si="4"/>
        <v>AsXSn 4x50 mm2+AsXSn 1x25 mm2 przyłącze napow. nN</v>
      </c>
      <c r="J38" s="117" t="str">
        <f t="shared" si="12"/>
        <v xml:space="preserve">uchwyty, światłowód, 0 </v>
      </c>
      <c r="K38" s="117">
        <f t="shared" si="5"/>
        <v>0</v>
      </c>
      <c r="L38" s="40" t="s">
        <v>77</v>
      </c>
      <c r="M38" s="112"/>
      <c r="N38" s="30"/>
      <c r="O38" s="30"/>
      <c r="P38" s="113"/>
      <c r="Q38" s="19"/>
      <c r="R38" s="39">
        <v>3</v>
      </c>
      <c r="S38" s="30"/>
      <c r="T38" s="30">
        <f t="shared" si="6"/>
        <v>0</v>
      </c>
      <c r="U38" s="34">
        <f t="shared" si="15"/>
        <v>2</v>
      </c>
      <c r="V38" s="35">
        <f t="shared" ca="1" si="7"/>
        <v>105</v>
      </c>
      <c r="W38" s="35">
        <f t="shared" ca="1" si="8"/>
        <v>1.8325957145940461</v>
      </c>
      <c r="X38" s="18" t="str">
        <f t="shared" si="1"/>
        <v>AsXSn 4x50 mm2+AsXSn 1x25 mm2</v>
      </c>
      <c r="Y38" s="18" t="str">
        <f t="shared" si="2"/>
        <v xml:space="preserve"> przyłącze napow. nN</v>
      </c>
      <c r="Z38" s="18">
        <f t="shared" si="3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36</v>
      </c>
      <c r="D39" s="116">
        <f t="shared" si="13"/>
        <v>36</v>
      </c>
      <c r="E39" s="116">
        <f t="shared" si="9"/>
        <v>0</v>
      </c>
      <c r="F39" s="117" t="str">
        <f t="shared" si="10"/>
        <v>sprawdz</v>
      </c>
      <c r="G39" s="118" t="str">
        <f t="shared" si="11"/>
        <v xml:space="preserve"> CHECK</v>
      </c>
      <c r="H39" s="116" t="str">
        <f t="shared" si="0"/>
        <v xml:space="preserve">wir. </v>
      </c>
      <c r="I39" s="117" t="str">
        <f t="shared" si="4"/>
        <v>AsXSn 4x50 mm2+AsXSn 1x25 mm2 przyłącze napow. nN</v>
      </c>
      <c r="J39" s="117" t="str">
        <f t="shared" si="12"/>
        <v xml:space="preserve">uchwyty, światłowód, 0 </v>
      </c>
      <c r="K39" s="117">
        <f t="shared" si="5"/>
        <v>0</v>
      </c>
      <c r="L39" s="40" t="s">
        <v>77</v>
      </c>
      <c r="M39" s="112"/>
      <c r="N39" s="30"/>
      <c r="O39" s="30"/>
      <c r="P39" s="113"/>
      <c r="Q39" s="19"/>
      <c r="R39" s="39">
        <v>3</v>
      </c>
      <c r="S39" s="30"/>
      <c r="T39" s="30">
        <f t="shared" si="6"/>
        <v>0</v>
      </c>
      <c r="U39" s="34">
        <f t="shared" si="15"/>
        <v>2</v>
      </c>
      <c r="V39" s="35">
        <f t="shared" ca="1" si="7"/>
        <v>144</v>
      </c>
      <c r="W39" s="35">
        <f t="shared" ca="1" si="8"/>
        <v>2.5132741228718345</v>
      </c>
      <c r="X39" s="18" t="str">
        <f t="shared" si="1"/>
        <v>AsXSn 4x50 mm2+AsXSn 1x25 mm2</v>
      </c>
      <c r="Y39" s="18" t="str">
        <f t="shared" si="2"/>
        <v xml:space="preserve"> przyłącze napow. nN</v>
      </c>
      <c r="Z39" s="18">
        <f t="shared" si="3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37</v>
      </c>
      <c r="D40" s="116">
        <f t="shared" si="13"/>
        <v>37</v>
      </c>
      <c r="E40" s="116">
        <f t="shared" si="9"/>
        <v>0</v>
      </c>
      <c r="F40" s="117" t="str">
        <f t="shared" si="10"/>
        <v>sprawdz</v>
      </c>
      <c r="G40" s="118" t="str">
        <f t="shared" si="11"/>
        <v xml:space="preserve"> CHECK</v>
      </c>
      <c r="H40" s="116" t="str">
        <f t="shared" si="0"/>
        <v xml:space="preserve">wir. </v>
      </c>
      <c r="I40" s="117" t="str">
        <f t="shared" si="4"/>
        <v>AsXSn 4x50 mm2+AsXSn 1x25 mm2 przyłącze napow. nN</v>
      </c>
      <c r="J40" s="117" t="str">
        <f t="shared" si="12"/>
        <v xml:space="preserve">uchwyty, światłowód, 0 </v>
      </c>
      <c r="K40" s="117">
        <f t="shared" si="5"/>
        <v>0</v>
      </c>
      <c r="L40" s="40" t="s">
        <v>77</v>
      </c>
      <c r="M40" s="112"/>
      <c r="N40" s="39"/>
      <c r="O40" s="39"/>
      <c r="P40" s="113"/>
      <c r="Q40" s="19"/>
      <c r="R40" s="39">
        <v>3</v>
      </c>
      <c r="S40" s="30"/>
      <c r="T40" s="30">
        <f t="shared" si="6"/>
        <v>0</v>
      </c>
      <c r="U40" s="34">
        <f t="shared" si="15"/>
        <v>2</v>
      </c>
      <c r="V40" s="35">
        <f t="shared" ca="1" si="7"/>
        <v>176</v>
      </c>
      <c r="W40" s="35">
        <f t="shared" ca="1" si="8"/>
        <v>3.0717794835100198</v>
      </c>
      <c r="X40" s="18" t="str">
        <f t="shared" si="1"/>
        <v>AsXSn 4x50 mm2+AsXSn 1x25 mm2</v>
      </c>
      <c r="Y40" s="18" t="str">
        <f t="shared" si="2"/>
        <v xml:space="preserve"> przyłącze napow. nN</v>
      </c>
      <c r="Z40" s="18">
        <f t="shared" si="3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38</v>
      </c>
      <c r="D41" s="116">
        <f t="shared" si="13"/>
        <v>38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0"/>
        <v xml:space="preserve">wir. </v>
      </c>
      <c r="I41" s="117" t="str">
        <f t="shared" si="4"/>
        <v>AsXSn 4x50 mm2+AsXSn 1x25 mm2 przyłącze napow. nN</v>
      </c>
      <c r="J41" s="117" t="str">
        <f t="shared" si="12"/>
        <v xml:space="preserve">uchwyty, światłowód, 0 </v>
      </c>
      <c r="K41" s="117">
        <f t="shared" si="5"/>
        <v>0</v>
      </c>
      <c r="L41" s="40" t="s">
        <v>77</v>
      </c>
      <c r="M41" s="112"/>
      <c r="N41" s="39"/>
      <c r="O41" s="39"/>
      <c r="P41" s="113"/>
      <c r="Q41" s="19"/>
      <c r="R41" s="39">
        <v>3</v>
      </c>
      <c r="S41" s="39"/>
      <c r="T41" s="30">
        <f t="shared" si="6"/>
        <v>0</v>
      </c>
      <c r="U41" s="34">
        <f t="shared" si="15"/>
        <v>2</v>
      </c>
      <c r="V41" s="35">
        <f t="shared" ca="1" si="7"/>
        <v>176</v>
      </c>
      <c r="W41" s="35">
        <f t="shared" ca="1" si="8"/>
        <v>3.0717794835100198</v>
      </c>
      <c r="X41" s="18" t="str">
        <f t="shared" si="1"/>
        <v>AsXSn 4x50 mm2+AsXSn 1x25 mm2</v>
      </c>
      <c r="Y41" s="18" t="str">
        <f t="shared" si="2"/>
        <v xml:space="preserve"> przyłącze napow. nN</v>
      </c>
      <c r="Z41" s="18">
        <f t="shared" si="3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39</v>
      </c>
      <c r="D42" s="116">
        <f t="shared" si="13"/>
        <v>39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0"/>
        <v xml:space="preserve">wir. </v>
      </c>
      <c r="I42" s="117" t="str">
        <f t="shared" si="4"/>
        <v>AsXSn 4x50 mm2+AsXSn 1x25 mm2 przyłącze napow. nN</v>
      </c>
      <c r="J42" s="117" t="str">
        <f t="shared" si="12"/>
        <v xml:space="preserve">uchwyty, światłowód, 0 </v>
      </c>
      <c r="K42" s="117">
        <f t="shared" si="5"/>
        <v>0</v>
      </c>
      <c r="L42" s="40" t="s">
        <v>77</v>
      </c>
      <c r="M42" s="112"/>
      <c r="N42" s="48"/>
      <c r="O42" s="48"/>
      <c r="P42" s="113"/>
      <c r="Q42" s="19"/>
      <c r="R42" s="39">
        <v>3</v>
      </c>
      <c r="S42" s="48"/>
      <c r="T42" s="30">
        <f t="shared" si="6"/>
        <v>0</v>
      </c>
      <c r="U42" s="34">
        <f t="shared" si="15"/>
        <v>2</v>
      </c>
      <c r="V42" s="35">
        <f t="shared" ca="1" si="7"/>
        <v>95</v>
      </c>
      <c r="W42" s="35">
        <f t="shared" ca="1" si="8"/>
        <v>1.6580627893946132</v>
      </c>
      <c r="X42" s="18" t="str">
        <f t="shared" si="1"/>
        <v>AsXSn 4x50 mm2+AsXSn 1x25 mm2</v>
      </c>
      <c r="Y42" s="18" t="str">
        <f t="shared" si="2"/>
        <v xml:space="preserve"> przyłącze napow. nN</v>
      </c>
      <c r="Z42" s="18">
        <f t="shared" si="3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40</v>
      </c>
      <c r="D43" s="116">
        <f t="shared" si="13"/>
        <v>40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0"/>
        <v xml:space="preserve">wir. </v>
      </c>
      <c r="I43" s="117" t="str">
        <f t="shared" si="4"/>
        <v>AsXSn 4x50 mm2+AsXSn 1x25 mm2 przyłącze napow. nN</v>
      </c>
      <c r="J43" s="117" t="str">
        <f t="shared" si="12"/>
        <v xml:space="preserve">uchwyty, światłowód, 0 </v>
      </c>
      <c r="K43" s="117">
        <f t="shared" si="5"/>
        <v>0</v>
      </c>
      <c r="L43" s="40" t="s">
        <v>77</v>
      </c>
      <c r="M43" s="112"/>
      <c r="N43" s="50"/>
      <c r="O43" s="50"/>
      <c r="P43" s="113"/>
      <c r="Q43" s="19"/>
      <c r="R43" s="39">
        <v>3</v>
      </c>
      <c r="S43" s="50"/>
      <c r="T43" s="30">
        <f t="shared" si="6"/>
        <v>0</v>
      </c>
      <c r="U43" s="34">
        <f t="shared" si="15"/>
        <v>2</v>
      </c>
      <c r="V43" s="35">
        <f t="shared" ca="1" si="7"/>
        <v>156</v>
      </c>
      <c r="W43" s="35">
        <f t="shared" ca="1" si="8"/>
        <v>2.7227136331111539</v>
      </c>
      <c r="X43" s="18" t="str">
        <f t="shared" si="1"/>
        <v>AsXSn 4x50 mm2+AsXSn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41</v>
      </c>
      <c r="D44" s="116">
        <f t="shared" si="13"/>
        <v>41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0"/>
        <v xml:space="preserve">wir. </v>
      </c>
      <c r="I44" s="117" t="str">
        <f t="shared" si="4"/>
        <v>AsXSn 4x50 mm2+AsXSn 1x25 mm2 przyłącze napow. nN</v>
      </c>
      <c r="J44" s="117" t="str">
        <f t="shared" si="12"/>
        <v xml:space="preserve">uchwyty, światłowód, 0 </v>
      </c>
      <c r="K44" s="117">
        <f t="shared" si="5"/>
        <v>0</v>
      </c>
      <c r="L44" s="40" t="s">
        <v>77</v>
      </c>
      <c r="M44" s="112"/>
      <c r="N44" s="52"/>
      <c r="O44" s="52"/>
      <c r="P44" s="113"/>
      <c r="Q44" s="19"/>
      <c r="R44" s="39">
        <v>3</v>
      </c>
      <c r="S44" s="52"/>
      <c r="T44" s="30">
        <f t="shared" si="6"/>
        <v>0</v>
      </c>
      <c r="U44" s="34">
        <f t="shared" si="15"/>
        <v>2</v>
      </c>
      <c r="V44" s="35">
        <f t="shared" ca="1" si="7"/>
        <v>138</v>
      </c>
      <c r="W44" s="35">
        <f t="shared" ca="1" si="8"/>
        <v>2.4085543677521746</v>
      </c>
      <c r="X44" s="18" t="str">
        <f t="shared" si="1"/>
        <v>AsXSn 4x50 mm2+AsXSn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42</v>
      </c>
      <c r="D45" s="116">
        <f t="shared" si="13"/>
        <v>42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0"/>
        <v xml:space="preserve">wir. </v>
      </c>
      <c r="I45" s="117" t="str">
        <f t="shared" si="4"/>
        <v>AsXSn 4x50 mm2+AsXSn 1x25 mm2 przyłącze napow. nN</v>
      </c>
      <c r="J45" s="117" t="str">
        <f t="shared" si="12"/>
        <v xml:space="preserve">uchwyty, światłowód, 0 </v>
      </c>
      <c r="K45" s="117">
        <f t="shared" si="5"/>
        <v>0</v>
      </c>
      <c r="L45" s="40" t="s">
        <v>77</v>
      </c>
      <c r="M45" s="112"/>
      <c r="N45" s="30"/>
      <c r="O45" s="30"/>
      <c r="P45" s="113"/>
      <c r="Q45" s="19"/>
      <c r="R45" s="39">
        <v>3</v>
      </c>
      <c r="S45" s="30"/>
      <c r="T45" s="30">
        <f t="shared" si="6"/>
        <v>0</v>
      </c>
      <c r="U45" s="34">
        <f t="shared" si="15"/>
        <v>2</v>
      </c>
      <c r="V45" s="35">
        <f t="shared" ca="1" si="7"/>
        <v>141</v>
      </c>
      <c r="W45" s="35">
        <f t="shared" ca="1" si="8"/>
        <v>2.4609142453120048</v>
      </c>
      <c r="X45" s="18" t="str">
        <f t="shared" si="1"/>
        <v>AsXSn 4x50 mm2+AsXSn 1x25 mm2</v>
      </c>
      <c r="Y45" s="18" t="str">
        <f t="shared" si="2"/>
        <v xml:space="preserve"> przyłącze napow. nN</v>
      </c>
      <c r="Z45" s="18">
        <f t="shared" si="3"/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43</v>
      </c>
      <c r="D46" s="116">
        <f t="shared" si="13"/>
        <v>43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0"/>
        <v xml:space="preserve">wir. </v>
      </c>
      <c r="I46" s="117" t="str">
        <f t="shared" si="4"/>
        <v>AsXSn 4x50 mm2+AsXSn 1x25 mm2 przyłącze napow. nN</v>
      </c>
      <c r="J46" s="117" t="str">
        <f t="shared" si="12"/>
        <v xml:space="preserve">uchwyty, światłowód, 0 </v>
      </c>
      <c r="K46" s="117">
        <f t="shared" si="5"/>
        <v>0</v>
      </c>
      <c r="L46" s="40" t="s">
        <v>77</v>
      </c>
      <c r="M46" s="112"/>
      <c r="N46" s="30"/>
      <c r="O46" s="30"/>
      <c r="P46" s="113"/>
      <c r="Q46" s="19"/>
      <c r="R46" s="39">
        <v>3</v>
      </c>
      <c r="S46" s="30"/>
      <c r="T46" s="30">
        <f t="shared" si="6"/>
        <v>0</v>
      </c>
      <c r="U46" s="34">
        <f t="shared" si="15"/>
        <v>2</v>
      </c>
      <c r="V46" s="35">
        <f t="shared" ca="1" si="7"/>
        <v>162</v>
      </c>
      <c r="W46" s="35">
        <f t="shared" ca="1" si="8"/>
        <v>2.8274333882308138</v>
      </c>
      <c r="X46" s="18" t="str">
        <f t="shared" si="1"/>
        <v>AsXSn 4x50 mm2+AsXSn 1x25 mm2</v>
      </c>
      <c r="Y46" s="18" t="str">
        <f t="shared" si="2"/>
        <v xml:space="preserve"> przyłącze napow. nN</v>
      </c>
      <c r="Z46" s="18">
        <f t="shared" si="3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44</v>
      </c>
      <c r="D47" s="116">
        <f t="shared" si="13"/>
        <v>44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0"/>
        <v xml:space="preserve">wir. </v>
      </c>
      <c r="I47" s="117" t="str">
        <f t="shared" si="4"/>
        <v>AsXSn 4x50 mm2+AsXSn 1x25 mm2 przyłącze napow. nN</v>
      </c>
      <c r="J47" s="117" t="str">
        <f t="shared" si="12"/>
        <v xml:space="preserve">uchwyty, światłowód, 0 </v>
      </c>
      <c r="K47" s="117">
        <f t="shared" si="5"/>
        <v>0</v>
      </c>
      <c r="L47" s="40" t="s">
        <v>77</v>
      </c>
      <c r="M47" s="112"/>
      <c r="N47" s="30"/>
      <c r="O47" s="30"/>
      <c r="P47" s="113"/>
      <c r="Q47" s="19"/>
      <c r="R47" s="39">
        <v>3</v>
      </c>
      <c r="S47" s="30"/>
      <c r="T47" s="30">
        <f t="shared" si="6"/>
        <v>0</v>
      </c>
      <c r="U47" s="34">
        <f t="shared" si="15"/>
        <v>2</v>
      </c>
      <c r="V47" s="35">
        <f t="shared" ca="1" si="7"/>
        <v>143</v>
      </c>
      <c r="W47" s="35">
        <f t="shared" ca="1" si="8"/>
        <v>2.4958208303518914</v>
      </c>
      <c r="X47" s="18" t="str">
        <f t="shared" si="1"/>
        <v>AsXSn 4x50 mm2+AsXSn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45</v>
      </c>
      <c r="D48" s="116">
        <f t="shared" si="13"/>
        <v>45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0"/>
        <v xml:space="preserve">wir. </v>
      </c>
      <c r="I48" s="117" t="str">
        <f t="shared" si="4"/>
        <v>AsXSn 4x50 mm2+AsXSn 1x25 mm2 przyłącze napow. nN</v>
      </c>
      <c r="J48" s="117" t="str">
        <f t="shared" si="12"/>
        <v xml:space="preserve">uchwyty, światłowód, 0 </v>
      </c>
      <c r="K48" s="117">
        <f t="shared" si="5"/>
        <v>0</v>
      </c>
      <c r="L48" s="40" t="s">
        <v>77</v>
      </c>
      <c r="M48" s="112"/>
      <c r="N48" s="30"/>
      <c r="O48" s="30"/>
      <c r="P48" s="113"/>
      <c r="Q48" s="19"/>
      <c r="R48" s="39">
        <v>3</v>
      </c>
      <c r="S48" s="30"/>
      <c r="T48" s="30">
        <f t="shared" si="6"/>
        <v>0</v>
      </c>
      <c r="U48" s="34">
        <f t="shared" si="15"/>
        <v>2</v>
      </c>
      <c r="V48" s="35">
        <f t="shared" ca="1" si="7"/>
        <v>113</v>
      </c>
      <c r="W48" s="35">
        <f t="shared" ca="1" si="8"/>
        <v>1.9722220547535925</v>
      </c>
      <c r="X48" s="18" t="str">
        <f t="shared" si="1"/>
        <v>AsXSn 4x50 mm2+AsXSn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46</v>
      </c>
      <c r="D49" s="116">
        <f t="shared" si="13"/>
        <v>46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0"/>
        <v xml:space="preserve">wir. </v>
      </c>
      <c r="I49" s="117" t="str">
        <f t="shared" si="4"/>
        <v>AsXSn 4x50 mm2+AsXSn 1x25 mm2 przyłącze napow. nN</v>
      </c>
      <c r="J49" s="117" t="str">
        <f t="shared" si="12"/>
        <v xml:space="preserve">uchwyty, światłowód, 0 </v>
      </c>
      <c r="K49" s="117">
        <f t="shared" si="5"/>
        <v>0</v>
      </c>
      <c r="L49" s="40" t="s">
        <v>77</v>
      </c>
      <c r="M49" s="112"/>
      <c r="N49" s="30"/>
      <c r="O49" s="30"/>
      <c r="P49" s="113"/>
      <c r="Q49" s="19"/>
      <c r="R49" s="39">
        <v>3</v>
      </c>
      <c r="S49" s="30"/>
      <c r="T49" s="30">
        <f t="shared" si="6"/>
        <v>0</v>
      </c>
      <c r="U49" s="34">
        <f t="shared" si="15"/>
        <v>2</v>
      </c>
      <c r="V49" s="35">
        <f t="shared" ca="1" si="7"/>
        <v>125</v>
      </c>
      <c r="W49" s="35">
        <f t="shared" ca="1" si="8"/>
        <v>2.1816615649929121</v>
      </c>
      <c r="X49" s="18" t="str">
        <f t="shared" si="1"/>
        <v>AsXSn 4x50 mm2+AsXSn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47</v>
      </c>
      <c r="D50" s="116">
        <f t="shared" si="13"/>
        <v>47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0"/>
        <v xml:space="preserve">wir. </v>
      </c>
      <c r="I50" s="117" t="str">
        <f t="shared" si="4"/>
        <v>AsXSn 4x50 mm2+AsXSn 1x25 mm2 przyłącze napow. nN</v>
      </c>
      <c r="J50" s="117" t="str">
        <f t="shared" si="12"/>
        <v xml:space="preserve">uchwyty, światłowód, 0 </v>
      </c>
      <c r="K50" s="117">
        <f t="shared" si="5"/>
        <v>0</v>
      </c>
      <c r="L50" s="40" t="s">
        <v>77</v>
      </c>
      <c r="M50" s="112"/>
      <c r="N50" s="39"/>
      <c r="O50" s="39"/>
      <c r="P50" s="113"/>
      <c r="Q50" s="19"/>
      <c r="R50" s="39">
        <v>3</v>
      </c>
      <c r="S50" s="30"/>
      <c r="T50" s="30">
        <f t="shared" si="6"/>
        <v>0</v>
      </c>
      <c r="U50" s="34">
        <f t="shared" si="15"/>
        <v>2</v>
      </c>
      <c r="V50" s="35">
        <f t="shared" ca="1" si="7"/>
        <v>147</v>
      </c>
      <c r="W50" s="35">
        <f t="shared" ca="1" si="8"/>
        <v>2.5656340004316642</v>
      </c>
      <c r="X50" s="18" t="str">
        <f t="shared" si="1"/>
        <v>AsXSn 4x50 mm2+AsXSn 1x25 mm2</v>
      </c>
      <c r="Y50" s="18" t="str">
        <f t="shared" si="2"/>
        <v xml:space="preserve"> przyłącze napow. nN</v>
      </c>
      <c r="Z50" s="18">
        <f t="shared" si="3"/>
        <v>0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48</v>
      </c>
      <c r="D51" s="116">
        <f t="shared" si="13"/>
        <v>48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0"/>
        <v xml:space="preserve">wir. </v>
      </c>
      <c r="I51" s="117" t="str">
        <f t="shared" si="4"/>
        <v>AsXSn 4x50 mm2+AsXSn 1x25 mm2 przyłącze napow. nN</v>
      </c>
      <c r="J51" s="117" t="str">
        <f t="shared" si="12"/>
        <v xml:space="preserve">uchwyty, światłowód, 0 </v>
      </c>
      <c r="K51" s="117">
        <f t="shared" si="5"/>
        <v>0</v>
      </c>
      <c r="L51" s="40" t="s">
        <v>77</v>
      </c>
      <c r="M51" s="112"/>
      <c r="N51" s="39"/>
      <c r="O51" s="39"/>
      <c r="P51" s="113"/>
      <c r="Q51" s="19"/>
      <c r="R51" s="39">
        <v>3</v>
      </c>
      <c r="S51" s="39"/>
      <c r="T51" s="30">
        <f t="shared" si="6"/>
        <v>0</v>
      </c>
      <c r="U51" s="34">
        <f t="shared" si="15"/>
        <v>2</v>
      </c>
      <c r="V51" s="35">
        <f t="shared" ca="1" si="7"/>
        <v>156</v>
      </c>
      <c r="W51" s="35">
        <f t="shared" ca="1" si="8"/>
        <v>2.7227136331111539</v>
      </c>
      <c r="X51" s="18" t="str">
        <f t="shared" si="1"/>
        <v>AsXSn 4x50 mm2+AsXSn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49</v>
      </c>
      <c r="D52" s="116">
        <f t="shared" si="13"/>
        <v>49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0"/>
        <v xml:space="preserve">wir. </v>
      </c>
      <c r="I52" s="117" t="str">
        <f t="shared" si="4"/>
        <v>AsXSn 4x50 mm2+AsXSn 1x25 mm2 przyłącze napow. nN</v>
      </c>
      <c r="J52" s="117" t="str">
        <f t="shared" si="12"/>
        <v xml:space="preserve">uchwyty, światłowód, 0 </v>
      </c>
      <c r="K52" s="117">
        <f t="shared" si="5"/>
        <v>0</v>
      </c>
      <c r="L52" s="40" t="s">
        <v>77</v>
      </c>
      <c r="M52" s="112"/>
      <c r="N52" s="48"/>
      <c r="O52" s="48"/>
      <c r="P52" s="113"/>
      <c r="Q52" s="19"/>
      <c r="R52" s="39">
        <v>3</v>
      </c>
      <c r="S52" s="48"/>
      <c r="T52" s="30">
        <f t="shared" si="6"/>
        <v>0</v>
      </c>
      <c r="U52" s="34">
        <f t="shared" si="15"/>
        <v>2</v>
      </c>
      <c r="V52" s="35">
        <f t="shared" ca="1" si="7"/>
        <v>164</v>
      </c>
      <c r="W52" s="35">
        <f t="shared" ca="1" si="8"/>
        <v>2.8623399732707004</v>
      </c>
      <c r="X52" s="18" t="str">
        <f t="shared" si="1"/>
        <v>AsXSn 4x50 mm2+AsXSn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50</v>
      </c>
      <c r="D53" s="116">
        <f t="shared" si="13"/>
        <v>50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0"/>
        <v xml:space="preserve">wir. </v>
      </c>
      <c r="I53" s="117" t="str">
        <f t="shared" si="4"/>
        <v>AsXSn 4x50 mm2+AsXSn 1x25 mm2 przyłącze napow. nN</v>
      </c>
      <c r="J53" s="117" t="str">
        <f t="shared" si="12"/>
        <v xml:space="preserve">uchwyty, światłowód, 0 </v>
      </c>
      <c r="K53" s="117">
        <f t="shared" si="5"/>
        <v>0</v>
      </c>
      <c r="L53" s="40" t="s">
        <v>77</v>
      </c>
      <c r="M53" s="112"/>
      <c r="N53" s="50"/>
      <c r="O53" s="50"/>
      <c r="P53" s="113"/>
      <c r="Q53" s="19"/>
      <c r="R53" s="39">
        <v>3</v>
      </c>
      <c r="S53" s="50"/>
      <c r="T53" s="30">
        <f t="shared" si="6"/>
        <v>0</v>
      </c>
      <c r="U53" s="34">
        <f t="shared" si="15"/>
        <v>2</v>
      </c>
      <c r="V53" s="35">
        <f t="shared" ca="1" si="7"/>
        <v>95</v>
      </c>
      <c r="W53" s="35">
        <f t="shared" ca="1" si="8"/>
        <v>1.6580627893946132</v>
      </c>
      <c r="X53" s="18" t="str">
        <f t="shared" si="1"/>
        <v>AsXSn 4x50 mm2+AsXSn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51</v>
      </c>
      <c r="D54" s="116">
        <f t="shared" si="13"/>
        <v>51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0"/>
        <v xml:space="preserve">wir. </v>
      </c>
      <c r="I54" s="117" t="str">
        <f t="shared" si="4"/>
        <v>AsXSn 4x50 mm2+AsXSn 1x25 mm2 przyłącze napow. nN</v>
      </c>
      <c r="J54" s="117" t="str">
        <f t="shared" si="12"/>
        <v xml:space="preserve">uchwyty, światłowód, 0 </v>
      </c>
      <c r="K54" s="117">
        <f t="shared" si="5"/>
        <v>0</v>
      </c>
      <c r="L54" s="40" t="s">
        <v>77</v>
      </c>
      <c r="M54" s="112"/>
      <c r="N54" s="52"/>
      <c r="O54" s="52"/>
      <c r="P54" s="113"/>
      <c r="Q54" s="19"/>
      <c r="R54" s="39">
        <v>3</v>
      </c>
      <c r="S54" s="52"/>
      <c r="T54" s="30">
        <f t="shared" si="6"/>
        <v>0</v>
      </c>
      <c r="U54" s="34">
        <f t="shared" si="15"/>
        <v>2</v>
      </c>
      <c r="V54" s="35">
        <f t="shared" ca="1" si="7"/>
        <v>160</v>
      </c>
      <c r="W54" s="35">
        <f t="shared" ca="1" si="8"/>
        <v>2.7925268031909272</v>
      </c>
      <c r="X54" s="18" t="str">
        <f t="shared" si="1"/>
        <v>AsXSn 4x50 mm2+AsXSn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52</v>
      </c>
      <c r="D55" s="116">
        <f t="shared" si="13"/>
        <v>52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0"/>
        <v xml:space="preserve">wir. </v>
      </c>
      <c r="I55" s="117" t="str">
        <f t="shared" si="4"/>
        <v>AsXSn 4x50 mm2+AsXSn 1x25 mm2 przyłącze napow. nN</v>
      </c>
      <c r="J55" s="117" t="str">
        <f t="shared" si="12"/>
        <v xml:space="preserve">uchwyty, światłowód, 0 </v>
      </c>
      <c r="K55" s="117">
        <f t="shared" si="5"/>
        <v>0</v>
      </c>
      <c r="L55" s="40" t="s">
        <v>77</v>
      </c>
      <c r="M55" s="112"/>
      <c r="N55" s="30"/>
      <c r="O55" s="30"/>
      <c r="P55" s="113"/>
      <c r="Q55" s="19"/>
      <c r="R55" s="39">
        <v>3</v>
      </c>
      <c r="S55" s="30"/>
      <c r="T55" s="30">
        <f t="shared" si="6"/>
        <v>0</v>
      </c>
      <c r="U55" s="34">
        <f t="shared" si="15"/>
        <v>2</v>
      </c>
      <c r="V55" s="35">
        <f t="shared" ca="1" si="7"/>
        <v>104</v>
      </c>
      <c r="W55" s="35">
        <f t="shared" ca="1" si="8"/>
        <v>1.8151424220741028</v>
      </c>
      <c r="X55" s="18" t="str">
        <f t="shared" si="1"/>
        <v>AsXSn 4x50 mm2+AsXSn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53</v>
      </c>
      <c r="D56" s="116">
        <f t="shared" si="13"/>
        <v>53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0"/>
        <v xml:space="preserve">wir. </v>
      </c>
      <c r="I56" s="117" t="str">
        <f t="shared" si="4"/>
        <v>AsXSn 4x50 mm2+AsXSn 1x25 mm2 przyłącze napow. nN</v>
      </c>
      <c r="J56" s="117" t="str">
        <f t="shared" si="12"/>
        <v xml:space="preserve">uchwyty, światłowód, 0 </v>
      </c>
      <c r="K56" s="117">
        <f t="shared" si="5"/>
        <v>0</v>
      </c>
      <c r="L56" s="40" t="s">
        <v>77</v>
      </c>
      <c r="M56" s="112"/>
      <c r="N56" s="30"/>
      <c r="O56" s="30"/>
      <c r="P56" s="113"/>
      <c r="Q56" s="19"/>
      <c r="R56" s="39">
        <v>3</v>
      </c>
      <c r="S56" s="30"/>
      <c r="T56" s="30">
        <f t="shared" si="6"/>
        <v>0</v>
      </c>
      <c r="U56" s="34">
        <f>SUM(U30:U55)</f>
        <v>44</v>
      </c>
      <c r="V56" s="35">
        <f t="shared" ca="1" si="7"/>
        <v>153</v>
      </c>
      <c r="W56" s="35">
        <f t="shared" ca="1" si="8"/>
        <v>2.6703537555513241</v>
      </c>
      <c r="X56" s="18" t="str">
        <f t="shared" si="1"/>
        <v>AsXSn 4x50 mm2+AsXSn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54</v>
      </c>
      <c r="D57" s="116">
        <f t="shared" si="13"/>
        <v>54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0"/>
        <v xml:space="preserve">wir. </v>
      </c>
      <c r="I57" s="117" t="str">
        <f t="shared" si="4"/>
        <v>AsXSn 4x50 mm2+AsXSn 1x25 mm2 przyłącze napow. nN</v>
      </c>
      <c r="J57" s="117" t="str">
        <f t="shared" si="12"/>
        <v xml:space="preserve">uchwyty, światłowód, 0 </v>
      </c>
      <c r="K57" s="117">
        <f t="shared" si="5"/>
        <v>0</v>
      </c>
      <c r="L57" s="40" t="s">
        <v>77</v>
      </c>
      <c r="M57" s="112"/>
      <c r="N57" s="30"/>
      <c r="O57" s="30"/>
      <c r="P57" s="113"/>
      <c r="Q57" s="19"/>
      <c r="R57" s="39">
        <v>3</v>
      </c>
      <c r="S57" s="30"/>
      <c r="T57" s="30">
        <f t="shared" si="6"/>
        <v>0</v>
      </c>
      <c r="U57" s="34"/>
      <c r="V57" s="35">
        <f t="shared" ca="1" si="7"/>
        <v>175</v>
      </c>
      <c r="W57" s="35">
        <f t="shared" ca="1" si="8"/>
        <v>3.0543261909900767</v>
      </c>
      <c r="X57" s="18" t="str">
        <f t="shared" si="1"/>
        <v>AsXSn 4x50 mm2+AsXSn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55</v>
      </c>
      <c r="D58" s="116">
        <f t="shared" si="13"/>
        <v>55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0"/>
        <v xml:space="preserve">wir. </v>
      </c>
      <c r="I58" s="117" t="str">
        <f t="shared" si="4"/>
        <v>AsXSn 4x50 mm2+AsXSn 1x25 mm2 przyłącze napow. nN</v>
      </c>
      <c r="J58" s="117" t="str">
        <f t="shared" si="12"/>
        <v xml:space="preserve">uchwyty, światłowód, 0 </v>
      </c>
      <c r="K58" s="117">
        <f t="shared" si="5"/>
        <v>0</v>
      </c>
      <c r="L58" s="40" t="s">
        <v>77</v>
      </c>
      <c r="M58" s="112"/>
      <c r="N58" s="30"/>
      <c r="O58" s="30"/>
      <c r="P58" s="113"/>
      <c r="Q58" s="19"/>
      <c r="R58" s="39">
        <v>3</v>
      </c>
      <c r="S58" s="30"/>
      <c r="T58" s="30">
        <f t="shared" si="6"/>
        <v>0</v>
      </c>
      <c r="U58" s="34"/>
      <c r="V58" s="35">
        <f t="shared" ca="1" si="7"/>
        <v>140</v>
      </c>
      <c r="W58" s="35">
        <f t="shared" ca="1" si="8"/>
        <v>2.4434609527920612</v>
      </c>
      <c r="X58" s="18" t="str">
        <f t="shared" si="1"/>
        <v>AsXSn 4x50 mm2+AsXSn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56</v>
      </c>
      <c r="D59" s="116">
        <f t="shared" si="13"/>
        <v>56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0"/>
        <v xml:space="preserve">wir. </v>
      </c>
      <c r="I59" s="117" t="str">
        <f t="shared" si="4"/>
        <v>AsXSn 4x50 mm2+AsXSn 1x25 mm2 przyłącze napow. nN</v>
      </c>
      <c r="J59" s="117" t="str">
        <f t="shared" si="12"/>
        <v xml:space="preserve">uchwyty, światłowód, 0 </v>
      </c>
      <c r="K59" s="117">
        <f t="shared" si="5"/>
        <v>0</v>
      </c>
      <c r="L59" s="40" t="s">
        <v>77</v>
      </c>
      <c r="M59" s="112"/>
      <c r="N59" s="30"/>
      <c r="O59" s="30"/>
      <c r="P59" s="113"/>
      <c r="Q59" s="19"/>
      <c r="R59" s="39">
        <v>3</v>
      </c>
      <c r="S59" s="30"/>
      <c r="T59" s="30">
        <f t="shared" si="6"/>
        <v>0</v>
      </c>
      <c r="U59" s="34"/>
      <c r="V59" s="35">
        <f t="shared" ca="1" si="7"/>
        <v>100</v>
      </c>
      <c r="W59" s="35">
        <f t="shared" ca="1" si="8"/>
        <v>1.7453292519943295</v>
      </c>
      <c r="X59" s="18" t="str">
        <f t="shared" si="1"/>
        <v>AsXSn 4x50 mm2+AsXSn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57</v>
      </c>
      <c r="D60" s="116">
        <f t="shared" si="13"/>
        <v>57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0"/>
        <v xml:space="preserve">wir. </v>
      </c>
      <c r="I60" s="117" t="str">
        <f t="shared" si="4"/>
        <v>AsXSn 4x50 mm2+AsXSn 1x25 mm2 przyłącze napow. nN</v>
      </c>
      <c r="J60" s="117" t="str">
        <f t="shared" si="12"/>
        <v xml:space="preserve">uchwyty, światłowód, 0 </v>
      </c>
      <c r="K60" s="117">
        <f t="shared" si="5"/>
        <v>0</v>
      </c>
      <c r="L60" s="40" t="s">
        <v>77</v>
      </c>
      <c r="M60" s="112"/>
      <c r="N60" s="55"/>
      <c r="O60" s="55"/>
      <c r="P60" s="113"/>
      <c r="Q60" s="19"/>
      <c r="R60" s="39">
        <v>3</v>
      </c>
      <c r="S60" s="55"/>
      <c r="T60" s="30">
        <f t="shared" si="6"/>
        <v>0</v>
      </c>
      <c r="U60" s="34">
        <f t="shared" ref="U60:U61" si="16">P60+2</f>
        <v>2</v>
      </c>
      <c r="V60" s="35">
        <f t="shared" ca="1" si="7"/>
        <v>179</v>
      </c>
      <c r="W60" s="35">
        <f t="shared" ca="1" si="8"/>
        <v>3.12413936106985</v>
      </c>
      <c r="X60" s="18" t="str">
        <f t="shared" si="1"/>
        <v>AsXSn 4x50 mm2+AsXSn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58</v>
      </c>
      <c r="D61" s="116">
        <f t="shared" si="13"/>
        <v>58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0"/>
        <v xml:space="preserve">wir. </v>
      </c>
      <c r="I61" s="117" t="str">
        <f t="shared" si="4"/>
        <v>AsXSn 4x50 mm2+AsXSn 1x25 mm2 przyłącze napow. nN</v>
      </c>
      <c r="J61" s="117" t="str">
        <f t="shared" si="12"/>
        <v xml:space="preserve">uchwyty, światłowód, 0 </v>
      </c>
      <c r="K61" s="117">
        <f t="shared" si="5"/>
        <v>0</v>
      </c>
      <c r="L61" s="40" t="s">
        <v>77</v>
      </c>
      <c r="M61" s="112"/>
      <c r="N61" s="14"/>
      <c r="O61" s="14"/>
      <c r="P61" s="113"/>
      <c r="Q61" s="19"/>
      <c r="R61" s="39">
        <v>3</v>
      </c>
      <c r="S61" s="14"/>
      <c r="T61" s="30">
        <f t="shared" si="6"/>
        <v>0</v>
      </c>
      <c r="U61" s="34">
        <f t="shared" si="16"/>
        <v>2</v>
      </c>
      <c r="V61" s="35">
        <f t="shared" ca="1" si="7"/>
        <v>153</v>
      </c>
      <c r="W61" s="35">
        <f t="shared" ca="1" si="8"/>
        <v>2.6703537555513241</v>
      </c>
      <c r="X61" s="18" t="str">
        <f t="shared" si="1"/>
        <v>AsXSn 4x50 mm2+AsXSn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59</v>
      </c>
      <c r="D62" s="116">
        <f t="shared" si="13"/>
        <v>59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0"/>
        <v xml:space="preserve">wir. </v>
      </c>
      <c r="I62" s="117" t="str">
        <f t="shared" si="4"/>
        <v>AsXSn 4x50 mm2+AsXSn 1x25 mm2 przyłącze napow. nN</v>
      </c>
      <c r="J62" s="117" t="str">
        <f t="shared" si="12"/>
        <v xml:space="preserve">uchwyty, światłowód, 0 </v>
      </c>
      <c r="K62" s="117">
        <f t="shared" si="5"/>
        <v>0</v>
      </c>
      <c r="L62" s="40" t="s">
        <v>77</v>
      </c>
      <c r="M62" s="112"/>
      <c r="N62" s="30"/>
      <c r="O62" s="30"/>
      <c r="P62" s="113"/>
      <c r="Q62" s="19"/>
      <c r="R62" s="39">
        <v>3</v>
      </c>
      <c r="S62" s="30"/>
      <c r="T62" s="30">
        <f t="shared" si="6"/>
        <v>0</v>
      </c>
      <c r="U62" s="34"/>
      <c r="V62" s="35">
        <f t="shared" ca="1" si="7"/>
        <v>122</v>
      </c>
      <c r="W62" s="35">
        <f t="shared" ca="1" si="8"/>
        <v>2.1293016874330819</v>
      </c>
      <c r="X62" s="18" t="str">
        <f t="shared" si="1"/>
        <v>AsXSn 4x50 mm2+AsXSn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60</v>
      </c>
      <c r="D63" s="116">
        <f t="shared" si="13"/>
        <v>60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0"/>
        <v xml:space="preserve">wir. </v>
      </c>
      <c r="I63" s="117" t="str">
        <f t="shared" si="4"/>
        <v>AsXSn 4x50 mm2+AsXSn 1x25 mm2 przyłącze napow. nN</v>
      </c>
      <c r="J63" s="117" t="str">
        <f t="shared" si="12"/>
        <v xml:space="preserve">uchwyty, światłowód, 0 </v>
      </c>
      <c r="K63" s="117">
        <f t="shared" si="5"/>
        <v>0</v>
      </c>
      <c r="L63" s="40" t="s">
        <v>77</v>
      </c>
      <c r="M63" s="112"/>
      <c r="N63" s="14"/>
      <c r="O63" s="14"/>
      <c r="P63" s="113"/>
      <c r="Q63" s="19"/>
      <c r="R63" s="39">
        <v>3</v>
      </c>
      <c r="S63" s="14"/>
      <c r="T63" s="30">
        <f t="shared" si="6"/>
        <v>0</v>
      </c>
      <c r="U63" s="34">
        <v>36</v>
      </c>
      <c r="V63" s="35">
        <f t="shared" ca="1" si="7"/>
        <v>96</v>
      </c>
      <c r="W63" s="35">
        <f t="shared" ca="1" si="8"/>
        <v>1.6755160819145565</v>
      </c>
      <c r="X63" s="18" t="str">
        <f t="shared" si="1"/>
        <v>AsXSn 4x50 mm2+AsXSn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61</v>
      </c>
      <c r="D64" s="116">
        <f t="shared" si="13"/>
        <v>61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0"/>
        <v xml:space="preserve">wir. </v>
      </c>
      <c r="I64" s="117" t="str">
        <f t="shared" si="4"/>
        <v>AsXSn 4x50 mm2+AsXSn 1x25 mm2 przyłącze napow. nN</v>
      </c>
      <c r="J64" s="117" t="str">
        <f t="shared" si="12"/>
        <v xml:space="preserve">uchwyty, światłowód, 0 </v>
      </c>
      <c r="K64" s="117">
        <f t="shared" si="5"/>
        <v>0</v>
      </c>
      <c r="L64" s="40" t="s">
        <v>77</v>
      </c>
      <c r="M64" s="112"/>
      <c r="N64" s="30"/>
      <c r="O64" s="30"/>
      <c r="P64" s="113"/>
      <c r="Q64" s="19"/>
      <c r="R64" s="39">
        <v>3</v>
      </c>
      <c r="S64" s="30"/>
      <c r="T64" s="30">
        <f t="shared" si="6"/>
        <v>0</v>
      </c>
      <c r="U64" s="34"/>
      <c r="V64" s="35">
        <f t="shared" ca="1" si="7"/>
        <v>91</v>
      </c>
      <c r="W64" s="35">
        <f t="shared" ca="1" si="8"/>
        <v>1.5882496193148399</v>
      </c>
      <c r="X64" s="18" t="str">
        <f t="shared" si="1"/>
        <v>AsXSn 4x50 mm2+AsXSn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62</v>
      </c>
      <c r="D65" s="116">
        <f t="shared" si="13"/>
        <v>62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0"/>
        <v xml:space="preserve">wir. </v>
      </c>
      <c r="I65" s="117" t="str">
        <f t="shared" si="4"/>
        <v>AsXSn 4x50 mm2+AsXSn 1x25 mm2 przyłącze napow. nN</v>
      </c>
      <c r="J65" s="117" t="str">
        <f t="shared" si="12"/>
        <v xml:space="preserve">uchwyty, światłowód, 0 </v>
      </c>
      <c r="K65" s="117">
        <f t="shared" si="5"/>
        <v>0</v>
      </c>
      <c r="L65" s="40" t="s">
        <v>77</v>
      </c>
      <c r="M65" s="112"/>
      <c r="N65" s="30"/>
      <c r="O65" s="30"/>
      <c r="P65" s="113"/>
      <c r="Q65" s="19"/>
      <c r="R65" s="39">
        <v>3</v>
      </c>
      <c r="S65" s="30"/>
      <c r="T65" s="30">
        <f t="shared" si="6"/>
        <v>0</v>
      </c>
      <c r="U65" s="34"/>
      <c r="V65" s="35">
        <f t="shared" ca="1" si="7"/>
        <v>133</v>
      </c>
      <c r="W65" s="35">
        <f t="shared" ca="1" si="8"/>
        <v>2.3212879051524582</v>
      </c>
      <c r="X65" s="18" t="str">
        <f t="shared" si="1"/>
        <v>AsXSn 4x50 mm2+AsXSn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63</v>
      </c>
      <c r="D66" s="116">
        <f t="shared" si="13"/>
        <v>63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0"/>
        <v xml:space="preserve">wir. </v>
      </c>
      <c r="I66" s="117" t="str">
        <f t="shared" si="4"/>
        <v>AsXSn 4x50 mm2+AsXSn 1x25 mm2 przyłącze napow. nN</v>
      </c>
      <c r="J66" s="117" t="str">
        <f t="shared" si="12"/>
        <v xml:space="preserve">uchwyty, światłowód, 0 </v>
      </c>
      <c r="K66" s="117">
        <f t="shared" si="5"/>
        <v>0</v>
      </c>
      <c r="L66" s="40" t="s">
        <v>77</v>
      </c>
      <c r="M66" s="112"/>
      <c r="N66" s="30"/>
      <c r="O66" s="30"/>
      <c r="P66" s="113"/>
      <c r="Q66" s="19"/>
      <c r="R66" s="39">
        <v>3</v>
      </c>
      <c r="S66" s="30"/>
      <c r="T66" s="30">
        <f t="shared" si="6"/>
        <v>0</v>
      </c>
      <c r="U66" s="34"/>
      <c r="V66" s="35">
        <f t="shared" ca="1" si="7"/>
        <v>109</v>
      </c>
      <c r="W66" s="35">
        <f t="shared" ca="1" si="8"/>
        <v>1.9024088846738192</v>
      </c>
      <c r="X66" s="18" t="str">
        <f t="shared" si="1"/>
        <v>AsXSn 4x50 mm2+AsXSn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64</v>
      </c>
      <c r="D67" s="116">
        <f t="shared" si="13"/>
        <v>64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ref="H67:H129" si="17">IF(O67="-10/ZN",CONCATENATE("żel. ",N67,O67),CONCATENATE("wir. ",N67,O67))</f>
        <v xml:space="preserve">wir. </v>
      </c>
      <c r="I67" s="117" t="str">
        <f t="shared" si="4"/>
        <v>AsXSn 4x50 mm2+AsXSn 1x25 mm2 przyłącze napow. nN</v>
      </c>
      <c r="J67" s="117" t="str">
        <f t="shared" si="12"/>
        <v xml:space="preserve">uchwyty, światłowód, 0 </v>
      </c>
      <c r="K67" s="117">
        <f t="shared" si="5"/>
        <v>0</v>
      </c>
      <c r="L67" s="40" t="s">
        <v>77</v>
      </c>
      <c r="M67" s="112"/>
      <c r="N67" s="30"/>
      <c r="O67" s="30"/>
      <c r="P67" s="113"/>
      <c r="Q67" s="19"/>
      <c r="R67" s="39">
        <v>3</v>
      </c>
      <c r="S67" s="30"/>
      <c r="T67" s="30">
        <f t="shared" si="6"/>
        <v>0</v>
      </c>
      <c r="U67" s="34">
        <f t="shared" ref="U67:U69" si="18">P67+2</f>
        <v>2</v>
      </c>
      <c r="V67" s="35">
        <f t="shared" ca="1" si="7"/>
        <v>147</v>
      </c>
      <c r="W67" s="35">
        <f t="shared" ca="1" si="8"/>
        <v>2.5656340004316642</v>
      </c>
      <c r="X67" s="18" t="str">
        <f t="shared" ref="X67:X130" si="19">IF(R67=1,("AL.  4x50 mm2+AL. 1x25 mm2"),IF(R67=2,("AL.  4x50 mm2+AL. 2x25 mm2"),IF(R67=3,("AsXSn 4x50 mm2+AsXSn 1x25 mm2"),IF(R67=4,("AsXSn 4x50 mm2+AsXSn 2x25 mm2"),IF(R67=5,("AL.  4x50 mm2"),IF(R67=6,("AsXSn 4x50 mm2"),IF(R67=9,("2xAL. 2x25 mm2"),IF(R67=8,("3xAsXSn 4x50 mm2+AsXSn 2x25 mm2"),IF(R67=10,("AsXSn 4x70 mm2+AL.  4x50 mm2+AL. 2x25 mm2"),IF(R67=11,("AL.  7x50 mm2+AL. 2x25 mm2")))))))))))</f>
        <v>AsXSn 4x50 mm2+AsXSn 1x25 mm2</v>
      </c>
      <c r="Y67" s="18" t="str">
        <f t="shared" ref="Y67:Y130" si="20">IF(S67="T",(", lampa OU, przyłącze napow. nN"), (" przyłącze napow. nN"))</f>
        <v xml:space="preserve"> przyłącze napow. nN</v>
      </c>
      <c r="Z67" s="18">
        <f t="shared" ref="Z67:Z108" si="21">IF(OR(N67="Kr",N67="K"),"wspornik krańcowy",IF(N67="P","wspornik przelotowy",IF(OR(N67="Nr",N67="RNKr",N67="Np."),"wspornik narożny",IF(N67="N","wspornik narożny",IF(N67="Or","wspornik odporowy",IF(OR(N67="RPP",N67="RPPb",N67="RPPR"),"wspornik przelotowy",IF(N67="RPK","wspornik przelotowy",IF(OR(N67="RPKr",N67="RPKb"),"wspornik przelotowy",IF(N67="BN","wspornik przelotowy",IF(N67="Npr","wspornik narożny",0))))))))))</f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65</v>
      </c>
      <c r="D68" s="116">
        <f t="shared" si="13"/>
        <v>65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17"/>
        <v xml:space="preserve">wir. </v>
      </c>
      <c r="I68" s="117" t="str">
        <f t="shared" ref="I68:I106" si="22">CONCATENATE(X68,Y68)</f>
        <v>AsXSn 4x50 mm2+AsXSn 1x25 mm2 przyłącze napow. nN</v>
      </c>
      <c r="J68" s="117" t="str">
        <f t="shared" si="12"/>
        <v xml:space="preserve">uchwyty, światłowód, 0 </v>
      </c>
      <c r="K68" s="117">
        <f t="shared" ref="K68:K75" si="23">P68</f>
        <v>0</v>
      </c>
      <c r="L68" s="40" t="s">
        <v>77</v>
      </c>
      <c r="M68" s="112"/>
      <c r="N68" s="30"/>
      <c r="O68" s="30"/>
      <c r="P68" s="113"/>
      <c r="Q68" s="19"/>
      <c r="R68" s="39">
        <v>3</v>
      </c>
      <c r="S68" s="30"/>
      <c r="T68" s="30">
        <f t="shared" ref="T68:T93" si="24">IF(S68="T",20,0)</f>
        <v>0</v>
      </c>
      <c r="U68" s="34">
        <f t="shared" si="18"/>
        <v>2</v>
      </c>
      <c r="V68" s="35">
        <f t="shared" ref="V68:V106" ca="1" si="25">RANDBETWEEN(90,180)</f>
        <v>122</v>
      </c>
      <c r="W68" s="35">
        <f t="shared" ref="W68:W84" ca="1" si="26">RADIANS(V68)</f>
        <v>2.1293016874330819</v>
      </c>
      <c r="X68" s="18" t="str">
        <f t="shared" si="19"/>
        <v>AsXSn 4x50 mm2+AsXSn 1x25 mm2</v>
      </c>
      <c r="Y68" s="18" t="str">
        <f t="shared" si="20"/>
        <v xml:space="preserve"> przyłącze napow. nN</v>
      </c>
      <c r="Z68" s="18">
        <f t="shared" si="21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66</v>
      </c>
      <c r="D69" s="116">
        <f t="shared" si="13"/>
        <v>66</v>
      </c>
      <c r="E69" s="116">
        <f t="shared" ref="E69:E132" si="27">M69</f>
        <v>0</v>
      </c>
      <c r="F69" s="117" t="str">
        <f t="shared" ref="F69:F132" si="28">IF(O69="-10.5/10/E",1000,IF(OR(N69="Nr",N69="Kr",N69="Or",N69="RPKr",N69="RNKr"),1472,IF(N69="P",227,IF(N69="BN",454,IF(N69="Np.",1250,"sprawdz")))))</f>
        <v>sprawdz</v>
      </c>
      <c r="G69" s="118" t="str">
        <f t="shared" ref="G69:G132" si="29">IF(N69="P",1.4308*P69+64.2+37.8+T69,IF(OR(N69="Kr",N69="RPKr",N69="RPK",N69="K"),501+321.33+1.43*P69+79,IF(OR(N69="Nr",N69="N",N69="Nrp"),2*501*COS(W69/2)+20+79+125,IF(N69="Or",657,IF(OR(N69="Pb",N69="BN",N69="Pp"),1.43*P69+64.2+77.6+T70," CHECK")))))</f>
        <v xml:space="preserve"> CHECK</v>
      </c>
      <c r="H69" s="116" t="str">
        <f t="shared" si="17"/>
        <v xml:space="preserve">wir. </v>
      </c>
      <c r="I69" s="117" t="str">
        <f t="shared" si="22"/>
        <v>AsXSn 4x50 mm2+AsXSn 1x25 mm2 przyłącze napow. nN</v>
      </c>
      <c r="J69" s="117" t="str">
        <f t="shared" ref="J69:J132" si="30">CONCATENATE("uchwyty, światłowód, ",Z69,IF(Q69=1, ", mufa i zapas", " "))</f>
        <v xml:space="preserve">uchwyty, światłowód, 0 </v>
      </c>
      <c r="K69" s="117">
        <f t="shared" si="23"/>
        <v>0</v>
      </c>
      <c r="L69" s="40" t="s">
        <v>77</v>
      </c>
      <c r="M69" s="112"/>
      <c r="N69" s="30"/>
      <c r="O69" s="30"/>
      <c r="P69" s="113"/>
      <c r="Q69" s="19"/>
      <c r="R69" s="39">
        <v>3</v>
      </c>
      <c r="S69" s="30"/>
      <c r="T69" s="30">
        <f t="shared" si="24"/>
        <v>0</v>
      </c>
      <c r="U69" s="34">
        <f t="shared" si="18"/>
        <v>2</v>
      </c>
      <c r="V69" s="35">
        <f t="shared" ca="1" si="25"/>
        <v>162</v>
      </c>
      <c r="W69" s="35">
        <f t="shared" ca="1" si="26"/>
        <v>2.8274333882308138</v>
      </c>
      <c r="X69" s="18" t="str">
        <f t="shared" si="19"/>
        <v>AsXSn 4x50 mm2+AsXSn 1x25 mm2</v>
      </c>
      <c r="Y69" s="18" t="str">
        <f t="shared" si="20"/>
        <v xml:space="preserve"> przyłącze napow. nN</v>
      </c>
      <c r="Z69" s="18">
        <f t="shared" si="21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67</v>
      </c>
      <c r="D70" s="116">
        <f t="shared" ref="D70:D133" si="31">IF(E70=1,1,D69+1)</f>
        <v>67</v>
      </c>
      <c r="E70" s="116">
        <f t="shared" si="27"/>
        <v>0</v>
      </c>
      <c r="F70" s="117" t="str">
        <f t="shared" si="28"/>
        <v>sprawdz</v>
      </c>
      <c r="G70" s="118" t="str">
        <f t="shared" si="29"/>
        <v xml:space="preserve"> CHECK</v>
      </c>
      <c r="H70" s="116" t="str">
        <f t="shared" si="17"/>
        <v xml:space="preserve">wir. </v>
      </c>
      <c r="I70" s="117" t="str">
        <f t="shared" si="22"/>
        <v>AsXSn 4x50 mm2+AsXSn 1x25 mm2 przyłącze napow. nN</v>
      </c>
      <c r="J70" s="117" t="str">
        <f t="shared" si="30"/>
        <v xml:space="preserve">uchwyty, światłowód, 0 </v>
      </c>
      <c r="K70" s="117">
        <f t="shared" si="23"/>
        <v>0</v>
      </c>
      <c r="L70" s="40" t="s">
        <v>77</v>
      </c>
      <c r="M70" s="112"/>
      <c r="N70" s="30"/>
      <c r="O70" s="30"/>
      <c r="P70" s="113"/>
      <c r="Q70" s="19"/>
      <c r="R70" s="39">
        <v>3</v>
      </c>
      <c r="S70" s="30"/>
      <c r="T70" s="30">
        <f t="shared" si="24"/>
        <v>0</v>
      </c>
      <c r="U70" s="34">
        <v>883</v>
      </c>
      <c r="V70" s="35">
        <f t="shared" ca="1" si="25"/>
        <v>124</v>
      </c>
      <c r="W70" s="35">
        <f t="shared" ca="1" si="26"/>
        <v>2.1642082724729685</v>
      </c>
      <c r="X70" s="18" t="str">
        <f t="shared" si="19"/>
        <v>AsXSn 4x50 mm2+AsXSn 1x25 mm2</v>
      </c>
      <c r="Y70" s="18" t="str">
        <f t="shared" si="20"/>
        <v xml:space="preserve"> przyłącze napow. nN</v>
      </c>
      <c r="Z70" s="18">
        <f t="shared" si="21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68</v>
      </c>
      <c r="D71" s="116">
        <f t="shared" si="31"/>
        <v>68</v>
      </c>
      <c r="E71" s="116">
        <f t="shared" si="27"/>
        <v>0</v>
      </c>
      <c r="F71" s="117" t="str">
        <f t="shared" si="28"/>
        <v>sprawdz</v>
      </c>
      <c r="G71" s="118" t="str">
        <f t="shared" si="29"/>
        <v xml:space="preserve"> CHECK</v>
      </c>
      <c r="H71" s="116" t="str">
        <f t="shared" si="17"/>
        <v xml:space="preserve">wir. </v>
      </c>
      <c r="I71" s="117" t="str">
        <f t="shared" si="22"/>
        <v>AsXSn 4x50 mm2+AsXSn 1x25 mm2 przyłącze napow. nN</v>
      </c>
      <c r="J71" s="117" t="str">
        <f t="shared" si="30"/>
        <v xml:space="preserve">uchwyty, światłowód, 0 </v>
      </c>
      <c r="K71" s="117">
        <f t="shared" si="23"/>
        <v>0</v>
      </c>
      <c r="L71" s="40" t="s">
        <v>77</v>
      </c>
      <c r="M71" s="112"/>
      <c r="N71" s="55"/>
      <c r="O71" s="55"/>
      <c r="P71" s="113"/>
      <c r="Q71" s="19"/>
      <c r="R71" s="39">
        <v>3</v>
      </c>
      <c r="S71" s="55"/>
      <c r="T71" s="30">
        <f t="shared" si="24"/>
        <v>0</v>
      </c>
      <c r="U71" s="34">
        <f t="shared" ref="U71:U80" si="32">P71+2</f>
        <v>2</v>
      </c>
      <c r="V71" s="35">
        <f t="shared" ca="1" si="25"/>
        <v>175</v>
      </c>
      <c r="W71" s="35">
        <f t="shared" ca="1" si="26"/>
        <v>3.0543261909900767</v>
      </c>
      <c r="X71" s="18" t="str">
        <f t="shared" si="19"/>
        <v>AsXSn 4x50 mm2+AsXSn 1x25 mm2</v>
      </c>
      <c r="Y71" s="18" t="str">
        <f t="shared" si="20"/>
        <v xml:space="preserve"> przyłącze napow. nN</v>
      </c>
      <c r="Z71" s="18">
        <f t="shared" si="21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69</v>
      </c>
      <c r="D72" s="116">
        <f t="shared" si="31"/>
        <v>69</v>
      </c>
      <c r="E72" s="116">
        <f t="shared" si="27"/>
        <v>0</v>
      </c>
      <c r="F72" s="117" t="str">
        <f t="shared" si="28"/>
        <v>sprawdz</v>
      </c>
      <c r="G72" s="118" t="str">
        <f t="shared" si="29"/>
        <v xml:space="preserve"> CHECK</v>
      </c>
      <c r="H72" s="116" t="str">
        <f t="shared" si="17"/>
        <v xml:space="preserve">wir. </v>
      </c>
      <c r="I72" s="117" t="str">
        <f t="shared" si="22"/>
        <v>AsXSn 4x50 mm2+AsXSn 1x25 mm2 przyłącze napow. nN</v>
      </c>
      <c r="J72" s="117" t="str">
        <f t="shared" si="30"/>
        <v xml:space="preserve">uchwyty, światłowód, 0 </v>
      </c>
      <c r="K72" s="117">
        <f t="shared" si="23"/>
        <v>0</v>
      </c>
      <c r="L72" s="40" t="s">
        <v>77</v>
      </c>
      <c r="M72" s="112"/>
      <c r="N72" s="14"/>
      <c r="O72" s="14"/>
      <c r="P72" s="113"/>
      <c r="Q72" s="19"/>
      <c r="R72" s="39">
        <v>3</v>
      </c>
      <c r="S72" s="14"/>
      <c r="T72" s="30">
        <f t="shared" si="24"/>
        <v>0</v>
      </c>
      <c r="U72" s="34">
        <f t="shared" si="32"/>
        <v>2</v>
      </c>
      <c r="V72" s="35">
        <f t="shared" ca="1" si="25"/>
        <v>178</v>
      </c>
      <c r="W72" s="35">
        <f t="shared" ca="1" si="26"/>
        <v>3.1066860685499065</v>
      </c>
      <c r="X72" s="18" t="str">
        <f t="shared" si="19"/>
        <v>AsXSn 4x50 mm2+AsXSn 1x25 mm2</v>
      </c>
      <c r="Y72" s="18" t="str">
        <f t="shared" si="20"/>
        <v xml:space="preserve"> przyłącze napow. nN</v>
      </c>
      <c r="Z72" s="18">
        <f t="shared" si="21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70</v>
      </c>
      <c r="D73" s="116">
        <f t="shared" si="31"/>
        <v>70</v>
      </c>
      <c r="E73" s="116">
        <f t="shared" si="27"/>
        <v>0</v>
      </c>
      <c r="F73" s="117" t="str">
        <f t="shared" si="28"/>
        <v>sprawdz</v>
      </c>
      <c r="G73" s="118" t="str">
        <f t="shared" si="29"/>
        <v xml:space="preserve"> CHECK</v>
      </c>
      <c r="H73" s="116" t="str">
        <f t="shared" si="17"/>
        <v xml:space="preserve">wir. </v>
      </c>
      <c r="I73" s="117" t="str">
        <f t="shared" si="22"/>
        <v>AsXSn 4x50 mm2+AsXSn 1x25 mm2 przyłącze napow. nN</v>
      </c>
      <c r="J73" s="117" t="str">
        <f t="shared" si="30"/>
        <v xml:space="preserve">uchwyty, światłowód, 0 </v>
      </c>
      <c r="K73" s="117">
        <f t="shared" si="23"/>
        <v>0</v>
      </c>
      <c r="L73" s="40" t="s">
        <v>77</v>
      </c>
      <c r="M73" s="112"/>
      <c r="N73" s="30"/>
      <c r="O73" s="30"/>
      <c r="P73" s="113"/>
      <c r="Q73" s="19"/>
      <c r="R73" s="39">
        <v>3</v>
      </c>
      <c r="S73" s="30"/>
      <c r="T73" s="30">
        <f t="shared" si="24"/>
        <v>0</v>
      </c>
      <c r="U73" s="34">
        <f t="shared" si="32"/>
        <v>2</v>
      </c>
      <c r="V73" s="35">
        <f t="shared" ca="1" si="25"/>
        <v>152</v>
      </c>
      <c r="W73" s="35">
        <f t="shared" ca="1" si="26"/>
        <v>2.6529004630313811</v>
      </c>
      <c r="X73" s="18" t="str">
        <f t="shared" si="19"/>
        <v>AsXSn 4x50 mm2+AsXSn 1x25 mm2</v>
      </c>
      <c r="Y73" s="18" t="str">
        <f t="shared" si="20"/>
        <v xml:space="preserve"> przyłącze napow. nN</v>
      </c>
      <c r="Z73" s="18">
        <f t="shared" si="21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71</v>
      </c>
      <c r="D74" s="116">
        <f t="shared" si="31"/>
        <v>71</v>
      </c>
      <c r="E74" s="116">
        <f t="shared" si="27"/>
        <v>0</v>
      </c>
      <c r="F74" s="117" t="str">
        <f t="shared" si="28"/>
        <v>sprawdz</v>
      </c>
      <c r="G74" s="118" t="str">
        <f t="shared" si="29"/>
        <v xml:space="preserve"> CHECK</v>
      </c>
      <c r="H74" s="116" t="str">
        <f t="shared" si="17"/>
        <v xml:space="preserve">wir. </v>
      </c>
      <c r="I74" s="117" t="str">
        <f t="shared" si="22"/>
        <v>AsXSn 4x50 mm2+AsXSn 1x25 mm2 przyłącze napow. nN</v>
      </c>
      <c r="J74" s="117" t="str">
        <f t="shared" si="30"/>
        <v xml:space="preserve">uchwyty, światłowód, 0 </v>
      </c>
      <c r="K74" s="117">
        <f t="shared" si="23"/>
        <v>0</v>
      </c>
      <c r="L74" s="40" t="s">
        <v>77</v>
      </c>
      <c r="M74" s="112"/>
      <c r="N74" s="30"/>
      <c r="O74" s="30"/>
      <c r="P74" s="113"/>
      <c r="Q74" s="19"/>
      <c r="R74" s="39">
        <v>3</v>
      </c>
      <c r="S74" s="30"/>
      <c r="T74" s="30">
        <f t="shared" si="24"/>
        <v>0</v>
      </c>
      <c r="U74" s="34">
        <f t="shared" si="32"/>
        <v>2</v>
      </c>
      <c r="V74" s="35">
        <f t="shared" ca="1" si="25"/>
        <v>114</v>
      </c>
      <c r="W74" s="35">
        <f t="shared" ca="1" si="26"/>
        <v>1.9896753472735358</v>
      </c>
      <c r="X74" s="18" t="str">
        <f t="shared" si="19"/>
        <v>AsXSn 4x50 mm2+AsXSn 1x25 mm2</v>
      </c>
      <c r="Y74" s="18" t="str">
        <f t="shared" si="20"/>
        <v xml:space="preserve"> przyłącze napow. nN</v>
      </c>
      <c r="Z74" s="18">
        <f t="shared" si="21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72</v>
      </c>
      <c r="D75" s="116">
        <f t="shared" si="31"/>
        <v>72</v>
      </c>
      <c r="E75" s="116">
        <f t="shared" si="27"/>
        <v>0</v>
      </c>
      <c r="F75" s="117" t="str">
        <f t="shared" si="28"/>
        <v>sprawdz</v>
      </c>
      <c r="G75" s="118" t="str">
        <f t="shared" si="29"/>
        <v xml:space="preserve"> CHECK</v>
      </c>
      <c r="H75" s="116" t="str">
        <f t="shared" si="17"/>
        <v xml:space="preserve">wir. </v>
      </c>
      <c r="I75" s="117" t="str">
        <f t="shared" si="22"/>
        <v>AsXSn 4x50 mm2+AsXSn 1x25 mm2 przyłącze napow. nN</v>
      </c>
      <c r="J75" s="117" t="str">
        <f t="shared" si="30"/>
        <v xml:space="preserve">uchwyty, światłowód, 0 </v>
      </c>
      <c r="K75" s="117">
        <f t="shared" si="23"/>
        <v>0</v>
      </c>
      <c r="L75" s="40" t="s">
        <v>77</v>
      </c>
      <c r="M75" s="112"/>
      <c r="N75" s="30"/>
      <c r="O75" s="30"/>
      <c r="P75" s="113"/>
      <c r="Q75" s="19"/>
      <c r="R75" s="39">
        <v>3</v>
      </c>
      <c r="S75" s="30"/>
      <c r="T75" s="30">
        <f t="shared" si="24"/>
        <v>0</v>
      </c>
      <c r="U75" s="34">
        <f t="shared" si="32"/>
        <v>2</v>
      </c>
      <c r="V75" s="35">
        <f t="shared" ca="1" si="25"/>
        <v>111</v>
      </c>
      <c r="W75" s="35">
        <f t="shared" ca="1" si="26"/>
        <v>1.9373154697137058</v>
      </c>
      <c r="X75" s="18" t="str">
        <f t="shared" si="19"/>
        <v>AsXSn 4x50 mm2+AsXSn 1x25 mm2</v>
      </c>
      <c r="Y75" s="18" t="str">
        <f t="shared" si="20"/>
        <v xml:space="preserve"> przyłącze napow. nN</v>
      </c>
      <c r="Z75" s="18">
        <f t="shared" si="21"/>
        <v>0</v>
      </c>
      <c r="AA75" s="16" t="s">
        <v>12</v>
      </c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73</v>
      </c>
      <c r="D76" s="116">
        <f t="shared" si="31"/>
        <v>73</v>
      </c>
      <c r="E76" s="116">
        <f t="shared" si="27"/>
        <v>0</v>
      </c>
      <c r="F76" s="117" t="str">
        <f t="shared" si="28"/>
        <v>sprawdz</v>
      </c>
      <c r="G76" s="118" t="str">
        <f t="shared" si="29"/>
        <v xml:space="preserve"> CHECK</v>
      </c>
      <c r="H76" s="116" t="str">
        <f t="shared" si="17"/>
        <v xml:space="preserve">wir. </v>
      </c>
      <c r="I76" s="117" t="str">
        <f t="shared" si="22"/>
        <v>AsXSn 4x50 mm2+AsXSn 1x25 mm2 przyłącze napow. nN</v>
      </c>
      <c r="J76" s="117" t="str">
        <f t="shared" si="30"/>
        <v xml:space="preserve">uchwyty, światłowód, 0 </v>
      </c>
      <c r="K76" s="117"/>
      <c r="L76" s="40" t="s">
        <v>77</v>
      </c>
      <c r="M76" s="112"/>
      <c r="N76" s="30"/>
      <c r="O76" s="30"/>
      <c r="P76" s="113"/>
      <c r="Q76" s="19"/>
      <c r="R76" s="39">
        <v>3</v>
      </c>
      <c r="S76" s="30"/>
      <c r="T76" s="30">
        <f t="shared" si="24"/>
        <v>0</v>
      </c>
      <c r="U76" s="34">
        <f t="shared" si="32"/>
        <v>2</v>
      </c>
      <c r="V76" s="35">
        <f t="shared" ca="1" si="25"/>
        <v>158</v>
      </c>
      <c r="W76" s="35">
        <f t="shared" ca="1" si="26"/>
        <v>2.7576202181510405</v>
      </c>
      <c r="X76" s="18" t="str">
        <f t="shared" si="19"/>
        <v>AsXSn 4x50 mm2+AsXSn 1x25 mm2</v>
      </c>
      <c r="Y76" s="18" t="str">
        <f t="shared" si="20"/>
        <v xml:space="preserve"> przyłącze napow. nN</v>
      </c>
      <c r="Z76" s="18">
        <f t="shared" si="21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74</v>
      </c>
      <c r="D77" s="116">
        <f t="shared" si="31"/>
        <v>74</v>
      </c>
      <c r="E77" s="116">
        <f t="shared" si="27"/>
        <v>0</v>
      </c>
      <c r="F77" s="117" t="str">
        <f t="shared" si="28"/>
        <v>sprawdz</v>
      </c>
      <c r="G77" s="118" t="str">
        <f t="shared" si="29"/>
        <v xml:space="preserve"> CHECK</v>
      </c>
      <c r="H77" s="116" t="str">
        <f t="shared" si="17"/>
        <v xml:space="preserve">wir. </v>
      </c>
      <c r="I77" s="117" t="str">
        <f t="shared" si="22"/>
        <v>AsXSn 4x50 mm2+AsXSn 1x25 mm2 przyłącze napow. nN</v>
      </c>
      <c r="J77" s="117" t="str">
        <f t="shared" si="30"/>
        <v xml:space="preserve">uchwyty, światłowód, 0 </v>
      </c>
      <c r="K77" s="117"/>
      <c r="L77" s="40" t="s">
        <v>77</v>
      </c>
      <c r="M77" s="112"/>
      <c r="N77" s="30"/>
      <c r="O77" s="30"/>
      <c r="P77" s="113"/>
      <c r="Q77" s="19"/>
      <c r="R77" s="39">
        <v>3</v>
      </c>
      <c r="S77" s="30"/>
      <c r="T77" s="30">
        <f t="shared" si="24"/>
        <v>0</v>
      </c>
      <c r="U77" s="34">
        <f t="shared" si="32"/>
        <v>2</v>
      </c>
      <c r="V77" s="35">
        <f t="shared" ca="1" si="25"/>
        <v>160</v>
      </c>
      <c r="W77" s="35">
        <f t="shared" ca="1" si="26"/>
        <v>2.7925268031909272</v>
      </c>
      <c r="X77" s="18" t="str">
        <f t="shared" si="19"/>
        <v>AsXSn 4x50 mm2+AsXSn 1x25 mm2</v>
      </c>
      <c r="Y77" s="18" t="str">
        <f t="shared" si="20"/>
        <v xml:space="preserve"> przyłącze napow. nN</v>
      </c>
      <c r="Z77" s="18">
        <f t="shared" si="21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75</v>
      </c>
      <c r="D78" s="116">
        <f t="shared" si="31"/>
        <v>75</v>
      </c>
      <c r="E78" s="116">
        <f t="shared" si="27"/>
        <v>0</v>
      </c>
      <c r="F78" s="117" t="str">
        <f t="shared" si="28"/>
        <v>sprawdz</v>
      </c>
      <c r="G78" s="118" t="str">
        <f t="shared" si="29"/>
        <v xml:space="preserve"> CHECK</v>
      </c>
      <c r="H78" s="116" t="str">
        <f t="shared" si="17"/>
        <v xml:space="preserve">wir. </v>
      </c>
      <c r="I78" s="117" t="str">
        <f t="shared" si="22"/>
        <v>AsXSn 4x50 mm2+AsXSn 1x25 mm2 przyłącze napow. nN</v>
      </c>
      <c r="J78" s="117" t="str">
        <f t="shared" si="30"/>
        <v xml:space="preserve">uchwyty, światłowód, 0 </v>
      </c>
      <c r="K78" s="117"/>
      <c r="L78" s="40" t="s">
        <v>77</v>
      </c>
      <c r="M78" s="112"/>
      <c r="N78" s="30"/>
      <c r="O78" s="30"/>
      <c r="P78" s="113"/>
      <c r="Q78" s="19"/>
      <c r="R78" s="39">
        <v>3</v>
      </c>
      <c r="S78" s="30"/>
      <c r="T78" s="30">
        <f t="shared" si="24"/>
        <v>0</v>
      </c>
      <c r="U78" s="34">
        <f t="shared" si="32"/>
        <v>2</v>
      </c>
      <c r="V78" s="35">
        <f t="shared" ca="1" si="25"/>
        <v>98</v>
      </c>
      <c r="W78" s="35">
        <f t="shared" ca="1" si="26"/>
        <v>1.7104226669544429</v>
      </c>
      <c r="X78" s="18" t="str">
        <f t="shared" si="19"/>
        <v>AsXSn 4x50 mm2+AsXSn 1x25 mm2</v>
      </c>
      <c r="Y78" s="18" t="str">
        <f t="shared" si="20"/>
        <v xml:space="preserve"> przyłącze napow. nN</v>
      </c>
      <c r="Z78" s="18">
        <f t="shared" si="21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76</v>
      </c>
      <c r="D79" s="116">
        <f t="shared" si="31"/>
        <v>76</v>
      </c>
      <c r="E79" s="116">
        <f t="shared" si="27"/>
        <v>0</v>
      </c>
      <c r="F79" s="117" t="str">
        <f t="shared" si="28"/>
        <v>sprawdz</v>
      </c>
      <c r="G79" s="118" t="str">
        <f t="shared" si="29"/>
        <v xml:space="preserve"> CHECK</v>
      </c>
      <c r="H79" s="116" t="str">
        <f t="shared" si="17"/>
        <v xml:space="preserve">wir. </v>
      </c>
      <c r="I79" s="117" t="str">
        <f t="shared" si="22"/>
        <v>AsXSn 4x50 mm2+AsXSn 1x25 mm2 przyłącze napow. nN</v>
      </c>
      <c r="J79" s="117" t="str">
        <f t="shared" si="30"/>
        <v xml:space="preserve">uchwyty, światłowód, 0 </v>
      </c>
      <c r="K79" s="117"/>
      <c r="L79" s="40" t="s">
        <v>77</v>
      </c>
      <c r="M79" s="112"/>
      <c r="N79" s="14"/>
      <c r="O79" s="30"/>
      <c r="P79" s="113"/>
      <c r="Q79" s="19"/>
      <c r="R79" s="39">
        <v>3</v>
      </c>
      <c r="S79" s="30"/>
      <c r="T79" s="30">
        <f t="shared" si="24"/>
        <v>0</v>
      </c>
      <c r="U79" s="34">
        <f t="shared" si="32"/>
        <v>2</v>
      </c>
      <c r="V79" s="35">
        <f t="shared" ca="1" si="25"/>
        <v>111</v>
      </c>
      <c r="W79" s="35">
        <f t="shared" ca="1" si="26"/>
        <v>1.9373154697137058</v>
      </c>
      <c r="X79" s="18" t="str">
        <f t="shared" si="19"/>
        <v>AsXSn 4x50 mm2+AsXSn 1x25 mm2</v>
      </c>
      <c r="Y79" s="18" t="str">
        <f t="shared" si="20"/>
        <v xml:space="preserve"> przyłącze napow. nN</v>
      </c>
      <c r="Z79" s="18">
        <f t="shared" si="21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77</v>
      </c>
      <c r="D80" s="116">
        <f t="shared" si="31"/>
        <v>77</v>
      </c>
      <c r="E80" s="116">
        <f t="shared" si="27"/>
        <v>0</v>
      </c>
      <c r="F80" s="117" t="str">
        <f t="shared" si="28"/>
        <v>sprawdz</v>
      </c>
      <c r="G80" s="118" t="str">
        <f t="shared" si="29"/>
        <v xml:space="preserve"> CHECK</v>
      </c>
      <c r="H80" s="116" t="str">
        <f t="shared" si="17"/>
        <v xml:space="preserve">wir. </v>
      </c>
      <c r="I80" s="117" t="str">
        <f t="shared" si="22"/>
        <v>AsXSn 4x50 mm2+AsXSn 1x25 mm2 przyłącze napow. nN</v>
      </c>
      <c r="J80" s="117" t="str">
        <f t="shared" si="30"/>
        <v xml:space="preserve">uchwyty, światłowód, 0 </v>
      </c>
      <c r="K80" s="117"/>
      <c r="L80" s="40" t="s">
        <v>77</v>
      </c>
      <c r="M80" s="112"/>
      <c r="N80" s="57"/>
      <c r="O80" s="44"/>
      <c r="P80" s="113"/>
      <c r="Q80" s="19"/>
      <c r="R80" s="39">
        <v>3</v>
      </c>
      <c r="S80" s="30"/>
      <c r="T80" s="30">
        <f t="shared" si="24"/>
        <v>0</v>
      </c>
      <c r="U80" s="34">
        <f t="shared" si="32"/>
        <v>2</v>
      </c>
      <c r="V80" s="35">
        <f t="shared" ca="1" si="25"/>
        <v>133</v>
      </c>
      <c r="W80" s="35">
        <f t="shared" ca="1" si="26"/>
        <v>2.3212879051524582</v>
      </c>
      <c r="X80" s="18" t="str">
        <f t="shared" si="19"/>
        <v>AsXSn 4x50 mm2+AsXSn 1x25 mm2</v>
      </c>
      <c r="Y80" s="18" t="str">
        <f t="shared" si="20"/>
        <v xml:space="preserve"> przyłącze napow. nN</v>
      </c>
      <c r="Z80" s="18">
        <f t="shared" si="21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78</v>
      </c>
      <c r="D81" s="116">
        <f t="shared" si="31"/>
        <v>78</v>
      </c>
      <c r="E81" s="116">
        <f t="shared" si="27"/>
        <v>0</v>
      </c>
      <c r="F81" s="117" t="str">
        <f t="shared" si="28"/>
        <v>sprawdz</v>
      </c>
      <c r="G81" s="118" t="str">
        <f t="shared" si="29"/>
        <v xml:space="preserve"> CHECK</v>
      </c>
      <c r="H81" s="116" t="str">
        <f t="shared" si="17"/>
        <v xml:space="preserve">wir. </v>
      </c>
      <c r="I81" s="117" t="str">
        <f t="shared" si="22"/>
        <v>AsXSn 4x50 mm2+AsXSn 1x25 mm2 przyłącze napow. nN</v>
      </c>
      <c r="J81" s="117" t="str">
        <f t="shared" si="30"/>
        <v xml:space="preserve">uchwyty, światłowód, 0 </v>
      </c>
      <c r="K81" s="117"/>
      <c r="L81" s="40" t="s">
        <v>77</v>
      </c>
      <c r="M81" s="112"/>
      <c r="N81" s="39"/>
      <c r="O81" s="39"/>
      <c r="P81" s="33"/>
      <c r="Q81" s="19"/>
      <c r="R81" s="39">
        <v>3</v>
      </c>
      <c r="S81" s="30"/>
      <c r="T81" s="30">
        <f t="shared" si="24"/>
        <v>0</v>
      </c>
      <c r="U81" s="34">
        <f>SUM(U67:U80)</f>
        <v>909</v>
      </c>
      <c r="V81" s="35">
        <f t="shared" ca="1" si="25"/>
        <v>133</v>
      </c>
      <c r="W81" s="35">
        <f t="shared" ca="1" si="26"/>
        <v>2.3212879051524582</v>
      </c>
      <c r="X81" s="18" t="str">
        <f t="shared" si="19"/>
        <v>AsXSn 4x50 mm2+AsXSn 1x25 mm2</v>
      </c>
      <c r="Y81" s="18" t="str">
        <f t="shared" si="20"/>
        <v xml:space="preserve"> przyłącze napow. nN</v>
      </c>
      <c r="Z81" s="18">
        <f t="shared" si="21"/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79</v>
      </c>
      <c r="D82" s="116">
        <f t="shared" si="31"/>
        <v>79</v>
      </c>
      <c r="E82" s="116">
        <f t="shared" si="27"/>
        <v>0</v>
      </c>
      <c r="F82" s="117" t="str">
        <f t="shared" si="28"/>
        <v>sprawdz</v>
      </c>
      <c r="G82" s="118" t="str">
        <f t="shared" si="29"/>
        <v xml:space="preserve"> CHECK</v>
      </c>
      <c r="H82" s="116" t="str">
        <f t="shared" si="17"/>
        <v xml:space="preserve">wir. </v>
      </c>
      <c r="I82" s="117" t="str">
        <f t="shared" si="22"/>
        <v>AsXSn 4x50 mm2+AsXSn 1x25 mm2 przyłącze napow. nN</v>
      </c>
      <c r="J82" s="117" t="str">
        <f t="shared" si="30"/>
        <v xml:space="preserve">uchwyty, światłowód, 0 </v>
      </c>
      <c r="K82" s="117"/>
      <c r="L82" s="40" t="s">
        <v>77</v>
      </c>
      <c r="M82" s="112"/>
      <c r="N82" s="39"/>
      <c r="O82" s="39"/>
      <c r="P82" s="33"/>
      <c r="Q82" s="19"/>
      <c r="R82" s="39">
        <v>3</v>
      </c>
      <c r="S82" s="39"/>
      <c r="T82" s="30">
        <f t="shared" si="24"/>
        <v>0</v>
      </c>
      <c r="U82" s="34"/>
      <c r="V82" s="35">
        <f t="shared" ca="1" si="25"/>
        <v>153</v>
      </c>
      <c r="W82" s="35">
        <f t="shared" ca="1" si="26"/>
        <v>2.6703537555513241</v>
      </c>
      <c r="X82" s="18" t="str">
        <f t="shared" si="19"/>
        <v>AsXSn 4x50 mm2+AsXSn 1x25 mm2</v>
      </c>
      <c r="Y82" s="18" t="str">
        <f t="shared" si="20"/>
        <v xml:space="preserve"> przyłącze napow. nN</v>
      </c>
      <c r="Z82" s="18">
        <f t="shared" si="21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80</v>
      </c>
      <c r="D83" s="116">
        <f t="shared" si="31"/>
        <v>80</v>
      </c>
      <c r="E83" s="116">
        <f t="shared" si="27"/>
        <v>0</v>
      </c>
      <c r="F83" s="117" t="str">
        <f t="shared" si="28"/>
        <v>sprawdz</v>
      </c>
      <c r="G83" s="118" t="str">
        <f t="shared" si="29"/>
        <v xml:space="preserve"> CHECK</v>
      </c>
      <c r="H83" s="116" t="str">
        <f t="shared" si="17"/>
        <v xml:space="preserve">wir. </v>
      </c>
      <c r="I83" s="117" t="str">
        <f t="shared" si="22"/>
        <v>AsXSn 4x50 mm2+AsXSn 1x25 mm2 przyłącze napow. nN</v>
      </c>
      <c r="J83" s="117" t="str">
        <f t="shared" si="30"/>
        <v xml:space="preserve">uchwyty, światłowód, 0 </v>
      </c>
      <c r="K83" s="116"/>
      <c r="L83" s="40" t="s">
        <v>77</v>
      </c>
      <c r="M83" s="112"/>
      <c r="N83" s="39"/>
      <c r="O83" s="39"/>
      <c r="P83" s="33"/>
      <c r="Q83" s="19"/>
      <c r="R83" s="39">
        <v>3</v>
      </c>
      <c r="S83" s="39"/>
      <c r="T83" s="30">
        <f t="shared" si="24"/>
        <v>0</v>
      </c>
      <c r="U83" s="34"/>
      <c r="V83" s="35">
        <f t="shared" ca="1" si="25"/>
        <v>147</v>
      </c>
      <c r="W83" s="35">
        <f t="shared" ca="1" si="26"/>
        <v>2.5656340004316642</v>
      </c>
      <c r="X83" s="18" t="str">
        <f t="shared" si="19"/>
        <v>AsXSn 4x50 mm2+AsXSn 1x25 mm2</v>
      </c>
      <c r="Y83" s="18" t="str">
        <f t="shared" si="20"/>
        <v xml:space="preserve"> przyłącze napow. nN</v>
      </c>
      <c r="Z83" s="18">
        <f t="shared" si="21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81</v>
      </c>
      <c r="D84" s="116">
        <f t="shared" si="31"/>
        <v>81</v>
      </c>
      <c r="E84" s="116">
        <f t="shared" si="27"/>
        <v>0</v>
      </c>
      <c r="F84" s="117" t="str">
        <f t="shared" si="28"/>
        <v>sprawdz</v>
      </c>
      <c r="G84" s="118" t="str">
        <f t="shared" si="29"/>
        <v xml:space="preserve"> CHECK</v>
      </c>
      <c r="H84" s="116" t="str">
        <f t="shared" si="17"/>
        <v xml:space="preserve">wir. </v>
      </c>
      <c r="I84" s="117" t="str">
        <f t="shared" si="22"/>
        <v>AsXSn 4x50 mm2+AsXSn 1x25 mm2 przyłącze napow. nN</v>
      </c>
      <c r="J84" s="117" t="str">
        <f t="shared" si="30"/>
        <v xml:space="preserve">uchwyty, światłowód, 0 </v>
      </c>
      <c r="K84" s="116"/>
      <c r="L84" s="40" t="s">
        <v>77</v>
      </c>
      <c r="M84" s="112"/>
      <c r="N84" s="30"/>
      <c r="O84" s="30"/>
      <c r="P84" s="33"/>
      <c r="Q84" s="19"/>
      <c r="R84" s="39">
        <v>3</v>
      </c>
      <c r="S84" s="30"/>
      <c r="T84" s="30">
        <f t="shared" si="24"/>
        <v>0</v>
      </c>
      <c r="U84" s="34"/>
      <c r="V84" s="35">
        <f t="shared" ca="1" si="25"/>
        <v>107</v>
      </c>
      <c r="W84" s="35">
        <f t="shared" ca="1" si="26"/>
        <v>1.8675022996339325</v>
      </c>
      <c r="X84" s="18" t="str">
        <f t="shared" si="19"/>
        <v>AsXSn 4x50 mm2+AsXSn 1x25 mm2</v>
      </c>
      <c r="Y84" s="18" t="str">
        <f t="shared" si="20"/>
        <v xml:space="preserve"> przyłącze napow. nN</v>
      </c>
      <c r="Z84" s="18">
        <f t="shared" si="21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82</v>
      </c>
      <c r="D85" s="116">
        <f t="shared" si="31"/>
        <v>82</v>
      </c>
      <c r="E85" s="116">
        <f t="shared" si="27"/>
        <v>0</v>
      </c>
      <c r="F85" s="117" t="str">
        <f t="shared" si="28"/>
        <v>sprawdz</v>
      </c>
      <c r="G85" s="118" t="str">
        <f t="shared" si="29"/>
        <v xml:space="preserve"> CHECK</v>
      </c>
      <c r="H85" s="116" t="str">
        <f t="shared" si="17"/>
        <v xml:space="preserve">wir. </v>
      </c>
      <c r="I85" s="117" t="str">
        <f t="shared" si="22"/>
        <v>AsXSn 4x50 mm2+AsXSn 1x25 mm2 przyłącze napow. nN</v>
      </c>
      <c r="J85" s="117" t="str">
        <f t="shared" si="30"/>
        <v xml:space="preserve">uchwyty, światłowód, 0 </v>
      </c>
      <c r="K85" s="117"/>
      <c r="L85" s="40" t="s">
        <v>77</v>
      </c>
      <c r="M85" s="112"/>
      <c r="N85" s="30"/>
      <c r="O85" s="30"/>
      <c r="P85" s="33"/>
      <c r="Q85" s="19"/>
      <c r="R85" s="39">
        <v>3</v>
      </c>
      <c r="S85" s="30"/>
      <c r="T85" s="30">
        <f t="shared" si="24"/>
        <v>0</v>
      </c>
      <c r="U85" s="34">
        <f t="shared" ref="U85:U93" si="33">P85+2</f>
        <v>2</v>
      </c>
      <c r="V85" s="35">
        <f t="shared" ca="1" si="25"/>
        <v>155</v>
      </c>
      <c r="W85" s="35">
        <f ca="1">RADIANS(V85)</f>
        <v>2.7052603405912108</v>
      </c>
      <c r="X85" s="18" t="str">
        <f t="shared" si="19"/>
        <v>AsXSn 4x50 mm2+AsXSn 1x25 mm2</v>
      </c>
      <c r="Y85" s="18" t="str">
        <f t="shared" si="20"/>
        <v xml:space="preserve"> przyłącze napow. nN</v>
      </c>
      <c r="Z85" s="18">
        <f t="shared" si="21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83</v>
      </c>
      <c r="D86" s="116">
        <f t="shared" si="31"/>
        <v>83</v>
      </c>
      <c r="E86" s="116">
        <f t="shared" si="27"/>
        <v>0</v>
      </c>
      <c r="F86" s="117" t="str">
        <f t="shared" si="28"/>
        <v>sprawdz</v>
      </c>
      <c r="G86" s="118" t="str">
        <f t="shared" si="29"/>
        <v xml:space="preserve"> CHECK</v>
      </c>
      <c r="H86" s="116" t="str">
        <f t="shared" si="17"/>
        <v xml:space="preserve">wir. </v>
      </c>
      <c r="I86" s="117" t="str">
        <f t="shared" si="22"/>
        <v>AsXSn 4x50 mm2+AsXSn 1x25 mm2 przyłącze napow. nN</v>
      </c>
      <c r="J86" s="117" t="str">
        <f t="shared" si="30"/>
        <v xml:space="preserve">uchwyty, światłowód, 0 </v>
      </c>
      <c r="K86" s="117"/>
      <c r="L86" s="40" t="s">
        <v>77</v>
      </c>
      <c r="M86" s="112"/>
      <c r="N86" s="30"/>
      <c r="O86" s="30"/>
      <c r="P86" s="33"/>
      <c r="Q86" s="19"/>
      <c r="R86" s="39">
        <v>3</v>
      </c>
      <c r="S86" s="30"/>
      <c r="T86" s="30">
        <f t="shared" si="24"/>
        <v>0</v>
      </c>
      <c r="U86" s="34">
        <f t="shared" si="33"/>
        <v>2</v>
      </c>
      <c r="V86" s="35">
        <f t="shared" ca="1" si="25"/>
        <v>172</v>
      </c>
      <c r="W86" s="35"/>
      <c r="X86" s="18" t="str">
        <f t="shared" si="19"/>
        <v>AsXSn 4x50 mm2+AsXSn 1x25 mm2</v>
      </c>
      <c r="Y86" s="18" t="str">
        <f t="shared" si="20"/>
        <v xml:space="preserve"> przyłącze napow. nN</v>
      </c>
      <c r="Z86" s="18">
        <f t="shared" si="21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84</v>
      </c>
      <c r="D87" s="116">
        <f t="shared" si="31"/>
        <v>84</v>
      </c>
      <c r="E87" s="116">
        <f t="shared" si="27"/>
        <v>0</v>
      </c>
      <c r="F87" s="117" t="str">
        <f t="shared" si="28"/>
        <v>sprawdz</v>
      </c>
      <c r="G87" s="118" t="str">
        <f t="shared" si="29"/>
        <v xml:space="preserve"> CHECK</v>
      </c>
      <c r="H87" s="116" t="str">
        <f t="shared" si="17"/>
        <v xml:space="preserve">wir. </v>
      </c>
      <c r="I87" s="117" t="str">
        <f t="shared" si="22"/>
        <v>AsXSn 4x50 mm2+AsXSn 1x25 mm2 przyłącze napow. nN</v>
      </c>
      <c r="J87" s="117" t="str">
        <f t="shared" si="30"/>
        <v xml:space="preserve">uchwyty, światłowód, 0 </v>
      </c>
      <c r="K87" s="117"/>
      <c r="L87" s="40" t="s">
        <v>77</v>
      </c>
      <c r="M87" s="112"/>
      <c r="N87" s="30"/>
      <c r="O87" s="30"/>
      <c r="P87" s="33"/>
      <c r="Q87" s="19"/>
      <c r="R87" s="39">
        <v>3</v>
      </c>
      <c r="S87" s="30"/>
      <c r="T87" s="30">
        <f t="shared" si="24"/>
        <v>0</v>
      </c>
      <c r="U87" s="34">
        <f t="shared" si="33"/>
        <v>2</v>
      </c>
      <c r="V87" s="35">
        <f t="shared" ca="1" si="25"/>
        <v>91</v>
      </c>
      <c r="W87" s="35"/>
      <c r="X87" s="18" t="str">
        <f t="shared" si="19"/>
        <v>AsXSn 4x50 mm2+AsXSn 1x25 mm2</v>
      </c>
      <c r="Y87" s="18" t="str">
        <f t="shared" si="20"/>
        <v xml:space="preserve"> przyłącze napow. nN</v>
      </c>
      <c r="Z87" s="18">
        <f t="shared" si="21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85</v>
      </c>
      <c r="D88" s="116">
        <f t="shared" si="31"/>
        <v>85</v>
      </c>
      <c r="E88" s="116">
        <f t="shared" si="27"/>
        <v>0</v>
      </c>
      <c r="F88" s="117" t="str">
        <f t="shared" si="28"/>
        <v>sprawdz</v>
      </c>
      <c r="G88" s="118" t="str">
        <f t="shared" si="29"/>
        <v xml:space="preserve"> CHECK</v>
      </c>
      <c r="H88" s="116" t="str">
        <f t="shared" si="17"/>
        <v xml:space="preserve">wir. </v>
      </c>
      <c r="I88" s="117" t="str">
        <f t="shared" si="22"/>
        <v>AsXSn 4x50 mm2+AsXSn 1x25 mm2 przyłącze napow. nN</v>
      </c>
      <c r="J88" s="117" t="str">
        <f t="shared" si="30"/>
        <v xml:space="preserve">uchwyty, światłowód, 0 </v>
      </c>
      <c r="K88" s="117"/>
      <c r="L88" s="40" t="s">
        <v>77</v>
      </c>
      <c r="M88" s="112"/>
      <c r="N88" s="30"/>
      <c r="O88" s="30"/>
      <c r="P88" s="33"/>
      <c r="Q88" s="19"/>
      <c r="R88" s="39">
        <v>3</v>
      </c>
      <c r="S88" s="30"/>
      <c r="T88" s="30">
        <f t="shared" si="24"/>
        <v>0</v>
      </c>
      <c r="U88" s="34">
        <f t="shared" si="33"/>
        <v>2</v>
      </c>
      <c r="V88" s="35">
        <f t="shared" ca="1" si="25"/>
        <v>140</v>
      </c>
      <c r="W88" s="35">
        <f ca="1">RADIANS(V88)</f>
        <v>2.4434609527920612</v>
      </c>
      <c r="X88" s="18" t="str">
        <f t="shared" si="19"/>
        <v>AsXSn 4x50 mm2+AsXSn 1x25 mm2</v>
      </c>
      <c r="Y88" s="18" t="str">
        <f t="shared" si="20"/>
        <v xml:space="preserve"> przyłącze napow. nN</v>
      </c>
      <c r="Z88" s="18">
        <f t="shared" si="21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86</v>
      </c>
      <c r="D89" s="116">
        <f t="shared" si="31"/>
        <v>86</v>
      </c>
      <c r="E89" s="116">
        <f t="shared" si="27"/>
        <v>0</v>
      </c>
      <c r="F89" s="117" t="str">
        <f t="shared" si="28"/>
        <v>sprawdz</v>
      </c>
      <c r="G89" s="118" t="str">
        <f t="shared" si="29"/>
        <v xml:space="preserve"> CHECK</v>
      </c>
      <c r="H89" s="116" t="str">
        <f t="shared" si="17"/>
        <v xml:space="preserve">wir. </v>
      </c>
      <c r="I89" s="117" t="str">
        <f t="shared" si="22"/>
        <v>AsXSn 4x50 mm2+AsXSn 1x25 mm2 przyłącze napow. nN</v>
      </c>
      <c r="J89" s="117" t="str">
        <f t="shared" si="30"/>
        <v xml:space="preserve">uchwyty, światłowód, 0 </v>
      </c>
      <c r="K89" s="117"/>
      <c r="L89" s="40" t="s">
        <v>77</v>
      </c>
      <c r="M89" s="112"/>
      <c r="N89" s="30"/>
      <c r="O89" s="30"/>
      <c r="P89" s="33"/>
      <c r="Q89" s="19"/>
      <c r="R89" s="39">
        <v>3</v>
      </c>
      <c r="S89" s="30"/>
      <c r="T89" s="30">
        <f t="shared" si="24"/>
        <v>0</v>
      </c>
      <c r="U89" s="34">
        <f t="shared" si="33"/>
        <v>2</v>
      </c>
      <c r="V89" s="35">
        <f t="shared" ca="1" si="25"/>
        <v>95</v>
      </c>
      <c r="W89" s="35">
        <f ca="1">RADIANS(V89)</f>
        <v>1.6580627893946132</v>
      </c>
      <c r="X89" s="18" t="str">
        <f t="shared" si="19"/>
        <v>AsXSn 4x50 mm2+AsXSn 1x25 mm2</v>
      </c>
      <c r="Y89" s="18" t="str">
        <f t="shared" si="20"/>
        <v xml:space="preserve"> przyłącze napow. nN</v>
      </c>
      <c r="Z89" s="18">
        <f t="shared" si="21"/>
        <v>0</v>
      </c>
      <c r="AA89" s="16"/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87</v>
      </c>
      <c r="D90" s="116">
        <f t="shared" si="31"/>
        <v>87</v>
      </c>
      <c r="E90" s="116">
        <f t="shared" si="27"/>
        <v>0</v>
      </c>
      <c r="F90" s="117" t="str">
        <f t="shared" si="28"/>
        <v>sprawdz</v>
      </c>
      <c r="G90" s="118" t="str">
        <f t="shared" si="29"/>
        <v xml:space="preserve"> CHECK</v>
      </c>
      <c r="H90" s="116" t="str">
        <f t="shared" si="17"/>
        <v xml:space="preserve">wir. </v>
      </c>
      <c r="I90" s="117" t="str">
        <f t="shared" si="22"/>
        <v>AsXSn 4x50 mm2+AsXSn 1x25 mm2 przyłącze napow. nN</v>
      </c>
      <c r="J90" s="117" t="str">
        <f t="shared" si="30"/>
        <v xml:space="preserve">uchwyty, światłowód, 0 </v>
      </c>
      <c r="K90" s="117"/>
      <c r="L90" s="40" t="s">
        <v>77</v>
      </c>
      <c r="M90" s="112"/>
      <c r="N90" s="30"/>
      <c r="O90" s="30"/>
      <c r="P90" s="33"/>
      <c r="Q90" s="19"/>
      <c r="R90" s="39">
        <v>3</v>
      </c>
      <c r="S90" s="30"/>
      <c r="T90" s="30">
        <f t="shared" si="24"/>
        <v>0</v>
      </c>
      <c r="U90" s="34">
        <f t="shared" si="33"/>
        <v>2</v>
      </c>
      <c r="V90" s="35">
        <f t="shared" ca="1" si="25"/>
        <v>179</v>
      </c>
      <c r="W90" s="35">
        <f ca="1">RADIANS(V90)</f>
        <v>3.12413936106985</v>
      </c>
      <c r="X90" s="18" t="str">
        <f t="shared" si="19"/>
        <v>AsXSn 4x50 mm2+AsXSn 1x25 mm2</v>
      </c>
      <c r="Y90" s="18" t="str">
        <f t="shared" si="20"/>
        <v xml:space="preserve"> przyłącze napow. nN</v>
      </c>
      <c r="Z90" s="18">
        <f t="shared" si="21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88</v>
      </c>
      <c r="D91" s="116">
        <f t="shared" si="31"/>
        <v>88</v>
      </c>
      <c r="E91" s="116">
        <f t="shared" si="27"/>
        <v>0</v>
      </c>
      <c r="F91" s="117" t="str">
        <f t="shared" si="28"/>
        <v>sprawdz</v>
      </c>
      <c r="G91" s="118" t="str">
        <f t="shared" si="29"/>
        <v xml:space="preserve"> CHECK</v>
      </c>
      <c r="H91" s="116" t="str">
        <f t="shared" si="17"/>
        <v xml:space="preserve">wir. </v>
      </c>
      <c r="I91" s="117" t="str">
        <f t="shared" si="22"/>
        <v>AsXSn 4x50 mm2+AsXSn 1x25 mm2 przyłącze napow. nN</v>
      </c>
      <c r="J91" s="117" t="str">
        <f t="shared" si="30"/>
        <v xml:space="preserve">uchwyty, światłowód, 0 </v>
      </c>
      <c r="K91" s="117"/>
      <c r="L91" s="40" t="s">
        <v>77</v>
      </c>
      <c r="M91" s="112"/>
      <c r="N91" s="30"/>
      <c r="O91" s="30"/>
      <c r="P91" s="33"/>
      <c r="Q91" s="19"/>
      <c r="R91" s="39">
        <v>3</v>
      </c>
      <c r="S91" s="30"/>
      <c r="T91" s="30">
        <f t="shared" si="24"/>
        <v>0</v>
      </c>
      <c r="U91" s="34">
        <f t="shared" si="33"/>
        <v>2</v>
      </c>
      <c r="V91" s="35">
        <f t="shared" ca="1" si="25"/>
        <v>171</v>
      </c>
      <c r="W91" s="35"/>
      <c r="X91" s="18" t="str">
        <f t="shared" si="19"/>
        <v>AsXSn 4x50 mm2+AsXSn 1x25 mm2</v>
      </c>
      <c r="Y91" s="18" t="str">
        <f t="shared" si="20"/>
        <v xml:space="preserve"> przyłącze napow. nN</v>
      </c>
      <c r="Z91" s="18">
        <f t="shared" si="21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89</v>
      </c>
      <c r="D92" s="116">
        <f t="shared" si="31"/>
        <v>89</v>
      </c>
      <c r="E92" s="116">
        <f t="shared" si="27"/>
        <v>0</v>
      </c>
      <c r="F92" s="117" t="str">
        <f t="shared" si="28"/>
        <v>sprawdz</v>
      </c>
      <c r="G92" s="118" t="str">
        <f t="shared" si="29"/>
        <v xml:space="preserve"> CHECK</v>
      </c>
      <c r="H92" s="116" t="str">
        <f t="shared" si="17"/>
        <v xml:space="preserve">wir. </v>
      </c>
      <c r="I92" s="117" t="str">
        <f t="shared" si="22"/>
        <v>AsXSn 4x50 mm2+AsXSn 1x25 mm2 przyłącze napow. nN</v>
      </c>
      <c r="J92" s="117" t="str">
        <f t="shared" si="30"/>
        <v xml:space="preserve">uchwyty, światłowód, 0 </v>
      </c>
      <c r="K92" s="117"/>
      <c r="L92" s="40" t="s">
        <v>77</v>
      </c>
      <c r="M92" s="112"/>
      <c r="N92" s="58"/>
      <c r="O92" s="30"/>
      <c r="P92" s="33"/>
      <c r="Q92" s="19"/>
      <c r="R92" s="39">
        <v>3</v>
      </c>
      <c r="S92" s="30"/>
      <c r="T92" s="30">
        <f t="shared" si="24"/>
        <v>0</v>
      </c>
      <c r="U92" s="34">
        <f t="shared" si="33"/>
        <v>2</v>
      </c>
      <c r="V92" s="35">
        <f t="shared" ca="1" si="25"/>
        <v>126</v>
      </c>
      <c r="W92" s="35"/>
      <c r="X92" s="18" t="str">
        <f t="shared" si="19"/>
        <v>AsXSn 4x50 mm2+AsXSn 1x25 mm2</v>
      </c>
      <c r="Y92" s="18" t="str">
        <f t="shared" si="20"/>
        <v xml:space="preserve"> przyłącze napow. nN</v>
      </c>
      <c r="Z92" s="18">
        <f t="shared" si="21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90</v>
      </c>
      <c r="D93" s="116">
        <f t="shared" si="31"/>
        <v>90</v>
      </c>
      <c r="E93" s="116">
        <f t="shared" si="27"/>
        <v>0</v>
      </c>
      <c r="F93" s="117" t="str">
        <f t="shared" si="28"/>
        <v>sprawdz</v>
      </c>
      <c r="G93" s="118" t="str">
        <f t="shared" si="29"/>
        <v xml:space="preserve"> CHECK</v>
      </c>
      <c r="H93" s="116" t="str">
        <f t="shared" si="17"/>
        <v xml:space="preserve">wir. </v>
      </c>
      <c r="I93" s="117" t="str">
        <f t="shared" si="22"/>
        <v>AsXSn 4x50 mm2+AsXSn 1x25 mm2 przyłącze napow. nN</v>
      </c>
      <c r="J93" s="117" t="str">
        <f t="shared" si="30"/>
        <v xml:space="preserve">uchwyty, światłowód, 0 </v>
      </c>
      <c r="K93" s="117"/>
      <c r="L93" s="40" t="s">
        <v>77</v>
      </c>
      <c r="M93" s="112"/>
      <c r="N93" s="57"/>
      <c r="O93" s="30"/>
      <c r="P93" s="33"/>
      <c r="Q93" s="19"/>
      <c r="R93" s="39">
        <v>3</v>
      </c>
      <c r="S93" s="30"/>
      <c r="T93" s="30">
        <f t="shared" si="24"/>
        <v>0</v>
      </c>
      <c r="U93" s="34">
        <f t="shared" si="33"/>
        <v>2</v>
      </c>
      <c r="V93" s="35">
        <f t="shared" ca="1" si="25"/>
        <v>104</v>
      </c>
      <c r="W93" s="35"/>
      <c r="X93" s="18" t="str">
        <f t="shared" si="19"/>
        <v>AsXSn 4x50 mm2+AsXSn 1x25 mm2</v>
      </c>
      <c r="Y93" s="18" t="str">
        <f t="shared" si="20"/>
        <v xml:space="preserve"> przyłącze napow. nN</v>
      </c>
      <c r="Z93" s="18">
        <f t="shared" si="21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91</v>
      </c>
      <c r="D94" s="116">
        <f t="shared" si="31"/>
        <v>91</v>
      </c>
      <c r="E94" s="116">
        <f t="shared" si="27"/>
        <v>0</v>
      </c>
      <c r="F94" s="117" t="str">
        <f t="shared" si="28"/>
        <v>sprawdz</v>
      </c>
      <c r="G94" s="118" t="str">
        <f t="shared" si="29"/>
        <v xml:space="preserve"> CHECK</v>
      </c>
      <c r="H94" s="116" t="str">
        <f t="shared" si="17"/>
        <v xml:space="preserve">wir. </v>
      </c>
      <c r="I94" s="117" t="str">
        <f t="shared" si="22"/>
        <v>AsXSn 4x50 mm2+AsXSn 1x25 mm2 przyłącze napow. nN</v>
      </c>
      <c r="J94" s="117" t="str">
        <f t="shared" si="30"/>
        <v xml:space="preserve">uchwyty, światłowód, 0 </v>
      </c>
      <c r="K94" s="117"/>
      <c r="L94" s="40" t="s">
        <v>77</v>
      </c>
      <c r="M94" s="112"/>
      <c r="N94" s="39"/>
      <c r="O94" s="39"/>
      <c r="P94" s="33"/>
      <c r="Q94" s="19"/>
      <c r="R94" s="39">
        <v>3</v>
      </c>
      <c r="S94" s="30"/>
      <c r="T94" s="30"/>
      <c r="U94" s="34">
        <f>SUM(U85:U93)</f>
        <v>18</v>
      </c>
      <c r="V94" s="35">
        <f t="shared" ca="1" si="25"/>
        <v>135</v>
      </c>
      <c r="W94" s="35">
        <f ca="1">RADIANS(V94)</f>
        <v>2.3561944901923448</v>
      </c>
      <c r="X94" s="18" t="str">
        <f t="shared" si="19"/>
        <v>AsXSn 4x50 mm2+AsXSn 1x25 mm2</v>
      </c>
      <c r="Y94" s="18" t="str">
        <f t="shared" si="20"/>
        <v xml:space="preserve"> przyłącze napow. nN</v>
      </c>
      <c r="Z94" s="18">
        <f t="shared" si="21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92</v>
      </c>
      <c r="D95" s="116">
        <f t="shared" si="31"/>
        <v>92</v>
      </c>
      <c r="E95" s="116">
        <f t="shared" si="27"/>
        <v>0</v>
      </c>
      <c r="F95" s="117" t="str">
        <f t="shared" si="28"/>
        <v>sprawdz</v>
      </c>
      <c r="G95" s="118" t="str">
        <f t="shared" si="29"/>
        <v xml:space="preserve"> CHECK</v>
      </c>
      <c r="H95" s="116" t="str">
        <f t="shared" si="17"/>
        <v xml:space="preserve">wir. </v>
      </c>
      <c r="I95" s="117" t="str">
        <f t="shared" si="22"/>
        <v>AsXSn 4x50 mm2+AsXSn 1x25 mm2 przyłącze napow. nN</v>
      </c>
      <c r="J95" s="117" t="str">
        <f t="shared" si="30"/>
        <v xml:space="preserve">uchwyty, światłowód, 0 </v>
      </c>
      <c r="K95" s="117"/>
      <c r="L95" s="40" t="s">
        <v>77</v>
      </c>
      <c r="M95" s="112"/>
      <c r="N95" s="39"/>
      <c r="O95" s="39"/>
      <c r="P95" s="33"/>
      <c r="Q95" s="19"/>
      <c r="R95" s="39">
        <v>3</v>
      </c>
      <c r="S95" s="39"/>
      <c r="T95" s="30"/>
      <c r="U95" s="34">
        <v>1258</v>
      </c>
      <c r="V95" s="35">
        <f t="shared" ca="1" si="25"/>
        <v>98</v>
      </c>
      <c r="W95" s="35">
        <f ca="1">RADIANS(V95)</f>
        <v>1.7104226669544429</v>
      </c>
      <c r="X95" s="18" t="str">
        <f t="shared" si="19"/>
        <v>AsXSn 4x50 mm2+AsXSn 1x25 mm2</v>
      </c>
      <c r="Y95" s="18" t="str">
        <f t="shared" si="20"/>
        <v xml:space="preserve"> przyłącze napow. nN</v>
      </c>
      <c r="Z95" s="18">
        <f t="shared" si="21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93</v>
      </c>
      <c r="D96" s="116">
        <f t="shared" si="31"/>
        <v>93</v>
      </c>
      <c r="E96" s="116">
        <f t="shared" si="27"/>
        <v>0</v>
      </c>
      <c r="F96" s="117" t="str">
        <f t="shared" si="28"/>
        <v>sprawdz</v>
      </c>
      <c r="G96" s="118" t="str">
        <f t="shared" si="29"/>
        <v xml:space="preserve"> CHECK</v>
      </c>
      <c r="H96" s="116" t="str">
        <f t="shared" si="17"/>
        <v xml:space="preserve">wir. </v>
      </c>
      <c r="I96" s="117" t="str">
        <f t="shared" si="22"/>
        <v>AsXSn 4x50 mm2+AsXSn 1x25 mm2 przyłącze napow. nN</v>
      </c>
      <c r="J96" s="117" t="str">
        <f t="shared" si="30"/>
        <v xml:space="preserve">uchwyty, światłowód, 0 </v>
      </c>
      <c r="K96" s="121"/>
      <c r="L96" s="40" t="s">
        <v>77</v>
      </c>
      <c r="M96" s="112"/>
      <c r="N96" s="48"/>
      <c r="O96" s="48"/>
      <c r="P96" s="33"/>
      <c r="Q96" s="19"/>
      <c r="R96" s="39">
        <v>3</v>
      </c>
      <c r="S96" s="48"/>
      <c r="T96" s="48"/>
      <c r="U96" s="34">
        <f t="shared" ref="U96:U107" si="34">P96+2</f>
        <v>2</v>
      </c>
      <c r="V96" s="35">
        <f t="shared" ca="1" si="25"/>
        <v>123</v>
      </c>
      <c r="W96" s="35">
        <f ca="1">RADIANS(V96)</f>
        <v>2.1467549799530254</v>
      </c>
      <c r="X96" s="18" t="str">
        <f t="shared" si="19"/>
        <v>AsXSn 4x50 mm2+AsXSn 1x25 mm2</v>
      </c>
      <c r="Y96" s="18" t="str">
        <f t="shared" si="20"/>
        <v xml:space="preserve"> przyłącze napow. nN</v>
      </c>
      <c r="Z96" s="18">
        <f t="shared" si="21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94</v>
      </c>
      <c r="D97" s="116">
        <f t="shared" si="31"/>
        <v>94</v>
      </c>
      <c r="E97" s="116">
        <f t="shared" si="27"/>
        <v>0</v>
      </c>
      <c r="F97" s="117" t="str">
        <f t="shared" si="28"/>
        <v>sprawdz</v>
      </c>
      <c r="G97" s="118" t="str">
        <f t="shared" si="29"/>
        <v xml:space="preserve"> CHECK</v>
      </c>
      <c r="H97" s="116" t="str">
        <f t="shared" si="17"/>
        <v xml:space="preserve">wir. </v>
      </c>
      <c r="I97" s="117" t="str">
        <f t="shared" si="22"/>
        <v>AsXSn 4x50 mm2+AsXSn 1x25 mm2 przyłącze napow. nN</v>
      </c>
      <c r="J97" s="117" t="str">
        <f t="shared" si="30"/>
        <v xml:space="preserve">uchwyty, światłowód, 0 </v>
      </c>
      <c r="K97" s="122"/>
      <c r="L97" s="40" t="s">
        <v>77</v>
      </c>
      <c r="M97" s="112"/>
      <c r="N97" s="50"/>
      <c r="O97" s="50"/>
      <c r="P97" s="33"/>
      <c r="Q97" s="19"/>
      <c r="R97" s="39">
        <v>3</v>
      </c>
      <c r="S97" s="50"/>
      <c r="T97" s="50"/>
      <c r="U97" s="34">
        <f t="shared" si="34"/>
        <v>2</v>
      </c>
      <c r="V97" s="35">
        <f t="shared" ca="1" si="25"/>
        <v>95</v>
      </c>
      <c r="W97" s="35"/>
      <c r="X97" s="18" t="str">
        <f t="shared" si="19"/>
        <v>AsXSn 4x50 mm2+AsXSn 1x25 mm2</v>
      </c>
      <c r="Y97" s="18" t="str">
        <f t="shared" si="20"/>
        <v xml:space="preserve"> przyłącze napow. nN</v>
      </c>
      <c r="Z97" s="18">
        <f t="shared" si="21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95</v>
      </c>
      <c r="D98" s="116">
        <f t="shared" si="31"/>
        <v>95</v>
      </c>
      <c r="E98" s="116">
        <f t="shared" si="27"/>
        <v>0</v>
      </c>
      <c r="F98" s="117" t="str">
        <f t="shared" si="28"/>
        <v>sprawdz</v>
      </c>
      <c r="G98" s="118" t="str">
        <f t="shared" si="29"/>
        <v xml:space="preserve"> CHECK</v>
      </c>
      <c r="H98" s="116" t="str">
        <f t="shared" si="17"/>
        <v xml:space="preserve">wir. </v>
      </c>
      <c r="I98" s="117" t="str">
        <f t="shared" si="22"/>
        <v>AsXSn 4x50 mm2+AsXSn 1x25 mm2 przyłącze napow. nN</v>
      </c>
      <c r="J98" s="117" t="str">
        <f t="shared" si="30"/>
        <v xml:space="preserve">uchwyty, światłowód, 0 </v>
      </c>
      <c r="K98" s="116"/>
      <c r="L98" s="40" t="s">
        <v>77</v>
      </c>
      <c r="M98" s="112"/>
      <c r="N98" s="52"/>
      <c r="O98" s="52"/>
      <c r="P98" s="33"/>
      <c r="Q98" s="19"/>
      <c r="R98" s="39">
        <v>3</v>
      </c>
      <c r="S98" s="52"/>
      <c r="T98" s="52"/>
      <c r="U98" s="34">
        <f t="shared" si="34"/>
        <v>2</v>
      </c>
      <c r="V98" s="35">
        <f t="shared" ca="1" si="25"/>
        <v>178</v>
      </c>
      <c r="W98" s="35">
        <f ca="1">RADIANS(V98)</f>
        <v>3.1066860685499065</v>
      </c>
      <c r="X98" s="18" t="str">
        <f t="shared" si="19"/>
        <v>AsXSn 4x50 mm2+AsXSn 1x25 mm2</v>
      </c>
      <c r="Y98" s="18" t="str">
        <f t="shared" si="20"/>
        <v xml:space="preserve"> przyłącze napow. nN</v>
      </c>
      <c r="Z98" s="18">
        <f t="shared" si="21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96</v>
      </c>
      <c r="D99" s="116">
        <f t="shared" si="31"/>
        <v>96</v>
      </c>
      <c r="E99" s="116">
        <f t="shared" si="27"/>
        <v>0</v>
      </c>
      <c r="F99" s="117" t="str">
        <f t="shared" si="28"/>
        <v>sprawdz</v>
      </c>
      <c r="G99" s="118" t="str">
        <f t="shared" si="29"/>
        <v xml:space="preserve"> CHECK</v>
      </c>
      <c r="H99" s="116" t="str">
        <f t="shared" si="17"/>
        <v xml:space="preserve">wir. </v>
      </c>
      <c r="I99" s="117" t="str">
        <f t="shared" si="22"/>
        <v>AsXSn 4x50 mm2+AsXSn 1x25 mm2 przyłącze napow. nN</v>
      </c>
      <c r="J99" s="117" t="str">
        <f t="shared" si="30"/>
        <v xml:space="preserve">uchwyty, światłowód, 0 </v>
      </c>
      <c r="K99" s="117"/>
      <c r="L99" s="40" t="s">
        <v>77</v>
      </c>
      <c r="M99" s="112"/>
      <c r="N99" s="30"/>
      <c r="O99" s="30"/>
      <c r="P99" s="33"/>
      <c r="Q99" s="19"/>
      <c r="R99" s="39">
        <v>3</v>
      </c>
      <c r="S99" s="30"/>
      <c r="T99" s="30"/>
      <c r="U99" s="34">
        <f t="shared" si="34"/>
        <v>2</v>
      </c>
      <c r="V99" s="35">
        <f t="shared" ca="1" si="25"/>
        <v>99</v>
      </c>
      <c r="W99" s="35"/>
      <c r="X99" s="18" t="str">
        <f t="shared" si="19"/>
        <v>AsXSn 4x50 mm2+AsXSn 1x25 mm2</v>
      </c>
      <c r="Y99" s="18" t="str">
        <f t="shared" si="20"/>
        <v xml:space="preserve"> przyłącze napow. nN</v>
      </c>
      <c r="Z99" s="18">
        <f t="shared" si="21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97</v>
      </c>
      <c r="D100" s="116">
        <f t="shared" si="31"/>
        <v>97</v>
      </c>
      <c r="E100" s="116">
        <f t="shared" si="27"/>
        <v>0</v>
      </c>
      <c r="F100" s="117" t="str">
        <f t="shared" si="28"/>
        <v>sprawdz</v>
      </c>
      <c r="G100" s="118" t="str">
        <f t="shared" si="29"/>
        <v xml:space="preserve"> CHECK</v>
      </c>
      <c r="H100" s="116" t="str">
        <f t="shared" si="17"/>
        <v xml:space="preserve">wir. </v>
      </c>
      <c r="I100" s="117" t="str">
        <f t="shared" si="22"/>
        <v>AsXSn 4x50 mm2+AsXSn 1x25 mm2 przyłącze napow. nN</v>
      </c>
      <c r="J100" s="117" t="str">
        <f t="shared" si="30"/>
        <v xml:space="preserve">uchwyty, światłowód, 0 </v>
      </c>
      <c r="K100" s="117"/>
      <c r="L100" s="40" t="s">
        <v>77</v>
      </c>
      <c r="M100" s="112"/>
      <c r="N100" s="52"/>
      <c r="O100" s="30"/>
      <c r="P100" s="33"/>
      <c r="Q100" s="19"/>
      <c r="R100" s="39">
        <v>3</v>
      </c>
      <c r="S100" s="30"/>
      <c r="T100" s="30"/>
      <c r="U100" s="34">
        <f t="shared" si="34"/>
        <v>2</v>
      </c>
      <c r="V100" s="35">
        <f t="shared" ca="1" si="25"/>
        <v>168</v>
      </c>
      <c r="W100" s="35"/>
      <c r="X100" s="18" t="str">
        <f t="shared" si="19"/>
        <v>AsXSn 4x50 mm2+AsXSn 1x25 mm2</v>
      </c>
      <c r="Y100" s="18" t="str">
        <f t="shared" si="20"/>
        <v xml:space="preserve"> przyłącze napow. nN</v>
      </c>
      <c r="Z100" s="18">
        <f t="shared" si="21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98</v>
      </c>
      <c r="D101" s="116">
        <f t="shared" si="31"/>
        <v>98</v>
      </c>
      <c r="E101" s="116">
        <f t="shared" si="27"/>
        <v>0</v>
      </c>
      <c r="F101" s="117" t="str">
        <f t="shared" si="28"/>
        <v>sprawdz</v>
      </c>
      <c r="G101" s="118" t="str">
        <f t="shared" si="29"/>
        <v xml:space="preserve"> CHECK</v>
      </c>
      <c r="H101" s="116" t="str">
        <f t="shared" si="17"/>
        <v xml:space="preserve">wir. </v>
      </c>
      <c r="I101" s="117" t="str">
        <f t="shared" si="22"/>
        <v>AsXSn 4x50 mm2+AsXSn 1x25 mm2 przyłącze napow. nN</v>
      </c>
      <c r="J101" s="117" t="str">
        <f t="shared" si="30"/>
        <v xml:space="preserve">uchwyty, światłowód, 0 </v>
      </c>
      <c r="K101" s="117"/>
      <c r="L101" s="40" t="s">
        <v>77</v>
      </c>
      <c r="M101" s="112"/>
      <c r="N101" s="50"/>
      <c r="O101" s="30"/>
      <c r="P101" s="33"/>
      <c r="Q101" s="19"/>
      <c r="R101" s="39">
        <v>3</v>
      </c>
      <c r="S101" s="30"/>
      <c r="T101" s="30"/>
      <c r="U101" s="34">
        <f t="shared" si="34"/>
        <v>2</v>
      </c>
      <c r="V101" s="35">
        <f t="shared" ca="1" si="25"/>
        <v>107</v>
      </c>
      <c r="W101" s="35">
        <f ca="1">RADIANS(V101)</f>
        <v>1.8675022996339325</v>
      </c>
      <c r="X101" s="18" t="str">
        <f t="shared" si="19"/>
        <v>AsXSn 4x50 mm2+AsXSn 1x25 mm2</v>
      </c>
      <c r="Y101" s="18" t="str">
        <f t="shared" si="20"/>
        <v xml:space="preserve"> przyłącze napow. nN</v>
      </c>
      <c r="Z101" s="18">
        <f t="shared" si="21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99</v>
      </c>
      <c r="D102" s="116">
        <f t="shared" si="31"/>
        <v>99</v>
      </c>
      <c r="E102" s="116">
        <f t="shared" si="27"/>
        <v>0</v>
      </c>
      <c r="F102" s="117" t="str">
        <f t="shared" si="28"/>
        <v>sprawdz</v>
      </c>
      <c r="G102" s="118" t="str">
        <f t="shared" si="29"/>
        <v xml:space="preserve"> CHECK</v>
      </c>
      <c r="H102" s="116" t="str">
        <f t="shared" si="17"/>
        <v xml:space="preserve">wir. </v>
      </c>
      <c r="I102" s="117" t="str">
        <f t="shared" si="22"/>
        <v>AsXSn 4x50 mm2+AsXSn 1x25 mm2 przyłącze napow. nN</v>
      </c>
      <c r="J102" s="117" t="str">
        <f t="shared" si="30"/>
        <v xml:space="preserve">uchwyty, światłowód, 0 </v>
      </c>
      <c r="K102" s="117"/>
      <c r="L102" s="40" t="s">
        <v>77</v>
      </c>
      <c r="M102" s="112"/>
      <c r="N102" s="30"/>
      <c r="O102" s="30"/>
      <c r="P102" s="33"/>
      <c r="Q102" s="19"/>
      <c r="R102" s="39">
        <v>3</v>
      </c>
      <c r="S102" s="30"/>
      <c r="T102" s="30"/>
      <c r="U102" s="34">
        <f t="shared" si="34"/>
        <v>2</v>
      </c>
      <c r="V102" s="35">
        <f t="shared" ca="1" si="25"/>
        <v>144</v>
      </c>
      <c r="W102" s="35"/>
      <c r="X102" s="18" t="str">
        <f t="shared" si="19"/>
        <v>AsXSn 4x50 mm2+AsXSn 1x25 mm2</v>
      </c>
      <c r="Y102" s="18" t="str">
        <f t="shared" si="20"/>
        <v xml:space="preserve"> przyłącze napow. nN</v>
      </c>
      <c r="Z102" s="18">
        <f t="shared" si="21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100</v>
      </c>
      <c r="D103" s="116">
        <f t="shared" si="31"/>
        <v>100</v>
      </c>
      <c r="E103" s="116">
        <f t="shared" si="27"/>
        <v>0</v>
      </c>
      <c r="F103" s="117" t="str">
        <f t="shared" si="28"/>
        <v>sprawdz</v>
      </c>
      <c r="G103" s="118" t="str">
        <f t="shared" si="29"/>
        <v xml:space="preserve"> CHECK</v>
      </c>
      <c r="H103" s="116" t="str">
        <f t="shared" si="17"/>
        <v xml:space="preserve">wir. </v>
      </c>
      <c r="I103" s="117" t="str">
        <f t="shared" si="22"/>
        <v>AsXSn 4x50 mm2+AsXSn 1x25 mm2 przyłącze napow. nN</v>
      </c>
      <c r="J103" s="117" t="str">
        <f t="shared" si="30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3</v>
      </c>
      <c r="S103" s="30"/>
      <c r="T103" s="30"/>
      <c r="U103" s="34">
        <f t="shared" si="34"/>
        <v>2</v>
      </c>
      <c r="V103" s="35">
        <f t="shared" ca="1" si="25"/>
        <v>98</v>
      </c>
      <c r="W103" s="35"/>
      <c r="X103" s="18" t="str">
        <f t="shared" si="19"/>
        <v>AsXSn 4x50 mm2+AsXSn 1x25 mm2</v>
      </c>
      <c r="Y103" s="18" t="str">
        <f t="shared" si="20"/>
        <v xml:space="preserve"> przyłącze napow. nN</v>
      </c>
      <c r="Z103" s="18">
        <f t="shared" si="21"/>
        <v>0</v>
      </c>
      <c r="AA103" s="16" t="s">
        <v>12</v>
      </c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101</v>
      </c>
      <c r="D104" s="116">
        <f t="shared" si="31"/>
        <v>101</v>
      </c>
      <c r="E104" s="116">
        <f t="shared" si="27"/>
        <v>0</v>
      </c>
      <c r="F104" s="117" t="str">
        <f t="shared" si="28"/>
        <v>sprawdz</v>
      </c>
      <c r="G104" s="118" t="str">
        <f t="shared" si="29"/>
        <v xml:space="preserve"> CHECK</v>
      </c>
      <c r="H104" s="116" t="str">
        <f t="shared" si="17"/>
        <v xml:space="preserve">wir. </v>
      </c>
      <c r="I104" s="117" t="str">
        <f t="shared" si="22"/>
        <v>AsXSn 4x50 mm2+AsXSn 1x25 mm2 przyłącze napow. nN</v>
      </c>
      <c r="J104" s="117" t="str">
        <f t="shared" si="30"/>
        <v xml:space="preserve">uchwyty, światłowód, 0 </v>
      </c>
      <c r="K104" s="117"/>
      <c r="L104" s="40" t="s">
        <v>77</v>
      </c>
      <c r="M104" s="112"/>
      <c r="N104" s="30"/>
      <c r="O104" s="30"/>
      <c r="P104" s="33"/>
      <c r="Q104" s="19"/>
      <c r="R104" s="39">
        <v>3</v>
      </c>
      <c r="S104" s="30"/>
      <c r="T104" s="30"/>
      <c r="U104" s="34">
        <f t="shared" si="34"/>
        <v>2</v>
      </c>
      <c r="V104" s="35">
        <f t="shared" ca="1" si="25"/>
        <v>100</v>
      </c>
      <c r="W104" s="35"/>
      <c r="X104" s="18" t="str">
        <f t="shared" si="19"/>
        <v>AsXSn 4x50 mm2+AsXSn 1x25 mm2</v>
      </c>
      <c r="Y104" s="18" t="str">
        <f t="shared" si="20"/>
        <v xml:space="preserve"> przyłącze napow. nN</v>
      </c>
      <c r="Z104" s="18">
        <f t="shared" si="21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102</v>
      </c>
      <c r="D105" s="116">
        <f t="shared" si="31"/>
        <v>102</v>
      </c>
      <c r="E105" s="116">
        <f t="shared" si="27"/>
        <v>0</v>
      </c>
      <c r="F105" s="117" t="str">
        <f t="shared" si="28"/>
        <v>sprawdz</v>
      </c>
      <c r="G105" s="118" t="str">
        <f t="shared" si="29"/>
        <v xml:space="preserve"> CHECK</v>
      </c>
      <c r="H105" s="116" t="str">
        <f t="shared" si="17"/>
        <v xml:space="preserve">wir. </v>
      </c>
      <c r="I105" s="117" t="str">
        <f t="shared" si="22"/>
        <v>AsXSn 4x50 mm2+AsXSn 1x25 mm2 przyłącze napow. nN</v>
      </c>
      <c r="J105" s="117" t="str">
        <f t="shared" si="30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3</v>
      </c>
      <c r="S105" s="30"/>
      <c r="T105" s="30"/>
      <c r="U105" s="34">
        <f t="shared" si="34"/>
        <v>2</v>
      </c>
      <c r="V105" s="35">
        <f t="shared" ca="1" si="25"/>
        <v>110</v>
      </c>
      <c r="W105" s="35"/>
      <c r="X105" s="18" t="str">
        <f t="shared" si="19"/>
        <v>AsXSn 4x50 mm2+AsXSn 1x25 mm2</v>
      </c>
      <c r="Y105" s="18" t="str">
        <f t="shared" si="20"/>
        <v xml:space="preserve"> przyłącze napow. nN</v>
      </c>
      <c r="Z105" s="18">
        <f t="shared" si="21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103</v>
      </c>
      <c r="D106" s="116">
        <f t="shared" si="31"/>
        <v>103</v>
      </c>
      <c r="E106" s="116">
        <f t="shared" si="27"/>
        <v>0</v>
      </c>
      <c r="F106" s="117" t="str">
        <f t="shared" si="28"/>
        <v>sprawdz</v>
      </c>
      <c r="G106" s="118" t="str">
        <f t="shared" si="29"/>
        <v xml:space="preserve"> CHECK</v>
      </c>
      <c r="H106" s="116" t="str">
        <f t="shared" si="17"/>
        <v xml:space="preserve">wir. </v>
      </c>
      <c r="I106" s="117" t="str">
        <f t="shared" si="22"/>
        <v>AsXSn 4x50 mm2+AsXSn 1x25 mm2 przyłącze napow. nN</v>
      </c>
      <c r="J106" s="117" t="str">
        <f t="shared" si="30"/>
        <v xml:space="preserve">uchwyty, światłowód, 0 </v>
      </c>
      <c r="K106" s="117"/>
      <c r="L106" s="40" t="s">
        <v>77</v>
      </c>
      <c r="M106" s="112"/>
      <c r="N106" s="30"/>
      <c r="O106" s="30"/>
      <c r="P106" s="33"/>
      <c r="Q106" s="19"/>
      <c r="R106" s="39">
        <v>3</v>
      </c>
      <c r="S106" s="30"/>
      <c r="T106" s="30"/>
      <c r="U106" s="34">
        <f t="shared" si="34"/>
        <v>2</v>
      </c>
      <c r="V106" s="35">
        <f t="shared" ca="1" si="25"/>
        <v>106</v>
      </c>
      <c r="W106" s="35"/>
      <c r="X106" s="18" t="str">
        <f t="shared" si="19"/>
        <v>AsXSn 4x50 mm2+AsXSn 1x25 mm2</v>
      </c>
      <c r="Y106" s="18" t="str">
        <f t="shared" si="20"/>
        <v xml:space="preserve"> przyłącze napow. nN</v>
      </c>
      <c r="Z106" s="18">
        <f t="shared" si="21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104</v>
      </c>
      <c r="D107" s="116">
        <f t="shared" si="31"/>
        <v>104</v>
      </c>
      <c r="E107" s="116">
        <f t="shared" si="27"/>
        <v>0</v>
      </c>
      <c r="F107" s="117" t="str">
        <f t="shared" si="28"/>
        <v>sprawdz</v>
      </c>
      <c r="G107" s="118" t="str">
        <f t="shared" si="29"/>
        <v xml:space="preserve"> CHECK</v>
      </c>
      <c r="H107" s="116" t="str">
        <f t="shared" si="17"/>
        <v xml:space="preserve">wir. </v>
      </c>
      <c r="I107" s="117"/>
      <c r="J107" s="117" t="str">
        <f t="shared" si="30"/>
        <v xml:space="preserve">uchwyty, światłowód, 0 </v>
      </c>
      <c r="K107" s="117"/>
      <c r="L107" s="40" t="s">
        <v>77</v>
      </c>
      <c r="M107" s="112"/>
      <c r="N107" s="64"/>
      <c r="O107" s="30"/>
      <c r="P107" s="33"/>
      <c r="Q107" s="19"/>
      <c r="R107" s="39">
        <v>3</v>
      </c>
      <c r="S107" s="30"/>
      <c r="T107" s="30"/>
      <c r="U107" s="34">
        <f t="shared" si="34"/>
        <v>2</v>
      </c>
      <c r="V107" s="35"/>
      <c r="W107" s="35"/>
      <c r="X107" s="18" t="str">
        <f t="shared" si="19"/>
        <v>AsXSn 4x50 mm2+AsXSn 1x25 mm2</v>
      </c>
      <c r="Y107" s="18" t="str">
        <f t="shared" si="20"/>
        <v xml:space="preserve"> przyłącze napow. nN</v>
      </c>
      <c r="Z107" s="18">
        <f t="shared" si="21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105</v>
      </c>
      <c r="D108" s="116">
        <f t="shared" si="31"/>
        <v>105</v>
      </c>
      <c r="E108" s="116">
        <f t="shared" si="27"/>
        <v>0</v>
      </c>
      <c r="F108" s="117" t="str">
        <f t="shared" si="28"/>
        <v>sprawdz</v>
      </c>
      <c r="G108" s="118" t="str">
        <f t="shared" si="29"/>
        <v xml:space="preserve"> CHECK</v>
      </c>
      <c r="H108" s="116" t="str">
        <f t="shared" si="17"/>
        <v xml:space="preserve">wir. </v>
      </c>
      <c r="I108" s="123"/>
      <c r="J108" s="117" t="str">
        <f t="shared" si="30"/>
        <v xml:space="preserve">uchwyty, światłowód, 0 </v>
      </c>
      <c r="K108" s="117"/>
      <c r="L108" s="40" t="s">
        <v>77</v>
      </c>
      <c r="M108" s="112"/>
      <c r="N108" s="39"/>
      <c r="O108" s="39"/>
      <c r="P108" s="33"/>
      <c r="Q108" s="19"/>
      <c r="R108" s="39">
        <v>3</v>
      </c>
      <c r="S108" s="30"/>
      <c r="T108" s="30"/>
      <c r="U108" s="34">
        <f>SUM(U87:U107)</f>
        <v>1314</v>
      </c>
      <c r="V108" s="35"/>
      <c r="W108" s="35"/>
      <c r="X108" s="18" t="str">
        <f t="shared" si="19"/>
        <v>AsXSn 4x50 mm2+AsXSn 1x25 mm2</v>
      </c>
      <c r="Y108" s="18" t="str">
        <f t="shared" si="20"/>
        <v xml:space="preserve"> przyłącze napow. nN</v>
      </c>
      <c r="Z108" s="18">
        <f t="shared" si="21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106</v>
      </c>
      <c r="D109" s="116">
        <f t="shared" si="31"/>
        <v>106</v>
      </c>
      <c r="E109" s="116">
        <f t="shared" si="27"/>
        <v>0</v>
      </c>
      <c r="F109" s="117" t="str">
        <f t="shared" si="28"/>
        <v>sprawdz</v>
      </c>
      <c r="G109" s="118" t="str">
        <f t="shared" si="29"/>
        <v xml:space="preserve"> CHECK</v>
      </c>
      <c r="H109" s="116" t="str">
        <f t="shared" si="17"/>
        <v xml:space="preserve">wir. </v>
      </c>
      <c r="I109" s="123"/>
      <c r="J109" s="117" t="str">
        <f t="shared" si="30"/>
        <v xml:space="preserve">uchwyty, światłowód, 0 </v>
      </c>
      <c r="K109" s="117"/>
      <c r="L109" s="40" t="s">
        <v>77</v>
      </c>
      <c r="M109" s="112"/>
      <c r="N109" s="39"/>
      <c r="O109" s="39"/>
      <c r="P109" s="33"/>
      <c r="Q109" s="19"/>
      <c r="R109" s="39">
        <v>3</v>
      </c>
      <c r="S109" s="39"/>
      <c r="T109" s="30"/>
      <c r="U109" s="34">
        <v>1177</v>
      </c>
      <c r="V109" s="35"/>
      <c r="W109" s="35"/>
      <c r="X109" s="18" t="str">
        <f t="shared" si="19"/>
        <v>AsXSn 4x50 mm2+AsXSn 1x25 mm2</v>
      </c>
      <c r="Y109" s="18" t="str">
        <f t="shared" si="20"/>
        <v xml:space="preserve"> przyłącze napow. nN</v>
      </c>
      <c r="Z109" s="18">
        <f t="shared" ref="Z109:Z151" si="35">IF(OR(N109="Kr",N109="K"),"wspornik krańcowy",IF(N109="P","wspornik przelotowy",IF(OR(N109="Nr",N109="RNKr",N109="Np."),"wspornik narożny",IF(N109="N","wspornik narożny",IF(N109="Or","wspornik odporowy",IF(OR(N109="RPP",N109="RPPb",N109="RPPR"),"wspornik przelotowy",IF(N109="RPK","wspornik przelotowy",IF(OR(N109="RPKr",N109="RPKb"),"wspornik przelotowy",IF(N109="BN","wspornik przelotowy",0)))))))))</f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107</v>
      </c>
      <c r="D110" s="116">
        <f t="shared" si="31"/>
        <v>107</v>
      </c>
      <c r="E110" s="116">
        <f t="shared" si="27"/>
        <v>0</v>
      </c>
      <c r="F110" s="117" t="str">
        <f t="shared" si="28"/>
        <v>sprawdz</v>
      </c>
      <c r="G110" s="118" t="str">
        <f t="shared" si="29"/>
        <v xml:space="preserve"> CHECK</v>
      </c>
      <c r="H110" s="116" t="str">
        <f t="shared" si="17"/>
        <v xml:space="preserve">wir. </v>
      </c>
      <c r="I110" s="124"/>
      <c r="J110" s="117" t="str">
        <f t="shared" si="30"/>
        <v xml:space="preserve">uchwyty, światłowód, 0 </v>
      </c>
      <c r="K110" s="121"/>
      <c r="L110" s="40" t="s">
        <v>77</v>
      </c>
      <c r="M110" s="112"/>
      <c r="N110" s="48"/>
      <c r="O110" s="48"/>
      <c r="P110" s="33"/>
      <c r="Q110" s="19"/>
      <c r="R110" s="39">
        <v>3</v>
      </c>
      <c r="S110" s="48"/>
      <c r="T110" s="48"/>
      <c r="U110" s="34">
        <f t="shared" ref="U110:U138" si="36">P110+2</f>
        <v>2</v>
      </c>
      <c r="V110" s="35"/>
      <c r="W110" s="35"/>
      <c r="X110" s="18" t="str">
        <f t="shared" si="19"/>
        <v>AsXSn 4x50 mm2+AsXSn 1x25 mm2</v>
      </c>
      <c r="Y110" s="18" t="str">
        <f t="shared" si="20"/>
        <v xml:space="preserve"> przyłącze napow. nN</v>
      </c>
      <c r="Z110" s="18">
        <f t="shared" si="35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108</v>
      </c>
      <c r="D111" s="116">
        <f t="shared" si="31"/>
        <v>108</v>
      </c>
      <c r="E111" s="116">
        <f t="shared" si="27"/>
        <v>0</v>
      </c>
      <c r="F111" s="117" t="str">
        <f t="shared" si="28"/>
        <v>sprawdz</v>
      </c>
      <c r="G111" s="118" t="str">
        <f t="shared" si="29"/>
        <v xml:space="preserve"> CHECK</v>
      </c>
      <c r="H111" s="116" t="str">
        <f t="shared" si="17"/>
        <v xml:space="preserve">wir. </v>
      </c>
      <c r="I111" s="125"/>
      <c r="J111" s="117" t="str">
        <f t="shared" si="30"/>
        <v xml:space="preserve">uchwyty, światłowód, 0 </v>
      </c>
      <c r="K111" s="122"/>
      <c r="L111" s="40" t="s">
        <v>77</v>
      </c>
      <c r="M111" s="112"/>
      <c r="N111" s="50"/>
      <c r="O111" s="50"/>
      <c r="P111" s="33"/>
      <c r="Q111" s="19"/>
      <c r="R111" s="39">
        <v>3</v>
      </c>
      <c r="S111" s="50"/>
      <c r="T111" s="50"/>
      <c r="U111" s="34">
        <f t="shared" si="36"/>
        <v>2</v>
      </c>
      <c r="V111" s="35"/>
      <c r="W111" s="35"/>
      <c r="X111" s="18" t="str">
        <f t="shared" si="19"/>
        <v>AsXSn 4x50 mm2+AsXSn 1x25 mm2</v>
      </c>
      <c r="Y111" s="18" t="str">
        <f t="shared" si="20"/>
        <v xml:space="preserve"> przyłącze napow. nN</v>
      </c>
      <c r="Z111" s="18">
        <f t="shared" si="35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109</v>
      </c>
      <c r="D112" s="116">
        <f t="shared" si="31"/>
        <v>109</v>
      </c>
      <c r="E112" s="116">
        <f t="shared" si="27"/>
        <v>0</v>
      </c>
      <c r="F112" s="117" t="str">
        <f t="shared" si="28"/>
        <v>sprawdz</v>
      </c>
      <c r="G112" s="118" t="str">
        <f t="shared" si="29"/>
        <v xml:space="preserve"> CHECK</v>
      </c>
      <c r="H112" s="116" t="str">
        <f t="shared" si="17"/>
        <v xml:space="preserve">wir. </v>
      </c>
      <c r="I112" s="126"/>
      <c r="J112" s="117" t="str">
        <f t="shared" si="30"/>
        <v xml:space="preserve">uchwyty, światłowód, 0 </v>
      </c>
      <c r="K112" s="116"/>
      <c r="L112" s="40" t="s">
        <v>77</v>
      </c>
      <c r="M112" s="112"/>
      <c r="N112" s="52"/>
      <c r="O112" s="52"/>
      <c r="P112" s="33"/>
      <c r="Q112" s="19"/>
      <c r="R112" s="39">
        <v>3</v>
      </c>
      <c r="S112" s="52"/>
      <c r="T112" s="52"/>
      <c r="U112" s="34">
        <f t="shared" si="36"/>
        <v>2</v>
      </c>
      <c r="V112" s="35"/>
      <c r="W112" s="35"/>
      <c r="X112" s="18" t="str">
        <f t="shared" si="19"/>
        <v>AsXSn 4x50 mm2+AsXSn 1x25 mm2</v>
      </c>
      <c r="Y112" s="18" t="str">
        <f t="shared" si="20"/>
        <v xml:space="preserve"> przyłącze napow. nN</v>
      </c>
      <c r="Z112" s="18">
        <f t="shared" si="35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110</v>
      </c>
      <c r="D113" s="116">
        <f t="shared" si="31"/>
        <v>110</v>
      </c>
      <c r="E113" s="116">
        <f t="shared" si="27"/>
        <v>0</v>
      </c>
      <c r="F113" s="117" t="str">
        <f t="shared" si="28"/>
        <v>sprawdz</v>
      </c>
      <c r="G113" s="118" t="str">
        <f t="shared" si="29"/>
        <v xml:space="preserve"> CHECK</v>
      </c>
      <c r="H113" s="116" t="str">
        <f t="shared" si="17"/>
        <v xml:space="preserve">wir. </v>
      </c>
      <c r="I113" s="117"/>
      <c r="J113" s="117" t="str">
        <f t="shared" si="30"/>
        <v xml:space="preserve">uchwyty, światłowód, 0 </v>
      </c>
      <c r="K113" s="117"/>
      <c r="L113" s="40" t="s">
        <v>77</v>
      </c>
      <c r="M113" s="112"/>
      <c r="N113" s="30"/>
      <c r="O113" s="30"/>
      <c r="P113" s="33"/>
      <c r="Q113" s="19"/>
      <c r="R113" s="39">
        <v>3</v>
      </c>
      <c r="S113" s="30"/>
      <c r="T113" s="30"/>
      <c r="U113" s="34">
        <f t="shared" si="36"/>
        <v>2</v>
      </c>
      <c r="V113" s="35"/>
      <c r="W113" s="35"/>
      <c r="X113" s="18" t="str">
        <f t="shared" si="19"/>
        <v>AsXSn 4x50 mm2+AsXSn 1x25 mm2</v>
      </c>
      <c r="Y113" s="18" t="str">
        <f t="shared" si="20"/>
        <v xml:space="preserve"> przyłącze napow. nN</v>
      </c>
      <c r="Z113" s="18">
        <f t="shared" si="35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111</v>
      </c>
      <c r="D114" s="116">
        <f t="shared" si="31"/>
        <v>111</v>
      </c>
      <c r="E114" s="116">
        <f t="shared" si="27"/>
        <v>0</v>
      </c>
      <c r="F114" s="117" t="str">
        <f t="shared" si="28"/>
        <v>sprawdz</v>
      </c>
      <c r="G114" s="118" t="str">
        <f t="shared" si="29"/>
        <v xml:space="preserve"> CHECK</v>
      </c>
      <c r="H114" s="116" t="str">
        <f t="shared" si="17"/>
        <v xml:space="preserve">wir. </v>
      </c>
      <c r="I114" s="117"/>
      <c r="J114" s="117" t="str">
        <f t="shared" si="30"/>
        <v xml:space="preserve">uchwyty, światłowód, 0 </v>
      </c>
      <c r="K114" s="117"/>
      <c r="L114" s="40" t="s">
        <v>77</v>
      </c>
      <c r="M114" s="112"/>
      <c r="N114" s="30"/>
      <c r="O114" s="44"/>
      <c r="P114" s="33"/>
      <c r="Q114" s="19"/>
      <c r="R114" s="39">
        <v>3</v>
      </c>
      <c r="S114" s="30"/>
      <c r="T114" s="30"/>
      <c r="U114" s="34">
        <f t="shared" si="36"/>
        <v>2</v>
      </c>
      <c r="V114" s="35"/>
      <c r="W114" s="35"/>
      <c r="X114" s="18" t="str">
        <f t="shared" si="19"/>
        <v>AsXSn 4x50 mm2+AsXSn 1x25 mm2</v>
      </c>
      <c r="Y114" s="18" t="str">
        <f t="shared" si="20"/>
        <v xml:space="preserve"> przyłącze napow. nN</v>
      </c>
      <c r="Z114" s="18">
        <f t="shared" si="35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112</v>
      </c>
      <c r="D115" s="116">
        <f t="shared" si="31"/>
        <v>112</v>
      </c>
      <c r="E115" s="116">
        <f t="shared" si="27"/>
        <v>0</v>
      </c>
      <c r="F115" s="117" t="str">
        <f t="shared" si="28"/>
        <v>sprawdz</v>
      </c>
      <c r="G115" s="118" t="str">
        <f t="shared" si="29"/>
        <v xml:space="preserve"> CHECK</v>
      </c>
      <c r="H115" s="116" t="str">
        <f t="shared" si="17"/>
        <v xml:space="preserve">wir. </v>
      </c>
      <c r="I115" s="117"/>
      <c r="J115" s="117" t="str">
        <f t="shared" si="30"/>
        <v xml:space="preserve">uchwyty, światłowód, 0 </v>
      </c>
      <c r="K115" s="117"/>
      <c r="L115" s="40" t="s">
        <v>77</v>
      </c>
      <c r="M115" s="112"/>
      <c r="N115" s="30"/>
      <c r="O115" s="30"/>
      <c r="P115" s="33"/>
      <c r="Q115" s="19"/>
      <c r="R115" s="39">
        <v>3</v>
      </c>
      <c r="S115" s="30"/>
      <c r="T115" s="30"/>
      <c r="U115" s="34">
        <f t="shared" si="36"/>
        <v>2</v>
      </c>
      <c r="V115" s="35"/>
      <c r="W115" s="35"/>
      <c r="X115" s="18" t="str">
        <f t="shared" si="19"/>
        <v>AsXSn 4x50 mm2+AsXSn 1x25 mm2</v>
      </c>
      <c r="Y115" s="18" t="str">
        <f t="shared" si="20"/>
        <v xml:space="preserve"> przyłącze napow. nN</v>
      </c>
      <c r="Z115" s="18">
        <f t="shared" si="35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113</v>
      </c>
      <c r="D116" s="116">
        <f t="shared" si="31"/>
        <v>113</v>
      </c>
      <c r="E116" s="116">
        <f t="shared" si="27"/>
        <v>0</v>
      </c>
      <c r="F116" s="117" t="str">
        <f t="shared" si="28"/>
        <v>sprawdz</v>
      </c>
      <c r="G116" s="118" t="str">
        <f t="shared" si="29"/>
        <v xml:space="preserve"> CHECK</v>
      </c>
      <c r="H116" s="116" t="str">
        <f t="shared" si="17"/>
        <v xml:space="preserve">wir. </v>
      </c>
      <c r="I116" s="117"/>
      <c r="J116" s="117" t="str">
        <f t="shared" si="30"/>
        <v xml:space="preserve">uchwyty, światłowód, 0 </v>
      </c>
      <c r="K116" s="117"/>
      <c r="L116" s="40" t="s">
        <v>77</v>
      </c>
      <c r="M116" s="112"/>
      <c r="N116" s="30"/>
      <c r="O116" s="44"/>
      <c r="P116" s="33"/>
      <c r="Q116" s="19"/>
      <c r="R116" s="39">
        <v>3</v>
      </c>
      <c r="S116" s="30"/>
      <c r="T116" s="30"/>
      <c r="U116" s="34">
        <f t="shared" si="36"/>
        <v>2</v>
      </c>
      <c r="V116" s="35"/>
      <c r="W116" s="35"/>
      <c r="X116" s="18" t="str">
        <f t="shared" si="19"/>
        <v>AsXSn 4x50 mm2+AsXSn 1x25 mm2</v>
      </c>
      <c r="Y116" s="18" t="str">
        <f t="shared" si="20"/>
        <v xml:space="preserve"> przyłącze napow. nN</v>
      </c>
      <c r="Z116" s="18">
        <f t="shared" si="35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114</v>
      </c>
      <c r="D117" s="116">
        <f t="shared" si="31"/>
        <v>114</v>
      </c>
      <c r="E117" s="116">
        <f t="shared" si="27"/>
        <v>0</v>
      </c>
      <c r="F117" s="117" t="str">
        <f t="shared" si="28"/>
        <v>sprawdz</v>
      </c>
      <c r="G117" s="118" t="str">
        <f t="shared" si="29"/>
        <v xml:space="preserve"> CHECK</v>
      </c>
      <c r="H117" s="116" t="str">
        <f t="shared" si="17"/>
        <v xml:space="preserve">wir. </v>
      </c>
      <c r="I117" s="117"/>
      <c r="J117" s="117" t="str">
        <f t="shared" si="30"/>
        <v xml:space="preserve">uchwyty, światłowód, 0 </v>
      </c>
      <c r="K117" s="117"/>
      <c r="L117" s="40" t="s">
        <v>77</v>
      </c>
      <c r="M117" s="112"/>
      <c r="N117" s="14"/>
      <c r="O117" s="30"/>
      <c r="P117" s="33"/>
      <c r="Q117" s="19"/>
      <c r="R117" s="39">
        <v>3</v>
      </c>
      <c r="S117" s="30"/>
      <c r="T117" s="30"/>
      <c r="U117" s="34">
        <f t="shared" si="36"/>
        <v>2</v>
      </c>
      <c r="V117" s="35"/>
      <c r="W117" s="35"/>
      <c r="X117" s="18" t="str">
        <f t="shared" si="19"/>
        <v>AsXSn 4x50 mm2+AsXSn 1x25 mm2</v>
      </c>
      <c r="Y117" s="18" t="str">
        <f t="shared" si="20"/>
        <v xml:space="preserve"> przyłącze napow. nN</v>
      </c>
      <c r="Z117" s="18">
        <f t="shared" si="35"/>
        <v>0</v>
      </c>
      <c r="AA117" s="16"/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115</v>
      </c>
      <c r="D118" s="116">
        <f t="shared" si="31"/>
        <v>115</v>
      </c>
      <c r="E118" s="116">
        <f t="shared" si="27"/>
        <v>0</v>
      </c>
      <c r="F118" s="117" t="str">
        <f t="shared" si="28"/>
        <v>sprawdz</v>
      </c>
      <c r="G118" s="118" t="str">
        <f t="shared" si="29"/>
        <v xml:space="preserve"> CHECK</v>
      </c>
      <c r="H118" s="116" t="str">
        <f t="shared" si="17"/>
        <v xml:space="preserve">wir. </v>
      </c>
      <c r="I118" s="117"/>
      <c r="J118" s="117" t="str">
        <f t="shared" si="30"/>
        <v xml:space="preserve">uchwyty, światłowód, 0 </v>
      </c>
      <c r="K118" s="117"/>
      <c r="L118" s="40" t="s">
        <v>77</v>
      </c>
      <c r="M118" s="112"/>
      <c r="N118" s="30"/>
      <c r="O118" s="30"/>
      <c r="P118" s="33"/>
      <c r="Q118" s="19"/>
      <c r="R118" s="39">
        <v>3</v>
      </c>
      <c r="S118" s="30"/>
      <c r="T118" s="30"/>
      <c r="U118" s="34">
        <f t="shared" si="36"/>
        <v>2</v>
      </c>
      <c r="V118" s="35"/>
      <c r="W118" s="35"/>
      <c r="X118" s="18" t="str">
        <f t="shared" si="19"/>
        <v>AsXSn 4x50 mm2+AsXSn 1x25 mm2</v>
      </c>
      <c r="Y118" s="18" t="str">
        <f t="shared" si="20"/>
        <v xml:space="preserve"> przyłącze napow. nN</v>
      </c>
      <c r="Z118" s="18">
        <f t="shared" si="35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116</v>
      </c>
      <c r="D119" s="116">
        <f t="shared" si="31"/>
        <v>116</v>
      </c>
      <c r="E119" s="116">
        <f t="shared" si="27"/>
        <v>0</v>
      </c>
      <c r="F119" s="117" t="str">
        <f t="shared" si="28"/>
        <v>sprawdz</v>
      </c>
      <c r="G119" s="118" t="str">
        <f t="shared" si="29"/>
        <v xml:space="preserve"> CHECK</v>
      </c>
      <c r="H119" s="116" t="str">
        <f t="shared" si="17"/>
        <v xml:space="preserve">wir. </v>
      </c>
      <c r="I119" s="117"/>
      <c r="J119" s="117" t="str">
        <f t="shared" si="30"/>
        <v xml:space="preserve">uchwyty, światłowód, 0 </v>
      </c>
      <c r="K119" s="117"/>
      <c r="L119" s="40" t="s">
        <v>77</v>
      </c>
      <c r="M119" s="112"/>
      <c r="N119" s="14"/>
      <c r="O119" s="30"/>
      <c r="P119" s="33"/>
      <c r="Q119" s="19"/>
      <c r="R119" s="39">
        <v>3</v>
      </c>
      <c r="S119" s="30"/>
      <c r="T119" s="30"/>
      <c r="U119" s="34">
        <f t="shared" si="36"/>
        <v>2</v>
      </c>
      <c r="V119" s="32"/>
      <c r="W119" s="35"/>
      <c r="X119" s="18" t="str">
        <f t="shared" si="19"/>
        <v>AsXSn 4x50 mm2+AsXSn 1x25 mm2</v>
      </c>
      <c r="Y119" s="18" t="str">
        <f t="shared" si="20"/>
        <v xml:space="preserve"> przyłącze napow. nN</v>
      </c>
      <c r="Z119" s="18">
        <f t="shared" si="35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117</v>
      </c>
      <c r="D120" s="116">
        <f t="shared" si="31"/>
        <v>117</v>
      </c>
      <c r="E120" s="116">
        <f t="shared" si="27"/>
        <v>0</v>
      </c>
      <c r="F120" s="117" t="str">
        <f t="shared" si="28"/>
        <v>sprawdz</v>
      </c>
      <c r="G120" s="118" t="str">
        <f t="shared" si="29"/>
        <v xml:space="preserve"> CHECK</v>
      </c>
      <c r="H120" s="116" t="str">
        <f t="shared" si="17"/>
        <v xml:space="preserve">wir. </v>
      </c>
      <c r="I120" s="117"/>
      <c r="J120" s="117" t="str">
        <f t="shared" si="30"/>
        <v xml:space="preserve">uchwyty, światłowód, 0 </v>
      </c>
      <c r="K120" s="117"/>
      <c r="L120" s="40" t="s">
        <v>77</v>
      </c>
      <c r="M120" s="112"/>
      <c r="N120" s="30"/>
      <c r="O120" s="30"/>
      <c r="P120" s="33"/>
      <c r="Q120" s="19"/>
      <c r="R120" s="39">
        <v>3</v>
      </c>
      <c r="S120" s="30"/>
      <c r="T120" s="30"/>
      <c r="U120" s="34">
        <f t="shared" si="36"/>
        <v>2</v>
      </c>
      <c r="V120" s="35"/>
      <c r="W120" s="35"/>
      <c r="X120" s="18" t="str">
        <f t="shared" si="19"/>
        <v>AsXSn 4x50 mm2+AsXSn 1x25 mm2</v>
      </c>
      <c r="Y120" s="18" t="str">
        <f t="shared" si="20"/>
        <v xml:space="preserve"> przyłącze napow. nN</v>
      </c>
      <c r="Z120" s="18">
        <f t="shared" si="35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118</v>
      </c>
      <c r="D121" s="116">
        <f t="shared" si="31"/>
        <v>118</v>
      </c>
      <c r="E121" s="116">
        <f t="shared" si="27"/>
        <v>0</v>
      </c>
      <c r="F121" s="117" t="str">
        <f t="shared" si="28"/>
        <v>sprawdz</v>
      </c>
      <c r="G121" s="118" t="str">
        <f t="shared" si="29"/>
        <v xml:space="preserve"> CHECK</v>
      </c>
      <c r="H121" s="116" t="str">
        <f t="shared" si="17"/>
        <v xml:space="preserve">wir. </v>
      </c>
      <c r="I121" s="117"/>
      <c r="J121" s="117" t="str">
        <f t="shared" si="30"/>
        <v xml:space="preserve">uchwyty, światłowód, 0 </v>
      </c>
      <c r="K121" s="117"/>
      <c r="L121" s="40" t="s">
        <v>77</v>
      </c>
      <c r="M121" s="112"/>
      <c r="N121" s="30"/>
      <c r="O121" s="30"/>
      <c r="P121" s="33"/>
      <c r="Q121" s="19"/>
      <c r="R121" s="39">
        <v>3</v>
      </c>
      <c r="S121" s="30"/>
      <c r="T121" s="30"/>
      <c r="U121" s="34">
        <f t="shared" si="36"/>
        <v>2</v>
      </c>
      <c r="V121" s="35"/>
      <c r="W121" s="35"/>
      <c r="X121" s="18" t="str">
        <f t="shared" si="19"/>
        <v>AsXSn 4x50 mm2+AsXSn 1x25 mm2</v>
      </c>
      <c r="Y121" s="18" t="str">
        <f t="shared" si="20"/>
        <v xml:space="preserve"> przyłącze napow. nN</v>
      </c>
      <c r="Z121" s="18">
        <f t="shared" si="35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119</v>
      </c>
      <c r="D122" s="116">
        <f t="shared" si="31"/>
        <v>119</v>
      </c>
      <c r="E122" s="116">
        <f t="shared" si="27"/>
        <v>0</v>
      </c>
      <c r="F122" s="117" t="str">
        <f t="shared" si="28"/>
        <v>sprawdz</v>
      </c>
      <c r="G122" s="118" t="str">
        <f t="shared" si="29"/>
        <v xml:space="preserve"> CHECK</v>
      </c>
      <c r="H122" s="116" t="str">
        <f t="shared" si="17"/>
        <v xml:space="preserve">wir. </v>
      </c>
      <c r="I122" s="117"/>
      <c r="J122" s="117" t="str">
        <f t="shared" si="30"/>
        <v xml:space="preserve">uchwyty, światłowód, 0 </v>
      </c>
      <c r="K122" s="117"/>
      <c r="L122" s="40" t="s">
        <v>77</v>
      </c>
      <c r="M122" s="112"/>
      <c r="N122" s="14"/>
      <c r="O122" s="30"/>
      <c r="P122" s="33"/>
      <c r="Q122" s="19"/>
      <c r="R122" s="39">
        <v>3</v>
      </c>
      <c r="S122" s="30"/>
      <c r="T122" s="30"/>
      <c r="U122" s="34">
        <f t="shared" si="36"/>
        <v>2</v>
      </c>
      <c r="V122" s="35"/>
      <c r="W122" s="35"/>
      <c r="X122" s="18" t="str">
        <f t="shared" si="19"/>
        <v>AsXSn 4x50 mm2+AsXSn 1x25 mm2</v>
      </c>
      <c r="Y122" s="18" t="str">
        <f t="shared" si="20"/>
        <v xml:space="preserve"> przyłącze napow. nN</v>
      </c>
      <c r="Z122" s="18">
        <f t="shared" si="35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120</v>
      </c>
      <c r="D123" s="116">
        <f t="shared" si="31"/>
        <v>120</v>
      </c>
      <c r="E123" s="116">
        <f t="shared" si="27"/>
        <v>0</v>
      </c>
      <c r="F123" s="117" t="str">
        <f t="shared" si="28"/>
        <v>sprawdz</v>
      </c>
      <c r="G123" s="118" t="str">
        <f t="shared" si="29"/>
        <v xml:space="preserve"> CHECK</v>
      </c>
      <c r="H123" s="116" t="str">
        <f t="shared" si="17"/>
        <v xml:space="preserve">wir. </v>
      </c>
      <c r="I123" s="117"/>
      <c r="J123" s="117" t="str">
        <f t="shared" si="30"/>
        <v xml:space="preserve">uchwyty, światłowód, 0 </v>
      </c>
      <c r="K123" s="117"/>
      <c r="L123" s="40" t="s">
        <v>77</v>
      </c>
      <c r="M123" s="112"/>
      <c r="N123" s="30"/>
      <c r="O123" s="30"/>
      <c r="P123" s="33"/>
      <c r="Q123" s="19"/>
      <c r="R123" s="39">
        <v>3</v>
      </c>
      <c r="S123" s="30"/>
      <c r="T123" s="30"/>
      <c r="U123" s="34">
        <f t="shared" si="36"/>
        <v>2</v>
      </c>
      <c r="V123" s="35"/>
      <c r="W123" s="35">
        <f>RADIANS(V123)</f>
        <v>0</v>
      </c>
      <c r="X123" s="18" t="str">
        <f t="shared" si="19"/>
        <v>AsXSn 4x50 mm2+AsXSn 1x25 mm2</v>
      </c>
      <c r="Y123" s="18" t="str">
        <f t="shared" si="20"/>
        <v xml:space="preserve"> przyłącze napow. nN</v>
      </c>
      <c r="Z123" s="18">
        <f t="shared" si="35"/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121</v>
      </c>
      <c r="D124" s="116">
        <f t="shared" si="31"/>
        <v>121</v>
      </c>
      <c r="E124" s="116">
        <f t="shared" si="27"/>
        <v>0</v>
      </c>
      <c r="F124" s="117" t="str">
        <f t="shared" si="28"/>
        <v>sprawdz</v>
      </c>
      <c r="G124" s="118" t="str">
        <f t="shared" si="29"/>
        <v xml:space="preserve"> CHECK</v>
      </c>
      <c r="H124" s="116" t="str">
        <f t="shared" si="17"/>
        <v xml:space="preserve">wir. </v>
      </c>
      <c r="I124" s="117"/>
      <c r="J124" s="117" t="str">
        <f t="shared" si="30"/>
        <v xml:space="preserve">uchwyty, światłowód, 0 </v>
      </c>
      <c r="K124" s="117"/>
      <c r="L124" s="40" t="s">
        <v>77</v>
      </c>
      <c r="M124" s="112"/>
      <c r="N124" s="30"/>
      <c r="O124" s="30"/>
      <c r="P124" s="33"/>
      <c r="Q124" s="19"/>
      <c r="R124" s="39">
        <v>3</v>
      </c>
      <c r="S124" s="30"/>
      <c r="T124" s="30"/>
      <c r="U124" s="34">
        <f t="shared" si="36"/>
        <v>2</v>
      </c>
      <c r="V124" s="35"/>
      <c r="W124" s="35"/>
      <c r="X124" s="18" t="str">
        <f t="shared" si="19"/>
        <v>AsXSn 4x50 mm2+AsXSn 1x25 mm2</v>
      </c>
      <c r="Y124" s="18" t="str">
        <f t="shared" si="20"/>
        <v xml:space="preserve"> przyłącze napow. nN</v>
      </c>
      <c r="Z124" s="18">
        <f t="shared" si="35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20">
        <v>101</v>
      </c>
      <c r="D125" s="116">
        <f t="shared" si="31"/>
        <v>122</v>
      </c>
      <c r="E125" s="116">
        <f t="shared" si="27"/>
        <v>0</v>
      </c>
      <c r="F125" s="117" t="str">
        <f t="shared" si="28"/>
        <v>sprawdz</v>
      </c>
      <c r="G125" s="118" t="str">
        <f t="shared" si="29"/>
        <v xml:space="preserve"> CHECK</v>
      </c>
      <c r="H125" s="116" t="str">
        <f t="shared" si="17"/>
        <v xml:space="preserve">wir. </v>
      </c>
      <c r="I125" s="117"/>
      <c r="J125" s="117" t="str">
        <f t="shared" si="30"/>
        <v xml:space="preserve">uchwyty, światłowód, 0 </v>
      </c>
      <c r="K125" s="117"/>
      <c r="L125" s="40" t="s">
        <v>77</v>
      </c>
      <c r="M125" s="112"/>
      <c r="N125" s="30"/>
      <c r="O125" s="30"/>
      <c r="P125" s="33"/>
      <c r="Q125" s="19"/>
      <c r="R125" s="39">
        <v>3</v>
      </c>
      <c r="S125" s="30"/>
      <c r="T125" s="30"/>
      <c r="U125" s="34">
        <f t="shared" si="36"/>
        <v>2</v>
      </c>
      <c r="V125" s="35"/>
      <c r="W125" s="35"/>
      <c r="X125" s="18" t="str">
        <f t="shared" si="19"/>
        <v>AsXSn 4x50 mm2+AsXSn 1x25 mm2</v>
      </c>
      <c r="Y125" s="18" t="str">
        <f t="shared" si="20"/>
        <v xml:space="preserve"> przyłącze napow. nN</v>
      </c>
      <c r="Z125" s="18">
        <f t="shared" si="35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20">
        <v>102</v>
      </c>
      <c r="D126" s="116">
        <f t="shared" si="31"/>
        <v>123</v>
      </c>
      <c r="E126" s="116">
        <f t="shared" si="27"/>
        <v>0</v>
      </c>
      <c r="F126" s="117" t="str">
        <f t="shared" si="28"/>
        <v>sprawdz</v>
      </c>
      <c r="G126" s="118" t="str">
        <f t="shared" si="29"/>
        <v xml:space="preserve"> CHECK</v>
      </c>
      <c r="H126" s="116" t="str">
        <f t="shared" si="17"/>
        <v xml:space="preserve">wir. </v>
      </c>
      <c r="I126" s="117"/>
      <c r="J126" s="117" t="str">
        <f t="shared" si="30"/>
        <v xml:space="preserve">uchwyty, światłowód, 0 </v>
      </c>
      <c r="K126" s="117"/>
      <c r="L126" s="40" t="s">
        <v>77</v>
      </c>
      <c r="M126" s="112"/>
      <c r="N126" s="30"/>
      <c r="O126" s="30"/>
      <c r="P126" s="33"/>
      <c r="Q126" s="19"/>
      <c r="R126" s="39">
        <v>3</v>
      </c>
      <c r="S126" s="30"/>
      <c r="T126" s="30"/>
      <c r="U126" s="34">
        <f t="shared" si="36"/>
        <v>2</v>
      </c>
      <c r="V126" s="35"/>
      <c r="W126" s="35"/>
      <c r="X126" s="18" t="str">
        <f t="shared" si="19"/>
        <v>AsXSn 4x50 mm2+AsXSn 1x25 mm2</v>
      </c>
      <c r="Y126" s="18" t="str">
        <f t="shared" si="20"/>
        <v xml:space="preserve"> przyłącze napow. nN</v>
      </c>
      <c r="Z126" s="18">
        <f t="shared" si="35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103</v>
      </c>
      <c r="D127" s="116">
        <f t="shared" si="31"/>
        <v>124</v>
      </c>
      <c r="E127" s="116">
        <f t="shared" si="27"/>
        <v>0</v>
      </c>
      <c r="F127" s="117" t="str">
        <f t="shared" si="28"/>
        <v>sprawdz</v>
      </c>
      <c r="G127" s="118" t="str">
        <f t="shared" si="29"/>
        <v xml:space="preserve"> CHECK</v>
      </c>
      <c r="H127" s="116" t="str">
        <f t="shared" si="17"/>
        <v xml:space="preserve">wir. </v>
      </c>
      <c r="I127" s="117"/>
      <c r="J127" s="117" t="str">
        <f t="shared" si="30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3</v>
      </c>
      <c r="S127" s="30"/>
      <c r="T127" s="30"/>
      <c r="U127" s="34">
        <f t="shared" si="36"/>
        <v>2</v>
      </c>
      <c r="V127" s="35"/>
      <c r="W127" s="35"/>
      <c r="X127" s="18" t="str">
        <f t="shared" si="19"/>
        <v>AsXSn 4x50 mm2+AsXSn 1x25 mm2</v>
      </c>
      <c r="Y127" s="18" t="str">
        <f t="shared" si="20"/>
        <v xml:space="preserve"> przyłącze napow. nN</v>
      </c>
      <c r="Z127" s="18">
        <f t="shared" si="35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20">
        <v>104</v>
      </c>
      <c r="D128" s="116">
        <f t="shared" si="31"/>
        <v>125</v>
      </c>
      <c r="E128" s="116">
        <f t="shared" si="27"/>
        <v>0</v>
      </c>
      <c r="F128" s="117" t="str">
        <f t="shared" si="28"/>
        <v>sprawdz</v>
      </c>
      <c r="G128" s="118" t="str">
        <f t="shared" si="29"/>
        <v xml:space="preserve"> CHECK</v>
      </c>
      <c r="H128" s="116" t="str">
        <f t="shared" si="17"/>
        <v xml:space="preserve">wir. </v>
      </c>
      <c r="I128" s="117"/>
      <c r="J128" s="117" t="str">
        <f t="shared" si="30"/>
        <v xml:space="preserve">uchwyty, światłowód, 0 </v>
      </c>
      <c r="K128" s="117"/>
      <c r="L128" s="40" t="s">
        <v>77</v>
      </c>
      <c r="M128" s="112"/>
      <c r="N128" s="30"/>
      <c r="O128" s="30"/>
      <c r="P128" s="33"/>
      <c r="Q128" s="19"/>
      <c r="R128" s="39">
        <v>3</v>
      </c>
      <c r="S128" s="30"/>
      <c r="T128" s="30"/>
      <c r="U128" s="34">
        <f t="shared" si="36"/>
        <v>2</v>
      </c>
      <c r="V128" s="35"/>
      <c r="W128" s="35"/>
      <c r="X128" s="18" t="str">
        <f t="shared" si="19"/>
        <v>AsXSn 4x50 mm2+AsXSn 1x25 mm2</v>
      </c>
      <c r="Y128" s="18" t="str">
        <f t="shared" si="20"/>
        <v xml:space="preserve"> przyłącze napow. nN</v>
      </c>
      <c r="Z128" s="18">
        <f t="shared" si="35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20">
        <v>105</v>
      </c>
      <c r="D129" s="116">
        <f t="shared" si="31"/>
        <v>126</v>
      </c>
      <c r="E129" s="116">
        <f t="shared" si="27"/>
        <v>0</v>
      </c>
      <c r="F129" s="117" t="str">
        <f t="shared" si="28"/>
        <v>sprawdz</v>
      </c>
      <c r="G129" s="118" t="str">
        <f t="shared" si="29"/>
        <v xml:space="preserve"> CHECK</v>
      </c>
      <c r="H129" s="116" t="str">
        <f t="shared" si="17"/>
        <v xml:space="preserve">wir. </v>
      </c>
      <c r="I129" s="117"/>
      <c r="J129" s="117" t="str">
        <f t="shared" si="30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3</v>
      </c>
      <c r="S129" s="30"/>
      <c r="T129" s="30"/>
      <c r="U129" s="34">
        <f t="shared" si="36"/>
        <v>2</v>
      </c>
      <c r="V129" s="35"/>
      <c r="W129" s="35"/>
      <c r="X129" s="18" t="str">
        <f t="shared" si="19"/>
        <v>AsXSn 4x50 mm2+AsXSn 1x25 mm2</v>
      </c>
      <c r="Y129" s="18" t="str">
        <f t="shared" si="20"/>
        <v xml:space="preserve"> przyłącze napow. nN</v>
      </c>
      <c r="Z129" s="18">
        <f t="shared" si="35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106</v>
      </c>
      <c r="D130" s="116">
        <f t="shared" si="31"/>
        <v>127</v>
      </c>
      <c r="E130" s="116">
        <f t="shared" si="27"/>
        <v>0</v>
      </c>
      <c r="F130" s="117" t="str">
        <f t="shared" si="28"/>
        <v>sprawdz</v>
      </c>
      <c r="G130" s="118" t="str">
        <f t="shared" si="29"/>
        <v xml:space="preserve"> CHECK</v>
      </c>
      <c r="H130" s="116"/>
      <c r="I130" s="117"/>
      <c r="J130" s="117" t="str">
        <f t="shared" si="30"/>
        <v xml:space="preserve">uchwyty, światłowód, 0 </v>
      </c>
      <c r="K130" s="117"/>
      <c r="L130" s="40" t="s">
        <v>77</v>
      </c>
      <c r="M130" s="112"/>
      <c r="N130" s="30"/>
      <c r="O130" s="30"/>
      <c r="P130" s="33"/>
      <c r="Q130" s="19"/>
      <c r="R130" s="39">
        <v>3</v>
      </c>
      <c r="S130" s="30"/>
      <c r="T130" s="30"/>
      <c r="U130" s="34">
        <f t="shared" si="36"/>
        <v>2</v>
      </c>
      <c r="V130" s="35"/>
      <c r="W130" s="35"/>
      <c r="X130" s="18" t="str">
        <f t="shared" si="19"/>
        <v>AsXSn 4x50 mm2+AsXSn 1x25 mm2</v>
      </c>
      <c r="Y130" s="18" t="str">
        <f t="shared" si="20"/>
        <v xml:space="preserve"> przyłącze napow. nN</v>
      </c>
      <c r="Z130" s="18">
        <f t="shared" si="35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20">
        <v>107</v>
      </c>
      <c r="D131" s="116">
        <f t="shared" si="31"/>
        <v>128</v>
      </c>
      <c r="E131" s="116">
        <f t="shared" si="27"/>
        <v>0</v>
      </c>
      <c r="F131" s="117" t="str">
        <f t="shared" si="28"/>
        <v>sprawdz</v>
      </c>
      <c r="G131" s="118" t="str">
        <f t="shared" si="29"/>
        <v xml:space="preserve"> CHECK</v>
      </c>
      <c r="H131" s="116"/>
      <c r="I131" s="117"/>
      <c r="J131" s="117" t="str">
        <f t="shared" si="30"/>
        <v xml:space="preserve">uchwyty, światłowód, 0 </v>
      </c>
      <c r="K131" s="117"/>
      <c r="L131" s="40" t="s">
        <v>77</v>
      </c>
      <c r="M131" s="112"/>
      <c r="N131" s="30"/>
      <c r="O131" s="44"/>
      <c r="P131" s="33"/>
      <c r="Q131" s="19"/>
      <c r="R131" s="39">
        <v>3</v>
      </c>
      <c r="S131" s="30"/>
      <c r="T131" s="30"/>
      <c r="U131" s="34">
        <f t="shared" si="36"/>
        <v>2</v>
      </c>
      <c r="V131" s="35"/>
      <c r="W131" s="35">
        <f>RADIANS(V131)</f>
        <v>0</v>
      </c>
      <c r="X131" s="18" t="str">
        <f t="shared" ref="X131:X194" si="37">IF(R131=1,("AL.  4x50 mm2+AL. 1x25 mm2"),IF(R131=2,("AL.  4x50 mm2+AL. 2x25 mm2"),IF(R131=3,("AsXSn 4x50 mm2+AsXSn 1x25 mm2"),IF(R131=4,("AsXSn 4x50 mm2+AsXSn 2x25 mm2"),IF(R131=5,("AL.  4x50 mm2"),IF(R131=6,("AsXSn 4x50 mm2"),IF(R131=9,("2xAL. 2x25 mm2"),IF(R131=8,("3xAsXSn 4x50 mm2+AsXSn 2x25 mm2"),IF(R131=10,("AsXSn 4x70 mm2+AL.  4x50 mm2+AL. 2x25 mm2"),IF(R131=11,("AL.  7x50 mm2+AL. 2x25 mm2")))))))))))</f>
        <v>AsXSn 4x50 mm2+AsXSn 1x25 mm2</v>
      </c>
      <c r="Y131" s="18" t="str">
        <f t="shared" ref="Y131:Y194" si="38">IF(S131="T",(", lampa OU, przyłącze napow. nN"), (" przyłącze napow. nN"))</f>
        <v xml:space="preserve"> przyłącze napow. nN</v>
      </c>
      <c r="Z131" s="18">
        <f t="shared" si="35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20">
        <v>108</v>
      </c>
      <c r="D132" s="116">
        <f t="shared" si="31"/>
        <v>129</v>
      </c>
      <c r="E132" s="116">
        <f t="shared" si="27"/>
        <v>0</v>
      </c>
      <c r="F132" s="117" t="str">
        <f t="shared" si="28"/>
        <v>sprawdz</v>
      </c>
      <c r="G132" s="118" t="str">
        <f t="shared" si="29"/>
        <v xml:space="preserve"> CHECK</v>
      </c>
      <c r="H132" s="116"/>
      <c r="I132" s="117"/>
      <c r="J132" s="117" t="str">
        <f t="shared" si="30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3</v>
      </c>
      <c r="S132" s="30"/>
      <c r="T132" s="30"/>
      <c r="U132" s="34">
        <f t="shared" si="36"/>
        <v>2</v>
      </c>
      <c r="V132" s="35"/>
      <c r="W132" s="35"/>
      <c r="X132" s="18" t="str">
        <f t="shared" si="37"/>
        <v>AsXSn 4x50 mm2+AsXSn 1x25 mm2</v>
      </c>
      <c r="Y132" s="18" t="str">
        <f t="shared" si="38"/>
        <v xml:space="preserve"> przyłącze napow. nN</v>
      </c>
      <c r="Z132" s="18">
        <f t="shared" si="35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109</v>
      </c>
      <c r="D133" s="116">
        <f t="shared" si="31"/>
        <v>130</v>
      </c>
      <c r="E133" s="116">
        <f t="shared" ref="E133:E157" si="39">M133</f>
        <v>0</v>
      </c>
      <c r="F133" s="117" t="str">
        <f t="shared" ref="F133:F191" si="40">IF(O133="-10.5/10/E",1000,IF(OR(N133="Nr",N133="Kr",N133="Or",N133="RPKr",N133="RNKr"),1472,IF(N133="P",227,IF(N133="BN",454,IF(N133="Np.",1250,"sprawdz")))))</f>
        <v>sprawdz</v>
      </c>
      <c r="G133" s="118" t="str">
        <f t="shared" ref="G133:G144" si="41">IF(N133="P",1.4308*P133+64.2+37.8+T133,IF(OR(N133="Kr",N133="RPKr",N133="RPK",N133="K"),501+321.33+1.43*P133+79,IF(OR(N133="Nr",N133="N",N133="Nrp"),2*501*COS(W133/2)+20+79+125,IF(N133="Or",657,IF(OR(N133="Pb",N133="BN",N133="Pp"),1.43*P133+64.2+77.6+T134," CHECK")))))</f>
        <v xml:space="preserve"> CHECK</v>
      </c>
      <c r="H133" s="116"/>
      <c r="I133" s="117"/>
      <c r="J133" s="117" t="str">
        <f t="shared" ref="J133:J196" si="42">CONCATENATE("uchwyty, światłowód, ",Z133,IF(Q133=1, ", mufa i zapas", " "))</f>
        <v xml:space="preserve">uchwyty, światłowód, 0 </v>
      </c>
      <c r="K133" s="117"/>
      <c r="L133" s="40" t="s">
        <v>77</v>
      </c>
      <c r="M133" s="112"/>
      <c r="N133" s="30"/>
      <c r="O133" s="30"/>
      <c r="P133" s="33"/>
      <c r="Q133" s="19"/>
      <c r="R133" s="39">
        <v>3</v>
      </c>
      <c r="S133" s="30"/>
      <c r="T133" s="30"/>
      <c r="U133" s="34">
        <f t="shared" si="36"/>
        <v>2</v>
      </c>
      <c r="V133" s="35"/>
      <c r="W133" s="35"/>
      <c r="X133" s="18" t="str">
        <f t="shared" si="37"/>
        <v>AsXSn 4x50 mm2+AsXSn 1x25 mm2</v>
      </c>
      <c r="Y133" s="18" t="str">
        <f t="shared" si="38"/>
        <v xml:space="preserve"> przyłącze napow. nN</v>
      </c>
      <c r="Z133" s="18">
        <f t="shared" si="35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20">
        <v>110</v>
      </c>
      <c r="D134" s="116">
        <f t="shared" ref="D134:D145" si="43">IF(E134=1,1,D133+1)</f>
        <v>131</v>
      </c>
      <c r="E134" s="116">
        <f t="shared" si="39"/>
        <v>0</v>
      </c>
      <c r="F134" s="117" t="str">
        <f t="shared" si="40"/>
        <v>sprawdz</v>
      </c>
      <c r="G134" s="118" t="str">
        <f t="shared" si="41"/>
        <v xml:space="preserve"> CHECK</v>
      </c>
      <c r="H134" s="116"/>
      <c r="I134" s="117"/>
      <c r="J134" s="117" t="str">
        <f t="shared" si="42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3</v>
      </c>
      <c r="S134" s="30"/>
      <c r="T134" s="30"/>
      <c r="U134" s="34">
        <f t="shared" si="36"/>
        <v>2</v>
      </c>
      <c r="V134" s="35"/>
      <c r="W134" s="35"/>
      <c r="X134" s="18" t="str">
        <f t="shared" si="37"/>
        <v>AsXSn 4x50 mm2+AsXSn 1x25 mm2</v>
      </c>
      <c r="Y134" s="18" t="str">
        <f t="shared" si="38"/>
        <v xml:space="preserve"> przyłącze napow. nN</v>
      </c>
      <c r="Z134" s="18">
        <f t="shared" si="35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20">
        <v>111</v>
      </c>
      <c r="D135" s="116">
        <f t="shared" si="43"/>
        <v>132</v>
      </c>
      <c r="E135" s="116">
        <f t="shared" si="39"/>
        <v>0</v>
      </c>
      <c r="F135" s="117" t="str">
        <f t="shared" si="40"/>
        <v>sprawdz</v>
      </c>
      <c r="G135" s="118" t="str">
        <f t="shared" si="41"/>
        <v xml:space="preserve"> CHECK</v>
      </c>
      <c r="H135" s="116"/>
      <c r="I135" s="117"/>
      <c r="J135" s="117" t="str">
        <f t="shared" si="42"/>
        <v xml:space="preserve">uchwyty, światłowód, 0 </v>
      </c>
      <c r="K135" s="117"/>
      <c r="L135" s="40" t="s">
        <v>77</v>
      </c>
      <c r="M135" s="112"/>
      <c r="N135" s="30"/>
      <c r="O135" s="44"/>
      <c r="P135" s="33"/>
      <c r="Q135" s="19"/>
      <c r="R135" s="39">
        <v>3</v>
      </c>
      <c r="S135" s="30"/>
      <c r="T135" s="30"/>
      <c r="U135" s="34">
        <f t="shared" si="36"/>
        <v>2</v>
      </c>
      <c r="V135" s="35"/>
      <c r="W135" s="35"/>
      <c r="X135" s="18" t="str">
        <f t="shared" si="37"/>
        <v>AsXSn 4x50 mm2+AsXSn 1x25 mm2</v>
      </c>
      <c r="Y135" s="18" t="str">
        <f t="shared" si="38"/>
        <v xml:space="preserve"> przyłącze napow. nN</v>
      </c>
      <c r="Z135" s="18">
        <f t="shared" si="35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112</v>
      </c>
      <c r="D136" s="116">
        <f t="shared" si="43"/>
        <v>133</v>
      </c>
      <c r="E136" s="116">
        <f t="shared" si="39"/>
        <v>0</v>
      </c>
      <c r="F136" s="117" t="str">
        <f t="shared" si="40"/>
        <v>sprawdz</v>
      </c>
      <c r="G136" s="118" t="str">
        <f t="shared" si="41"/>
        <v xml:space="preserve"> CHECK</v>
      </c>
      <c r="H136" s="116"/>
      <c r="I136" s="117"/>
      <c r="J136" s="117" t="str">
        <f t="shared" si="42"/>
        <v xml:space="preserve">uchwyty, światłowód, 0 </v>
      </c>
      <c r="K136" s="117"/>
      <c r="L136" s="40" t="s">
        <v>77</v>
      </c>
      <c r="M136" s="112"/>
      <c r="N136" s="30"/>
      <c r="O136" s="30"/>
      <c r="P136" s="33"/>
      <c r="Q136" s="19"/>
      <c r="R136" s="39">
        <v>3</v>
      </c>
      <c r="S136" s="30"/>
      <c r="T136" s="30"/>
      <c r="U136" s="34">
        <f t="shared" si="36"/>
        <v>2</v>
      </c>
      <c r="V136" s="35"/>
      <c r="W136" s="35"/>
      <c r="X136" s="18" t="str">
        <f t="shared" si="37"/>
        <v>AsXSn 4x50 mm2+AsXSn 1x25 mm2</v>
      </c>
      <c r="Y136" s="18" t="str">
        <f t="shared" si="38"/>
        <v xml:space="preserve"> przyłącze napow. nN</v>
      </c>
      <c r="Z136" s="18">
        <f t="shared" si="35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20">
        <v>113</v>
      </c>
      <c r="D137" s="116">
        <f t="shared" si="43"/>
        <v>134</v>
      </c>
      <c r="E137" s="116">
        <f t="shared" si="39"/>
        <v>0</v>
      </c>
      <c r="F137" s="117" t="str">
        <f t="shared" si="40"/>
        <v>sprawdz</v>
      </c>
      <c r="G137" s="118" t="str">
        <f t="shared" si="41"/>
        <v xml:space="preserve"> CHECK</v>
      </c>
      <c r="H137" s="116"/>
      <c r="I137" s="117"/>
      <c r="J137" s="117" t="str">
        <f t="shared" si="42"/>
        <v xml:space="preserve">uchwyty, światłowód, 0 </v>
      </c>
      <c r="K137" s="117"/>
      <c r="L137" s="40" t="s">
        <v>77</v>
      </c>
      <c r="M137" s="112"/>
      <c r="N137" s="14"/>
      <c r="O137" s="30"/>
      <c r="P137" s="33"/>
      <c r="Q137" s="19"/>
      <c r="R137" s="39">
        <v>3</v>
      </c>
      <c r="S137" s="30"/>
      <c r="T137" s="30"/>
      <c r="U137" s="34">
        <f t="shared" si="36"/>
        <v>2</v>
      </c>
      <c r="V137" s="35"/>
      <c r="W137" s="35"/>
      <c r="X137" s="18" t="str">
        <f t="shared" si="37"/>
        <v>AsXSn 4x50 mm2+AsXSn 1x25 mm2</v>
      </c>
      <c r="Y137" s="18" t="str">
        <f t="shared" si="38"/>
        <v xml:space="preserve"> przyłącze napow. nN</v>
      </c>
      <c r="Z137" s="18">
        <f t="shared" si="35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20">
        <v>114</v>
      </c>
      <c r="D138" s="116">
        <f t="shared" si="43"/>
        <v>135</v>
      </c>
      <c r="E138" s="116">
        <f t="shared" si="39"/>
        <v>0</v>
      </c>
      <c r="F138" s="117" t="str">
        <f t="shared" si="40"/>
        <v>sprawdz</v>
      </c>
      <c r="G138" s="118" t="str">
        <f t="shared" si="41"/>
        <v xml:space="preserve"> CHECK</v>
      </c>
      <c r="H138" s="116"/>
      <c r="I138" s="117"/>
      <c r="J138" s="117" t="str">
        <f t="shared" si="42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3</v>
      </c>
      <c r="S138" s="30"/>
      <c r="T138" s="30"/>
      <c r="U138" s="34">
        <f t="shared" si="36"/>
        <v>2</v>
      </c>
      <c r="V138" s="35"/>
      <c r="W138" s="35"/>
      <c r="X138" s="18" t="str">
        <f t="shared" si="37"/>
        <v>AsXSn 4x50 mm2+AsXSn 1x25 mm2</v>
      </c>
      <c r="Y138" s="18" t="str">
        <f t="shared" si="38"/>
        <v xml:space="preserve"> przyłącze napow. nN</v>
      </c>
      <c r="Z138" s="18">
        <f t="shared" si="35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16">
        <v>115</v>
      </c>
      <c r="D139" s="116">
        <f t="shared" si="43"/>
        <v>136</v>
      </c>
      <c r="E139" s="116">
        <f t="shared" si="39"/>
        <v>0</v>
      </c>
      <c r="F139" s="117" t="str">
        <f t="shared" si="40"/>
        <v>sprawdz</v>
      </c>
      <c r="G139" s="118" t="str">
        <f t="shared" si="41"/>
        <v xml:space="preserve"> CHECK</v>
      </c>
      <c r="H139" s="120"/>
      <c r="I139" s="120"/>
      <c r="J139" s="117" t="str">
        <f t="shared" si="42"/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3</v>
      </c>
      <c r="S139" s="30"/>
      <c r="T139" s="30"/>
      <c r="U139" s="34">
        <f>SUM(U112:U138)</f>
        <v>54</v>
      </c>
      <c r="V139" s="35"/>
      <c r="W139" s="35"/>
      <c r="X139" s="18" t="str">
        <f t="shared" si="37"/>
        <v>AsXSn 4x50 mm2+AsXSn 1x25 mm2</v>
      </c>
      <c r="Y139" s="18" t="str">
        <f t="shared" si="38"/>
        <v xml:space="preserve"> przyłącze napow. nN</v>
      </c>
      <c r="Z139" s="18">
        <f t="shared" si="35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116</v>
      </c>
      <c r="D140" s="116">
        <f t="shared" si="43"/>
        <v>137</v>
      </c>
      <c r="E140" s="116">
        <f t="shared" si="39"/>
        <v>0</v>
      </c>
      <c r="F140" s="117" t="str">
        <f t="shared" si="40"/>
        <v>sprawdz</v>
      </c>
      <c r="G140" s="118" t="str">
        <f t="shared" si="41"/>
        <v xml:space="preserve"> CHECK</v>
      </c>
      <c r="H140" s="120"/>
      <c r="I140" s="120"/>
      <c r="J140" s="117" t="str">
        <f t="shared" si="42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3</v>
      </c>
      <c r="S140" s="30"/>
      <c r="T140" s="30"/>
      <c r="U140" s="34"/>
      <c r="V140" s="35"/>
      <c r="W140" s="35"/>
      <c r="X140" s="18" t="str">
        <f t="shared" si="37"/>
        <v>AsXSn 4x50 mm2+AsXSn 1x25 mm2</v>
      </c>
      <c r="Y140" s="18" t="str">
        <f t="shared" si="38"/>
        <v xml:space="preserve"> przyłącze napow. nN</v>
      </c>
      <c r="Z140" s="18">
        <f t="shared" si="35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20">
        <v>117</v>
      </c>
      <c r="D141" s="116">
        <f t="shared" si="43"/>
        <v>138</v>
      </c>
      <c r="E141" s="116">
        <f t="shared" si="39"/>
        <v>0</v>
      </c>
      <c r="F141" s="117" t="str">
        <f t="shared" si="40"/>
        <v>sprawdz</v>
      </c>
      <c r="G141" s="118" t="str">
        <f t="shared" si="41"/>
        <v xml:space="preserve"> CHECK</v>
      </c>
      <c r="H141" s="126"/>
      <c r="I141" s="126"/>
      <c r="J141" s="117" t="str">
        <f t="shared" si="42"/>
        <v xml:space="preserve">uchwyty, światłowód, 0 </v>
      </c>
      <c r="K141" s="116"/>
      <c r="L141" s="40" t="s">
        <v>77</v>
      </c>
      <c r="M141" s="112"/>
      <c r="N141" s="39"/>
      <c r="O141" s="39"/>
      <c r="P141" s="33"/>
      <c r="Q141" s="19"/>
      <c r="R141" s="39">
        <v>3</v>
      </c>
      <c r="S141" s="39"/>
      <c r="T141" s="39"/>
      <c r="U141" s="34"/>
      <c r="V141" s="35"/>
      <c r="W141" s="35"/>
      <c r="X141" s="18" t="str">
        <f t="shared" si="37"/>
        <v>AsXSn 4x50 mm2+AsXSn 1x25 mm2</v>
      </c>
      <c r="Y141" s="18" t="str">
        <f t="shared" si="38"/>
        <v xml:space="preserve"> przyłącze napow. nN</v>
      </c>
      <c r="Z141" s="18">
        <f t="shared" si="35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16">
        <v>118</v>
      </c>
      <c r="D142" s="116">
        <f t="shared" si="43"/>
        <v>139</v>
      </c>
      <c r="E142" s="116">
        <f t="shared" si="39"/>
        <v>0</v>
      </c>
      <c r="F142" s="117" t="str">
        <f t="shared" si="40"/>
        <v>sprawdz</v>
      </c>
      <c r="G142" s="118" t="str">
        <f t="shared" si="41"/>
        <v xml:space="preserve"> CHECK</v>
      </c>
      <c r="H142" s="116"/>
      <c r="I142" s="116"/>
      <c r="J142" s="117" t="str">
        <f t="shared" si="42"/>
        <v xml:space="preserve">uchwyty, światłowód, 0 </v>
      </c>
      <c r="K142" s="116"/>
      <c r="L142" s="40" t="s">
        <v>77</v>
      </c>
      <c r="M142" s="112"/>
      <c r="N142" s="30"/>
      <c r="O142" s="30"/>
      <c r="P142" s="33"/>
      <c r="Q142" s="19"/>
      <c r="R142" s="39">
        <v>3</v>
      </c>
      <c r="S142" s="30"/>
      <c r="T142" s="30"/>
      <c r="U142" s="34"/>
      <c r="V142" s="35"/>
      <c r="W142" s="35"/>
      <c r="X142" s="18" t="str">
        <f t="shared" si="37"/>
        <v>AsXSn 4x50 mm2+AsXSn 1x25 mm2</v>
      </c>
      <c r="Y142" s="18" t="str">
        <f t="shared" si="38"/>
        <v xml:space="preserve"> przyłącze napow. nN</v>
      </c>
      <c r="Z142" s="18">
        <f t="shared" si="35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119</v>
      </c>
      <c r="D143" s="116">
        <f t="shared" si="43"/>
        <v>140</v>
      </c>
      <c r="E143" s="116">
        <f t="shared" si="39"/>
        <v>0</v>
      </c>
      <c r="F143" s="117" t="str">
        <f t="shared" si="40"/>
        <v>sprawdz</v>
      </c>
      <c r="G143" s="118" t="str">
        <f t="shared" si="41"/>
        <v xml:space="preserve"> CHECK</v>
      </c>
      <c r="H143" s="116"/>
      <c r="I143" s="117"/>
      <c r="J143" s="117" t="str">
        <f t="shared" si="42"/>
        <v xml:space="preserve">uchwyty, światłowód, 0 </v>
      </c>
      <c r="K143" s="117"/>
      <c r="L143" s="40" t="s">
        <v>77</v>
      </c>
      <c r="M143" s="112"/>
      <c r="N143" s="30"/>
      <c r="O143" s="44"/>
      <c r="P143" s="33"/>
      <c r="Q143" s="19"/>
      <c r="R143" s="39">
        <v>3</v>
      </c>
      <c r="S143" s="30"/>
      <c r="T143" s="30"/>
      <c r="U143" s="34">
        <f t="shared" ref="U143:U151" si="44">P143+2</f>
        <v>2</v>
      </c>
      <c r="V143" s="35"/>
      <c r="W143" s="35"/>
      <c r="X143" s="18" t="str">
        <f t="shared" si="37"/>
        <v>AsXSn 4x50 mm2+AsXSn 1x25 mm2</v>
      </c>
      <c r="Y143" s="18" t="str">
        <f t="shared" si="38"/>
        <v xml:space="preserve"> przyłącze napow. nN</v>
      </c>
      <c r="Z143" s="18">
        <f t="shared" si="35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20">
        <v>120</v>
      </c>
      <c r="D144" s="116">
        <f t="shared" si="43"/>
        <v>141</v>
      </c>
      <c r="E144" s="116">
        <f t="shared" si="39"/>
        <v>0</v>
      </c>
      <c r="F144" s="117" t="str">
        <f t="shared" si="40"/>
        <v>sprawdz</v>
      </c>
      <c r="G144" s="118" t="str">
        <f t="shared" si="41"/>
        <v xml:space="preserve"> CHECK</v>
      </c>
      <c r="H144" s="116"/>
      <c r="I144" s="117"/>
      <c r="J144" s="117" t="str">
        <f t="shared" si="42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3</v>
      </c>
      <c r="S144" s="30"/>
      <c r="T144" s="30"/>
      <c r="U144" s="34">
        <f t="shared" si="44"/>
        <v>2</v>
      </c>
      <c r="V144" s="35"/>
      <c r="W144" s="35"/>
      <c r="X144" s="18" t="str">
        <f t="shared" si="37"/>
        <v>AsXSn 4x50 mm2+AsXSn 1x25 mm2</v>
      </c>
      <c r="Y144" s="18" t="str">
        <f t="shared" si="38"/>
        <v xml:space="preserve"> przyłącze napow. nN</v>
      </c>
      <c r="Z144" s="18">
        <f t="shared" si="35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16">
        <v>121</v>
      </c>
      <c r="D145" s="116">
        <f t="shared" si="43"/>
        <v>142</v>
      </c>
      <c r="E145" s="116">
        <f t="shared" si="39"/>
        <v>0</v>
      </c>
      <c r="F145" s="117" t="str">
        <f t="shared" si="40"/>
        <v>sprawdz</v>
      </c>
      <c r="G145" s="118" t="e" cm="1">
        <f t="array" ref="G145">IF(N145="P",1.4308*P145+64.2+37.8+T145,IF(OR(N145="Kr",N145="RPKr",N145="RPK",N145="K"),501+321.33+1.43*P145+79,IF(OR(N145="Nr",N145="N",N145="Nrp"),2*501*COS(W145/2)+20+79+125,IF(N145="Or",657,IF(OR(N145="Pb",N145="BN",N145="Pp"),1.43*P145+64.2+77.6+T146, CHECK)))))</f>
        <v>#NAME?</v>
      </c>
      <c r="H145" s="116"/>
      <c r="I145" s="117"/>
      <c r="J145" s="117" t="str">
        <f t="shared" si="42"/>
        <v xml:space="preserve">uchwyty, światłowód, 0 </v>
      </c>
      <c r="K145" s="117"/>
      <c r="L145" s="31">
        <v>107</v>
      </c>
      <c r="M145" s="112"/>
      <c r="N145" s="30"/>
      <c r="O145" s="30"/>
      <c r="P145" s="33"/>
      <c r="Q145" s="19"/>
      <c r="R145" s="39">
        <v>3</v>
      </c>
      <c r="S145" s="30"/>
      <c r="T145" s="30"/>
      <c r="U145" s="34">
        <f t="shared" si="44"/>
        <v>2</v>
      </c>
      <c r="V145" s="32"/>
      <c r="W145" s="35"/>
      <c r="X145" s="18" t="str">
        <f t="shared" si="37"/>
        <v>AsXSn 4x50 mm2+AsXSn 1x25 mm2</v>
      </c>
      <c r="Y145" s="18" t="str">
        <f t="shared" si="38"/>
        <v xml:space="preserve"> przyłącze napow. nN</v>
      </c>
      <c r="Z145" s="18">
        <f t="shared" si="35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54">
        <v>122</v>
      </c>
      <c r="D146" s="116">
        <f t="shared" ref="D146:D209" si="45">MAX(D145:E145)+1</f>
        <v>143</v>
      </c>
      <c r="E146" s="10">
        <f t="shared" si="39"/>
        <v>0</v>
      </c>
      <c r="F146" s="117" t="str">
        <f t="shared" si="40"/>
        <v>sprawdz</v>
      </c>
      <c r="G146" s="65"/>
      <c r="H146" s="10"/>
      <c r="I146" s="27"/>
      <c r="J146" s="117" t="str">
        <f t="shared" si="42"/>
        <v xml:space="preserve">uchwyty, światłowód, 0 </v>
      </c>
      <c r="K146" s="27"/>
      <c r="L146" s="31"/>
      <c r="M146" s="112"/>
      <c r="N146" s="30"/>
      <c r="O146" s="30"/>
      <c r="P146" s="33"/>
      <c r="Q146" s="19"/>
      <c r="R146" s="39">
        <v>3</v>
      </c>
      <c r="S146" s="30"/>
      <c r="T146" s="30"/>
      <c r="U146" s="34">
        <f t="shared" si="44"/>
        <v>2</v>
      </c>
      <c r="V146" s="32"/>
      <c r="W146" s="35"/>
      <c r="X146" s="18" t="str">
        <f t="shared" si="37"/>
        <v>AsXSn 4x50 mm2+AsXSn 1x25 mm2</v>
      </c>
      <c r="Y146" s="18" t="str">
        <f t="shared" si="38"/>
        <v xml:space="preserve"> przyłącze napow. nN</v>
      </c>
      <c r="Z146" s="18">
        <f t="shared" si="35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54">
        <v>123</v>
      </c>
      <c r="D147" s="116">
        <f t="shared" si="45"/>
        <v>144</v>
      </c>
      <c r="E147" s="10">
        <f t="shared" si="39"/>
        <v>0</v>
      </c>
      <c r="F147" s="117" t="str">
        <f t="shared" si="40"/>
        <v>sprawdz</v>
      </c>
      <c r="G147" s="65"/>
      <c r="H147" s="10"/>
      <c r="I147" s="27"/>
      <c r="J147" s="117" t="str">
        <f t="shared" si="42"/>
        <v xml:space="preserve">uchwyty, światłowód, 0 </v>
      </c>
      <c r="K147" s="27"/>
      <c r="L147" s="31"/>
      <c r="M147" s="112"/>
      <c r="N147" s="30"/>
      <c r="O147" s="30"/>
      <c r="P147" s="33"/>
      <c r="Q147" s="19"/>
      <c r="R147" s="39">
        <v>3</v>
      </c>
      <c r="S147" s="30"/>
      <c r="T147" s="30"/>
      <c r="U147" s="34">
        <f t="shared" si="44"/>
        <v>2</v>
      </c>
      <c r="V147" s="32"/>
      <c r="W147" s="35"/>
      <c r="X147" s="18" t="str">
        <f t="shared" si="37"/>
        <v>AsXSn 4x50 mm2+AsXSn 1x25 mm2</v>
      </c>
      <c r="Y147" s="18" t="str">
        <f t="shared" si="38"/>
        <v xml:space="preserve"> przyłącze napow. nN</v>
      </c>
      <c r="Z147" s="18">
        <f t="shared" si="35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0">
        <v>124</v>
      </c>
      <c r="D148" s="116">
        <f t="shared" si="45"/>
        <v>145</v>
      </c>
      <c r="E148" s="10">
        <f t="shared" si="39"/>
        <v>0</v>
      </c>
      <c r="F148" s="117" t="str">
        <f t="shared" si="40"/>
        <v>sprawdz</v>
      </c>
      <c r="G148" s="65"/>
      <c r="H148" s="10"/>
      <c r="I148" s="27"/>
      <c r="J148" s="117" t="str">
        <f t="shared" si="42"/>
        <v xml:space="preserve">uchwyty, światłowód, 0 </v>
      </c>
      <c r="K148" s="27"/>
      <c r="L148" s="31"/>
      <c r="M148" s="112"/>
      <c r="N148" s="30"/>
      <c r="O148" s="30"/>
      <c r="P148" s="33"/>
      <c r="Q148" s="19"/>
      <c r="R148" s="39">
        <v>3</v>
      </c>
      <c r="S148" s="30"/>
      <c r="T148" s="30"/>
      <c r="U148" s="34">
        <f t="shared" si="44"/>
        <v>2</v>
      </c>
      <c r="V148" s="35"/>
      <c r="W148" s="35"/>
      <c r="X148" s="18" t="str">
        <f t="shared" si="37"/>
        <v>AsXSn 4x50 mm2+AsXSn 1x25 mm2</v>
      </c>
      <c r="Y148" s="18" t="str">
        <f t="shared" si="38"/>
        <v xml:space="preserve"> przyłącze napow. nN</v>
      </c>
      <c r="Z148" s="18">
        <f t="shared" si="35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54">
        <v>125</v>
      </c>
      <c r="D149" s="116">
        <f t="shared" si="45"/>
        <v>146</v>
      </c>
      <c r="E149" s="10">
        <f t="shared" si="39"/>
        <v>0</v>
      </c>
      <c r="F149" s="117" t="str">
        <f t="shared" si="40"/>
        <v>sprawdz</v>
      </c>
      <c r="G149" s="65"/>
      <c r="H149" s="10"/>
      <c r="I149" s="27"/>
      <c r="J149" s="117" t="str">
        <f t="shared" si="42"/>
        <v xml:space="preserve">uchwyty, światłowód, 0 </v>
      </c>
      <c r="K149" s="27"/>
      <c r="L149" s="31"/>
      <c r="M149" s="112"/>
      <c r="N149" s="30"/>
      <c r="O149" s="30"/>
      <c r="P149" s="33"/>
      <c r="Q149" s="19"/>
      <c r="R149" s="39">
        <v>3</v>
      </c>
      <c r="S149" s="30"/>
      <c r="T149" s="30"/>
      <c r="U149" s="34">
        <f t="shared" si="44"/>
        <v>2</v>
      </c>
      <c r="V149" s="35"/>
      <c r="W149" s="35"/>
      <c r="X149" s="18" t="str">
        <f t="shared" si="37"/>
        <v>AsXSn 4x50 mm2+AsXSn 1x25 mm2</v>
      </c>
      <c r="Y149" s="18" t="str">
        <f t="shared" si="38"/>
        <v xml:space="preserve"> przyłącze napow. nN</v>
      </c>
      <c r="Z149" s="18">
        <f t="shared" si="35"/>
        <v>0</v>
      </c>
      <c r="AA149" s="16"/>
      <c r="AB149" s="35"/>
      <c r="AC149" s="35"/>
      <c r="AD149" s="66" t="s">
        <v>70</v>
      </c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54">
        <v>126</v>
      </c>
      <c r="D150" s="116">
        <f t="shared" si="45"/>
        <v>147</v>
      </c>
      <c r="E150" s="10">
        <f t="shared" si="39"/>
        <v>0</v>
      </c>
      <c r="F150" s="117" t="str">
        <f t="shared" si="40"/>
        <v>sprawdz</v>
      </c>
      <c r="G150" s="65"/>
      <c r="H150" s="10"/>
      <c r="I150" s="27"/>
      <c r="J150" s="117" t="str">
        <f t="shared" si="42"/>
        <v xml:space="preserve">uchwyty, światłowód, 0 </v>
      </c>
      <c r="K150" s="27"/>
      <c r="L150" s="31"/>
      <c r="M150" s="112"/>
      <c r="N150" s="30"/>
      <c r="O150" s="30"/>
      <c r="P150" s="33"/>
      <c r="Q150" s="19"/>
      <c r="R150" s="39">
        <v>3</v>
      </c>
      <c r="S150" s="30"/>
      <c r="T150" s="30"/>
      <c r="U150" s="34">
        <f t="shared" si="44"/>
        <v>2</v>
      </c>
      <c r="V150" s="32"/>
      <c r="W150" s="35"/>
      <c r="X150" s="18" t="str">
        <f t="shared" si="37"/>
        <v>AsXSn 4x50 mm2+AsXSn 1x25 mm2</v>
      </c>
      <c r="Y150" s="18" t="str">
        <f t="shared" si="38"/>
        <v xml:space="preserve"> przyłącze napow. nN</v>
      </c>
      <c r="Z150" s="18">
        <f t="shared" si="35"/>
        <v>0</v>
      </c>
      <c r="AA150" s="16" t="s">
        <v>12</v>
      </c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0">
        <v>127</v>
      </c>
      <c r="D151" s="116">
        <f t="shared" si="45"/>
        <v>148</v>
      </c>
      <c r="E151" s="10">
        <f t="shared" si="39"/>
        <v>0</v>
      </c>
      <c r="F151" s="117" t="str">
        <f t="shared" si="40"/>
        <v>sprawdz</v>
      </c>
      <c r="G151" s="65"/>
      <c r="H151" s="10"/>
      <c r="I151" s="27"/>
      <c r="J151" s="117" t="str">
        <f t="shared" si="42"/>
        <v xml:space="preserve">uchwyty, światłowód, 0 </v>
      </c>
      <c r="K151" s="27"/>
      <c r="L151" s="31"/>
      <c r="M151" s="112"/>
      <c r="N151" s="30"/>
      <c r="O151" s="30"/>
      <c r="P151" s="33"/>
      <c r="Q151" s="19"/>
      <c r="R151" s="39">
        <v>3</v>
      </c>
      <c r="S151" s="30"/>
      <c r="T151" s="30"/>
      <c r="U151" s="34">
        <f t="shared" si="44"/>
        <v>2</v>
      </c>
      <c r="V151" s="32"/>
      <c r="W151" s="35"/>
      <c r="X151" s="18" t="str">
        <f t="shared" si="37"/>
        <v>AsXSn 4x50 mm2+AsXSn 1x25 mm2</v>
      </c>
      <c r="Y151" s="18" t="str">
        <f t="shared" si="38"/>
        <v xml:space="preserve"> przyłącze napow. nN</v>
      </c>
      <c r="Z151" s="18">
        <f t="shared" si="35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54">
        <v>128</v>
      </c>
      <c r="D152" s="116">
        <f t="shared" si="45"/>
        <v>149</v>
      </c>
      <c r="E152" s="10">
        <f t="shared" si="39"/>
        <v>0</v>
      </c>
      <c r="F152" s="117" t="str">
        <f t="shared" si="40"/>
        <v>sprawdz</v>
      </c>
      <c r="G152" s="54"/>
      <c r="H152" s="46"/>
      <c r="I152" s="46"/>
      <c r="J152" s="117" t="str">
        <f t="shared" si="42"/>
        <v xml:space="preserve">uchwyty, światłowód,  </v>
      </c>
      <c r="K152" s="27"/>
      <c r="L152" s="31"/>
      <c r="M152" s="112"/>
      <c r="N152" s="39"/>
      <c r="O152" s="39"/>
      <c r="P152" s="33"/>
      <c r="Q152" s="19"/>
      <c r="R152" s="39">
        <v>3</v>
      </c>
      <c r="S152" s="30"/>
      <c r="T152" s="30"/>
      <c r="U152" s="34">
        <f>SUM(U125:U151)</f>
        <v>100</v>
      </c>
      <c r="V152" s="35"/>
      <c r="W152" s="35"/>
      <c r="X152" s="18" t="str">
        <f t="shared" si="37"/>
        <v>AsXSn 4x50 mm2+AsXSn 1x25 mm2</v>
      </c>
      <c r="Y152" s="18" t="str">
        <f t="shared" si="38"/>
        <v xml:space="preserve"> przyłącze napow. nN</v>
      </c>
      <c r="Z152" s="18"/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54">
        <v>129</v>
      </c>
      <c r="D153" s="116">
        <f t="shared" si="45"/>
        <v>150</v>
      </c>
      <c r="E153" s="10">
        <f t="shared" si="39"/>
        <v>0</v>
      </c>
      <c r="F153" s="117" t="str">
        <f t="shared" si="40"/>
        <v>sprawdz</v>
      </c>
      <c r="G153" s="54"/>
      <c r="H153" s="46"/>
      <c r="I153" s="46"/>
      <c r="J153" s="117" t="str">
        <f t="shared" si="42"/>
        <v xml:space="preserve">uchwyty, światłowód,  </v>
      </c>
      <c r="K153" s="27"/>
      <c r="L153" s="31"/>
      <c r="M153" s="112"/>
      <c r="N153" s="39"/>
      <c r="O153" s="39"/>
      <c r="P153" s="33"/>
      <c r="Q153" s="19"/>
      <c r="R153" s="39">
        <v>3</v>
      </c>
      <c r="S153" s="39"/>
      <c r="T153" s="30"/>
      <c r="U153" s="34"/>
      <c r="V153" s="35"/>
      <c r="W153" s="35"/>
      <c r="X153" s="18" t="str">
        <f t="shared" si="37"/>
        <v>AsXSn 4x50 mm2+AsXSn 1x25 mm2</v>
      </c>
      <c r="Y153" s="18" t="str">
        <f t="shared" si="38"/>
        <v xml:space="preserve"> przyłącze napow. nN</v>
      </c>
      <c r="Z153" s="18"/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0">
        <v>130</v>
      </c>
      <c r="D154" s="116">
        <f t="shared" si="45"/>
        <v>151</v>
      </c>
      <c r="E154" s="10">
        <f t="shared" si="39"/>
        <v>0</v>
      </c>
      <c r="F154" s="117" t="str">
        <f t="shared" si="40"/>
        <v>sprawdz</v>
      </c>
      <c r="G154" s="10"/>
      <c r="H154" s="38"/>
      <c r="I154" s="38"/>
      <c r="J154" s="117" t="str">
        <f t="shared" si="42"/>
        <v xml:space="preserve">uchwyty, światłowód,  </v>
      </c>
      <c r="K154" s="10"/>
      <c r="L154" s="31"/>
      <c r="M154" s="112"/>
      <c r="N154" s="39"/>
      <c r="O154" s="39"/>
      <c r="P154" s="33"/>
      <c r="Q154" s="19"/>
      <c r="R154" s="39">
        <v>3</v>
      </c>
      <c r="S154" s="39"/>
      <c r="T154" s="39"/>
      <c r="U154" s="34"/>
      <c r="V154" s="35"/>
      <c r="W154" s="35"/>
      <c r="X154" s="18" t="str">
        <f t="shared" si="37"/>
        <v>AsXSn 4x50 mm2+AsXSn 1x25 mm2</v>
      </c>
      <c r="Y154" s="18" t="str">
        <f t="shared" si="38"/>
        <v xml:space="preserve"> przyłącze napow. nN</v>
      </c>
      <c r="Z154" s="18"/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54">
        <v>131</v>
      </c>
      <c r="D155" s="116">
        <f t="shared" si="45"/>
        <v>152</v>
      </c>
      <c r="E155" s="10">
        <f t="shared" si="39"/>
        <v>0</v>
      </c>
      <c r="F155" s="117" t="str">
        <f t="shared" si="40"/>
        <v>sprawdz</v>
      </c>
      <c r="G155" s="10"/>
      <c r="H155" s="10"/>
      <c r="I155" s="10"/>
      <c r="J155" s="117" t="str">
        <f t="shared" si="42"/>
        <v xml:space="preserve">uchwyty, światłowód,  </v>
      </c>
      <c r="K155" s="10"/>
      <c r="L155" s="31"/>
      <c r="M155" s="112"/>
      <c r="N155" s="30"/>
      <c r="O155" s="30"/>
      <c r="P155" s="33"/>
      <c r="Q155" s="19"/>
      <c r="R155" s="39">
        <v>3</v>
      </c>
      <c r="S155" s="30"/>
      <c r="T155" s="30"/>
      <c r="U155" s="34"/>
      <c r="V155" s="35"/>
      <c r="W155" s="35"/>
      <c r="X155" s="18" t="str">
        <f t="shared" si="37"/>
        <v>AsXSn 4x50 mm2+AsXSn 1x25 mm2</v>
      </c>
      <c r="Y155" s="18" t="str">
        <f t="shared" si="38"/>
        <v xml:space="preserve"> przyłącze napow. nN</v>
      </c>
      <c r="Z155" s="18"/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54">
        <v>132</v>
      </c>
      <c r="D156" s="116">
        <f t="shared" si="45"/>
        <v>153</v>
      </c>
      <c r="E156" s="10">
        <f t="shared" si="39"/>
        <v>0</v>
      </c>
      <c r="F156" s="117" t="str">
        <f t="shared" si="40"/>
        <v>sprawdz</v>
      </c>
      <c r="G156" s="65"/>
      <c r="H156" s="10"/>
      <c r="I156" s="27"/>
      <c r="J156" s="117" t="str">
        <f t="shared" si="42"/>
        <v xml:space="preserve">uchwyty, światłowód, 0 </v>
      </c>
      <c r="K156" s="27"/>
      <c r="L156" s="31"/>
      <c r="M156" s="112"/>
      <c r="N156" s="30"/>
      <c r="O156" s="44"/>
      <c r="P156" s="33"/>
      <c r="Q156" s="19"/>
      <c r="R156" s="39">
        <v>1</v>
      </c>
      <c r="S156" s="30"/>
      <c r="T156" s="30"/>
      <c r="U156" s="34">
        <f t="shared" ref="U156:U158" si="46">P156+2</f>
        <v>2</v>
      </c>
      <c r="V156" s="32"/>
      <c r="W156" s="35"/>
      <c r="X156" s="18" t="str">
        <f t="shared" si="37"/>
        <v>AL.  4x50 mm2+AL. 1x25 mm2</v>
      </c>
      <c r="Y156" s="18" t="str">
        <f t="shared" si="38"/>
        <v xml:space="preserve"> przyłącze napow. nN</v>
      </c>
      <c r="Z156" s="18">
        <f t="shared" ref="Z156:Z219" si="47">IF(OR(N156="Kr",N156="K"),"wspornik krańcowy",IF(N156="P","wspornik przelotowy",IF(OR(N156="Nr",N156="RNKr",N156="Np."),"wspornik narożny",IF(N156="N","wspornik narożny",IF(N156="Or","wspornik odporowy",IF(OR(N156="RPP",N156="RPPb",N156="RPPR"),"wspornik przelotowy",IF(N156="RPK","wspornik przelotowy",IF(OR(N156="RPKr",N156="RPKb"),"wspornik przelotowy",IF(N156="BN","wspornik przelotowy",0)))))))))</f>
        <v>0</v>
      </c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0">
        <v>133</v>
      </c>
      <c r="D157" s="116">
        <f t="shared" si="45"/>
        <v>154</v>
      </c>
      <c r="E157" s="10">
        <f t="shared" si="39"/>
        <v>0</v>
      </c>
      <c r="F157" s="117" t="str">
        <f t="shared" si="40"/>
        <v>sprawdz</v>
      </c>
      <c r="G157" s="65"/>
      <c r="H157" s="10"/>
      <c r="I157" s="27"/>
      <c r="J157" s="117" t="str">
        <f t="shared" si="42"/>
        <v xml:space="preserve">uchwyty, światłowód, 0 </v>
      </c>
      <c r="K157" s="27"/>
      <c r="L157" s="31"/>
      <c r="M157" s="112"/>
      <c r="N157" s="30"/>
      <c r="O157" s="30"/>
      <c r="P157" s="33"/>
      <c r="Q157" s="19"/>
      <c r="R157" s="39">
        <v>1</v>
      </c>
      <c r="S157" s="30"/>
      <c r="T157" s="30"/>
      <c r="U157" s="34">
        <f t="shared" si="46"/>
        <v>2</v>
      </c>
      <c r="V157" s="32"/>
      <c r="W157" s="35"/>
      <c r="X157" s="18" t="str">
        <f t="shared" si="37"/>
        <v>AL.  4x50 mm2+AL. 1x25 mm2</v>
      </c>
      <c r="Y157" s="18" t="str">
        <f t="shared" si="38"/>
        <v xml:space="preserve"> przyłącze napow. nN</v>
      </c>
      <c r="Z157" s="18">
        <f t="shared" si="47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54">
        <v>134</v>
      </c>
      <c r="D158" s="116">
        <f t="shared" si="45"/>
        <v>155</v>
      </c>
      <c r="E158" s="53"/>
      <c r="F158" s="117" t="str">
        <f t="shared" si="40"/>
        <v>sprawdz</v>
      </c>
      <c r="G158" s="65"/>
      <c r="H158" s="10"/>
      <c r="I158" s="27"/>
      <c r="J158" s="117" t="str">
        <f t="shared" si="42"/>
        <v xml:space="preserve">uchwyty, światłowód, 0 </v>
      </c>
      <c r="K158" s="27"/>
      <c r="L158" s="31"/>
      <c r="M158" s="112"/>
      <c r="N158" s="39"/>
      <c r="O158" s="30"/>
      <c r="P158" s="33"/>
      <c r="Q158" s="19"/>
      <c r="R158" s="39">
        <v>1</v>
      </c>
      <c r="S158" s="30"/>
      <c r="T158" s="30"/>
      <c r="U158" s="34">
        <f t="shared" si="46"/>
        <v>2</v>
      </c>
      <c r="V158" s="32"/>
      <c r="W158" s="35"/>
      <c r="X158" s="18" t="str">
        <f t="shared" si="37"/>
        <v>AL.  4x50 mm2+AL. 1x25 mm2</v>
      </c>
      <c r="Y158" s="18" t="str">
        <f t="shared" si="38"/>
        <v xml:space="preserve"> przyłącze napow. nN</v>
      </c>
      <c r="Z158" s="18">
        <f t="shared" si="47"/>
        <v>0</v>
      </c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54">
        <v>135</v>
      </c>
      <c r="D159" s="116">
        <f t="shared" si="45"/>
        <v>156</v>
      </c>
      <c r="E159" s="53"/>
      <c r="F159" s="117" t="str">
        <f t="shared" si="40"/>
        <v>sprawdz</v>
      </c>
      <c r="G159" s="54"/>
      <c r="H159" s="46"/>
      <c r="I159" s="46"/>
      <c r="J159" s="117" t="str">
        <f t="shared" si="42"/>
        <v xml:space="preserve">uchwyty, światłowód, 0 </v>
      </c>
      <c r="K159" s="27"/>
      <c r="L159" s="31">
        <v>159</v>
      </c>
      <c r="M159" s="112"/>
      <c r="N159" s="39"/>
      <c r="O159" s="39"/>
      <c r="P159" s="33"/>
      <c r="Q159" s="19"/>
      <c r="R159" s="39">
        <v>1</v>
      </c>
      <c r="S159" s="30"/>
      <c r="T159" s="30"/>
      <c r="U159" s="34">
        <f>SUM(U156:U158)</f>
        <v>6</v>
      </c>
      <c r="V159" s="32"/>
      <c r="W159" s="35"/>
      <c r="X159" s="18" t="str">
        <f t="shared" si="37"/>
        <v>AL.  4x50 mm2+AL. 1x25 mm2</v>
      </c>
      <c r="Y159" s="18" t="str">
        <f t="shared" si="38"/>
        <v xml:space="preserve"> przyłącze napow. nN</v>
      </c>
      <c r="Z159" s="18">
        <f t="shared" si="47"/>
        <v>0</v>
      </c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10">
        <v>136</v>
      </c>
      <c r="D160" s="116">
        <f t="shared" si="45"/>
        <v>157</v>
      </c>
      <c r="E160" s="53"/>
      <c r="F160" s="117" t="str">
        <f t="shared" si="40"/>
        <v>sprawdz</v>
      </c>
      <c r="G160" s="54"/>
      <c r="H160" s="46"/>
      <c r="I160" s="46"/>
      <c r="J160" s="117" t="str">
        <f t="shared" si="42"/>
        <v xml:space="preserve">uchwyty, światłowód, 0 </v>
      </c>
      <c r="K160" s="27"/>
      <c r="L160" s="31"/>
      <c r="M160" s="112"/>
      <c r="N160" s="39"/>
      <c r="O160" s="39"/>
      <c r="P160" s="33"/>
      <c r="Q160" s="19"/>
      <c r="R160" s="39">
        <v>1</v>
      </c>
      <c r="S160" s="39"/>
      <c r="T160" s="30"/>
      <c r="U160" s="34">
        <v>2092</v>
      </c>
      <c r="V160" s="32"/>
      <c r="W160" s="35"/>
      <c r="X160" s="18" t="str">
        <f t="shared" si="37"/>
        <v>AL.  4x50 mm2+AL. 1x25 mm2</v>
      </c>
      <c r="Y160" s="18" t="str">
        <f t="shared" si="38"/>
        <v xml:space="preserve"> przyłącze napow. nN</v>
      </c>
      <c r="Z160" s="18">
        <f t="shared" si="47"/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137</v>
      </c>
      <c r="D161" s="116">
        <f t="shared" si="45"/>
        <v>158</v>
      </c>
      <c r="E161" s="62"/>
      <c r="F161" s="117" t="str">
        <f t="shared" si="40"/>
        <v>sprawdz</v>
      </c>
      <c r="G161" s="59"/>
      <c r="H161" s="47"/>
      <c r="I161" s="47"/>
      <c r="J161" s="117" t="str">
        <f t="shared" si="42"/>
        <v xml:space="preserve">uchwyty, światłowód, 0 </v>
      </c>
      <c r="K161" s="59"/>
      <c r="L161" s="31"/>
      <c r="M161" s="112"/>
      <c r="N161" s="48"/>
      <c r="O161" s="48"/>
      <c r="P161" s="33"/>
      <c r="Q161" s="19"/>
      <c r="R161" s="39">
        <v>1</v>
      </c>
      <c r="S161" s="48"/>
      <c r="T161" s="48"/>
      <c r="U161" s="34">
        <f t="shared" ref="U161:U224" si="48">P161+2</f>
        <v>2</v>
      </c>
      <c r="V161" s="32"/>
      <c r="W161" s="35"/>
      <c r="X161" s="18" t="str">
        <f t="shared" si="37"/>
        <v>AL.  4x50 mm2+AL. 1x25 mm2</v>
      </c>
      <c r="Y161" s="18" t="str">
        <f t="shared" si="38"/>
        <v xml:space="preserve"> przyłącze napow. nN</v>
      </c>
      <c r="Z161" s="18">
        <f t="shared" si="47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54">
        <v>138</v>
      </c>
      <c r="D162" s="116">
        <f t="shared" si="45"/>
        <v>159</v>
      </c>
      <c r="E162" s="60"/>
      <c r="F162" s="117" t="str">
        <f t="shared" si="40"/>
        <v>sprawdz</v>
      </c>
      <c r="G162" s="61"/>
      <c r="H162" s="49"/>
      <c r="I162" s="49"/>
      <c r="J162" s="117" t="str">
        <f t="shared" si="42"/>
        <v xml:space="preserve">uchwyty, światłowód, 0 </v>
      </c>
      <c r="K162" s="61"/>
      <c r="L162" s="31"/>
      <c r="M162" s="112"/>
      <c r="N162" s="50"/>
      <c r="O162" s="50"/>
      <c r="P162" s="33"/>
      <c r="Q162" s="19"/>
      <c r="R162" s="39">
        <v>1</v>
      </c>
      <c r="S162" s="50"/>
      <c r="T162" s="50"/>
      <c r="U162" s="34">
        <f t="shared" si="48"/>
        <v>2</v>
      </c>
      <c r="V162" s="32"/>
      <c r="W162" s="35"/>
      <c r="X162" s="18" t="str">
        <f t="shared" si="37"/>
        <v>AL.  4x50 mm2+AL. 1x25 mm2</v>
      </c>
      <c r="Y162" s="18" t="str">
        <f t="shared" si="38"/>
        <v xml:space="preserve"> przyłącze napow. nN</v>
      </c>
      <c r="Z162" s="18">
        <f t="shared" si="47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10">
        <v>139</v>
      </c>
      <c r="D163" s="116">
        <f t="shared" si="45"/>
        <v>160</v>
      </c>
      <c r="E163" s="62"/>
      <c r="F163" s="117" t="str">
        <f t="shared" si="40"/>
        <v>sprawdz</v>
      </c>
      <c r="G163" s="63"/>
      <c r="H163" s="51"/>
      <c r="I163" s="51"/>
      <c r="J163" s="117" t="str">
        <f t="shared" si="42"/>
        <v xml:space="preserve">uchwyty, światłowód, 0 </v>
      </c>
      <c r="K163" s="63"/>
      <c r="L163" s="31"/>
      <c r="M163" s="112"/>
      <c r="N163" s="52"/>
      <c r="O163" s="52"/>
      <c r="P163" s="33"/>
      <c r="Q163" s="19"/>
      <c r="R163" s="39">
        <v>1</v>
      </c>
      <c r="S163" s="52"/>
      <c r="T163" s="52"/>
      <c r="U163" s="34">
        <f t="shared" si="48"/>
        <v>2</v>
      </c>
      <c r="V163" s="32"/>
      <c r="W163" s="35"/>
      <c r="X163" s="18" t="str">
        <f t="shared" si="37"/>
        <v>AL.  4x50 mm2+AL. 1x25 mm2</v>
      </c>
      <c r="Y163" s="18" t="str">
        <f t="shared" si="38"/>
        <v xml:space="preserve"> przyłącze napow. nN</v>
      </c>
      <c r="Z163" s="18">
        <f t="shared" si="47"/>
        <v>0</v>
      </c>
      <c r="AA163" s="16"/>
      <c r="AB163" s="35"/>
      <c r="AC163" s="35"/>
      <c r="AD163" s="35"/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140</v>
      </c>
      <c r="D164" s="116">
        <f t="shared" si="45"/>
        <v>161</v>
      </c>
      <c r="E164" s="62"/>
      <c r="F164" s="117" t="str">
        <f t="shared" si="40"/>
        <v>sprawdz</v>
      </c>
      <c r="G164" s="63"/>
      <c r="H164" s="51"/>
      <c r="I164" s="51"/>
      <c r="J164" s="117" t="str">
        <f t="shared" si="42"/>
        <v xml:space="preserve">uchwyty, światłowód, 0 </v>
      </c>
      <c r="K164" s="63"/>
      <c r="L164" s="31"/>
      <c r="M164" s="112"/>
      <c r="N164" s="52"/>
      <c r="O164" s="67"/>
      <c r="P164" s="33"/>
      <c r="Q164" s="19"/>
      <c r="R164" s="39">
        <v>1</v>
      </c>
      <c r="S164" s="52"/>
      <c r="T164" s="52"/>
      <c r="U164" s="34">
        <f t="shared" si="48"/>
        <v>2</v>
      </c>
      <c r="V164" s="35"/>
      <c r="W164" s="35"/>
      <c r="X164" s="18" t="str">
        <f t="shared" si="37"/>
        <v>AL.  4x50 mm2+AL. 1x25 mm2</v>
      </c>
      <c r="Y164" s="18" t="str">
        <f t="shared" si="38"/>
        <v xml:space="preserve"> przyłącze napow. nN</v>
      </c>
      <c r="Z164" s="18">
        <f t="shared" si="47"/>
        <v>0</v>
      </c>
      <c r="AA164" s="16"/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54">
        <v>141</v>
      </c>
      <c r="D165" s="116">
        <f t="shared" si="45"/>
        <v>162</v>
      </c>
      <c r="E165" s="53"/>
      <c r="F165" s="117" t="str">
        <f t="shared" si="40"/>
        <v>sprawdz</v>
      </c>
      <c r="G165" s="65"/>
      <c r="H165" s="10"/>
      <c r="I165" s="27"/>
      <c r="J165" s="117" t="str">
        <f t="shared" si="42"/>
        <v xml:space="preserve">uchwyty, światłowód, 0 </v>
      </c>
      <c r="K165" s="27"/>
      <c r="L165" s="31"/>
      <c r="M165" s="112"/>
      <c r="N165" s="30"/>
      <c r="O165" s="44"/>
      <c r="P165" s="33"/>
      <c r="Q165" s="19"/>
      <c r="R165" s="39">
        <v>1</v>
      </c>
      <c r="S165" s="30"/>
      <c r="T165" s="30"/>
      <c r="U165" s="34">
        <f t="shared" si="48"/>
        <v>2</v>
      </c>
      <c r="V165" s="35"/>
      <c r="W165" s="35"/>
      <c r="X165" s="18" t="str">
        <f t="shared" si="37"/>
        <v>AL.  4x50 mm2+AL. 1x25 mm2</v>
      </c>
      <c r="Y165" s="18" t="str">
        <f t="shared" si="38"/>
        <v xml:space="preserve"> przyłącze napow. nN</v>
      </c>
      <c r="Z165" s="18">
        <f t="shared" si="47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10">
        <v>142</v>
      </c>
      <c r="D166" s="116">
        <f t="shared" si="45"/>
        <v>163</v>
      </c>
      <c r="E166" s="53"/>
      <c r="F166" s="117" t="str">
        <f t="shared" si="40"/>
        <v>sprawdz</v>
      </c>
      <c r="G166" s="65"/>
      <c r="H166" s="10"/>
      <c r="I166" s="27"/>
      <c r="J166" s="117" t="str">
        <f t="shared" si="42"/>
        <v xml:space="preserve">uchwyty, światłowód, 0 </v>
      </c>
      <c r="K166" s="27"/>
      <c r="L166" s="31"/>
      <c r="M166" s="112"/>
      <c r="N166" s="30"/>
      <c r="O166" s="44"/>
      <c r="P166" s="33"/>
      <c r="Q166" s="19"/>
      <c r="R166" s="39">
        <v>1</v>
      </c>
      <c r="S166" s="30"/>
      <c r="T166" s="30"/>
      <c r="U166" s="34">
        <f t="shared" si="48"/>
        <v>2</v>
      </c>
      <c r="V166" s="35"/>
      <c r="W166" s="35"/>
      <c r="X166" s="18" t="str">
        <f t="shared" si="37"/>
        <v>AL.  4x50 mm2+AL. 1x25 mm2</v>
      </c>
      <c r="Y166" s="18" t="str">
        <f t="shared" si="38"/>
        <v xml:space="preserve"> przyłącze napow. nN</v>
      </c>
      <c r="Z166" s="18">
        <f t="shared" si="47"/>
        <v>0</v>
      </c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143</v>
      </c>
      <c r="D167" s="116">
        <f t="shared" si="45"/>
        <v>164</v>
      </c>
      <c r="E167" s="56"/>
      <c r="F167" s="117" t="str">
        <f t="shared" si="40"/>
        <v>sprawdz</v>
      </c>
      <c r="G167" s="65"/>
      <c r="H167" s="10"/>
      <c r="I167" s="27"/>
      <c r="J167" s="117" t="str">
        <f t="shared" si="42"/>
        <v xml:space="preserve">uchwyty, światłowód, 0 </v>
      </c>
      <c r="K167" s="27"/>
      <c r="L167" s="31"/>
      <c r="M167" s="112"/>
      <c r="N167" s="30"/>
      <c r="O167" s="44"/>
      <c r="P167" s="33"/>
      <c r="Q167" s="19"/>
      <c r="R167" s="39">
        <v>1</v>
      </c>
      <c r="S167" s="30"/>
      <c r="T167" s="30"/>
      <c r="U167" s="34">
        <f t="shared" si="48"/>
        <v>2</v>
      </c>
      <c r="V167" s="35"/>
      <c r="W167" s="35"/>
      <c r="X167" s="18" t="str">
        <f t="shared" si="37"/>
        <v>AL.  4x50 mm2+AL. 1x25 mm2</v>
      </c>
      <c r="Y167" s="18" t="str">
        <f t="shared" si="38"/>
        <v xml:space="preserve"> przyłącze napow. nN</v>
      </c>
      <c r="Z167" s="18">
        <f t="shared" si="47"/>
        <v>0</v>
      </c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54">
        <v>144</v>
      </c>
      <c r="D168" s="116">
        <f t="shared" si="45"/>
        <v>165</v>
      </c>
      <c r="E168" s="53"/>
      <c r="F168" s="117" t="str">
        <f t="shared" si="40"/>
        <v>sprawdz</v>
      </c>
      <c r="G168" s="54"/>
      <c r="H168" s="54"/>
      <c r="I168" s="54"/>
      <c r="J168" s="117" t="str">
        <f t="shared" si="42"/>
        <v xml:space="preserve">uchwyty, światłowód, 0 </v>
      </c>
      <c r="K168" s="27"/>
      <c r="L168" s="31"/>
      <c r="M168" s="112"/>
      <c r="N168" s="30"/>
      <c r="O168" s="44"/>
      <c r="P168" s="33"/>
      <c r="Q168" s="19"/>
      <c r="R168" s="39">
        <v>1</v>
      </c>
      <c r="S168" s="30"/>
      <c r="T168" s="30"/>
      <c r="U168" s="34">
        <f t="shared" si="48"/>
        <v>2</v>
      </c>
      <c r="V168" s="32"/>
      <c r="W168" s="35"/>
      <c r="X168" s="18" t="str">
        <f t="shared" si="37"/>
        <v>AL.  4x50 mm2+AL. 1x25 mm2</v>
      </c>
      <c r="Y168" s="18" t="str">
        <f t="shared" si="38"/>
        <v xml:space="preserve"> przyłącze napow. nN</v>
      </c>
      <c r="Z168" s="18">
        <f t="shared" si="47"/>
        <v>0</v>
      </c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10">
        <v>145</v>
      </c>
      <c r="D169" s="116">
        <f t="shared" si="45"/>
        <v>166</v>
      </c>
      <c r="E169" s="53"/>
      <c r="F169" s="117" t="str">
        <f t="shared" si="40"/>
        <v>sprawdz</v>
      </c>
      <c r="G169" s="54"/>
      <c r="H169" s="54"/>
      <c r="I169" s="54"/>
      <c r="J169" s="117" t="str">
        <f t="shared" si="42"/>
        <v xml:space="preserve">uchwyty, światłowód, 0 </v>
      </c>
      <c r="K169" s="27"/>
      <c r="L169" s="31"/>
      <c r="M169" s="112"/>
      <c r="N169" s="30"/>
      <c r="O169" s="44"/>
      <c r="P169" s="33"/>
      <c r="Q169" s="19"/>
      <c r="R169" s="39">
        <v>1</v>
      </c>
      <c r="S169" s="30"/>
      <c r="T169" s="30"/>
      <c r="U169" s="34">
        <f t="shared" si="48"/>
        <v>2</v>
      </c>
      <c r="V169" s="32"/>
      <c r="W169" s="35"/>
      <c r="X169" s="18" t="str">
        <f t="shared" si="37"/>
        <v>AL.  4x50 mm2+AL. 1x25 mm2</v>
      </c>
      <c r="Y169" s="18" t="str">
        <f t="shared" si="38"/>
        <v xml:space="preserve"> przyłącze napow. nN</v>
      </c>
      <c r="Z169" s="18">
        <f t="shared" si="47"/>
        <v>0</v>
      </c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146</v>
      </c>
      <c r="D170" s="116">
        <f t="shared" si="45"/>
        <v>167</v>
      </c>
      <c r="E170" s="62"/>
      <c r="F170" s="117" t="str">
        <f t="shared" si="40"/>
        <v>sprawdz</v>
      </c>
      <c r="G170" s="63"/>
      <c r="H170" s="63"/>
      <c r="I170" s="63"/>
      <c r="J170" s="117" t="str">
        <f t="shared" si="42"/>
        <v xml:space="preserve">uchwyty, światłowód, 0 </v>
      </c>
      <c r="K170" s="59"/>
      <c r="L170" s="31">
        <v>123</v>
      </c>
      <c r="M170" s="112"/>
      <c r="N170" s="57"/>
      <c r="O170" s="68"/>
      <c r="P170" s="33"/>
      <c r="Q170" s="19"/>
      <c r="R170" s="39">
        <v>1</v>
      </c>
      <c r="S170" s="69"/>
      <c r="T170" s="69"/>
      <c r="U170" s="34">
        <f t="shared" si="48"/>
        <v>2</v>
      </c>
      <c r="V170" s="32"/>
      <c r="W170" s="35"/>
      <c r="X170" s="18" t="str">
        <f t="shared" si="37"/>
        <v>AL.  4x50 mm2+AL. 1x25 mm2</v>
      </c>
      <c r="Y170" s="18" t="str">
        <f t="shared" si="38"/>
        <v xml:space="preserve"> przyłącze napow. nN</v>
      </c>
      <c r="Z170" s="18">
        <f t="shared" si="47"/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54">
        <v>147</v>
      </c>
      <c r="D171" s="116">
        <f t="shared" si="45"/>
        <v>168</v>
      </c>
      <c r="E171" s="60"/>
      <c r="F171" s="117" t="str">
        <f t="shared" si="40"/>
        <v>sprawdz</v>
      </c>
      <c r="G171" s="61"/>
      <c r="H171" s="61"/>
      <c r="I171" s="61"/>
      <c r="J171" s="117" t="str">
        <f t="shared" si="42"/>
        <v xml:space="preserve">uchwyty, światłowód, 0 </v>
      </c>
      <c r="K171" s="61"/>
      <c r="L171" s="31"/>
      <c r="M171" s="112"/>
      <c r="N171" s="58"/>
      <c r="O171" s="70"/>
      <c r="P171" s="33"/>
      <c r="Q171" s="19"/>
      <c r="R171" s="39">
        <v>1</v>
      </c>
      <c r="S171" s="58"/>
      <c r="T171" s="58"/>
      <c r="U171" s="34">
        <f t="shared" si="48"/>
        <v>2</v>
      </c>
      <c r="V171" s="32"/>
      <c r="W171" s="35"/>
      <c r="X171" s="18" t="str">
        <f t="shared" si="37"/>
        <v>AL.  4x50 mm2+AL. 1x25 mm2</v>
      </c>
      <c r="Y171" s="18" t="str">
        <f t="shared" si="38"/>
        <v xml:space="preserve"> przyłącze napow. nN</v>
      </c>
      <c r="Z171" s="18">
        <f t="shared" si="47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10">
        <v>148</v>
      </c>
      <c r="D172" s="116">
        <f t="shared" si="45"/>
        <v>169</v>
      </c>
      <c r="E172" s="62"/>
      <c r="F172" s="117" t="str">
        <f t="shared" si="40"/>
        <v>sprawdz</v>
      </c>
      <c r="G172" s="63"/>
      <c r="H172" s="63"/>
      <c r="I172" s="63"/>
      <c r="J172" s="117" t="str">
        <f t="shared" si="42"/>
        <v xml:space="preserve">uchwyty, światłowód, 0 </v>
      </c>
      <c r="K172" s="63"/>
      <c r="L172" s="31"/>
      <c r="M172" s="112"/>
      <c r="N172" s="57"/>
      <c r="O172" s="68"/>
      <c r="P172" s="33"/>
      <c r="Q172" s="19"/>
      <c r="R172" s="39">
        <v>1</v>
      </c>
      <c r="S172" s="57"/>
      <c r="T172" s="57"/>
      <c r="U172" s="34">
        <f t="shared" si="48"/>
        <v>2</v>
      </c>
      <c r="V172" s="32"/>
      <c r="W172" s="35"/>
      <c r="X172" s="18" t="str">
        <f t="shared" si="37"/>
        <v>AL.  4x50 mm2+AL. 1x25 mm2</v>
      </c>
      <c r="Y172" s="18" t="str">
        <f t="shared" si="38"/>
        <v xml:space="preserve"> przyłącze napow. nN</v>
      </c>
      <c r="Z172" s="18">
        <f t="shared" si="47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149</v>
      </c>
      <c r="D173" s="116">
        <f t="shared" si="45"/>
        <v>170</v>
      </c>
      <c r="E173" s="56"/>
      <c r="F173" s="117" t="str">
        <f t="shared" si="40"/>
        <v>sprawdz</v>
      </c>
      <c r="G173" s="65"/>
      <c r="H173" s="10"/>
      <c r="I173" s="27"/>
      <c r="J173" s="117" t="str">
        <f t="shared" si="42"/>
        <v xml:space="preserve">uchwyty, światłowód, 0 </v>
      </c>
      <c r="K173" s="27"/>
      <c r="L173" s="31"/>
      <c r="M173" s="112"/>
      <c r="N173" s="30"/>
      <c r="O173" s="44"/>
      <c r="P173" s="33"/>
      <c r="Q173" s="19"/>
      <c r="R173" s="39">
        <v>1</v>
      </c>
      <c r="S173" s="30"/>
      <c r="T173" s="30"/>
      <c r="U173" s="34">
        <f t="shared" si="48"/>
        <v>2</v>
      </c>
      <c r="V173" s="32"/>
      <c r="W173" s="35"/>
      <c r="X173" s="18" t="str">
        <f t="shared" si="37"/>
        <v>AL.  4x50 mm2+AL. 1x25 mm2</v>
      </c>
      <c r="Y173" s="18" t="str">
        <f t="shared" si="38"/>
        <v xml:space="preserve"> przyłącze napow. nN</v>
      </c>
      <c r="Z173" s="18">
        <f t="shared" si="47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54">
        <v>150</v>
      </c>
      <c r="D174" s="116">
        <f t="shared" si="45"/>
        <v>171</v>
      </c>
      <c r="E174" s="53"/>
      <c r="F174" s="117" t="str">
        <f t="shared" si="40"/>
        <v>sprawdz</v>
      </c>
      <c r="G174" s="54"/>
      <c r="H174" s="54"/>
      <c r="I174" s="54"/>
      <c r="J174" s="117" t="str">
        <f t="shared" si="42"/>
        <v xml:space="preserve">uchwyty, światłowód, 0 </v>
      </c>
      <c r="K174" s="27"/>
      <c r="L174" s="31"/>
      <c r="M174" s="112"/>
      <c r="N174" s="30"/>
      <c r="O174" s="44"/>
      <c r="P174" s="33"/>
      <c r="Q174" s="19"/>
      <c r="R174" s="39">
        <v>1</v>
      </c>
      <c r="S174" s="30"/>
      <c r="T174" s="30"/>
      <c r="U174" s="34">
        <f t="shared" si="48"/>
        <v>2</v>
      </c>
      <c r="V174" s="32"/>
      <c r="W174" s="35"/>
      <c r="X174" s="18" t="str">
        <f t="shared" si="37"/>
        <v>AL.  4x50 mm2+AL. 1x25 mm2</v>
      </c>
      <c r="Y174" s="18" t="str">
        <f t="shared" si="38"/>
        <v xml:space="preserve"> przyłącze napow. nN</v>
      </c>
      <c r="Z174" s="18">
        <f t="shared" si="47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10">
        <v>151</v>
      </c>
      <c r="D175" s="116">
        <f t="shared" si="45"/>
        <v>172</v>
      </c>
      <c r="E175" s="53"/>
      <c r="F175" s="117" t="str">
        <f t="shared" si="40"/>
        <v>sprawdz</v>
      </c>
      <c r="G175" s="54"/>
      <c r="H175" s="54"/>
      <c r="I175" s="54"/>
      <c r="J175" s="117" t="str">
        <f t="shared" si="42"/>
        <v xml:space="preserve">uchwyty, światłowód, 0 </v>
      </c>
      <c r="K175" s="27"/>
      <c r="L175" s="31"/>
      <c r="M175" s="112"/>
      <c r="N175" s="30"/>
      <c r="O175" s="44"/>
      <c r="P175" s="33"/>
      <c r="Q175" s="19"/>
      <c r="R175" s="39">
        <v>1</v>
      </c>
      <c r="S175" s="30"/>
      <c r="T175" s="30"/>
      <c r="U175" s="34">
        <f t="shared" si="48"/>
        <v>2</v>
      </c>
      <c r="V175" s="32"/>
      <c r="W175" s="35"/>
      <c r="X175" s="18" t="str">
        <f t="shared" si="37"/>
        <v>AL.  4x50 mm2+AL. 1x25 mm2</v>
      </c>
      <c r="Y175" s="18" t="str">
        <f t="shared" si="38"/>
        <v xml:space="preserve"> przyłącze napow. nN</v>
      </c>
      <c r="Z175" s="18">
        <f t="shared" si="47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152</v>
      </c>
      <c r="D176" s="116">
        <f t="shared" si="45"/>
        <v>173</v>
      </c>
      <c r="E176" s="56"/>
      <c r="F176" s="117" t="str">
        <f t="shared" si="40"/>
        <v>sprawdz</v>
      </c>
      <c r="G176" s="10"/>
      <c r="H176" s="10"/>
      <c r="I176" s="10"/>
      <c r="J176" s="117" t="str">
        <f t="shared" si="42"/>
        <v xml:space="preserve">uchwyty, światłowód, 0 </v>
      </c>
      <c r="K176" s="10"/>
      <c r="L176" s="31"/>
      <c r="M176" s="112"/>
      <c r="N176" s="30"/>
      <c r="O176" s="44"/>
      <c r="P176" s="33"/>
      <c r="Q176" s="19"/>
      <c r="R176" s="39">
        <v>1</v>
      </c>
      <c r="S176" s="30"/>
      <c r="T176" s="30"/>
      <c r="U176" s="34">
        <f t="shared" si="48"/>
        <v>2</v>
      </c>
      <c r="V176" s="35"/>
      <c r="W176" s="35"/>
      <c r="X176" s="18" t="str">
        <f t="shared" si="37"/>
        <v>AL.  4x50 mm2+AL. 1x25 mm2</v>
      </c>
      <c r="Y176" s="18" t="str">
        <f t="shared" si="38"/>
        <v xml:space="preserve"> przyłącze napow. nN</v>
      </c>
      <c r="Z176" s="18">
        <f t="shared" si="47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54">
        <v>153</v>
      </c>
      <c r="D177" s="116">
        <f t="shared" si="45"/>
        <v>174</v>
      </c>
      <c r="E177" s="56"/>
      <c r="F177" s="117" t="str">
        <f t="shared" si="40"/>
        <v>sprawdz</v>
      </c>
      <c r="G177" s="10"/>
      <c r="H177" s="10"/>
      <c r="I177" s="10"/>
      <c r="J177" s="117" t="str">
        <f t="shared" si="42"/>
        <v xml:space="preserve">uchwyty, światłowód, 0 </v>
      </c>
      <c r="K177" s="10"/>
      <c r="L177" s="31"/>
      <c r="M177" s="112"/>
      <c r="N177" s="30"/>
      <c r="O177" s="44"/>
      <c r="P177" s="33"/>
      <c r="Q177" s="19"/>
      <c r="R177" s="39">
        <v>1</v>
      </c>
      <c r="S177" s="30"/>
      <c r="T177" s="30"/>
      <c r="U177" s="34">
        <f t="shared" si="48"/>
        <v>2</v>
      </c>
      <c r="V177" s="35"/>
      <c r="W177" s="35"/>
      <c r="X177" s="18" t="str">
        <f t="shared" si="37"/>
        <v>AL.  4x50 mm2+AL. 1x25 mm2</v>
      </c>
      <c r="Y177" s="18" t="str">
        <f t="shared" si="38"/>
        <v xml:space="preserve"> przyłącze napow. nN</v>
      </c>
      <c r="Z177" s="18">
        <f t="shared" si="47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10">
        <v>154</v>
      </c>
      <c r="D178" s="116">
        <f t="shared" si="45"/>
        <v>175</v>
      </c>
      <c r="E178" s="11"/>
      <c r="F178" s="117" t="str">
        <f t="shared" si="40"/>
        <v>sprawdz</v>
      </c>
      <c r="G178" s="29"/>
      <c r="H178" s="10"/>
      <c r="I178" s="27"/>
      <c r="J178" s="117" t="str">
        <f t="shared" si="42"/>
        <v xml:space="preserve">uchwyty, światłowód, 0 </v>
      </c>
      <c r="K178" s="27"/>
      <c r="L178" s="31"/>
      <c r="M178" s="112"/>
      <c r="N178" s="30"/>
      <c r="O178" s="30"/>
      <c r="P178" s="33"/>
      <c r="Q178" s="19"/>
      <c r="R178" s="39">
        <v>1</v>
      </c>
      <c r="S178" s="30"/>
      <c r="T178" s="30"/>
      <c r="U178" s="34">
        <f t="shared" si="48"/>
        <v>2</v>
      </c>
      <c r="V178" s="32"/>
      <c r="W178" s="35"/>
      <c r="X178" s="18" t="str">
        <f t="shared" si="37"/>
        <v>AL.  4x50 mm2+AL. 1x25 mm2</v>
      </c>
      <c r="Y178" s="18" t="str">
        <f t="shared" si="38"/>
        <v xml:space="preserve"> przyłącze napow. nN</v>
      </c>
      <c r="Z178" s="18">
        <f t="shared" si="47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155</v>
      </c>
      <c r="D179" s="116">
        <f t="shared" si="45"/>
        <v>176</v>
      </c>
      <c r="E179" s="56"/>
      <c r="F179" s="117" t="str">
        <f t="shared" si="40"/>
        <v>sprawdz</v>
      </c>
      <c r="G179" s="65"/>
      <c r="H179" s="10"/>
      <c r="I179" s="27"/>
      <c r="J179" s="117" t="str">
        <f t="shared" si="42"/>
        <v xml:space="preserve">uchwyty, światłowód, 0 </v>
      </c>
      <c r="K179" s="27"/>
      <c r="L179" s="31"/>
      <c r="M179" s="112"/>
      <c r="N179" s="30"/>
      <c r="O179" s="30"/>
      <c r="P179" s="33"/>
      <c r="Q179" s="19"/>
      <c r="R179" s="39">
        <v>1</v>
      </c>
      <c r="S179" s="30"/>
      <c r="T179" s="30"/>
      <c r="U179" s="34">
        <f t="shared" si="48"/>
        <v>2</v>
      </c>
      <c r="V179" s="32"/>
      <c r="W179" s="35"/>
      <c r="X179" s="18" t="str">
        <f t="shared" si="37"/>
        <v>AL.  4x50 mm2+AL. 1x25 mm2</v>
      </c>
      <c r="Y179" s="18" t="str">
        <f t="shared" si="38"/>
        <v xml:space="preserve"> przyłącze napow. nN</v>
      </c>
      <c r="Z179" s="18">
        <f t="shared" si="47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54">
        <v>156</v>
      </c>
      <c r="D180" s="116">
        <f t="shared" si="45"/>
        <v>177</v>
      </c>
      <c r="E180" s="56"/>
      <c r="F180" s="117" t="str">
        <f t="shared" si="40"/>
        <v>sprawdz</v>
      </c>
      <c r="G180" s="65"/>
      <c r="H180" s="10"/>
      <c r="I180" s="27"/>
      <c r="J180" s="117" t="str">
        <f t="shared" si="42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48"/>
        <v>2</v>
      </c>
      <c r="V180" s="32"/>
      <c r="W180" s="35"/>
      <c r="X180" s="18" t="str">
        <f t="shared" si="37"/>
        <v>AL.  4x50 mm2+AL. 1x25 mm2</v>
      </c>
      <c r="Y180" s="18" t="str">
        <f t="shared" si="38"/>
        <v xml:space="preserve"> przyłącze napow. nN</v>
      </c>
      <c r="Z180" s="18">
        <f t="shared" si="47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10">
        <v>157</v>
      </c>
      <c r="D181" s="116">
        <f t="shared" si="45"/>
        <v>178</v>
      </c>
      <c r="E181" s="56"/>
      <c r="F181" s="117" t="str">
        <f t="shared" si="40"/>
        <v>sprawdz</v>
      </c>
      <c r="G181" s="29"/>
      <c r="H181" s="10"/>
      <c r="I181" s="27"/>
      <c r="J181" s="117" t="str">
        <f t="shared" si="42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48"/>
        <v>2</v>
      </c>
      <c r="V181" s="32"/>
      <c r="W181" s="35"/>
      <c r="X181" s="18" t="str">
        <f t="shared" si="37"/>
        <v>AL.  4x50 mm2+AL. 1x25 mm2</v>
      </c>
      <c r="Y181" s="18" t="str">
        <f t="shared" si="38"/>
        <v xml:space="preserve"> przyłącze napow. nN</v>
      </c>
      <c r="Z181" s="18">
        <f t="shared" si="47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158</v>
      </c>
      <c r="D182" s="116">
        <f t="shared" si="45"/>
        <v>179</v>
      </c>
      <c r="E182" s="53"/>
      <c r="F182" s="117" t="str">
        <f t="shared" si="40"/>
        <v>sprawdz</v>
      </c>
      <c r="G182" s="65"/>
      <c r="H182" s="10"/>
      <c r="I182" s="27"/>
      <c r="J182" s="117" t="str">
        <f t="shared" si="42"/>
        <v xml:space="preserve">uchwyty, światłowód, 0 </v>
      </c>
      <c r="K182" s="27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48"/>
        <v>2</v>
      </c>
      <c r="V182" s="35"/>
      <c r="W182" s="35"/>
      <c r="X182" s="18" t="str">
        <f t="shared" si="37"/>
        <v>AL.  4x50 mm2+AL. 1x25 mm2</v>
      </c>
      <c r="Y182" s="18" t="str">
        <f t="shared" si="38"/>
        <v xml:space="preserve"> przyłącze napow. nN</v>
      </c>
      <c r="Z182" s="18">
        <f t="shared" si="47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54">
        <v>159</v>
      </c>
      <c r="D183" s="116">
        <f t="shared" si="45"/>
        <v>180</v>
      </c>
      <c r="E183" s="53"/>
      <c r="F183" s="117" t="str">
        <f t="shared" si="40"/>
        <v>sprawdz</v>
      </c>
      <c r="G183" s="65"/>
      <c r="H183" s="10"/>
      <c r="I183" s="27"/>
      <c r="J183" s="117" t="str">
        <f t="shared" si="42"/>
        <v xml:space="preserve">uchwyty, światłowód, 0 </v>
      </c>
      <c r="K183" s="27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48"/>
        <v>2</v>
      </c>
      <c r="V183" s="35"/>
      <c r="W183" s="35"/>
      <c r="X183" s="18" t="str">
        <f t="shared" si="37"/>
        <v>AL.  4x50 mm2+AL. 1x25 mm2</v>
      </c>
      <c r="Y183" s="18" t="str">
        <f t="shared" si="38"/>
        <v xml:space="preserve"> przyłącze napow. nN</v>
      </c>
      <c r="Z183" s="18">
        <f t="shared" si="47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10">
        <v>160</v>
      </c>
      <c r="D184" s="116">
        <f t="shared" si="45"/>
        <v>181</v>
      </c>
      <c r="E184" s="56"/>
      <c r="F184" s="117" t="str">
        <f t="shared" si="40"/>
        <v>sprawdz</v>
      </c>
      <c r="G184" s="65"/>
      <c r="H184" s="10"/>
      <c r="I184" s="27"/>
      <c r="J184" s="117" t="str">
        <f t="shared" si="42"/>
        <v xml:space="preserve">uchwyty, światłowód, 0 </v>
      </c>
      <c r="K184" s="27"/>
      <c r="L184" s="31"/>
      <c r="M184" s="112"/>
      <c r="N184" s="30"/>
      <c r="O184" s="30"/>
      <c r="P184" s="33"/>
      <c r="Q184" s="19"/>
      <c r="R184" s="39">
        <v>1</v>
      </c>
      <c r="S184" s="30"/>
      <c r="T184" s="30"/>
      <c r="U184" s="34">
        <f t="shared" si="48"/>
        <v>2</v>
      </c>
      <c r="V184" s="35"/>
      <c r="W184" s="35"/>
      <c r="X184" s="18" t="str">
        <f t="shared" si="37"/>
        <v>AL.  4x50 mm2+AL. 1x25 mm2</v>
      </c>
      <c r="Y184" s="18" t="str">
        <f t="shared" si="38"/>
        <v xml:space="preserve"> przyłącze napow. nN</v>
      </c>
      <c r="Z184" s="18">
        <f t="shared" si="47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161</v>
      </c>
      <c r="D185" s="116">
        <f t="shared" si="45"/>
        <v>182</v>
      </c>
      <c r="E185" s="56"/>
      <c r="F185" s="117" t="str">
        <f t="shared" si="40"/>
        <v>sprawdz</v>
      </c>
      <c r="G185" s="65"/>
      <c r="H185" s="10"/>
      <c r="I185" s="27"/>
      <c r="J185" s="117" t="str">
        <f t="shared" si="42"/>
        <v xml:space="preserve">uchwyty, światłowód, 0 </v>
      </c>
      <c r="K185" s="27"/>
      <c r="L185" s="31"/>
      <c r="M185" s="112"/>
      <c r="N185" s="30"/>
      <c r="O185" s="44"/>
      <c r="P185" s="33"/>
      <c r="Q185" s="19"/>
      <c r="R185" s="39">
        <v>1</v>
      </c>
      <c r="S185" s="30"/>
      <c r="T185" s="30"/>
      <c r="U185" s="34">
        <f t="shared" si="48"/>
        <v>2</v>
      </c>
      <c r="V185" s="32"/>
      <c r="W185" s="35"/>
      <c r="X185" s="18" t="str">
        <f t="shared" si="37"/>
        <v>AL.  4x50 mm2+AL. 1x25 mm2</v>
      </c>
      <c r="Y185" s="18" t="str">
        <f t="shared" si="38"/>
        <v xml:space="preserve"> przyłącze napow. nN</v>
      </c>
      <c r="Z185" s="18">
        <f t="shared" si="47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54">
        <v>162</v>
      </c>
      <c r="D186" s="116">
        <f t="shared" si="45"/>
        <v>183</v>
      </c>
      <c r="E186" s="56"/>
      <c r="F186" s="117" t="str">
        <f t="shared" si="40"/>
        <v>sprawdz</v>
      </c>
      <c r="G186" s="65"/>
      <c r="H186" s="10"/>
      <c r="I186" s="27"/>
      <c r="J186" s="117" t="str">
        <f t="shared" si="42"/>
        <v xml:space="preserve">uchwyty, światłowód, 0 </v>
      </c>
      <c r="K186" s="27"/>
      <c r="L186" s="31"/>
      <c r="M186" s="32"/>
      <c r="N186" s="30"/>
      <c r="O186" s="30"/>
      <c r="P186" s="33"/>
      <c r="Q186" s="19"/>
      <c r="R186" s="39">
        <v>1</v>
      </c>
      <c r="S186" s="30"/>
      <c r="T186" s="30"/>
      <c r="U186" s="34">
        <f t="shared" si="48"/>
        <v>2</v>
      </c>
      <c r="V186" s="32"/>
      <c r="W186" s="35"/>
      <c r="X186" s="18" t="str">
        <f t="shared" si="37"/>
        <v>AL.  4x50 mm2+AL. 1x25 mm2</v>
      </c>
      <c r="Y186" s="18" t="str">
        <f t="shared" si="38"/>
        <v xml:space="preserve"> przyłącze napow. nN</v>
      </c>
      <c r="Z186" s="18">
        <f t="shared" si="47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10">
        <v>163</v>
      </c>
      <c r="D187" s="116">
        <f t="shared" si="45"/>
        <v>184</v>
      </c>
      <c r="E187" s="56"/>
      <c r="F187" s="117" t="str">
        <f t="shared" si="40"/>
        <v>sprawdz</v>
      </c>
      <c r="G187" s="29"/>
      <c r="H187" s="10"/>
      <c r="I187" s="27"/>
      <c r="J187" s="117" t="str">
        <f t="shared" si="42"/>
        <v xml:space="preserve">uchwyty, światłowód, 0 </v>
      </c>
      <c r="K187" s="27"/>
      <c r="L187" s="31"/>
      <c r="M187" s="32"/>
      <c r="N187" s="30"/>
      <c r="O187" s="44"/>
      <c r="P187" s="33"/>
      <c r="Q187" s="19"/>
      <c r="R187" s="39">
        <v>1</v>
      </c>
      <c r="S187" s="30"/>
      <c r="T187" s="30"/>
      <c r="U187" s="34">
        <f t="shared" si="48"/>
        <v>2</v>
      </c>
      <c r="V187" s="32"/>
      <c r="W187" s="35"/>
      <c r="X187" s="18" t="str">
        <f t="shared" si="37"/>
        <v>AL.  4x50 mm2+AL. 1x25 mm2</v>
      </c>
      <c r="Y187" s="18" t="str">
        <f t="shared" si="38"/>
        <v xml:space="preserve"> przyłącze napow. nN</v>
      </c>
      <c r="Z187" s="18">
        <f t="shared" si="47"/>
        <v>0</v>
      </c>
      <c r="AA187" s="16" t="s">
        <v>12</v>
      </c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164</v>
      </c>
      <c r="D188" s="116">
        <f t="shared" si="45"/>
        <v>185</v>
      </c>
      <c r="E188" s="56"/>
      <c r="F188" s="117" t="str">
        <f t="shared" si="40"/>
        <v>sprawdz</v>
      </c>
      <c r="G188" s="65"/>
      <c r="H188" s="10"/>
      <c r="I188" s="27"/>
      <c r="J188" s="117" t="str">
        <f t="shared" si="42"/>
        <v xml:space="preserve">uchwyty, światłowód, 0 </v>
      </c>
      <c r="K188" s="27"/>
      <c r="L188" s="31"/>
      <c r="M188" s="32"/>
      <c r="N188" s="30"/>
      <c r="O188" s="30"/>
      <c r="P188" s="33"/>
      <c r="Q188" s="19"/>
      <c r="R188" s="39">
        <v>1</v>
      </c>
      <c r="S188" s="30"/>
      <c r="T188" s="30"/>
      <c r="U188" s="34">
        <f t="shared" si="48"/>
        <v>2</v>
      </c>
      <c r="V188" s="32"/>
      <c r="W188" s="35"/>
      <c r="X188" s="18" t="str">
        <f t="shared" si="37"/>
        <v>AL.  4x50 mm2+AL. 1x25 mm2</v>
      </c>
      <c r="Y188" s="18" t="str">
        <f t="shared" si="38"/>
        <v xml:space="preserve"> przyłącze napow. nN</v>
      </c>
      <c r="Z188" s="18">
        <f t="shared" si="47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54">
        <v>165</v>
      </c>
      <c r="D189" s="116">
        <f t="shared" si="45"/>
        <v>186</v>
      </c>
      <c r="E189" s="56"/>
      <c r="F189" s="117" t="str">
        <f t="shared" si="40"/>
        <v>sprawdz</v>
      </c>
      <c r="G189" s="29"/>
      <c r="H189" s="10"/>
      <c r="I189" s="27"/>
      <c r="J189" s="117" t="str">
        <f t="shared" si="42"/>
        <v xml:space="preserve">uchwyty, światłowód, 0 </v>
      </c>
      <c r="K189" s="27"/>
      <c r="L189" s="31"/>
      <c r="M189" s="32"/>
      <c r="N189" s="30"/>
      <c r="O189" s="44"/>
      <c r="P189" s="33"/>
      <c r="Q189" s="19"/>
      <c r="R189" s="39">
        <v>1</v>
      </c>
      <c r="S189" s="30"/>
      <c r="T189" s="30"/>
      <c r="U189" s="34">
        <f t="shared" si="48"/>
        <v>2</v>
      </c>
      <c r="V189" s="35"/>
      <c r="W189" s="35"/>
      <c r="X189" s="18" t="str">
        <f t="shared" si="37"/>
        <v>AL.  4x50 mm2+AL. 1x25 mm2</v>
      </c>
      <c r="Y189" s="18" t="str">
        <f t="shared" si="38"/>
        <v xml:space="preserve"> przyłącze napow. nN</v>
      </c>
      <c r="Z189" s="18">
        <f t="shared" si="47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10">
        <v>166</v>
      </c>
      <c r="D190" s="116">
        <f t="shared" si="45"/>
        <v>187</v>
      </c>
      <c r="E190" s="56"/>
      <c r="F190" s="117" t="str">
        <f t="shared" si="40"/>
        <v>sprawdz</v>
      </c>
      <c r="G190" s="65"/>
      <c r="H190" s="10"/>
      <c r="I190" s="27"/>
      <c r="J190" s="117" t="str">
        <f t="shared" si="42"/>
        <v xml:space="preserve">uchwyty, światłowód, 0 </v>
      </c>
      <c r="K190" s="27"/>
      <c r="L190" s="31"/>
      <c r="M190" s="32"/>
      <c r="N190" s="30"/>
      <c r="O190" s="44"/>
      <c r="P190" s="33"/>
      <c r="Q190" s="19"/>
      <c r="R190" s="39">
        <v>1</v>
      </c>
      <c r="S190" s="30"/>
      <c r="T190" s="30"/>
      <c r="U190" s="34">
        <f t="shared" si="48"/>
        <v>2</v>
      </c>
      <c r="V190" s="35"/>
      <c r="W190" s="35"/>
      <c r="X190" s="18" t="str">
        <f t="shared" si="37"/>
        <v>AL.  4x50 mm2+AL. 1x25 mm2</v>
      </c>
      <c r="Y190" s="18" t="str">
        <f t="shared" si="38"/>
        <v xml:space="preserve"> przyłącze napow. nN</v>
      </c>
      <c r="Z190" s="18">
        <f t="shared" si="47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167</v>
      </c>
      <c r="D191" s="116">
        <f t="shared" si="45"/>
        <v>188</v>
      </c>
      <c r="E191" s="56"/>
      <c r="F191" s="117" t="str">
        <f t="shared" si="40"/>
        <v>sprawdz</v>
      </c>
      <c r="G191" s="29"/>
      <c r="H191" s="10"/>
      <c r="I191" s="27"/>
      <c r="J191" s="117" t="str">
        <f t="shared" si="42"/>
        <v xml:space="preserve">uchwyty, światłowód, 0 </v>
      </c>
      <c r="K191" s="27"/>
      <c r="L191" s="31"/>
      <c r="M191" s="32"/>
      <c r="N191" s="30"/>
      <c r="O191" s="44"/>
      <c r="P191" s="33"/>
      <c r="Q191" s="19"/>
      <c r="R191" s="39">
        <v>1</v>
      </c>
      <c r="S191" s="30"/>
      <c r="T191" s="30"/>
      <c r="U191" s="34">
        <f t="shared" si="48"/>
        <v>2</v>
      </c>
      <c r="V191" s="35"/>
      <c r="W191" s="35"/>
      <c r="X191" s="18" t="str">
        <f t="shared" si="37"/>
        <v>AL.  4x50 mm2+AL. 1x25 mm2</v>
      </c>
      <c r="Y191" s="18" t="str">
        <f t="shared" si="38"/>
        <v xml:space="preserve"> przyłącze napow. nN</v>
      </c>
      <c r="Z191" s="18">
        <f t="shared" si="47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54">
        <v>168</v>
      </c>
      <c r="D192" s="116">
        <f t="shared" si="45"/>
        <v>189</v>
      </c>
      <c r="E192" s="56"/>
      <c r="F192" s="27"/>
      <c r="G192" s="65"/>
      <c r="H192" s="10"/>
      <c r="I192" s="27"/>
      <c r="J192" s="117" t="str">
        <f t="shared" si="42"/>
        <v xml:space="preserve">uchwyty, światłowód, 0 </v>
      </c>
      <c r="K192" s="27"/>
      <c r="L192" s="31"/>
      <c r="M192" s="32"/>
      <c r="N192" s="30"/>
      <c r="O192" s="30"/>
      <c r="P192" s="33"/>
      <c r="Q192" s="19"/>
      <c r="R192" s="39">
        <v>1</v>
      </c>
      <c r="S192" s="30"/>
      <c r="T192" s="30"/>
      <c r="U192" s="34">
        <f t="shared" si="48"/>
        <v>2</v>
      </c>
      <c r="V192" s="35"/>
      <c r="W192" s="35"/>
      <c r="X192" s="18" t="str">
        <f t="shared" si="37"/>
        <v>AL.  4x50 mm2+AL. 1x25 mm2</v>
      </c>
      <c r="Y192" s="18" t="str">
        <f t="shared" si="38"/>
        <v xml:space="preserve"> przyłącze napow. nN</v>
      </c>
      <c r="Z192" s="18">
        <f t="shared" si="47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10">
        <v>169</v>
      </c>
      <c r="D193" s="116">
        <f t="shared" si="45"/>
        <v>190</v>
      </c>
      <c r="E193" s="56"/>
      <c r="F193" s="27"/>
      <c r="G193" s="65"/>
      <c r="H193" s="10"/>
      <c r="I193" s="27"/>
      <c r="J193" s="117" t="str">
        <f t="shared" si="42"/>
        <v xml:space="preserve">uchwyty, światłowód, 0 </v>
      </c>
      <c r="K193" s="27"/>
      <c r="L193" s="31"/>
      <c r="M193" s="32"/>
      <c r="N193" s="30"/>
      <c r="O193" s="44"/>
      <c r="P193" s="33"/>
      <c r="Q193" s="19"/>
      <c r="R193" s="39">
        <v>1</v>
      </c>
      <c r="S193" s="30"/>
      <c r="T193" s="30"/>
      <c r="U193" s="34">
        <f t="shared" si="48"/>
        <v>2</v>
      </c>
      <c r="V193" s="35"/>
      <c r="W193" s="35"/>
      <c r="X193" s="18" t="str">
        <f t="shared" si="37"/>
        <v>AL.  4x50 mm2+AL. 1x25 mm2</v>
      </c>
      <c r="Y193" s="18" t="str">
        <f t="shared" si="38"/>
        <v xml:space="preserve"> przyłącze napow. nN</v>
      </c>
      <c r="Z193" s="18">
        <f t="shared" si="47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170</v>
      </c>
      <c r="D194" s="116">
        <f t="shared" si="45"/>
        <v>191</v>
      </c>
      <c r="E194" s="56"/>
      <c r="F194" s="27"/>
      <c r="G194" s="65"/>
      <c r="H194" s="10"/>
      <c r="I194" s="27"/>
      <c r="J194" s="117" t="str">
        <f t="shared" si="42"/>
        <v xml:space="preserve">uchwyty, światłowód, 0 </v>
      </c>
      <c r="K194" s="27"/>
      <c r="L194" s="31"/>
      <c r="M194" s="32"/>
      <c r="N194" s="30"/>
      <c r="O194" s="44"/>
      <c r="P194" s="33"/>
      <c r="Q194" s="19"/>
      <c r="R194" s="39">
        <v>1</v>
      </c>
      <c r="S194" s="30"/>
      <c r="T194" s="30"/>
      <c r="U194" s="34">
        <f t="shared" si="48"/>
        <v>2</v>
      </c>
      <c r="V194" s="35"/>
      <c r="W194" s="35"/>
      <c r="X194" s="18" t="str">
        <f t="shared" si="37"/>
        <v>AL.  4x50 mm2+AL. 1x25 mm2</v>
      </c>
      <c r="Y194" s="18" t="str">
        <f t="shared" si="38"/>
        <v xml:space="preserve"> przyłącze napow. nN</v>
      </c>
      <c r="Z194" s="18">
        <f t="shared" si="47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54">
        <v>171</v>
      </c>
      <c r="D195" s="116">
        <f t="shared" si="45"/>
        <v>192</v>
      </c>
      <c r="E195" s="53"/>
      <c r="F195" s="54"/>
      <c r="G195" s="54"/>
      <c r="H195" s="54"/>
      <c r="I195" s="54"/>
      <c r="J195" s="117" t="str">
        <f t="shared" si="42"/>
        <v xml:space="preserve">uchwyty, światłowód, 0 </v>
      </c>
      <c r="K195" s="27"/>
      <c r="L195" s="31"/>
      <c r="M195" s="32"/>
      <c r="N195" s="30"/>
      <c r="O195" s="30"/>
      <c r="P195" s="33"/>
      <c r="Q195" s="19"/>
      <c r="R195" s="39">
        <v>1</v>
      </c>
      <c r="S195" s="30"/>
      <c r="T195" s="30"/>
      <c r="U195" s="34">
        <f t="shared" si="48"/>
        <v>2</v>
      </c>
      <c r="V195" s="35"/>
      <c r="W195" s="35"/>
      <c r="X195" s="18" t="str">
        <f t="shared" ref="X195:X202" si="49">IF(R195=1,("AL.  4x50 mm2+AL. 1x25 mm2"),IF(R195=2,("AL.  4x50 mm2+AL. 2x25 mm2"),IF(R195=3,("AsXSn 4x50 mm2+AsXSn 1x25 mm2"),IF(R195=4,("AsXSn 4x50 mm2+AsXSn 2x25 mm2"),IF(R195=5,("AL.  4x50 mm2"),IF(R195=6,("AsXSn 4x50 mm2"),IF(R195=9,("2xAL. 2x25 mm2"),IF(R195=8,("3xAsXSn 4x50 mm2+AsXSn 2x25 mm2"),IF(R195=10,("AsXSn 4x70 mm2+AL.  4x50 mm2+AL. 2x25 mm2"),IF(R195=11,("AL.  7x50 mm2+AL. 2x25 mm2")))))))))))</f>
        <v>AL.  4x50 mm2+AL. 1x25 mm2</v>
      </c>
      <c r="Y195" s="18" t="str">
        <f t="shared" ref="Y195:Y258" si="50">IF(S195="T",(", lampa OU, przyłącze napow. nN"), (" przyłącze napow. nN"))</f>
        <v xml:space="preserve"> przyłącze napow. nN</v>
      </c>
      <c r="Z195" s="18">
        <f t="shared" si="47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10">
        <v>172</v>
      </c>
      <c r="D196" s="116">
        <f t="shared" si="45"/>
        <v>193</v>
      </c>
      <c r="E196" s="53"/>
      <c r="F196" s="54"/>
      <c r="G196" s="54"/>
      <c r="H196" s="54"/>
      <c r="I196" s="54"/>
      <c r="J196" s="117" t="str">
        <f t="shared" si="42"/>
        <v xml:space="preserve">uchwyty, światłowód, 0 </v>
      </c>
      <c r="K196" s="27"/>
      <c r="L196" s="31"/>
      <c r="M196" s="32"/>
      <c r="N196" s="30"/>
      <c r="O196" s="30"/>
      <c r="P196" s="33"/>
      <c r="Q196" s="19"/>
      <c r="R196" s="39">
        <v>1</v>
      </c>
      <c r="S196" s="30"/>
      <c r="T196" s="30"/>
      <c r="U196" s="34">
        <f t="shared" si="48"/>
        <v>2</v>
      </c>
      <c r="V196" s="35"/>
      <c r="W196" s="35"/>
      <c r="X196" s="18" t="str">
        <f t="shared" si="49"/>
        <v>AL.  4x50 mm2+AL. 1x25 mm2</v>
      </c>
      <c r="Y196" s="18" t="str">
        <f t="shared" si="50"/>
        <v xml:space="preserve"> przyłącze napow. nN</v>
      </c>
      <c r="Z196" s="18">
        <f t="shared" si="47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173</v>
      </c>
      <c r="D197" s="116">
        <f t="shared" si="45"/>
        <v>194</v>
      </c>
      <c r="E197" s="56"/>
      <c r="F197" s="10"/>
      <c r="G197" s="10"/>
      <c r="H197" s="10"/>
      <c r="I197" s="10"/>
      <c r="J197" s="117" t="str">
        <f t="shared" ref="J197:J260" si="51">CONCATENATE("uchwyty, światłowód, ",Z197,IF(Q197=1, ", mufa i zapas", " "))</f>
        <v xml:space="preserve">uchwyty, światłowód, 0 </v>
      </c>
      <c r="K197" s="10"/>
      <c r="L197" s="31"/>
      <c r="M197" s="32"/>
      <c r="N197" s="30"/>
      <c r="O197" s="30"/>
      <c r="P197" s="33"/>
      <c r="Q197" s="19"/>
      <c r="R197" s="39">
        <v>1</v>
      </c>
      <c r="S197" s="30"/>
      <c r="T197" s="30"/>
      <c r="U197" s="34">
        <f t="shared" si="48"/>
        <v>2</v>
      </c>
      <c r="V197" s="35"/>
      <c r="W197" s="35"/>
      <c r="X197" s="18" t="str">
        <f t="shared" si="49"/>
        <v>AL.  4x50 mm2+AL. 1x25 mm2</v>
      </c>
      <c r="Y197" s="18" t="str">
        <f t="shared" si="50"/>
        <v xml:space="preserve"> przyłącze napow. nN</v>
      </c>
      <c r="Z197" s="18">
        <f t="shared" si="47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54">
        <v>174</v>
      </c>
      <c r="D198" s="116">
        <f t="shared" si="45"/>
        <v>195</v>
      </c>
      <c r="E198" s="56"/>
      <c r="F198" s="10"/>
      <c r="G198" s="10"/>
      <c r="H198" s="10"/>
      <c r="I198" s="10"/>
      <c r="J198" s="117" t="str">
        <f t="shared" si="51"/>
        <v xml:space="preserve">uchwyty, światłowód, 0 </v>
      </c>
      <c r="K198" s="10"/>
      <c r="L198" s="31"/>
      <c r="M198" s="32"/>
      <c r="N198" s="30"/>
      <c r="O198" s="30"/>
      <c r="P198" s="33"/>
      <c r="Q198" s="19"/>
      <c r="R198" s="39">
        <v>1</v>
      </c>
      <c r="S198" s="30"/>
      <c r="T198" s="30"/>
      <c r="U198" s="34">
        <f t="shared" si="48"/>
        <v>2</v>
      </c>
      <c r="V198" s="35"/>
      <c r="W198" s="35"/>
      <c r="X198" s="18" t="str">
        <f t="shared" si="49"/>
        <v>AL.  4x50 mm2+AL. 1x25 mm2</v>
      </c>
      <c r="Y198" s="18" t="str">
        <f t="shared" si="50"/>
        <v xml:space="preserve"> przyłącze napow. nN</v>
      </c>
      <c r="Z198" s="18">
        <f t="shared" si="47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10">
        <v>175</v>
      </c>
      <c r="D199" s="116">
        <f t="shared" si="45"/>
        <v>196</v>
      </c>
      <c r="E199" s="56"/>
      <c r="F199" s="27"/>
      <c r="G199" s="29"/>
      <c r="H199" s="10"/>
      <c r="I199" s="27"/>
      <c r="J199" s="117" t="str">
        <f t="shared" si="51"/>
        <v xml:space="preserve">uchwyty, światłowód, 0 </v>
      </c>
      <c r="K199" s="27"/>
      <c r="L199" s="31"/>
      <c r="M199" s="32"/>
      <c r="N199" s="30"/>
      <c r="O199" s="30"/>
      <c r="P199" s="33"/>
      <c r="Q199" s="19"/>
      <c r="R199" s="39">
        <v>1</v>
      </c>
      <c r="S199" s="30"/>
      <c r="T199" s="30"/>
      <c r="U199" s="34">
        <f t="shared" si="48"/>
        <v>2</v>
      </c>
      <c r="V199" s="35"/>
      <c r="W199" s="35"/>
      <c r="X199" s="18" t="str">
        <f t="shared" si="49"/>
        <v>AL.  4x50 mm2+AL. 1x25 mm2</v>
      </c>
      <c r="Y199" s="18" t="str">
        <f t="shared" si="50"/>
        <v xml:space="preserve"> przyłącze napow. nN</v>
      </c>
      <c r="Z199" s="18">
        <f t="shared" si="47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10"/>
      <c r="D200" s="116">
        <f t="shared" si="45"/>
        <v>197</v>
      </c>
      <c r="E200" s="56"/>
      <c r="F200" s="27"/>
      <c r="G200" s="65"/>
      <c r="H200" s="10"/>
      <c r="I200" s="27"/>
      <c r="J200" s="117" t="str">
        <f t="shared" si="51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9">
        <v>1</v>
      </c>
      <c r="S200" s="30"/>
      <c r="T200" s="30"/>
      <c r="U200" s="34">
        <f t="shared" si="48"/>
        <v>2</v>
      </c>
      <c r="V200" s="35"/>
      <c r="W200" s="35"/>
      <c r="X200" s="18" t="str">
        <f t="shared" si="49"/>
        <v>AL.  4x50 mm2+AL. 1x25 mm2</v>
      </c>
      <c r="Y200" s="18" t="str">
        <f t="shared" si="50"/>
        <v xml:space="preserve"> przyłącze napow. nN</v>
      </c>
      <c r="Z200" s="18">
        <f t="shared" si="47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10"/>
      <c r="D201" s="116">
        <f t="shared" si="45"/>
        <v>198</v>
      </c>
      <c r="E201" s="56"/>
      <c r="F201" s="27"/>
      <c r="G201" s="65"/>
      <c r="H201" s="10"/>
      <c r="I201" s="27"/>
      <c r="J201" s="117" t="str">
        <f t="shared" si="51"/>
        <v xml:space="preserve">uchwyty, światłowód, 0 </v>
      </c>
      <c r="K201" s="27"/>
      <c r="L201" s="31"/>
      <c r="M201" s="32"/>
      <c r="N201" s="30"/>
      <c r="O201" s="30"/>
      <c r="P201" s="33"/>
      <c r="Q201" s="19"/>
      <c r="R201" s="39">
        <v>1</v>
      </c>
      <c r="S201" s="30"/>
      <c r="T201" s="30"/>
      <c r="U201" s="34">
        <f t="shared" si="48"/>
        <v>2</v>
      </c>
      <c r="V201" s="35"/>
      <c r="W201" s="35"/>
      <c r="X201" s="18" t="str">
        <f t="shared" si="49"/>
        <v>AL.  4x50 mm2+AL. 1x25 mm2</v>
      </c>
      <c r="Y201" s="18" t="str">
        <f t="shared" si="50"/>
        <v xml:space="preserve"> przyłącze napow. nN</v>
      </c>
      <c r="Z201" s="18">
        <f t="shared" si="47"/>
        <v>0</v>
      </c>
      <c r="AA201" s="16"/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10"/>
      <c r="D202" s="116">
        <f t="shared" si="45"/>
        <v>199</v>
      </c>
      <c r="E202" s="56"/>
      <c r="F202" s="27"/>
      <c r="G202" s="65"/>
      <c r="H202" s="10"/>
      <c r="I202" s="27"/>
      <c r="J202" s="117" t="str">
        <f t="shared" si="51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9">
        <v>1</v>
      </c>
      <c r="S202" s="30"/>
      <c r="T202" s="30"/>
      <c r="U202" s="34">
        <f t="shared" si="48"/>
        <v>2</v>
      </c>
      <c r="V202" s="35"/>
      <c r="W202" s="35"/>
      <c r="X202" s="18" t="str">
        <f t="shared" si="49"/>
        <v>AL.  4x50 mm2+AL. 1x25 mm2</v>
      </c>
      <c r="Y202" s="18" t="str">
        <f t="shared" si="50"/>
        <v xml:space="preserve"> przyłącze napow. nN</v>
      </c>
      <c r="Z202" s="18">
        <f t="shared" si="47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10"/>
      <c r="D203" s="116">
        <f t="shared" si="45"/>
        <v>200</v>
      </c>
      <c r="E203" s="56"/>
      <c r="F203" s="27"/>
      <c r="G203" s="65"/>
      <c r="H203" s="10"/>
      <c r="I203" s="27"/>
      <c r="J203" s="117" t="str">
        <f t="shared" si="51"/>
        <v xml:space="preserve">uchwyty, światłowód, 0 </v>
      </c>
      <c r="K203" s="27"/>
      <c r="L203" s="31"/>
      <c r="M203" s="32"/>
      <c r="N203" s="30"/>
      <c r="O203" s="30"/>
      <c r="P203" s="33"/>
      <c r="Q203" s="19"/>
      <c r="R203" s="39">
        <v>1</v>
      </c>
      <c r="S203" s="30"/>
      <c r="T203" s="30"/>
      <c r="U203" s="34">
        <f t="shared" si="48"/>
        <v>2</v>
      </c>
      <c r="V203" s="35"/>
      <c r="W203" s="35"/>
      <c r="X203" s="18" t="str">
        <f t="shared" ref="X203:X266" si="52">IF(R203=1,("AL.  4x50 mm2+AL. 1x25 mm2"),IF(R203=2,("AL.  4x50 mm2+AL. 2x25 mm2"),IF(R203=3,("AsXSn 4x50 mm2+AsXSn 1x25 mm2"),IF(R203=4,("AsXSn 4x50 mm2+AsXSn 2x25 mm2"),IF(R203=5,("AL.  4x50 mm2"),IF(R203=6,("AsXSn 4x50 mm2"),IF(R203=9,("2xAL. 2x25 mm2"),IF(R203=8,("3xAsXSn 4x50 mm2+AsXSn 2x25 mm2")))))))))</f>
        <v>AL.  4x50 mm2+AL. 1x25 mm2</v>
      </c>
      <c r="Y203" s="18" t="str">
        <f t="shared" si="50"/>
        <v xml:space="preserve"> przyłącze napow. nN</v>
      </c>
      <c r="Z203" s="18">
        <f t="shared" si="47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/>
      <c r="D204" s="116">
        <f t="shared" si="45"/>
        <v>201</v>
      </c>
      <c r="E204" s="56"/>
      <c r="F204" s="27"/>
      <c r="G204" s="65"/>
      <c r="H204" s="10"/>
      <c r="I204" s="27"/>
      <c r="J204" s="117" t="str">
        <f t="shared" si="51"/>
        <v xml:space="preserve">uchwyty, światłowód, 0 </v>
      </c>
      <c r="K204" s="27"/>
      <c r="L204" s="31"/>
      <c r="M204" s="32"/>
      <c r="N204" s="30"/>
      <c r="O204" s="30"/>
      <c r="P204" s="33"/>
      <c r="Q204" s="19"/>
      <c r="R204" s="39">
        <v>1</v>
      </c>
      <c r="S204" s="30"/>
      <c r="T204" s="30"/>
      <c r="U204" s="34">
        <f t="shared" si="48"/>
        <v>2</v>
      </c>
      <c r="V204" s="35"/>
      <c r="W204" s="35"/>
      <c r="X204" s="18" t="str">
        <f t="shared" si="52"/>
        <v>AL.  4x50 mm2+AL. 1x25 mm2</v>
      </c>
      <c r="Y204" s="18" t="str">
        <f t="shared" si="50"/>
        <v xml:space="preserve"> przyłącze napow. nN</v>
      </c>
      <c r="Z204" s="18">
        <f t="shared" si="47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10"/>
      <c r="D205" s="116">
        <f t="shared" si="45"/>
        <v>202</v>
      </c>
      <c r="E205" s="56"/>
      <c r="F205" s="27"/>
      <c r="G205" s="65"/>
      <c r="H205" s="10"/>
      <c r="I205" s="27"/>
      <c r="J205" s="117" t="str">
        <f t="shared" si="51"/>
        <v xml:space="preserve">uchwyty, światłowód, 0 </v>
      </c>
      <c r="K205" s="27"/>
      <c r="L205" s="31"/>
      <c r="M205" s="32"/>
      <c r="N205" s="30"/>
      <c r="O205" s="30"/>
      <c r="P205" s="33"/>
      <c r="Q205" s="19"/>
      <c r="R205" s="39">
        <v>1</v>
      </c>
      <c r="S205" s="30"/>
      <c r="T205" s="30"/>
      <c r="U205" s="34">
        <f t="shared" si="48"/>
        <v>2</v>
      </c>
      <c r="V205" s="35"/>
      <c r="W205" s="35"/>
      <c r="X205" s="18" t="str">
        <f t="shared" si="52"/>
        <v>AL.  4x50 mm2+AL. 1x25 mm2</v>
      </c>
      <c r="Y205" s="18" t="str">
        <f t="shared" si="50"/>
        <v xml:space="preserve"> przyłącze napow. nN</v>
      </c>
      <c r="Z205" s="18">
        <f t="shared" si="47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10"/>
      <c r="D206" s="116">
        <f t="shared" si="45"/>
        <v>203</v>
      </c>
      <c r="E206" s="56"/>
      <c r="F206" s="27"/>
      <c r="G206" s="65"/>
      <c r="H206" s="10"/>
      <c r="I206" s="27"/>
      <c r="J206" s="117" t="str">
        <f t="shared" si="51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9">
        <v>1</v>
      </c>
      <c r="S206" s="30"/>
      <c r="T206" s="30"/>
      <c r="U206" s="34">
        <f t="shared" si="48"/>
        <v>2</v>
      </c>
      <c r="V206" s="35"/>
      <c r="W206" s="35"/>
      <c r="X206" s="18" t="str">
        <f t="shared" si="52"/>
        <v>AL.  4x50 mm2+AL. 1x25 mm2</v>
      </c>
      <c r="Y206" s="18" t="str">
        <f t="shared" si="50"/>
        <v xml:space="preserve"> przyłącze napow. nN</v>
      </c>
      <c r="Z206" s="18">
        <f t="shared" si="47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/>
      <c r="D207" s="116">
        <f t="shared" si="45"/>
        <v>204</v>
      </c>
      <c r="E207" s="56"/>
      <c r="F207" s="27"/>
      <c r="G207" s="65"/>
      <c r="H207" s="10"/>
      <c r="I207" s="27"/>
      <c r="J207" s="117" t="str">
        <f t="shared" si="51"/>
        <v xml:space="preserve">uchwyty, światłowód, 0 </v>
      </c>
      <c r="K207" s="27"/>
      <c r="L207" s="31"/>
      <c r="M207" s="32"/>
      <c r="N207" s="30"/>
      <c r="O207" s="30"/>
      <c r="P207" s="33"/>
      <c r="Q207" s="19"/>
      <c r="R207" s="39">
        <v>1</v>
      </c>
      <c r="S207" s="30"/>
      <c r="T207" s="30"/>
      <c r="U207" s="34">
        <f t="shared" si="48"/>
        <v>2</v>
      </c>
      <c r="V207" s="35"/>
      <c r="W207" s="35"/>
      <c r="X207" s="18" t="str">
        <f t="shared" si="52"/>
        <v>AL.  4x50 mm2+AL. 1x25 mm2</v>
      </c>
      <c r="Y207" s="18" t="str">
        <f t="shared" si="50"/>
        <v xml:space="preserve"> przyłącze napow. nN</v>
      </c>
      <c r="Z207" s="18">
        <f t="shared" si="47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10"/>
      <c r="D208" s="116">
        <f t="shared" si="45"/>
        <v>205</v>
      </c>
      <c r="E208" s="56"/>
      <c r="F208" s="27"/>
      <c r="G208" s="65"/>
      <c r="H208" s="10"/>
      <c r="I208" s="27"/>
      <c r="J208" s="117" t="str">
        <f t="shared" si="51"/>
        <v xml:space="preserve">uchwyty, światłowód, 0 </v>
      </c>
      <c r="K208" s="27"/>
      <c r="L208" s="31"/>
      <c r="M208" s="32"/>
      <c r="N208" s="30"/>
      <c r="O208" s="30"/>
      <c r="P208" s="33"/>
      <c r="Q208" s="19"/>
      <c r="R208" s="39">
        <v>1</v>
      </c>
      <c r="S208" s="30"/>
      <c r="T208" s="30"/>
      <c r="U208" s="34">
        <f t="shared" si="48"/>
        <v>2</v>
      </c>
      <c r="V208" s="35"/>
      <c r="W208" s="35"/>
      <c r="X208" s="18" t="str">
        <f t="shared" si="52"/>
        <v>AL.  4x50 mm2+AL. 1x25 mm2</v>
      </c>
      <c r="Y208" s="18" t="str">
        <f t="shared" si="50"/>
        <v xml:space="preserve"> przyłącze napow. nN</v>
      </c>
      <c r="Z208" s="18">
        <f t="shared" si="47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10"/>
      <c r="D209" s="116">
        <f t="shared" si="45"/>
        <v>206</v>
      </c>
      <c r="E209" s="56"/>
      <c r="F209" s="27"/>
      <c r="G209" s="65"/>
      <c r="H209" s="10"/>
      <c r="I209" s="27"/>
      <c r="J209" s="117" t="str">
        <f t="shared" si="51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9">
        <v>1</v>
      </c>
      <c r="S209" s="30"/>
      <c r="T209" s="30"/>
      <c r="U209" s="34">
        <f t="shared" si="48"/>
        <v>2</v>
      </c>
      <c r="V209" s="35"/>
      <c r="W209" s="35"/>
      <c r="X209" s="18" t="str">
        <f t="shared" si="52"/>
        <v>AL.  4x50 mm2+AL. 1x25 mm2</v>
      </c>
      <c r="Y209" s="18" t="str">
        <f t="shared" si="50"/>
        <v xml:space="preserve"> przyłącze napow. nN</v>
      </c>
      <c r="Z209" s="18">
        <f t="shared" si="47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/>
      <c r="D210" s="116">
        <f t="shared" ref="D210:D258" si="53">MAX(D209:E209)+1</f>
        <v>207</v>
      </c>
      <c r="E210" s="56"/>
      <c r="F210" s="27"/>
      <c r="G210" s="65"/>
      <c r="H210" s="10"/>
      <c r="I210" s="27"/>
      <c r="J210" s="117" t="str">
        <f t="shared" si="51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9">
        <v>1</v>
      </c>
      <c r="S210" s="30"/>
      <c r="T210" s="30"/>
      <c r="U210" s="34">
        <f t="shared" si="48"/>
        <v>2</v>
      </c>
      <c r="V210" s="35"/>
      <c r="W210" s="35"/>
      <c r="X210" s="18" t="str">
        <f t="shared" si="52"/>
        <v>AL.  4x50 mm2+AL. 1x25 mm2</v>
      </c>
      <c r="Y210" s="18" t="str">
        <f t="shared" si="50"/>
        <v xml:space="preserve"> przyłącze napow. nN</v>
      </c>
      <c r="Z210" s="18">
        <f t="shared" si="47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10"/>
      <c r="D211" s="116">
        <f t="shared" si="53"/>
        <v>208</v>
      </c>
      <c r="E211" s="56"/>
      <c r="F211" s="27"/>
      <c r="G211" s="65"/>
      <c r="H211" s="10"/>
      <c r="I211" s="27"/>
      <c r="J211" s="117" t="str">
        <f t="shared" si="51"/>
        <v xml:space="preserve">uchwyty, światłowód, 0 </v>
      </c>
      <c r="K211" s="27"/>
      <c r="L211" s="31"/>
      <c r="M211" s="32"/>
      <c r="N211" s="30"/>
      <c r="O211" s="30"/>
      <c r="P211" s="33"/>
      <c r="Q211" s="19"/>
      <c r="R211" s="39">
        <v>1</v>
      </c>
      <c r="S211" s="30"/>
      <c r="T211" s="30"/>
      <c r="U211" s="34">
        <f t="shared" si="48"/>
        <v>2</v>
      </c>
      <c r="V211" s="35"/>
      <c r="W211" s="35"/>
      <c r="X211" s="18" t="str">
        <f t="shared" si="52"/>
        <v>AL.  4x50 mm2+AL. 1x25 mm2</v>
      </c>
      <c r="Y211" s="18" t="str">
        <f t="shared" si="50"/>
        <v xml:space="preserve"> przyłącze napow. nN</v>
      </c>
      <c r="Z211" s="18">
        <f t="shared" si="47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10"/>
      <c r="D212" s="116">
        <f t="shared" si="53"/>
        <v>209</v>
      </c>
      <c r="E212" s="56"/>
      <c r="F212" s="27"/>
      <c r="G212" s="65"/>
      <c r="H212" s="10"/>
      <c r="I212" s="27"/>
      <c r="J212" s="117" t="str">
        <f t="shared" si="51"/>
        <v xml:space="preserve">uchwyty, światłowód, 0 </v>
      </c>
      <c r="K212" s="27"/>
      <c r="L212" s="31"/>
      <c r="M212" s="32"/>
      <c r="N212" s="30"/>
      <c r="O212" s="30"/>
      <c r="P212" s="33"/>
      <c r="Q212" s="19"/>
      <c r="R212" s="39">
        <v>1</v>
      </c>
      <c r="S212" s="30"/>
      <c r="T212" s="30"/>
      <c r="U212" s="34">
        <f t="shared" si="48"/>
        <v>2</v>
      </c>
      <c r="V212" s="35"/>
      <c r="W212" s="35"/>
      <c r="X212" s="18" t="str">
        <f t="shared" si="52"/>
        <v>AL.  4x50 mm2+AL. 1x25 mm2</v>
      </c>
      <c r="Y212" s="18" t="str">
        <f t="shared" si="50"/>
        <v xml:space="preserve"> przyłącze napow. nN</v>
      </c>
      <c r="Z212" s="18">
        <f t="shared" si="47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/>
      <c r="D213" s="116">
        <f t="shared" si="53"/>
        <v>210</v>
      </c>
      <c r="E213" s="56"/>
      <c r="F213" s="27"/>
      <c r="G213" s="65"/>
      <c r="H213" s="10"/>
      <c r="I213" s="27"/>
      <c r="J213" s="117" t="str">
        <f t="shared" si="51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9">
        <v>1</v>
      </c>
      <c r="S213" s="30"/>
      <c r="T213" s="30"/>
      <c r="U213" s="34">
        <f t="shared" si="48"/>
        <v>2</v>
      </c>
      <c r="V213" s="35"/>
      <c r="W213" s="35"/>
      <c r="X213" s="18" t="str">
        <f t="shared" si="52"/>
        <v>AL.  4x50 mm2+AL. 1x25 mm2</v>
      </c>
      <c r="Y213" s="18" t="str">
        <f t="shared" si="50"/>
        <v xml:space="preserve"> przyłącze napow. nN</v>
      </c>
      <c r="Z213" s="18">
        <f t="shared" si="47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3"/>
        <v>211</v>
      </c>
      <c r="E214" s="56"/>
      <c r="F214" s="27"/>
      <c r="G214" s="65"/>
      <c r="H214" s="10"/>
      <c r="I214" s="27"/>
      <c r="J214" s="117" t="str">
        <f t="shared" si="51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9">
        <v>1</v>
      </c>
      <c r="S214" s="30"/>
      <c r="T214" s="30"/>
      <c r="U214" s="34">
        <f t="shared" si="48"/>
        <v>2</v>
      </c>
      <c r="V214" s="35"/>
      <c r="W214" s="35"/>
      <c r="X214" s="18" t="str">
        <f t="shared" si="52"/>
        <v>AL.  4x50 mm2+AL. 1x25 mm2</v>
      </c>
      <c r="Y214" s="18" t="str">
        <f t="shared" si="50"/>
        <v xml:space="preserve"> przyłącze napow. nN</v>
      </c>
      <c r="Z214" s="18">
        <f t="shared" si="47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3"/>
        <v>212</v>
      </c>
      <c r="E215" s="56"/>
      <c r="F215" s="27"/>
      <c r="G215" s="65"/>
      <c r="H215" s="10"/>
      <c r="I215" s="27"/>
      <c r="J215" s="117" t="str">
        <f t="shared" si="51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9">
        <v>1</v>
      </c>
      <c r="S215" s="30"/>
      <c r="T215" s="30"/>
      <c r="U215" s="34">
        <f t="shared" si="48"/>
        <v>2</v>
      </c>
      <c r="V215" s="35"/>
      <c r="W215" s="35"/>
      <c r="X215" s="18" t="str">
        <f t="shared" si="52"/>
        <v>AL.  4x50 mm2+AL. 1x25 mm2</v>
      </c>
      <c r="Y215" s="18" t="str">
        <f t="shared" si="50"/>
        <v xml:space="preserve"> przyłącze napow. nN</v>
      </c>
      <c r="Z215" s="18">
        <f t="shared" si="47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3"/>
        <v>213</v>
      </c>
      <c r="E216" s="56"/>
      <c r="F216" s="27"/>
      <c r="G216" s="65"/>
      <c r="H216" s="10"/>
      <c r="I216" s="27"/>
      <c r="J216" s="117" t="str">
        <f t="shared" si="51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9">
        <v>1</v>
      </c>
      <c r="S216" s="30"/>
      <c r="T216" s="30"/>
      <c r="U216" s="34">
        <f t="shared" si="48"/>
        <v>2</v>
      </c>
      <c r="V216" s="35"/>
      <c r="W216" s="35"/>
      <c r="X216" s="18" t="str">
        <f t="shared" si="52"/>
        <v>AL.  4x50 mm2+AL. 1x25 mm2</v>
      </c>
      <c r="Y216" s="18" t="str">
        <f t="shared" si="50"/>
        <v xml:space="preserve"> przyłącze napow. nN</v>
      </c>
      <c r="Z216" s="18">
        <f t="shared" si="47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54"/>
      <c r="D217" s="116">
        <f t="shared" si="53"/>
        <v>214</v>
      </c>
      <c r="E217" s="53"/>
      <c r="F217" s="54"/>
      <c r="G217" s="54"/>
      <c r="H217" s="54"/>
      <c r="I217" s="54"/>
      <c r="J217" s="117" t="str">
        <f t="shared" si="51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9">
        <v>1</v>
      </c>
      <c r="S217" s="30"/>
      <c r="T217" s="30"/>
      <c r="U217" s="34">
        <f>SUM(U114:U216)</f>
        <v>2438</v>
      </c>
      <c r="V217" s="32"/>
      <c r="W217" s="35"/>
      <c r="X217" s="18" t="str">
        <f t="shared" si="52"/>
        <v>AL.  4x50 mm2+AL. 1x25 mm2</v>
      </c>
      <c r="Y217" s="18" t="str">
        <f t="shared" si="50"/>
        <v xml:space="preserve"> przyłącze napow. nN</v>
      </c>
      <c r="Z217" s="18">
        <f t="shared" si="47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54"/>
      <c r="D218" s="116">
        <f t="shared" si="53"/>
        <v>215</v>
      </c>
      <c r="E218" s="53"/>
      <c r="F218" s="54"/>
      <c r="G218" s="54"/>
      <c r="H218" s="54"/>
      <c r="I218" s="54"/>
      <c r="J218" s="117" t="str">
        <f t="shared" si="51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9">
        <v>1</v>
      </c>
      <c r="S218" s="30"/>
      <c r="T218" s="30"/>
      <c r="U218" s="34">
        <v>2738</v>
      </c>
      <c r="V218" s="35"/>
      <c r="W218" s="35"/>
      <c r="X218" s="18" t="str">
        <f t="shared" si="52"/>
        <v>AL.  4x50 mm2+AL. 1x25 mm2</v>
      </c>
      <c r="Y218" s="18" t="str">
        <f t="shared" si="50"/>
        <v xml:space="preserve"> przyłącze napow. nN</v>
      </c>
      <c r="Z218" s="18">
        <f t="shared" si="47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59"/>
      <c r="D219" s="116">
        <f t="shared" si="53"/>
        <v>216</v>
      </c>
      <c r="E219" s="62"/>
      <c r="F219" s="59"/>
      <c r="G219" s="59"/>
      <c r="H219" s="59"/>
      <c r="I219" s="59"/>
      <c r="J219" s="117" t="str">
        <f t="shared" si="51"/>
        <v xml:space="preserve">uchwyty, światłowód, 0 </v>
      </c>
      <c r="K219" s="59"/>
      <c r="L219" s="31"/>
      <c r="M219" s="32"/>
      <c r="N219" s="69"/>
      <c r="O219" s="69"/>
      <c r="P219" s="33"/>
      <c r="Q219" s="19"/>
      <c r="R219" s="39">
        <v>1</v>
      </c>
      <c r="S219" s="69"/>
      <c r="T219" s="69"/>
      <c r="U219" s="34">
        <f t="shared" si="48"/>
        <v>2</v>
      </c>
      <c r="V219" s="35"/>
      <c r="W219" s="35"/>
      <c r="X219" s="18" t="str">
        <f t="shared" si="52"/>
        <v>AL.  4x50 mm2+AL. 1x25 mm2</v>
      </c>
      <c r="Y219" s="18" t="str">
        <f t="shared" si="50"/>
        <v xml:space="preserve"> przyłącze napow. nN</v>
      </c>
      <c r="Z219" s="18">
        <f t="shared" si="47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61"/>
      <c r="D220" s="116">
        <f t="shared" si="53"/>
        <v>217</v>
      </c>
      <c r="E220" s="60"/>
      <c r="F220" s="61"/>
      <c r="G220" s="61"/>
      <c r="H220" s="61"/>
      <c r="I220" s="61"/>
      <c r="J220" s="117" t="str">
        <f t="shared" si="51"/>
        <v xml:space="preserve">uchwyty, światłowód, 0 </v>
      </c>
      <c r="K220" s="61"/>
      <c r="L220" s="31"/>
      <c r="M220" s="32"/>
      <c r="N220" s="58"/>
      <c r="O220" s="58"/>
      <c r="P220" s="33"/>
      <c r="Q220" s="19"/>
      <c r="R220" s="39">
        <v>1</v>
      </c>
      <c r="S220" s="58"/>
      <c r="T220" s="58"/>
      <c r="U220" s="34">
        <f t="shared" si="48"/>
        <v>2</v>
      </c>
      <c r="V220" s="35"/>
      <c r="W220" s="35"/>
      <c r="X220" s="18" t="str">
        <f t="shared" si="52"/>
        <v>AL.  4x50 mm2+AL. 1x25 mm2</v>
      </c>
      <c r="Y220" s="18" t="str">
        <f t="shared" si="50"/>
        <v xml:space="preserve"> przyłącze napow. nN</v>
      </c>
      <c r="Z220" s="18">
        <f t="shared" ref="Z220:Z277" si="54">IF(OR(N220="Kr",N220="K"),"wspornik krańcowy",IF(N220="P","wspornik przelotowy",IF(OR(N220="Nr",N220="RNKr",N220="Np."),"wspornik narożny",IF(N220="N","wspornik narożny",IF(N220="Or","wspornik odporowy",IF(OR(N220="RPP",N220="RPPb",N220="RPPR"),"wspornik przelotowy",IF(N220="RPK","wspornik przelotowy",IF(OR(N220="RPKr",N220="RPKb"),"wspornik przelotowy",IF(N220="BN","wspornik przelotowy",0)))))))))</f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63"/>
      <c r="D221" s="116">
        <f t="shared" si="53"/>
        <v>218</v>
      </c>
      <c r="E221" s="62"/>
      <c r="F221" s="63"/>
      <c r="G221" s="63"/>
      <c r="H221" s="63"/>
      <c r="I221" s="63"/>
      <c r="J221" s="117" t="str">
        <f t="shared" si="51"/>
        <v xml:space="preserve">uchwyty, światłowód, 0 </v>
      </c>
      <c r="K221" s="63"/>
      <c r="L221" s="31"/>
      <c r="M221" s="32"/>
      <c r="N221" s="57"/>
      <c r="O221" s="57"/>
      <c r="P221" s="33"/>
      <c r="Q221" s="19"/>
      <c r="R221" s="39">
        <v>1</v>
      </c>
      <c r="S221" s="57"/>
      <c r="T221" s="57"/>
      <c r="U221" s="34">
        <f t="shared" si="48"/>
        <v>2</v>
      </c>
      <c r="V221" s="35"/>
      <c r="W221" s="35"/>
      <c r="X221" s="18" t="str">
        <f t="shared" si="52"/>
        <v>AL.  4x50 mm2+AL. 1x25 mm2</v>
      </c>
      <c r="Y221" s="18" t="str">
        <f t="shared" si="50"/>
        <v xml:space="preserve"> przyłącze napow. nN</v>
      </c>
      <c r="Z221" s="18">
        <f t="shared" si="54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3"/>
        <v>219</v>
      </c>
      <c r="E222" s="56"/>
      <c r="F222" s="27" t="str">
        <f t="shared" ref="F222:F243" si="55">IF(OR(N222="Nr",N222="Kr",N222="Or",N222="RPKr",N222="RNKr"),1472,IF(N222="P",227,IF(N222="BN",454,IF(N222="Np.",1250,"sprawdz"))))</f>
        <v>sprawdz</v>
      </c>
      <c r="G222" s="65"/>
      <c r="H222" s="10" t="str">
        <f t="shared" ref="H222:H237" si="56">IF(O222="-10/ZN",CONCATENATE("żel. ",N222,O222),CONCATENATE("wir. ",N222,O222))</f>
        <v xml:space="preserve">wir. </v>
      </c>
      <c r="I222" s="27" t="str">
        <f t="shared" ref="I222:I226" si="57">CONCATENATE(X222,Y222)</f>
        <v>AL.  4x50 mm2+AL. 1x25 mm2, lampa OU, przyłącze napow. nN</v>
      </c>
      <c r="J222" s="117" t="str">
        <f t="shared" si="51"/>
        <v xml:space="preserve">uchwyty, światłowód, 0 </v>
      </c>
      <c r="K222" s="27" t="str">
        <f t="shared" ref="K222:K231" si="58">CONCATENATE(P222,"(",U222,")")</f>
        <v>(2)</v>
      </c>
      <c r="L222" s="31"/>
      <c r="M222" s="32"/>
      <c r="N222" s="30"/>
      <c r="O222" s="44"/>
      <c r="P222" s="33"/>
      <c r="Q222" s="19"/>
      <c r="R222" s="39">
        <v>1</v>
      </c>
      <c r="S222" s="30" t="s">
        <v>3</v>
      </c>
      <c r="T222" s="30"/>
      <c r="U222" s="34">
        <f t="shared" si="48"/>
        <v>2</v>
      </c>
      <c r="V222" s="35"/>
      <c r="W222" s="35"/>
      <c r="X222" s="18" t="str">
        <f t="shared" si="52"/>
        <v>AL.  4x50 mm2+AL. 1x25 mm2</v>
      </c>
      <c r="Y222" s="18" t="str">
        <f t="shared" si="50"/>
        <v>, lampa OU, przyłącze napow. nN</v>
      </c>
      <c r="Z222" s="18">
        <f t="shared" si="54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10"/>
      <c r="D223" s="116">
        <f t="shared" si="53"/>
        <v>220</v>
      </c>
      <c r="E223" s="56"/>
      <c r="F223" s="27" t="str">
        <f t="shared" si="55"/>
        <v>sprawdz</v>
      </c>
      <c r="G223" s="65"/>
      <c r="H223" s="10" t="str">
        <f t="shared" si="56"/>
        <v xml:space="preserve">wir. </v>
      </c>
      <c r="I223" s="27" t="str">
        <f t="shared" si="57"/>
        <v>AL.  4x50 mm2+AL. 1x25 mm2, lampa OU, przyłącze napow. nN</v>
      </c>
      <c r="J223" s="117" t="str">
        <f t="shared" si="51"/>
        <v xml:space="preserve">uchwyty, światłowód, 0 </v>
      </c>
      <c r="K223" s="27" t="str">
        <f t="shared" si="58"/>
        <v>(2)</v>
      </c>
      <c r="L223" s="31"/>
      <c r="M223" s="32"/>
      <c r="N223" s="30"/>
      <c r="O223" s="30"/>
      <c r="P223" s="33"/>
      <c r="Q223" s="19"/>
      <c r="R223" s="39">
        <v>1</v>
      </c>
      <c r="S223" s="30" t="s">
        <v>3</v>
      </c>
      <c r="T223" s="30"/>
      <c r="U223" s="34">
        <f t="shared" si="48"/>
        <v>2</v>
      </c>
      <c r="V223" s="35"/>
      <c r="W223" s="35"/>
      <c r="X223" s="18" t="str">
        <f t="shared" si="52"/>
        <v>AL.  4x50 mm2+AL. 1x25 mm2</v>
      </c>
      <c r="Y223" s="18" t="str">
        <f t="shared" si="50"/>
        <v>, lampa OU, przyłącze napow. nN</v>
      </c>
      <c r="Z223" s="18">
        <f t="shared" si="54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10"/>
      <c r="D224" s="116">
        <f t="shared" si="53"/>
        <v>221</v>
      </c>
      <c r="E224" s="56"/>
      <c r="F224" s="27" t="str">
        <f t="shared" si="55"/>
        <v>sprawdz</v>
      </c>
      <c r="G224" s="29"/>
      <c r="H224" s="10" t="str">
        <f t="shared" si="56"/>
        <v xml:space="preserve">wir. </v>
      </c>
      <c r="I224" s="27" t="str">
        <f t="shared" si="57"/>
        <v>AL.  4x50 mm2+AL. 1x25 mm2, lampa OU, przyłącze napow. nN</v>
      </c>
      <c r="J224" s="117" t="str">
        <f t="shared" si="51"/>
        <v xml:space="preserve">uchwyty, światłowód, 0 </v>
      </c>
      <c r="K224" s="27" t="str">
        <f t="shared" si="58"/>
        <v>(2)</v>
      </c>
      <c r="L224" s="31"/>
      <c r="M224" s="32"/>
      <c r="N224" s="30"/>
      <c r="O224" s="30"/>
      <c r="P224" s="33"/>
      <c r="Q224" s="19"/>
      <c r="R224" s="39">
        <v>1</v>
      </c>
      <c r="S224" s="30" t="s">
        <v>3</v>
      </c>
      <c r="T224" s="30"/>
      <c r="U224" s="34">
        <f t="shared" si="48"/>
        <v>2</v>
      </c>
      <c r="V224" s="35"/>
      <c r="W224" s="35"/>
      <c r="X224" s="18" t="str">
        <f t="shared" si="52"/>
        <v>AL.  4x50 mm2+AL. 1x25 mm2</v>
      </c>
      <c r="Y224" s="18" t="str">
        <f t="shared" si="50"/>
        <v>, lampa OU, przyłącze napow. nN</v>
      </c>
      <c r="Z224" s="18">
        <f t="shared" si="54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10"/>
      <c r="D225" s="116">
        <f t="shared" si="53"/>
        <v>222</v>
      </c>
      <c r="E225" s="56"/>
      <c r="F225" s="27" t="str">
        <f t="shared" si="55"/>
        <v>sprawdz</v>
      </c>
      <c r="G225" s="29"/>
      <c r="H225" s="10" t="str">
        <f t="shared" si="56"/>
        <v xml:space="preserve">wir. </v>
      </c>
      <c r="I225" s="27" t="str">
        <f t="shared" si="57"/>
        <v>AL.  4x50 mm2+AL. 1x25 mm2, lampa OU, przyłącze napow. nN</v>
      </c>
      <c r="J225" s="117" t="str">
        <f t="shared" si="51"/>
        <v xml:space="preserve">uchwyty, światłowód, 0 </v>
      </c>
      <c r="K225" s="27" t="str">
        <f t="shared" si="58"/>
        <v>(2)</v>
      </c>
      <c r="L225" s="31"/>
      <c r="M225" s="32"/>
      <c r="N225" s="30"/>
      <c r="O225" s="30"/>
      <c r="P225" s="33"/>
      <c r="Q225" s="19"/>
      <c r="R225" s="39">
        <v>1</v>
      </c>
      <c r="S225" s="30" t="s">
        <v>3</v>
      </c>
      <c r="T225" s="30"/>
      <c r="U225" s="34">
        <f t="shared" ref="U225:U288" si="59">P225+2</f>
        <v>2</v>
      </c>
      <c r="V225" s="35"/>
      <c r="W225" s="35"/>
      <c r="X225" s="18" t="str">
        <f t="shared" si="52"/>
        <v>AL.  4x50 mm2+AL. 1x25 mm2</v>
      </c>
      <c r="Y225" s="18" t="str">
        <f t="shared" si="50"/>
        <v>, lampa OU, przyłącze napow. nN</v>
      </c>
      <c r="Z225" s="18">
        <f t="shared" si="54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53"/>
        <v>223</v>
      </c>
      <c r="E226" s="56"/>
      <c r="F226" s="27" t="str">
        <f t="shared" si="55"/>
        <v>sprawdz</v>
      </c>
      <c r="G226" s="65"/>
      <c r="H226" s="10" t="str">
        <f t="shared" si="56"/>
        <v xml:space="preserve">wir. </v>
      </c>
      <c r="I226" s="27" t="str">
        <f t="shared" si="57"/>
        <v>AL.  4x50 mm2+AL. 1x25 mm2, lampa OU, przyłącze napow. nN</v>
      </c>
      <c r="J226" s="117" t="str">
        <f t="shared" si="51"/>
        <v xml:space="preserve">uchwyty, światłowód, 0 </v>
      </c>
      <c r="K226" s="27" t="str">
        <f t="shared" si="58"/>
        <v>(2)</v>
      </c>
      <c r="L226" s="31"/>
      <c r="M226" s="32"/>
      <c r="N226" s="30"/>
      <c r="O226" s="30"/>
      <c r="P226" s="33"/>
      <c r="Q226" s="19"/>
      <c r="R226" s="39">
        <v>1</v>
      </c>
      <c r="S226" s="30" t="s">
        <v>3</v>
      </c>
      <c r="T226" s="30"/>
      <c r="U226" s="34">
        <f t="shared" si="59"/>
        <v>2</v>
      </c>
      <c r="V226" s="35"/>
      <c r="W226" s="35"/>
      <c r="X226" s="18" t="str">
        <f t="shared" si="52"/>
        <v>AL.  4x50 mm2+AL. 1x25 mm2</v>
      </c>
      <c r="Y226" s="18" t="str">
        <f t="shared" si="50"/>
        <v>, lampa OU, przyłącze napow. nN</v>
      </c>
      <c r="Z226" s="18">
        <f t="shared" si="54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53"/>
        <v>224</v>
      </c>
      <c r="E227" s="56"/>
      <c r="F227" s="27" t="str">
        <f t="shared" si="55"/>
        <v>sprawdz</v>
      </c>
      <c r="G227" s="65"/>
      <c r="H227" s="10" t="str">
        <f t="shared" si="56"/>
        <v xml:space="preserve">wir. </v>
      </c>
      <c r="I227" s="27"/>
      <c r="J227" s="117" t="str">
        <f t="shared" si="51"/>
        <v xml:space="preserve">uchwyty, światłowód, 0 </v>
      </c>
      <c r="K227" s="27" t="str">
        <f t="shared" si="58"/>
        <v>(2)</v>
      </c>
      <c r="L227" s="31"/>
      <c r="M227" s="32"/>
      <c r="N227" s="30"/>
      <c r="O227" s="30"/>
      <c r="P227" s="33"/>
      <c r="Q227" s="19"/>
      <c r="R227" s="39">
        <v>1</v>
      </c>
      <c r="S227" s="30" t="s">
        <v>3</v>
      </c>
      <c r="T227" s="30"/>
      <c r="U227" s="34">
        <f t="shared" si="59"/>
        <v>2</v>
      </c>
      <c r="V227" s="35"/>
      <c r="W227" s="35"/>
      <c r="X227" s="18" t="str">
        <f t="shared" si="52"/>
        <v>AL.  4x50 mm2+AL. 1x25 mm2</v>
      </c>
      <c r="Y227" s="18" t="str">
        <f t="shared" si="50"/>
        <v>, lampa OU, przyłącze napow. nN</v>
      </c>
      <c r="Z227" s="18">
        <f t="shared" si="54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53"/>
        <v>225</v>
      </c>
      <c r="E228" s="56"/>
      <c r="F228" s="27" t="str">
        <f t="shared" si="55"/>
        <v>sprawdz</v>
      </c>
      <c r="G228" s="65"/>
      <c r="H228" s="10" t="str">
        <f t="shared" si="56"/>
        <v xml:space="preserve">wir. </v>
      </c>
      <c r="I228" s="27"/>
      <c r="J228" s="117" t="str">
        <f t="shared" si="51"/>
        <v xml:space="preserve">uchwyty, światłowód, 0 </v>
      </c>
      <c r="K228" s="27" t="str">
        <f t="shared" si="58"/>
        <v>(2)</v>
      </c>
      <c r="L228" s="31"/>
      <c r="M228" s="32"/>
      <c r="N228" s="30"/>
      <c r="O228" s="30"/>
      <c r="P228" s="33"/>
      <c r="Q228" s="19"/>
      <c r="R228" s="39">
        <v>1</v>
      </c>
      <c r="S228" s="30" t="s">
        <v>3</v>
      </c>
      <c r="T228" s="30"/>
      <c r="U228" s="34">
        <f t="shared" si="59"/>
        <v>2</v>
      </c>
      <c r="V228" s="35"/>
      <c r="W228" s="35"/>
      <c r="X228" s="18" t="str">
        <f t="shared" si="52"/>
        <v>AL.  4x50 mm2+AL. 1x25 mm2</v>
      </c>
      <c r="Y228" s="18" t="str">
        <f t="shared" si="50"/>
        <v>, lampa OU, przyłącze napow. nN</v>
      </c>
      <c r="Z228" s="18">
        <f t="shared" si="54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53"/>
        <v>226</v>
      </c>
      <c r="E229" s="56"/>
      <c r="F229" s="27" t="str">
        <f t="shared" si="55"/>
        <v>sprawdz</v>
      </c>
      <c r="G229" s="65"/>
      <c r="H229" s="10" t="str">
        <f t="shared" si="56"/>
        <v xml:space="preserve">wir. </v>
      </c>
      <c r="I229" s="27"/>
      <c r="J229" s="117" t="str">
        <f t="shared" si="51"/>
        <v xml:space="preserve">uchwyty, światłowód, 0 </v>
      </c>
      <c r="K229" s="27" t="str">
        <f t="shared" si="58"/>
        <v>(2)</v>
      </c>
      <c r="L229" s="31"/>
      <c r="M229" s="32"/>
      <c r="N229" s="30"/>
      <c r="O229" s="30"/>
      <c r="P229" s="33"/>
      <c r="Q229" s="19"/>
      <c r="R229" s="39">
        <v>1</v>
      </c>
      <c r="S229" s="30" t="s">
        <v>3</v>
      </c>
      <c r="T229" s="30"/>
      <c r="U229" s="34">
        <f t="shared" si="59"/>
        <v>2</v>
      </c>
      <c r="V229" s="35"/>
      <c r="W229" s="35"/>
      <c r="X229" s="18" t="str">
        <f t="shared" si="52"/>
        <v>AL.  4x50 mm2+AL. 1x25 mm2</v>
      </c>
      <c r="Y229" s="18" t="str">
        <f t="shared" si="50"/>
        <v>, lampa OU, przyłącze napow. nN</v>
      </c>
      <c r="Z229" s="18">
        <f t="shared" si="54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53"/>
        <v>227</v>
      </c>
      <c r="E230" s="56"/>
      <c r="F230" s="27" t="str">
        <f t="shared" si="55"/>
        <v>sprawdz</v>
      </c>
      <c r="G230" s="65"/>
      <c r="H230" s="10" t="str">
        <f t="shared" si="56"/>
        <v xml:space="preserve">wir. </v>
      </c>
      <c r="I230" s="27"/>
      <c r="J230" s="117" t="str">
        <f t="shared" si="51"/>
        <v xml:space="preserve">uchwyty, światłowód, 0 </v>
      </c>
      <c r="K230" s="27" t="str">
        <f t="shared" si="58"/>
        <v>(2)</v>
      </c>
      <c r="L230" s="31"/>
      <c r="M230" s="32"/>
      <c r="N230" s="30"/>
      <c r="O230" s="30"/>
      <c r="P230" s="33"/>
      <c r="Q230" s="19"/>
      <c r="R230" s="39">
        <v>1</v>
      </c>
      <c r="S230" s="30" t="s">
        <v>3</v>
      </c>
      <c r="T230" s="30"/>
      <c r="U230" s="34">
        <f t="shared" si="59"/>
        <v>2</v>
      </c>
      <c r="V230" s="35"/>
      <c r="W230" s="35"/>
      <c r="X230" s="18" t="str">
        <f t="shared" si="52"/>
        <v>AL.  4x50 mm2+AL. 1x25 mm2</v>
      </c>
      <c r="Y230" s="18" t="str">
        <f t="shared" si="50"/>
        <v>, lampa OU, przyłącze napow. nN</v>
      </c>
      <c r="Z230" s="18">
        <f t="shared" si="54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10"/>
      <c r="D231" s="116">
        <f t="shared" si="53"/>
        <v>228</v>
      </c>
      <c r="E231" s="56"/>
      <c r="F231" s="27" t="str">
        <f t="shared" si="55"/>
        <v>sprawdz</v>
      </c>
      <c r="G231" s="65"/>
      <c r="H231" s="10" t="str">
        <f t="shared" si="56"/>
        <v xml:space="preserve">wir. </v>
      </c>
      <c r="I231" s="27"/>
      <c r="J231" s="117" t="str">
        <f t="shared" si="51"/>
        <v xml:space="preserve">uchwyty, światłowód, 0 </v>
      </c>
      <c r="K231" s="27" t="str">
        <f t="shared" si="58"/>
        <v>(2)</v>
      </c>
      <c r="L231" s="31"/>
      <c r="M231" s="32"/>
      <c r="N231" s="30"/>
      <c r="O231" s="30"/>
      <c r="P231" s="33"/>
      <c r="Q231" s="43"/>
      <c r="R231" s="39">
        <v>1</v>
      </c>
      <c r="S231" s="30" t="s">
        <v>3</v>
      </c>
      <c r="T231" s="30"/>
      <c r="U231" s="34">
        <f t="shared" si="59"/>
        <v>2</v>
      </c>
      <c r="V231" s="35"/>
      <c r="W231" s="35"/>
      <c r="X231" s="18" t="str">
        <f t="shared" si="52"/>
        <v>AL.  4x50 mm2+AL. 1x25 mm2</v>
      </c>
      <c r="Y231" s="18" t="str">
        <f t="shared" si="50"/>
        <v>, lampa OU, przyłącze napow. nN</v>
      </c>
      <c r="Z231" s="18">
        <f t="shared" si="54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10"/>
      <c r="D232" s="116">
        <f t="shared" si="53"/>
        <v>229</v>
      </c>
      <c r="E232" s="56"/>
      <c r="F232" s="27" t="str">
        <f t="shared" si="55"/>
        <v>sprawdz</v>
      </c>
      <c r="G232" s="65"/>
      <c r="H232" s="10" t="str">
        <f t="shared" si="56"/>
        <v xml:space="preserve">wir. </v>
      </c>
      <c r="I232" s="27"/>
      <c r="J232" s="117" t="str">
        <f t="shared" si="51"/>
        <v xml:space="preserve">uchwyty, światłowód, 0 </v>
      </c>
      <c r="K232" s="27"/>
      <c r="L232" s="31"/>
      <c r="M232" s="32"/>
      <c r="N232" s="30"/>
      <c r="O232" s="30"/>
      <c r="P232" s="33"/>
      <c r="Q232" s="19"/>
      <c r="R232" s="39">
        <v>1</v>
      </c>
      <c r="S232" s="30" t="s">
        <v>3</v>
      </c>
      <c r="T232" s="30"/>
      <c r="U232" s="34">
        <f t="shared" si="59"/>
        <v>2</v>
      </c>
      <c r="V232" s="35"/>
      <c r="W232" s="35"/>
      <c r="X232" s="18" t="str">
        <f t="shared" si="52"/>
        <v>AL.  4x50 mm2+AL. 1x25 mm2</v>
      </c>
      <c r="Y232" s="18" t="str">
        <f t="shared" si="50"/>
        <v>, lampa OU, przyłącze napow. nN</v>
      </c>
      <c r="Z232" s="18">
        <f t="shared" si="54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10"/>
      <c r="D233" s="116">
        <f t="shared" si="53"/>
        <v>230</v>
      </c>
      <c r="E233" s="56"/>
      <c r="F233" s="27" t="str">
        <f t="shared" si="55"/>
        <v>sprawdz</v>
      </c>
      <c r="G233" s="65"/>
      <c r="H233" s="10" t="str">
        <f t="shared" si="56"/>
        <v xml:space="preserve">wir. </v>
      </c>
      <c r="I233" s="27"/>
      <c r="J233" s="117" t="str">
        <f t="shared" si="51"/>
        <v xml:space="preserve">uchwyty, światłowód, 0 </v>
      </c>
      <c r="K233" s="27"/>
      <c r="L233" s="31"/>
      <c r="M233" s="32"/>
      <c r="N233" s="30"/>
      <c r="O233" s="30"/>
      <c r="P233" s="33"/>
      <c r="Q233" s="19"/>
      <c r="R233" s="39">
        <v>1</v>
      </c>
      <c r="S233" s="30" t="s">
        <v>3</v>
      </c>
      <c r="T233" s="30"/>
      <c r="U233" s="34">
        <f t="shared" si="59"/>
        <v>2</v>
      </c>
      <c r="V233" s="35"/>
      <c r="W233" s="35"/>
      <c r="X233" s="18" t="str">
        <f t="shared" si="52"/>
        <v>AL.  4x50 mm2+AL. 1x25 mm2</v>
      </c>
      <c r="Y233" s="18" t="str">
        <f t="shared" si="50"/>
        <v>, lampa OU, przyłącze napow. nN</v>
      </c>
      <c r="Z233" s="18">
        <f t="shared" si="54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10"/>
      <c r="D234" s="116">
        <f t="shared" si="53"/>
        <v>231</v>
      </c>
      <c r="E234" s="56"/>
      <c r="F234" s="27" t="str">
        <f t="shared" si="55"/>
        <v>sprawdz</v>
      </c>
      <c r="G234" s="65"/>
      <c r="H234" s="10" t="str">
        <f t="shared" si="56"/>
        <v xml:space="preserve">wir. </v>
      </c>
      <c r="I234" s="27"/>
      <c r="J234" s="117" t="str">
        <f t="shared" si="51"/>
        <v xml:space="preserve">uchwyty, światłowód, 0 </v>
      </c>
      <c r="K234" s="27"/>
      <c r="L234" s="31"/>
      <c r="M234" s="32"/>
      <c r="N234" s="30"/>
      <c r="O234" s="44"/>
      <c r="P234" s="33"/>
      <c r="Q234" s="43"/>
      <c r="R234" s="39">
        <v>1</v>
      </c>
      <c r="S234" s="30" t="s">
        <v>3</v>
      </c>
      <c r="T234" s="30"/>
      <c r="U234" s="34">
        <f t="shared" si="59"/>
        <v>2</v>
      </c>
      <c r="V234" s="35"/>
      <c r="W234" s="35"/>
      <c r="X234" s="18" t="str">
        <f t="shared" si="52"/>
        <v>AL.  4x50 mm2+AL. 1x25 mm2</v>
      </c>
      <c r="Y234" s="18" t="str">
        <f t="shared" si="50"/>
        <v>, lampa OU, przyłącze napow. nN</v>
      </c>
      <c r="Z234" s="18">
        <f t="shared" si="54"/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10"/>
      <c r="D235" s="116">
        <f t="shared" si="53"/>
        <v>232</v>
      </c>
      <c r="E235" s="56"/>
      <c r="F235" s="27" t="str">
        <f t="shared" si="55"/>
        <v>sprawdz</v>
      </c>
      <c r="G235" s="29"/>
      <c r="H235" s="10" t="str">
        <f t="shared" si="56"/>
        <v xml:space="preserve">wir. </v>
      </c>
      <c r="I235" s="27"/>
      <c r="J235" s="117" t="str">
        <f t="shared" si="51"/>
        <v xml:space="preserve">uchwyty, światłowód, 0 </v>
      </c>
      <c r="K235" s="27"/>
      <c r="L235" s="31"/>
      <c r="M235" s="32"/>
      <c r="N235" s="30"/>
      <c r="O235" s="44"/>
      <c r="P235" s="33"/>
      <c r="Q235" s="19"/>
      <c r="R235" s="39">
        <v>1</v>
      </c>
      <c r="S235" s="30" t="s">
        <v>3</v>
      </c>
      <c r="T235" s="30"/>
      <c r="U235" s="34">
        <f t="shared" si="59"/>
        <v>2</v>
      </c>
      <c r="V235" s="35"/>
      <c r="W235" s="35"/>
      <c r="X235" s="18" t="str">
        <f t="shared" si="52"/>
        <v>AL.  4x50 mm2+AL. 1x25 mm2</v>
      </c>
      <c r="Y235" s="18" t="str">
        <f t="shared" si="50"/>
        <v>, lampa OU, przyłącze napow. nN</v>
      </c>
      <c r="Z235" s="18">
        <f t="shared" si="54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53"/>
        <v>233</v>
      </c>
      <c r="E236" s="56"/>
      <c r="F236" s="27" t="str">
        <f t="shared" si="55"/>
        <v>sprawdz</v>
      </c>
      <c r="G236" s="29"/>
      <c r="H236" s="10" t="str">
        <f t="shared" si="56"/>
        <v xml:space="preserve">wir. </v>
      </c>
      <c r="I236" s="27"/>
      <c r="J236" s="117" t="str">
        <f t="shared" si="51"/>
        <v xml:space="preserve">uchwyty, światłowód, 0 </v>
      </c>
      <c r="K236" s="27"/>
      <c r="L236" s="31"/>
      <c r="M236" s="32"/>
      <c r="N236" s="30"/>
      <c r="O236" s="44"/>
      <c r="P236" s="33"/>
      <c r="Q236" s="19"/>
      <c r="R236" s="39">
        <v>1</v>
      </c>
      <c r="S236" s="30" t="s">
        <v>3</v>
      </c>
      <c r="T236" s="30"/>
      <c r="U236" s="34">
        <f t="shared" si="59"/>
        <v>2</v>
      </c>
      <c r="V236" s="35"/>
      <c r="W236" s="35"/>
      <c r="X236" s="18" t="str">
        <f t="shared" si="52"/>
        <v>AL.  4x50 mm2+AL. 1x25 mm2</v>
      </c>
      <c r="Y236" s="18" t="str">
        <f t="shared" si="50"/>
        <v>, lampa OU, przyłącze napow. nN</v>
      </c>
      <c r="Z236" s="18">
        <f t="shared" si="54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53"/>
        <v>234</v>
      </c>
      <c r="E237" s="56"/>
      <c r="F237" s="27" t="str">
        <f t="shared" si="55"/>
        <v>sprawdz</v>
      </c>
      <c r="G237" s="65"/>
      <c r="H237" s="10" t="str">
        <f t="shared" si="56"/>
        <v xml:space="preserve">wir. </v>
      </c>
      <c r="I237" s="27"/>
      <c r="J237" s="117" t="str">
        <f t="shared" si="51"/>
        <v xml:space="preserve">uchwyty, światłowód, 0 </v>
      </c>
      <c r="K237" s="27"/>
      <c r="L237" s="31"/>
      <c r="M237" s="32"/>
      <c r="N237" s="30"/>
      <c r="O237" s="44"/>
      <c r="P237" s="33"/>
      <c r="Q237" s="19"/>
      <c r="R237" s="39">
        <v>1</v>
      </c>
      <c r="S237" s="30" t="s">
        <v>3</v>
      </c>
      <c r="T237" s="30"/>
      <c r="U237" s="34">
        <f t="shared" si="59"/>
        <v>2</v>
      </c>
      <c r="V237" s="35"/>
      <c r="W237" s="35"/>
      <c r="X237" s="18" t="str">
        <f t="shared" si="52"/>
        <v>AL.  4x50 mm2+AL. 1x25 mm2</v>
      </c>
      <c r="Y237" s="18" t="str">
        <f t="shared" si="50"/>
        <v>, lampa OU, przyłącze napow. nN</v>
      </c>
      <c r="Z237" s="18">
        <f t="shared" si="54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53"/>
        <v>235</v>
      </c>
      <c r="E238" s="56"/>
      <c r="F238" s="27" t="str">
        <f t="shared" si="55"/>
        <v>sprawdz</v>
      </c>
      <c r="G238" s="65"/>
      <c r="H238" s="10"/>
      <c r="I238" s="27"/>
      <c r="J238" s="117" t="str">
        <f t="shared" si="51"/>
        <v xml:space="preserve">uchwyty, światłowód, 0 </v>
      </c>
      <c r="K238" s="27"/>
      <c r="L238" s="31"/>
      <c r="M238" s="32"/>
      <c r="N238" s="30"/>
      <c r="O238" s="44"/>
      <c r="P238" s="33"/>
      <c r="Q238" s="19"/>
      <c r="R238" s="39">
        <v>1</v>
      </c>
      <c r="S238" s="30" t="s">
        <v>3</v>
      </c>
      <c r="T238" s="30"/>
      <c r="U238" s="34">
        <f t="shared" si="59"/>
        <v>2</v>
      </c>
      <c r="V238" s="35"/>
      <c r="W238" s="35"/>
      <c r="X238" s="18" t="str">
        <f t="shared" si="52"/>
        <v>AL.  4x50 mm2+AL. 1x25 mm2</v>
      </c>
      <c r="Y238" s="18" t="str">
        <f t="shared" si="50"/>
        <v>, lampa OU, przyłącze napow. nN</v>
      </c>
      <c r="Z238" s="18">
        <f t="shared" si="54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53"/>
        <v>236</v>
      </c>
      <c r="E239" s="56"/>
      <c r="F239" s="27" t="str">
        <f t="shared" si="55"/>
        <v>sprawdz</v>
      </c>
      <c r="G239" s="65"/>
      <c r="H239" s="10"/>
      <c r="I239" s="27"/>
      <c r="J239" s="117" t="str">
        <f t="shared" si="51"/>
        <v xml:space="preserve">uchwyty, światłowód, 0 </v>
      </c>
      <c r="K239" s="27"/>
      <c r="L239" s="31"/>
      <c r="M239" s="32"/>
      <c r="N239" s="30"/>
      <c r="O239" s="44"/>
      <c r="P239" s="33"/>
      <c r="Q239" s="19"/>
      <c r="R239" s="39">
        <v>1</v>
      </c>
      <c r="S239" s="30" t="s">
        <v>3</v>
      </c>
      <c r="T239" s="30"/>
      <c r="U239" s="34">
        <f t="shared" si="59"/>
        <v>2</v>
      </c>
      <c r="V239" s="35"/>
      <c r="W239" s="35"/>
      <c r="X239" s="18" t="str">
        <f t="shared" si="52"/>
        <v>AL.  4x50 mm2+AL. 1x25 mm2</v>
      </c>
      <c r="Y239" s="18" t="str">
        <f t="shared" si="50"/>
        <v>, lampa OU, przyłącze napow. nN</v>
      </c>
      <c r="Z239" s="18">
        <f t="shared" si="54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53"/>
        <v>237</v>
      </c>
      <c r="E240" s="56"/>
      <c r="F240" s="27" t="str">
        <f t="shared" si="55"/>
        <v>sprawdz</v>
      </c>
      <c r="G240" s="65"/>
      <c r="H240" s="10"/>
      <c r="I240" s="27"/>
      <c r="J240" s="117" t="str">
        <f t="shared" si="51"/>
        <v xml:space="preserve">uchwyty, światłowód, 0 </v>
      </c>
      <c r="K240" s="27"/>
      <c r="L240" s="31"/>
      <c r="M240" s="32"/>
      <c r="N240" s="30"/>
      <c r="O240" s="44"/>
      <c r="P240" s="33"/>
      <c r="Q240" s="19"/>
      <c r="R240" s="39">
        <v>1</v>
      </c>
      <c r="S240" s="30" t="s">
        <v>3</v>
      </c>
      <c r="T240" s="30"/>
      <c r="U240" s="34">
        <f t="shared" si="59"/>
        <v>2</v>
      </c>
      <c r="V240" s="35"/>
      <c r="W240" s="35"/>
      <c r="X240" s="18" t="str">
        <f t="shared" si="52"/>
        <v>AL.  4x50 mm2+AL. 1x25 mm2</v>
      </c>
      <c r="Y240" s="18" t="str">
        <f t="shared" si="50"/>
        <v>, lampa OU, przyłącze napow. nN</v>
      </c>
      <c r="Z240" s="18">
        <f t="shared" si="54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53"/>
        <v>238</v>
      </c>
      <c r="E241" s="56"/>
      <c r="F241" s="27" t="str">
        <f t="shared" si="55"/>
        <v>sprawdz</v>
      </c>
      <c r="G241" s="65"/>
      <c r="H241" s="10"/>
      <c r="I241" s="27"/>
      <c r="J241" s="117" t="str">
        <f t="shared" si="51"/>
        <v xml:space="preserve">uchwyty, światłowód, 0 </v>
      </c>
      <c r="K241" s="27"/>
      <c r="L241" s="31"/>
      <c r="M241" s="32"/>
      <c r="N241" s="30"/>
      <c r="O241" s="44"/>
      <c r="P241" s="33"/>
      <c r="Q241" s="19"/>
      <c r="R241" s="39">
        <v>1</v>
      </c>
      <c r="S241" s="30" t="s">
        <v>3</v>
      </c>
      <c r="T241" s="30"/>
      <c r="U241" s="34">
        <f t="shared" si="59"/>
        <v>2</v>
      </c>
      <c r="V241" s="35"/>
      <c r="W241" s="35"/>
      <c r="X241" s="18" t="str">
        <f t="shared" si="52"/>
        <v>AL.  4x50 mm2+AL. 1x25 mm2</v>
      </c>
      <c r="Y241" s="18" t="str">
        <f t="shared" si="50"/>
        <v>, lampa OU, przyłącze napow. nN</v>
      </c>
      <c r="Z241" s="18">
        <f t="shared" si="54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53"/>
        <v>239</v>
      </c>
      <c r="E242" s="56"/>
      <c r="F242" s="27" t="str">
        <f t="shared" si="55"/>
        <v>sprawdz</v>
      </c>
      <c r="G242" s="65"/>
      <c r="H242" s="10"/>
      <c r="I242" s="27"/>
      <c r="J242" s="117" t="str">
        <f t="shared" si="51"/>
        <v xml:space="preserve">uchwyty, światłowód, 0 </v>
      </c>
      <c r="K242" s="27"/>
      <c r="L242" s="31"/>
      <c r="M242" s="32"/>
      <c r="N242" s="14"/>
      <c r="O242" s="44"/>
      <c r="P242" s="33"/>
      <c r="Q242" s="19"/>
      <c r="R242" s="39">
        <v>1</v>
      </c>
      <c r="S242" s="30" t="s">
        <v>3</v>
      </c>
      <c r="T242" s="30"/>
      <c r="U242" s="34">
        <f t="shared" si="59"/>
        <v>2</v>
      </c>
      <c r="V242" s="35"/>
      <c r="W242" s="35"/>
      <c r="X242" s="18" t="str">
        <f t="shared" si="52"/>
        <v>AL.  4x50 mm2+AL. 1x25 mm2</v>
      </c>
      <c r="Y242" s="18" t="str">
        <f t="shared" si="50"/>
        <v>, lampa OU, przyłącze napow. nN</v>
      </c>
      <c r="Z242" s="18">
        <f t="shared" si="54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54"/>
      <c r="D243" s="116">
        <f t="shared" si="53"/>
        <v>240</v>
      </c>
      <c r="E243" s="53"/>
      <c r="F243" s="27" t="str">
        <f t="shared" si="55"/>
        <v>sprawdz</v>
      </c>
      <c r="G243" s="54"/>
      <c r="H243" s="54"/>
      <c r="I243" s="54"/>
      <c r="J243" s="117" t="str">
        <f t="shared" si="51"/>
        <v xml:space="preserve">uchwyty, światłowód, 0 </v>
      </c>
      <c r="K243" s="27"/>
      <c r="L243" s="31"/>
      <c r="M243" s="32"/>
      <c r="N243" s="30"/>
      <c r="O243" s="30"/>
      <c r="P243" s="33"/>
      <c r="Q243" s="19"/>
      <c r="R243" s="39">
        <v>1</v>
      </c>
      <c r="S243" s="30" t="s">
        <v>3</v>
      </c>
      <c r="T243" s="30"/>
      <c r="U243" s="34">
        <f t="shared" si="59"/>
        <v>2</v>
      </c>
      <c r="V243" s="35"/>
      <c r="W243" s="35"/>
      <c r="X243" s="18" t="str">
        <f t="shared" si="52"/>
        <v>AL.  4x50 mm2+AL. 1x25 mm2</v>
      </c>
      <c r="Y243" s="18" t="str">
        <f t="shared" si="50"/>
        <v>, lampa OU, przyłącze napow. nN</v>
      </c>
      <c r="Z243" s="18">
        <f t="shared" si="54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54"/>
      <c r="D244" s="116">
        <f t="shared" si="53"/>
        <v>241</v>
      </c>
      <c r="E244" s="53"/>
      <c r="F244" s="54"/>
      <c r="G244" s="54"/>
      <c r="H244" s="54"/>
      <c r="I244" s="54"/>
      <c r="J244" s="117" t="str">
        <f t="shared" si="51"/>
        <v xml:space="preserve">uchwyty, światłowód, 0 </v>
      </c>
      <c r="K244" s="27"/>
      <c r="L244" s="31"/>
      <c r="M244" s="32"/>
      <c r="N244" s="30"/>
      <c r="O244" s="30"/>
      <c r="P244" s="33"/>
      <c r="Q244" s="19"/>
      <c r="R244" s="39">
        <v>1</v>
      </c>
      <c r="S244" s="30" t="s">
        <v>3</v>
      </c>
      <c r="T244" s="30"/>
      <c r="U244" s="34">
        <f t="shared" si="59"/>
        <v>2</v>
      </c>
      <c r="V244" s="35"/>
      <c r="W244" s="35"/>
      <c r="X244" s="18" t="str">
        <f t="shared" si="52"/>
        <v>AL.  4x50 mm2+AL. 1x25 mm2</v>
      </c>
      <c r="Y244" s="18" t="str">
        <f t="shared" si="50"/>
        <v>, lampa OU, przyłącze napow. nN</v>
      </c>
      <c r="Z244" s="18">
        <f t="shared" si="54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53"/>
        <v>242</v>
      </c>
      <c r="E245" s="56"/>
      <c r="F245" s="10"/>
      <c r="G245" s="10"/>
      <c r="H245" s="10"/>
      <c r="I245" s="10"/>
      <c r="J245" s="117" t="str">
        <f t="shared" si="51"/>
        <v xml:space="preserve">uchwyty, światłowód, 0 </v>
      </c>
      <c r="K245" s="10"/>
      <c r="L245" s="31"/>
      <c r="M245" s="32"/>
      <c r="N245" s="30"/>
      <c r="O245" s="30"/>
      <c r="P245" s="33"/>
      <c r="Q245" s="19"/>
      <c r="R245" s="39">
        <v>1</v>
      </c>
      <c r="S245" s="30" t="s">
        <v>3</v>
      </c>
      <c r="T245" s="30"/>
      <c r="U245" s="34">
        <f t="shared" si="59"/>
        <v>2</v>
      </c>
      <c r="V245" s="35"/>
      <c r="W245" s="35"/>
      <c r="X245" s="18" t="str">
        <f t="shared" si="52"/>
        <v>AL.  4x50 mm2+AL. 1x25 mm2</v>
      </c>
      <c r="Y245" s="18" t="str">
        <f t="shared" si="50"/>
        <v>, lampa OU, przyłącze napow. nN</v>
      </c>
      <c r="Z245" s="18">
        <f t="shared" si="54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2"/>
      <c r="D246" s="116">
        <f t="shared" si="53"/>
        <v>243</v>
      </c>
      <c r="E246" s="11"/>
      <c r="F246" s="12"/>
      <c r="G246" s="12"/>
      <c r="H246" s="12"/>
      <c r="I246" s="12"/>
      <c r="J246" s="117" t="str">
        <f t="shared" si="51"/>
        <v xml:space="preserve">uchwyty, światłowód, 0 </v>
      </c>
      <c r="K246" s="12"/>
      <c r="L246" s="31"/>
      <c r="M246" s="32"/>
      <c r="N246" s="14"/>
      <c r="O246" s="14"/>
      <c r="P246" s="33"/>
      <c r="Q246" s="19"/>
      <c r="R246" s="39">
        <v>1</v>
      </c>
      <c r="S246" s="30" t="s">
        <v>3</v>
      </c>
      <c r="T246" s="14"/>
      <c r="U246" s="34">
        <f t="shared" si="59"/>
        <v>2</v>
      </c>
      <c r="V246" s="35"/>
      <c r="W246" s="35"/>
      <c r="X246" s="18" t="str">
        <f t="shared" si="52"/>
        <v>AL.  4x50 mm2+AL. 1x25 mm2</v>
      </c>
      <c r="Y246" s="18" t="str">
        <f t="shared" si="50"/>
        <v>, lampa OU, przyłącze napow. nN</v>
      </c>
      <c r="Z246" s="18">
        <f t="shared" si="54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53"/>
        <v>244</v>
      </c>
      <c r="E247" s="56"/>
      <c r="F247" s="10"/>
      <c r="G247" s="10"/>
      <c r="H247" s="10"/>
      <c r="I247" s="10"/>
      <c r="J247" s="117" t="str">
        <f t="shared" si="51"/>
        <v xml:space="preserve">uchwyty, światłowód, 0 </v>
      </c>
      <c r="K247" s="10"/>
      <c r="L247" s="31"/>
      <c r="M247" s="32"/>
      <c r="N247" s="30"/>
      <c r="O247" s="30"/>
      <c r="P247" s="33"/>
      <c r="Q247" s="43"/>
      <c r="R247" s="39">
        <v>1</v>
      </c>
      <c r="S247" s="30" t="s">
        <v>3</v>
      </c>
      <c r="T247" s="30"/>
      <c r="U247" s="34">
        <f t="shared" si="59"/>
        <v>2</v>
      </c>
      <c r="V247" s="35"/>
      <c r="W247" s="35"/>
      <c r="X247" s="18" t="str">
        <f t="shared" si="52"/>
        <v>AL.  4x50 mm2+AL. 1x25 mm2</v>
      </c>
      <c r="Y247" s="18" t="str">
        <f t="shared" si="50"/>
        <v>, lampa OU, przyłącze napow. nN</v>
      </c>
      <c r="Z247" s="18">
        <f t="shared" si="54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53"/>
        <v>245</v>
      </c>
      <c r="E248" s="56"/>
      <c r="F248" s="27"/>
      <c r="G248" s="65"/>
      <c r="H248" s="10"/>
      <c r="I248" s="27"/>
      <c r="J248" s="117" t="str">
        <f t="shared" si="51"/>
        <v xml:space="preserve">uchwyty, światłowód, 0 </v>
      </c>
      <c r="K248" s="27"/>
      <c r="L248" s="31"/>
      <c r="M248" s="32"/>
      <c r="N248" s="30"/>
      <c r="O248" s="30"/>
      <c r="P248" s="33"/>
      <c r="Q248" s="19"/>
      <c r="R248" s="39">
        <v>1</v>
      </c>
      <c r="S248" s="30" t="s">
        <v>3</v>
      </c>
      <c r="T248" s="30"/>
      <c r="U248" s="34">
        <f t="shared" si="59"/>
        <v>2</v>
      </c>
      <c r="V248" s="35"/>
      <c r="W248" s="35"/>
      <c r="X248" s="18" t="str">
        <f t="shared" si="52"/>
        <v>AL.  4x50 mm2+AL. 1x25 mm2</v>
      </c>
      <c r="Y248" s="18" t="str">
        <f t="shared" si="50"/>
        <v>, lampa OU, przyłącze napow. nN</v>
      </c>
      <c r="Z248" s="18">
        <f t="shared" si="54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53"/>
        <v>246</v>
      </c>
      <c r="E249" s="56"/>
      <c r="F249" s="27"/>
      <c r="G249" s="65"/>
      <c r="H249" s="10"/>
      <c r="I249" s="27"/>
      <c r="J249" s="117" t="str">
        <f t="shared" si="51"/>
        <v xml:space="preserve">uchwyty, światłowód, 0 </v>
      </c>
      <c r="K249" s="27"/>
      <c r="L249" s="31"/>
      <c r="M249" s="32"/>
      <c r="N249" s="30"/>
      <c r="O249" s="30"/>
      <c r="P249" s="33"/>
      <c r="Q249" s="19"/>
      <c r="R249" s="39">
        <v>1</v>
      </c>
      <c r="S249" s="30" t="s">
        <v>3</v>
      </c>
      <c r="T249" s="30"/>
      <c r="U249" s="34">
        <f t="shared" si="59"/>
        <v>2</v>
      </c>
      <c r="V249" s="35"/>
      <c r="W249" s="35"/>
      <c r="X249" s="18" t="str">
        <f t="shared" si="52"/>
        <v>AL.  4x50 mm2+AL. 1x25 mm2</v>
      </c>
      <c r="Y249" s="18" t="str">
        <f t="shared" si="50"/>
        <v>, lampa OU, przyłącze napow. nN</v>
      </c>
      <c r="Z249" s="18">
        <f t="shared" si="54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0"/>
      <c r="D250" s="116">
        <f t="shared" si="53"/>
        <v>247</v>
      </c>
      <c r="E250" s="56"/>
      <c r="F250" s="27"/>
      <c r="G250" s="65"/>
      <c r="H250" s="10"/>
      <c r="I250" s="27"/>
      <c r="J250" s="117" t="str">
        <f t="shared" si="51"/>
        <v xml:space="preserve">uchwyty, światłowód, 0 </v>
      </c>
      <c r="K250" s="27"/>
      <c r="L250" s="31"/>
      <c r="M250" s="32"/>
      <c r="N250" s="30"/>
      <c r="O250" s="44"/>
      <c r="P250" s="33"/>
      <c r="Q250" s="19"/>
      <c r="R250" s="39">
        <v>1</v>
      </c>
      <c r="S250" s="30" t="s">
        <v>3</v>
      </c>
      <c r="T250" s="30"/>
      <c r="U250" s="34">
        <f t="shared" si="59"/>
        <v>2</v>
      </c>
      <c r="V250" s="35"/>
      <c r="W250" s="35"/>
      <c r="X250" s="18" t="str">
        <f t="shared" si="52"/>
        <v>AL.  4x50 mm2+AL. 1x25 mm2</v>
      </c>
      <c r="Y250" s="18" t="str">
        <f t="shared" si="50"/>
        <v>, lampa OU, przyłącze napow. nN</v>
      </c>
      <c r="Z250" s="18">
        <f t="shared" si="54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53"/>
        <v>248</v>
      </c>
      <c r="E251" s="56"/>
      <c r="F251" s="27"/>
      <c r="G251" s="65"/>
      <c r="H251" s="10"/>
      <c r="I251" s="27"/>
      <c r="J251" s="117" t="str">
        <f t="shared" si="51"/>
        <v xml:space="preserve">uchwyty, światłowód, 0 </v>
      </c>
      <c r="K251" s="27"/>
      <c r="L251" s="31"/>
      <c r="M251" s="32"/>
      <c r="N251" s="30"/>
      <c r="O251" s="30"/>
      <c r="P251" s="33"/>
      <c r="Q251" s="19"/>
      <c r="R251" s="39">
        <v>1</v>
      </c>
      <c r="S251" s="30" t="s">
        <v>3</v>
      </c>
      <c r="T251" s="30"/>
      <c r="U251" s="34">
        <f t="shared" si="59"/>
        <v>2</v>
      </c>
      <c r="V251" s="35"/>
      <c r="W251" s="35"/>
      <c r="X251" s="18" t="str">
        <f t="shared" si="52"/>
        <v>AL.  4x50 mm2+AL. 1x25 mm2</v>
      </c>
      <c r="Y251" s="18" t="str">
        <f t="shared" si="50"/>
        <v>, lampa OU, przyłącze napow. nN</v>
      </c>
      <c r="Z251" s="18">
        <f t="shared" si="54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53"/>
        <v>249</v>
      </c>
      <c r="E252" s="56"/>
      <c r="F252" s="27"/>
      <c r="G252" s="65"/>
      <c r="H252" s="10"/>
      <c r="I252" s="27"/>
      <c r="J252" s="117" t="str">
        <f t="shared" si="51"/>
        <v xml:space="preserve">uchwyty, światłowód, 0 </v>
      </c>
      <c r="K252" s="27"/>
      <c r="L252" s="31"/>
      <c r="M252" s="32"/>
      <c r="N252" s="30"/>
      <c r="O252" s="30"/>
      <c r="P252" s="33"/>
      <c r="Q252" s="19"/>
      <c r="R252" s="39">
        <v>1</v>
      </c>
      <c r="S252" s="30" t="s">
        <v>3</v>
      </c>
      <c r="T252" s="30"/>
      <c r="U252" s="34">
        <f t="shared" si="59"/>
        <v>2</v>
      </c>
      <c r="V252" s="35"/>
      <c r="W252" s="35"/>
      <c r="X252" s="18" t="str">
        <f t="shared" si="52"/>
        <v>AL.  4x50 mm2+AL. 1x25 mm2</v>
      </c>
      <c r="Y252" s="18" t="str">
        <f t="shared" si="50"/>
        <v>, lampa OU, przyłącze napow. nN</v>
      </c>
      <c r="Z252" s="18">
        <f t="shared" si="54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53"/>
        <v>250</v>
      </c>
      <c r="E253" s="56"/>
      <c r="F253" s="27"/>
      <c r="G253" s="65"/>
      <c r="H253" s="10"/>
      <c r="I253" s="27"/>
      <c r="J253" s="117" t="str">
        <f t="shared" si="51"/>
        <v xml:space="preserve">uchwyty, światłowód, 0 </v>
      </c>
      <c r="K253" s="27"/>
      <c r="L253" s="31"/>
      <c r="M253" s="32"/>
      <c r="N253" s="30"/>
      <c r="O253" s="30"/>
      <c r="P253" s="33"/>
      <c r="Q253" s="19"/>
      <c r="R253" s="39">
        <v>1</v>
      </c>
      <c r="S253" s="30" t="s">
        <v>3</v>
      </c>
      <c r="T253" s="30"/>
      <c r="U253" s="34">
        <f t="shared" si="59"/>
        <v>2</v>
      </c>
      <c r="V253" s="35"/>
      <c r="W253" s="35"/>
      <c r="X253" s="18" t="str">
        <f t="shared" si="52"/>
        <v>AL.  4x50 mm2+AL. 1x25 mm2</v>
      </c>
      <c r="Y253" s="18" t="str">
        <f t="shared" si="50"/>
        <v>, lampa OU, przyłącze napow. nN</v>
      </c>
      <c r="Z253" s="18">
        <f t="shared" si="54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53"/>
        <v>251</v>
      </c>
      <c r="E254" s="56"/>
      <c r="F254" s="27"/>
      <c r="G254" s="29"/>
      <c r="H254" s="10"/>
      <c r="I254" s="27"/>
      <c r="J254" s="117" t="str">
        <f t="shared" si="51"/>
        <v xml:space="preserve">uchwyty, światłowód, 0 </v>
      </c>
      <c r="K254" s="27"/>
      <c r="L254" s="31"/>
      <c r="M254" s="32"/>
      <c r="N254" s="30"/>
      <c r="O254" s="30"/>
      <c r="P254" s="33"/>
      <c r="Q254" s="19"/>
      <c r="R254" s="39">
        <v>1</v>
      </c>
      <c r="S254" s="30" t="s">
        <v>3</v>
      </c>
      <c r="T254" s="30"/>
      <c r="U254" s="34">
        <f t="shared" si="59"/>
        <v>2</v>
      </c>
      <c r="V254" s="35"/>
      <c r="W254" s="35"/>
      <c r="X254" s="18" t="str">
        <f t="shared" si="52"/>
        <v>AL.  4x50 mm2+AL. 1x25 mm2</v>
      </c>
      <c r="Y254" s="18" t="str">
        <f t="shared" si="50"/>
        <v>, lampa OU, przyłącze napow. nN</v>
      </c>
      <c r="Z254" s="18">
        <f t="shared" si="54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53"/>
        <v>252</v>
      </c>
      <c r="E255" s="53"/>
      <c r="F255" s="27"/>
      <c r="G255" s="65"/>
      <c r="H255" s="10"/>
      <c r="I255" s="27"/>
      <c r="J255" s="117" t="str">
        <f t="shared" si="51"/>
        <v xml:space="preserve">uchwyty, światłowód, 0 </v>
      </c>
      <c r="K255" s="27"/>
      <c r="L255" s="31"/>
      <c r="M255" s="32"/>
      <c r="N255" s="30"/>
      <c r="O255" s="30"/>
      <c r="P255" s="33"/>
      <c r="Q255" s="19"/>
      <c r="R255" s="39">
        <v>1</v>
      </c>
      <c r="S255" s="30" t="s">
        <v>3</v>
      </c>
      <c r="T255" s="30"/>
      <c r="U255" s="34">
        <f t="shared" si="59"/>
        <v>2</v>
      </c>
      <c r="V255" s="35"/>
      <c r="W255" s="35"/>
      <c r="X255" s="18" t="str">
        <f t="shared" si="52"/>
        <v>AL.  4x50 mm2+AL. 1x25 mm2</v>
      </c>
      <c r="Y255" s="18" t="str">
        <f t="shared" si="50"/>
        <v>, lampa OU, przyłącze napow. nN</v>
      </c>
      <c r="Z255" s="18">
        <f t="shared" si="54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53"/>
        <v>253</v>
      </c>
      <c r="E256" s="53"/>
      <c r="F256" s="27"/>
      <c r="G256" s="65"/>
      <c r="H256" s="10"/>
      <c r="I256" s="27"/>
      <c r="J256" s="117" t="str">
        <f t="shared" si="51"/>
        <v xml:space="preserve">uchwyty, światłowód, 0 </v>
      </c>
      <c r="K256" s="27"/>
      <c r="L256" s="31"/>
      <c r="M256" s="32"/>
      <c r="N256" s="30"/>
      <c r="O256" s="30"/>
      <c r="P256" s="33"/>
      <c r="Q256" s="19"/>
      <c r="R256" s="39">
        <v>1</v>
      </c>
      <c r="S256" s="30" t="s">
        <v>3</v>
      </c>
      <c r="T256" s="30"/>
      <c r="U256" s="34">
        <f t="shared" si="59"/>
        <v>2</v>
      </c>
      <c r="V256" s="35"/>
      <c r="W256" s="35"/>
      <c r="X256" s="18" t="str">
        <f t="shared" si="52"/>
        <v>AL.  4x50 mm2+AL. 1x25 mm2</v>
      </c>
      <c r="Y256" s="18" t="str">
        <f t="shared" si="50"/>
        <v>, lampa OU, przyłącze napow. nN</v>
      </c>
      <c r="Z256" s="18">
        <f t="shared" si="54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10"/>
      <c r="D257" s="116">
        <f t="shared" si="53"/>
        <v>254</v>
      </c>
      <c r="E257" s="53"/>
      <c r="F257" s="27"/>
      <c r="G257" s="65"/>
      <c r="H257" s="10"/>
      <c r="I257" s="27"/>
      <c r="J257" s="117" t="str">
        <f t="shared" si="51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9">
        <v>1</v>
      </c>
      <c r="S257" s="30" t="s">
        <v>3</v>
      </c>
      <c r="T257" s="30"/>
      <c r="U257" s="34">
        <f t="shared" si="59"/>
        <v>2</v>
      </c>
      <c r="V257" s="35"/>
      <c r="W257" s="35"/>
      <c r="X257" s="18" t="str">
        <f t="shared" si="52"/>
        <v>AL.  4x50 mm2+AL. 1x25 mm2</v>
      </c>
      <c r="Y257" s="18" t="str">
        <f t="shared" si="50"/>
        <v>, lampa OU, przyłącze napow. nN</v>
      </c>
      <c r="Z257" s="18">
        <f t="shared" si="54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10"/>
      <c r="D258" s="116">
        <f t="shared" si="53"/>
        <v>255</v>
      </c>
      <c r="E258" s="56"/>
      <c r="F258" s="27"/>
      <c r="G258" s="65"/>
      <c r="H258" s="10"/>
      <c r="I258" s="27"/>
      <c r="J258" s="117" t="str">
        <f t="shared" si="51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9">
        <v>1</v>
      </c>
      <c r="S258" s="30" t="s">
        <v>3</v>
      </c>
      <c r="T258" s="30"/>
      <c r="U258" s="34">
        <f t="shared" si="59"/>
        <v>2</v>
      </c>
      <c r="V258" s="35"/>
      <c r="W258" s="35"/>
      <c r="X258" s="18" t="str">
        <f t="shared" si="52"/>
        <v>AL.  4x50 mm2+AL. 1x25 mm2</v>
      </c>
      <c r="Y258" s="18" t="str">
        <f t="shared" si="50"/>
        <v>, lampa OU, przyłącze napow. nN</v>
      </c>
      <c r="Z258" s="18">
        <f t="shared" si="54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54"/>
      <c r="E259" s="56"/>
      <c r="F259" s="27"/>
      <c r="G259" s="65"/>
      <c r="H259" s="10"/>
      <c r="I259" s="27"/>
      <c r="J259" s="117" t="str">
        <f t="shared" si="51"/>
        <v xml:space="preserve">uchwyty, światłowód, 0 </v>
      </c>
      <c r="K259" s="27"/>
      <c r="L259" s="31"/>
      <c r="M259" s="32"/>
      <c r="N259" s="30"/>
      <c r="O259" s="30"/>
      <c r="P259" s="33"/>
      <c r="Q259" s="19"/>
      <c r="R259" s="39">
        <v>1</v>
      </c>
      <c r="S259" s="30" t="s">
        <v>3</v>
      </c>
      <c r="T259" s="30"/>
      <c r="U259" s="34">
        <f t="shared" si="59"/>
        <v>2</v>
      </c>
      <c r="V259" s="35"/>
      <c r="W259" s="35"/>
      <c r="X259" s="18" t="str">
        <f t="shared" si="52"/>
        <v>AL.  4x50 mm2+AL. 1x25 mm2</v>
      </c>
      <c r="Y259" s="18" t="str">
        <f t="shared" ref="Y259:Y322" si="60">IF(S259="T",(", lampa OU, przyłącze napow. nN"), (" przyłącze napow. nN"))</f>
        <v>, lampa OU, przyłącze napow. nN</v>
      </c>
      <c r="Z259" s="18">
        <f t="shared" si="54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0"/>
      <c r="D260" s="54"/>
      <c r="E260" s="53"/>
      <c r="F260" s="27"/>
      <c r="G260" s="65"/>
      <c r="H260" s="10"/>
      <c r="I260" s="27"/>
      <c r="J260" s="117" t="str">
        <f t="shared" si="51"/>
        <v xml:space="preserve">uchwyty, światłowód, 0 </v>
      </c>
      <c r="K260" s="27"/>
      <c r="L260" s="31"/>
      <c r="M260" s="32"/>
      <c r="N260" s="30"/>
      <c r="O260" s="30"/>
      <c r="P260" s="33"/>
      <c r="Q260" s="19"/>
      <c r="R260" s="39">
        <v>1</v>
      </c>
      <c r="S260" s="30" t="s">
        <v>3</v>
      </c>
      <c r="T260" s="30"/>
      <c r="U260" s="34">
        <f t="shared" si="59"/>
        <v>2</v>
      </c>
      <c r="V260" s="35"/>
      <c r="W260" s="35"/>
      <c r="X260" s="18" t="str">
        <f t="shared" si="52"/>
        <v>AL.  4x50 mm2+AL. 1x25 mm2</v>
      </c>
      <c r="Y260" s="18" t="str">
        <f t="shared" si="60"/>
        <v>, lampa OU, przyłącze napow. nN</v>
      </c>
      <c r="Z260" s="18">
        <f t="shared" si="54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54"/>
      <c r="D261" s="54"/>
      <c r="E261" s="53"/>
      <c r="F261" s="54"/>
      <c r="G261" s="54"/>
      <c r="H261" s="54"/>
      <c r="I261" s="54"/>
      <c r="J261" s="117" t="str">
        <f t="shared" ref="J261:J277" si="61">CONCATENATE("uchwyty, światłowód, ",Z261,IF(Q261=1, ", mufa i zapas", " "))</f>
        <v xml:space="preserve">uchwyty, światłowód, 0 </v>
      </c>
      <c r="K261" s="27"/>
      <c r="L261" s="31"/>
      <c r="M261" s="32"/>
      <c r="N261" s="30"/>
      <c r="O261" s="30"/>
      <c r="P261" s="33"/>
      <c r="Q261" s="19"/>
      <c r="R261" s="39">
        <v>1</v>
      </c>
      <c r="S261" s="30" t="s">
        <v>3</v>
      </c>
      <c r="T261" s="30"/>
      <c r="U261" s="34">
        <f t="shared" si="59"/>
        <v>2</v>
      </c>
      <c r="V261" s="35"/>
      <c r="W261" s="35"/>
      <c r="X261" s="18" t="str">
        <f t="shared" si="52"/>
        <v>AL.  4x50 mm2+AL. 1x25 mm2</v>
      </c>
      <c r="Y261" s="18" t="str">
        <f t="shared" si="60"/>
        <v>, lampa OU, przyłącze napow. nN</v>
      </c>
      <c r="Z261" s="18">
        <f t="shared" si="54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54"/>
      <c r="D262" s="54"/>
      <c r="E262" s="53"/>
      <c r="F262" s="54"/>
      <c r="G262" s="54"/>
      <c r="H262" s="54"/>
      <c r="I262" s="54"/>
      <c r="J262" s="117" t="str">
        <f t="shared" si="61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9">
        <v>1</v>
      </c>
      <c r="S262" s="30" t="s">
        <v>3</v>
      </c>
      <c r="T262" s="30"/>
      <c r="U262" s="34">
        <f t="shared" si="59"/>
        <v>2</v>
      </c>
      <c r="V262" s="35"/>
      <c r="W262" s="35"/>
      <c r="X262" s="18" t="str">
        <f t="shared" si="52"/>
        <v>AL.  4x50 mm2+AL. 1x25 mm2</v>
      </c>
      <c r="Y262" s="18" t="str">
        <f t="shared" si="60"/>
        <v>, lampa OU, przyłącze napow. nN</v>
      </c>
      <c r="Z262" s="18">
        <f t="shared" si="54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59"/>
      <c r="D263" s="59"/>
      <c r="E263" s="62"/>
      <c r="F263" s="59"/>
      <c r="G263" s="59"/>
      <c r="H263" s="59"/>
      <c r="I263" s="59"/>
      <c r="J263" s="117" t="str">
        <f t="shared" si="61"/>
        <v xml:space="preserve">uchwyty, światłowód, 0 </v>
      </c>
      <c r="K263" s="59"/>
      <c r="L263" s="31"/>
      <c r="M263" s="32"/>
      <c r="N263" s="69"/>
      <c r="O263" s="69"/>
      <c r="P263" s="33"/>
      <c r="Q263" s="43"/>
      <c r="R263" s="39">
        <v>1</v>
      </c>
      <c r="S263" s="30" t="s">
        <v>3</v>
      </c>
      <c r="T263" s="69"/>
      <c r="U263" s="34">
        <f t="shared" si="59"/>
        <v>2</v>
      </c>
      <c r="V263" s="35"/>
      <c r="W263" s="35"/>
      <c r="X263" s="18" t="str">
        <f t="shared" si="52"/>
        <v>AL.  4x50 mm2+AL. 1x25 mm2</v>
      </c>
      <c r="Y263" s="18" t="str">
        <f t="shared" si="60"/>
        <v>, lampa OU, przyłącze napow. nN</v>
      </c>
      <c r="Z263" s="18">
        <f t="shared" si="54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61"/>
      <c r="D264" s="61"/>
      <c r="E264" s="60"/>
      <c r="F264" s="61"/>
      <c r="G264" s="61"/>
      <c r="H264" s="61"/>
      <c r="I264" s="61"/>
      <c r="J264" s="117" t="str">
        <f t="shared" si="61"/>
        <v xml:space="preserve">uchwyty, światłowód, 0 </v>
      </c>
      <c r="K264" s="61"/>
      <c r="L264" s="71"/>
      <c r="M264" s="32"/>
      <c r="N264" s="58"/>
      <c r="O264" s="58"/>
      <c r="P264" s="42"/>
      <c r="Q264" s="19"/>
      <c r="R264" s="39">
        <v>1</v>
      </c>
      <c r="S264" s="30" t="s">
        <v>3</v>
      </c>
      <c r="T264" s="58"/>
      <c r="U264" s="34">
        <f t="shared" si="59"/>
        <v>2</v>
      </c>
      <c r="V264" s="35"/>
      <c r="W264" s="35"/>
      <c r="X264" s="18" t="str">
        <f t="shared" si="52"/>
        <v>AL.  4x50 mm2+AL. 1x25 mm2</v>
      </c>
      <c r="Y264" s="18" t="str">
        <f t="shared" si="60"/>
        <v>, lampa OU, przyłącze napow. nN</v>
      </c>
      <c r="Z264" s="18">
        <f t="shared" si="54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63"/>
      <c r="D265" s="63"/>
      <c r="E265" s="62"/>
      <c r="F265" s="63"/>
      <c r="G265" s="63"/>
      <c r="H265" s="63"/>
      <c r="I265" s="63"/>
      <c r="J265" s="117" t="str">
        <f t="shared" si="61"/>
        <v xml:space="preserve">uchwyty, światłowód, 0 </v>
      </c>
      <c r="K265" s="63"/>
      <c r="L265" s="71"/>
      <c r="M265" s="32"/>
      <c r="N265" s="57"/>
      <c r="O265" s="57"/>
      <c r="P265" s="72"/>
      <c r="Q265" s="19"/>
      <c r="R265" s="39">
        <v>1</v>
      </c>
      <c r="S265" s="30" t="s">
        <v>3</v>
      </c>
      <c r="T265" s="57"/>
      <c r="U265" s="34">
        <f t="shared" si="59"/>
        <v>2</v>
      </c>
      <c r="V265" s="35"/>
      <c r="W265" s="35"/>
      <c r="X265" s="18" t="str">
        <f t="shared" si="52"/>
        <v>AL.  4x50 mm2+AL. 1x25 mm2</v>
      </c>
      <c r="Y265" s="18" t="str">
        <f t="shared" si="60"/>
        <v>, lampa OU, przyłącze napow. nN</v>
      </c>
      <c r="Z265" s="18">
        <f t="shared" si="54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10"/>
      <c r="E266" s="53"/>
      <c r="F266" s="27"/>
      <c r="G266" s="65"/>
      <c r="H266" s="10"/>
      <c r="I266" s="27"/>
      <c r="J266" s="117" t="str">
        <f t="shared" si="61"/>
        <v xml:space="preserve">uchwyty, światłowód, 0 </v>
      </c>
      <c r="K266" s="27"/>
      <c r="L266" s="71"/>
      <c r="M266" s="32"/>
      <c r="N266" s="30"/>
      <c r="O266" s="30"/>
      <c r="P266" s="72"/>
      <c r="Q266" s="19"/>
      <c r="R266" s="39">
        <v>1</v>
      </c>
      <c r="S266" s="30" t="s">
        <v>3</v>
      </c>
      <c r="T266" s="30"/>
      <c r="U266" s="34">
        <f t="shared" si="59"/>
        <v>2</v>
      </c>
      <c r="V266" s="35"/>
      <c r="W266" s="35"/>
      <c r="X266" s="18" t="str">
        <f t="shared" si="52"/>
        <v>AL.  4x50 mm2+AL. 1x25 mm2</v>
      </c>
      <c r="Y266" s="18" t="str">
        <f t="shared" si="60"/>
        <v>, lampa OU, przyłącze napow. nN</v>
      </c>
      <c r="Z266" s="18">
        <f t="shared" si="54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10"/>
      <c r="D267" s="10"/>
      <c r="E267" s="53"/>
      <c r="F267" s="27"/>
      <c r="G267" s="65"/>
      <c r="H267" s="10"/>
      <c r="I267" s="27"/>
      <c r="J267" s="117" t="str">
        <f t="shared" si="61"/>
        <v xml:space="preserve">uchwyty, światłowód, 0 </v>
      </c>
      <c r="K267" s="27"/>
      <c r="L267" s="71"/>
      <c r="M267" s="32"/>
      <c r="N267" s="44"/>
      <c r="O267" s="30"/>
      <c r="P267" s="72"/>
      <c r="Q267" s="19"/>
      <c r="R267" s="39">
        <v>1</v>
      </c>
      <c r="S267" s="30" t="s">
        <v>3</v>
      </c>
      <c r="T267" s="30"/>
      <c r="U267" s="34">
        <f t="shared" si="59"/>
        <v>2</v>
      </c>
      <c r="V267" s="35"/>
      <c r="W267" s="35"/>
      <c r="X267" s="18" t="str">
        <f t="shared" ref="X267:X271" si="62">IF(R267=1,("AL.  4x50 mm2+AL. 1x25 mm2"),IF(R267=2,("AL.  4x50 mm2+AL. 2x25 mm2"),IF(R267=3,("AsXSn 4x50 mm2+AsXSn 1x25 mm2"),IF(R267=4,("AsXSn 4x50 mm2+AsXSn 2x25 mm2"),IF(R267=5,("AL.  4x50 mm2"),IF(R267=6,("AsXSn 4x50 mm2"),IF(R267=9,("2xAL. 2x25 mm2"),IF(R267=8,("3xAsXSn 4x50 mm2+AsXSn 2x25 mm2")))))))))</f>
        <v>AL.  4x50 mm2+AL. 1x25 mm2</v>
      </c>
      <c r="Y267" s="18" t="str">
        <f t="shared" si="60"/>
        <v>, lampa OU, przyłącze napow. nN</v>
      </c>
      <c r="Z267" s="18">
        <f t="shared" si="54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10"/>
      <c r="D268" s="10"/>
      <c r="E268" s="53"/>
      <c r="F268" s="27"/>
      <c r="G268" s="29"/>
      <c r="H268" s="10"/>
      <c r="I268" s="27"/>
      <c r="J268" s="117" t="str">
        <f t="shared" si="61"/>
        <v xml:space="preserve">uchwyty, światłowód, 0 </v>
      </c>
      <c r="K268" s="27"/>
      <c r="L268" s="73"/>
      <c r="M268" s="32"/>
      <c r="N268" s="44"/>
      <c r="O268" s="30"/>
      <c r="P268" s="30"/>
      <c r="Q268" s="19"/>
      <c r="R268" s="39">
        <v>1</v>
      </c>
      <c r="S268" s="30" t="s">
        <v>3</v>
      </c>
      <c r="T268" s="30"/>
      <c r="U268" s="34">
        <f t="shared" si="59"/>
        <v>2</v>
      </c>
      <c r="V268" s="35"/>
      <c r="W268" s="35"/>
      <c r="X268" s="18" t="str">
        <f t="shared" si="62"/>
        <v>AL.  4x50 mm2+AL. 1x25 mm2</v>
      </c>
      <c r="Y268" s="18" t="str">
        <f t="shared" si="60"/>
        <v>, lampa OU, przyłącze napow. nN</v>
      </c>
      <c r="Z268" s="18">
        <f t="shared" si="54"/>
        <v>0</v>
      </c>
      <c r="AA268" s="16" t="s">
        <v>12</v>
      </c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10"/>
      <c r="D269" s="10"/>
      <c r="E269" s="53"/>
      <c r="F269" s="27"/>
      <c r="G269" s="65"/>
      <c r="H269" s="10"/>
      <c r="I269" s="27"/>
      <c r="J269" s="117" t="str">
        <f t="shared" si="61"/>
        <v xml:space="preserve">uchwyty, światłowód, 0 </v>
      </c>
      <c r="K269" s="27"/>
      <c r="L269" s="73"/>
      <c r="M269" s="32"/>
      <c r="N269" s="30"/>
      <c r="O269" s="30"/>
      <c r="P269" s="30"/>
      <c r="Q269" s="19"/>
      <c r="R269" s="39">
        <v>1</v>
      </c>
      <c r="S269" s="30" t="s">
        <v>3</v>
      </c>
      <c r="T269" s="30"/>
      <c r="U269" s="34">
        <f t="shared" si="59"/>
        <v>2</v>
      </c>
      <c r="V269" s="35"/>
      <c r="W269" s="35"/>
      <c r="X269" s="18" t="str">
        <f t="shared" si="62"/>
        <v>AL.  4x50 mm2+AL. 1x25 mm2</v>
      </c>
      <c r="Y269" s="18" t="str">
        <f t="shared" si="60"/>
        <v>, lampa OU, przyłącze napow. nN</v>
      </c>
      <c r="Z269" s="18">
        <f t="shared" si="54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0"/>
      <c r="E270" s="53"/>
      <c r="F270" s="27"/>
      <c r="G270" s="65"/>
      <c r="H270" s="10"/>
      <c r="I270" s="27"/>
      <c r="J270" s="117" t="str">
        <f t="shared" si="61"/>
        <v xml:space="preserve">uchwyty, światłowód, 0 </v>
      </c>
      <c r="K270" s="27"/>
      <c r="L270" s="73"/>
      <c r="M270" s="32"/>
      <c r="N270" s="30"/>
      <c r="O270" s="30"/>
      <c r="P270" s="30"/>
      <c r="Q270" s="19"/>
      <c r="R270" s="39">
        <v>1</v>
      </c>
      <c r="S270" s="30" t="s">
        <v>3</v>
      </c>
      <c r="T270" s="30"/>
      <c r="U270" s="34">
        <f t="shared" si="59"/>
        <v>2</v>
      </c>
      <c r="V270" s="35"/>
      <c r="W270" s="35"/>
      <c r="X270" s="18" t="str">
        <f t="shared" si="62"/>
        <v>AL.  4x50 mm2+AL. 1x25 mm2</v>
      </c>
      <c r="Y270" s="18" t="str">
        <f t="shared" si="60"/>
        <v>, lampa OU, przyłącze napow. nN</v>
      </c>
      <c r="Z270" s="18">
        <f t="shared" si="54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0"/>
      <c r="E271" s="53"/>
      <c r="F271" s="27"/>
      <c r="G271" s="29"/>
      <c r="H271" s="10"/>
      <c r="I271" s="27"/>
      <c r="J271" s="117" t="str">
        <f t="shared" si="61"/>
        <v xml:space="preserve">uchwyty, światłowód, 0 </v>
      </c>
      <c r="K271" s="27"/>
      <c r="L271" s="73"/>
      <c r="M271" s="32"/>
      <c r="N271" s="30"/>
      <c r="O271" s="30"/>
      <c r="P271" s="74"/>
      <c r="Q271" s="19"/>
      <c r="R271" s="39">
        <v>1</v>
      </c>
      <c r="S271" s="30" t="s">
        <v>3</v>
      </c>
      <c r="T271" s="30"/>
      <c r="U271" s="34">
        <f t="shared" si="59"/>
        <v>2</v>
      </c>
      <c r="V271" s="35"/>
      <c r="W271" s="35"/>
      <c r="X271" s="18" t="str">
        <f t="shared" si="62"/>
        <v>AL.  4x50 mm2+AL. 1x25 mm2</v>
      </c>
      <c r="Y271" s="18" t="str">
        <f t="shared" si="60"/>
        <v>, lampa OU, przyłącze napow. nN</v>
      </c>
      <c r="Z271" s="18">
        <f t="shared" si="54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12" customFormat="1" ht="30" customHeight="1" x14ac:dyDescent="0.2">
      <c r="A272" s="10"/>
      <c r="B272" s="75"/>
      <c r="C272" s="10"/>
      <c r="D272" s="10"/>
      <c r="E272" s="56"/>
      <c r="F272" s="27"/>
      <c r="G272" s="65"/>
      <c r="H272" s="10"/>
      <c r="I272" s="27"/>
      <c r="J272" s="117" t="str">
        <f t="shared" si="61"/>
        <v xml:space="preserve">uchwyty, światłowód, 0 </v>
      </c>
      <c r="K272" s="27"/>
      <c r="L272" s="73"/>
      <c r="M272" s="76"/>
      <c r="N272" s="30"/>
      <c r="O272" s="30"/>
      <c r="P272" s="14"/>
      <c r="Q272" s="19"/>
      <c r="R272" s="39">
        <v>1</v>
      </c>
      <c r="S272" s="30" t="s">
        <v>3</v>
      </c>
      <c r="T272" s="30"/>
      <c r="U272" s="34">
        <f t="shared" si="59"/>
        <v>2</v>
      </c>
      <c r="V272" s="77"/>
      <c r="W272" s="35"/>
      <c r="X272" s="18" t="str">
        <f t="shared" ref="X272:X309" si="63">IF(R272=1,("AL.  4x50 mm2+AL. 1x25 mm2"),IF(R272=2,("AL.  4x50 mm2+AL. 2x25 mm2"),IF(R272=3,("AsXSn 4x50 mm2+AsXSn 1x25 mm2"),IF(R272=4,("AsXSn 4x50 mm2+AsXSn 2x25 mm2"),IF(R272=5,("AL.  4x50 mm2"),IF(R272=6,("AsXSn 4x50 mm2"),IF(R272=9,("2xAL.  4x50 mm2+2xAL. 2x25 mm2"),IF(R272=8,("3xAsXSn 4x50 mm2+AsXSn 2x25 mm2")))))))))</f>
        <v>AL.  4x50 mm2+AL. 1x25 mm2</v>
      </c>
      <c r="Y272" s="18" t="str">
        <f t="shared" si="60"/>
        <v>, lampa OU, przyłącze napow. nN</v>
      </c>
      <c r="Z272" s="18">
        <f t="shared" si="54"/>
        <v>0</v>
      </c>
      <c r="AA272" s="15"/>
      <c r="AB272" s="77"/>
      <c r="AC272" s="77"/>
      <c r="AD272" s="77"/>
      <c r="AE272" s="77"/>
      <c r="AF272" s="77"/>
      <c r="AG272" s="77"/>
      <c r="AH272" s="77"/>
      <c r="AI272" s="77"/>
    </row>
    <row r="273" spans="1:35" s="12" customFormat="1" ht="30" customHeight="1" x14ac:dyDescent="0.2">
      <c r="A273" s="10"/>
      <c r="B273" s="75"/>
      <c r="C273" s="10"/>
      <c r="D273" s="10"/>
      <c r="E273" s="11"/>
      <c r="F273" s="27"/>
      <c r="G273" s="65"/>
      <c r="H273" s="10"/>
      <c r="I273" s="27"/>
      <c r="J273" s="117" t="str">
        <f t="shared" si="61"/>
        <v xml:space="preserve">uchwyty, światłowód, 0 </v>
      </c>
      <c r="K273" s="27"/>
      <c r="L273" s="73"/>
      <c r="M273" s="76"/>
      <c r="N273" s="30"/>
      <c r="O273" s="30"/>
      <c r="P273" s="30"/>
      <c r="Q273" s="78"/>
      <c r="R273" s="39">
        <v>1</v>
      </c>
      <c r="S273" s="30" t="s">
        <v>3</v>
      </c>
      <c r="T273" s="30"/>
      <c r="U273" s="34">
        <f t="shared" si="59"/>
        <v>2</v>
      </c>
      <c r="V273" s="77"/>
      <c r="W273" s="35"/>
      <c r="X273" s="18" t="str">
        <f t="shared" si="63"/>
        <v>AL.  4x50 mm2+AL. 1x25 mm2</v>
      </c>
      <c r="Y273" s="18" t="str">
        <f t="shared" si="60"/>
        <v>, lampa OU, przyłącze napow. nN</v>
      </c>
      <c r="Z273" s="18">
        <f t="shared" si="54"/>
        <v>0</v>
      </c>
      <c r="AA273" s="15"/>
      <c r="AB273" s="77"/>
      <c r="AC273" s="77"/>
      <c r="AD273" s="77"/>
      <c r="AE273" s="77"/>
      <c r="AF273" s="77"/>
      <c r="AG273" s="77"/>
      <c r="AH273" s="77"/>
      <c r="AI273" s="77"/>
    </row>
    <row r="274" spans="1:35" s="12" customFormat="1" ht="30" customHeight="1" x14ac:dyDescent="0.2">
      <c r="A274" s="10"/>
      <c r="B274" s="75"/>
      <c r="C274" s="10"/>
      <c r="D274" s="10"/>
      <c r="E274" s="56"/>
      <c r="F274" s="27"/>
      <c r="G274" s="65"/>
      <c r="H274" s="10"/>
      <c r="I274" s="27"/>
      <c r="J274" s="117" t="str">
        <f t="shared" si="61"/>
        <v xml:space="preserve">uchwyty, światłowód, 0 </v>
      </c>
      <c r="K274" s="27"/>
      <c r="L274" s="73"/>
      <c r="M274" s="76"/>
      <c r="N274" s="30"/>
      <c r="O274" s="30"/>
      <c r="P274" s="30"/>
      <c r="Q274" s="78"/>
      <c r="R274" s="39">
        <v>1</v>
      </c>
      <c r="S274" s="30" t="s">
        <v>3</v>
      </c>
      <c r="T274" s="30"/>
      <c r="U274" s="34">
        <f t="shared" si="59"/>
        <v>2</v>
      </c>
      <c r="V274" s="77"/>
      <c r="W274" s="35"/>
      <c r="X274" s="18" t="str">
        <f t="shared" si="63"/>
        <v>AL.  4x50 mm2+AL. 1x25 mm2</v>
      </c>
      <c r="Y274" s="18" t="str">
        <f t="shared" si="60"/>
        <v>, lampa OU, przyłącze napow. nN</v>
      </c>
      <c r="Z274" s="18">
        <f t="shared" si="54"/>
        <v>0</v>
      </c>
      <c r="AA274" s="15"/>
      <c r="AB274" s="77"/>
      <c r="AC274" s="77"/>
      <c r="AD274" s="77"/>
      <c r="AE274" s="77"/>
      <c r="AF274" s="77"/>
      <c r="AG274" s="77"/>
      <c r="AH274" s="77"/>
      <c r="AI274" s="77"/>
    </row>
    <row r="275" spans="1:35" s="9" customFormat="1" ht="30" customHeight="1" x14ac:dyDescent="0.2">
      <c r="A275" s="36"/>
      <c r="B275" s="37"/>
      <c r="C275" s="10"/>
      <c r="D275" s="54"/>
      <c r="E275" s="53"/>
      <c r="F275" s="54"/>
      <c r="G275" s="54"/>
      <c r="H275" s="54"/>
      <c r="I275" s="54"/>
      <c r="J275" s="117" t="str">
        <f t="shared" si="61"/>
        <v xml:space="preserve">uchwyty, światłowód, 0 </v>
      </c>
      <c r="K275" s="27"/>
      <c r="L275" s="73"/>
      <c r="M275" s="32"/>
      <c r="N275" s="30"/>
      <c r="O275" s="30"/>
      <c r="P275" s="79"/>
      <c r="Q275" s="19"/>
      <c r="R275" s="39">
        <v>1</v>
      </c>
      <c r="S275" s="30" t="s">
        <v>3</v>
      </c>
      <c r="T275" s="30"/>
      <c r="U275" s="34">
        <f t="shared" si="59"/>
        <v>2</v>
      </c>
      <c r="V275" s="35"/>
      <c r="W275" s="35"/>
      <c r="X275" s="18" t="str">
        <f t="shared" si="63"/>
        <v>AL.  4x50 mm2+AL. 1x25 mm2</v>
      </c>
      <c r="Y275" s="18" t="str">
        <f t="shared" si="60"/>
        <v>, lampa OU, przyłącze napow. nN</v>
      </c>
      <c r="Z275" s="18">
        <f t="shared" si="54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10"/>
      <c r="D276" s="54"/>
      <c r="E276" s="53"/>
      <c r="F276" s="54"/>
      <c r="G276" s="54"/>
      <c r="H276" s="54"/>
      <c r="I276" s="54"/>
      <c r="J276" s="117" t="str">
        <f t="shared" si="61"/>
        <v xml:space="preserve">uchwyty, światłowód, 0 </v>
      </c>
      <c r="K276" s="27"/>
      <c r="L276" s="73"/>
      <c r="M276" s="32"/>
      <c r="N276" s="30"/>
      <c r="O276" s="30"/>
      <c r="P276" s="79"/>
      <c r="Q276" s="19"/>
      <c r="R276" s="39">
        <v>1</v>
      </c>
      <c r="S276" s="30" t="s">
        <v>3</v>
      </c>
      <c r="T276" s="30"/>
      <c r="U276" s="34">
        <f t="shared" si="59"/>
        <v>2</v>
      </c>
      <c r="V276" s="35"/>
      <c r="W276" s="35"/>
      <c r="X276" s="18" t="str">
        <f t="shared" si="63"/>
        <v>AL.  4x50 mm2+AL. 1x25 mm2</v>
      </c>
      <c r="Y276" s="18" t="str">
        <f t="shared" si="60"/>
        <v>, lampa OU, przyłącze napow. nN</v>
      </c>
      <c r="Z276" s="18">
        <f t="shared" si="54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10">
        <v>67</v>
      </c>
      <c r="D277" s="10"/>
      <c r="E277" s="56"/>
      <c r="F277" s="10"/>
      <c r="G277" s="10"/>
      <c r="H277" s="10"/>
      <c r="I277" s="10"/>
      <c r="J277" s="117" t="str">
        <f t="shared" si="61"/>
        <v xml:space="preserve">uchwyty, światłowód, 0 </v>
      </c>
      <c r="K277" s="10"/>
      <c r="L277" s="73"/>
      <c r="M277" s="32"/>
      <c r="N277" s="30"/>
      <c r="O277" s="30"/>
      <c r="P277" s="79"/>
      <c r="Q277" s="19"/>
      <c r="R277" s="39">
        <v>1</v>
      </c>
      <c r="S277" s="30" t="s">
        <v>3</v>
      </c>
      <c r="T277" s="30"/>
      <c r="U277" s="34">
        <f t="shared" si="59"/>
        <v>2</v>
      </c>
      <c r="V277" s="35"/>
      <c r="W277" s="35"/>
      <c r="X277" s="18" t="str">
        <f t="shared" si="63"/>
        <v>AL.  4x50 mm2+AL. 1x25 mm2</v>
      </c>
      <c r="Y277" s="18" t="str">
        <f t="shared" si="60"/>
        <v>, lampa OU, przyłącze napow. nN</v>
      </c>
      <c r="Z277" s="18">
        <f t="shared" si="54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9" customFormat="1" ht="30" customHeight="1" x14ac:dyDescent="0.2">
      <c r="A278" s="36"/>
      <c r="B278" s="37"/>
      <c r="C278" s="10">
        <v>68</v>
      </c>
      <c r="D278" s="10"/>
      <c r="E278" s="56"/>
      <c r="F278" s="10"/>
      <c r="G278" s="10"/>
      <c r="H278" s="10"/>
      <c r="I278" s="10"/>
      <c r="J278" s="27" t="str">
        <f t="shared" ref="J278" si="64">CONCATENATE("uchwyty, światłowód, ",Z278,Q278)</f>
        <v>uchwyty, światłowód, 0</v>
      </c>
      <c r="K278" s="10"/>
      <c r="L278" s="73"/>
      <c r="M278" s="32"/>
      <c r="N278" s="30"/>
      <c r="O278" s="30"/>
      <c r="P278" s="79"/>
      <c r="Q278" s="19"/>
      <c r="R278" s="39">
        <v>1</v>
      </c>
      <c r="S278" s="30" t="s">
        <v>3</v>
      </c>
      <c r="T278" s="30"/>
      <c r="U278" s="34">
        <f t="shared" si="59"/>
        <v>2</v>
      </c>
      <c r="V278" s="35"/>
      <c r="W278" s="35"/>
      <c r="X278" s="18" t="str">
        <f t="shared" si="63"/>
        <v>AL.  4x50 mm2+AL. 1x25 mm2</v>
      </c>
      <c r="Y278" s="18" t="str">
        <f t="shared" si="60"/>
        <v>, lampa OU, przyłącze napow. nN</v>
      </c>
      <c r="Z278" s="18">
        <f t="shared" ref="Z278:Z323" si="65">IF(OR(N278="Kr",N278="K"),"wspornik krańcowy",IF(N278="P","wspornik przelotowy",IF(OR(N278="Nr",N278="RNKr",N278="Np."),"wspornik narożny",IF(N278="N","wspornik narożny",IF(N278="Or","wspornik odporowy",IF(OR(N278="RPP",N278="RPPb"),"wspornik przelotowy",IF(N278="RPK","wspornik przelotowy",IF(OR(N278="RPKr",N278="RPKb"),"wspornik przelotowy",IF(N278="BN","wspornik przelotowy",0)))))))))</f>
        <v>0</v>
      </c>
      <c r="AA278" s="16"/>
      <c r="AB278" s="35"/>
      <c r="AC278" s="35"/>
      <c r="AD278" s="35"/>
      <c r="AE278" s="35"/>
      <c r="AF278" s="35"/>
      <c r="AG278" s="35"/>
      <c r="AH278" s="35"/>
      <c r="AI278" s="35"/>
    </row>
    <row r="279" spans="1:35" s="9" customFormat="1" ht="30" customHeight="1" x14ac:dyDescent="0.2">
      <c r="A279" s="36"/>
      <c r="B279" s="37"/>
      <c r="C279" s="10">
        <v>69</v>
      </c>
      <c r="D279" s="10"/>
      <c r="E279" s="56"/>
      <c r="F279" s="27"/>
      <c r="G279" s="65"/>
      <c r="H279" s="10"/>
      <c r="I279" s="27"/>
      <c r="J279" s="27"/>
      <c r="K279" s="27"/>
      <c r="L279" s="73"/>
      <c r="M279" s="32"/>
      <c r="N279" s="30"/>
      <c r="O279" s="30"/>
      <c r="P279" s="79"/>
      <c r="Q279" s="19"/>
      <c r="R279" s="39">
        <v>1</v>
      </c>
      <c r="S279" s="30" t="s">
        <v>3</v>
      </c>
      <c r="T279" s="30"/>
      <c r="U279" s="34">
        <f t="shared" si="59"/>
        <v>2</v>
      </c>
      <c r="V279" s="35"/>
      <c r="W279" s="35"/>
      <c r="X279" s="18" t="str">
        <f t="shared" si="63"/>
        <v>AL.  4x50 mm2+AL. 1x25 mm2</v>
      </c>
      <c r="Y279" s="18" t="str">
        <f t="shared" si="60"/>
        <v>, lampa OU, przyłącze napow. nN</v>
      </c>
      <c r="Z279" s="18">
        <f t="shared" si="65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>
        <v>70</v>
      </c>
      <c r="D280" s="12"/>
      <c r="E280" s="11"/>
      <c r="F280" s="27"/>
      <c r="G280" s="65"/>
      <c r="H280" s="10"/>
      <c r="I280" s="27"/>
      <c r="J280" s="27"/>
      <c r="K280" s="27"/>
      <c r="L280" s="73"/>
      <c r="M280" s="32"/>
      <c r="N280" s="30"/>
      <c r="O280" s="30"/>
      <c r="P280" s="30"/>
      <c r="Q280" s="19"/>
      <c r="R280" s="39">
        <v>1</v>
      </c>
      <c r="S280" s="30" t="s">
        <v>3</v>
      </c>
      <c r="T280" s="30"/>
      <c r="U280" s="34">
        <f t="shared" si="59"/>
        <v>2</v>
      </c>
      <c r="V280" s="35"/>
      <c r="W280" s="35"/>
      <c r="X280" s="18" t="str">
        <f t="shared" si="63"/>
        <v>AL.  4x50 mm2+AL. 1x25 mm2</v>
      </c>
      <c r="Y280" s="18" t="str">
        <f t="shared" si="60"/>
        <v>, lampa OU, przyłącze napow. nN</v>
      </c>
      <c r="Z280" s="18">
        <f t="shared" si="65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>
        <v>71</v>
      </c>
      <c r="D281" s="10"/>
      <c r="E281" s="56"/>
      <c r="F281" s="27"/>
      <c r="G281" s="65"/>
      <c r="H281" s="10"/>
      <c r="I281" s="27"/>
      <c r="J281" s="27"/>
      <c r="K281" s="27"/>
      <c r="L281" s="73"/>
      <c r="M281" s="32"/>
      <c r="N281" s="30"/>
      <c r="O281" s="30"/>
      <c r="P281" s="30"/>
      <c r="Q281" s="19"/>
      <c r="R281" s="39">
        <v>1</v>
      </c>
      <c r="S281" s="30" t="s">
        <v>3</v>
      </c>
      <c r="T281" s="30"/>
      <c r="U281" s="34">
        <f t="shared" si="59"/>
        <v>2</v>
      </c>
      <c r="V281" s="35"/>
      <c r="W281" s="35"/>
      <c r="X281" s="18" t="str">
        <f t="shared" si="63"/>
        <v>AL.  4x50 mm2+AL. 1x25 mm2</v>
      </c>
      <c r="Y281" s="18" t="str">
        <f t="shared" si="60"/>
        <v>, lampa OU, przyłącze napow. nN</v>
      </c>
      <c r="Z281" s="18">
        <f t="shared" si="65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>
        <v>72</v>
      </c>
      <c r="D282" s="12"/>
      <c r="E282" s="53"/>
      <c r="F282" s="27"/>
      <c r="G282" s="65"/>
      <c r="H282" s="10"/>
      <c r="I282" s="27"/>
      <c r="J282" s="27"/>
      <c r="K282" s="27"/>
      <c r="L282" s="73"/>
      <c r="M282" s="32"/>
      <c r="N282" s="30"/>
      <c r="O282" s="30"/>
      <c r="P282" s="30"/>
      <c r="Q282" s="19"/>
      <c r="R282" s="39">
        <v>1</v>
      </c>
      <c r="S282" s="30" t="s">
        <v>3</v>
      </c>
      <c r="T282" s="30"/>
      <c r="U282" s="34">
        <f t="shared" si="59"/>
        <v>2</v>
      </c>
      <c r="V282" s="35"/>
      <c r="W282" s="35"/>
      <c r="X282" s="18" t="str">
        <f t="shared" si="63"/>
        <v>AL.  4x50 mm2+AL. 1x25 mm2</v>
      </c>
      <c r="Y282" s="18" t="str">
        <f t="shared" si="60"/>
        <v>, lampa OU, przyłącze napow. nN</v>
      </c>
      <c r="Z282" s="18">
        <f t="shared" si="65"/>
        <v>0</v>
      </c>
      <c r="AA282" s="16"/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>
        <v>73</v>
      </c>
      <c r="D283" s="10"/>
      <c r="E283" s="53"/>
      <c r="F283" s="27"/>
      <c r="G283" s="29"/>
      <c r="H283" s="10"/>
      <c r="I283" s="27"/>
      <c r="J283" s="27"/>
      <c r="K283" s="27"/>
      <c r="L283" s="73"/>
      <c r="M283" s="32"/>
      <c r="N283" s="30"/>
      <c r="O283" s="30"/>
      <c r="P283" s="30"/>
      <c r="Q283" s="19"/>
      <c r="R283" s="39">
        <v>1</v>
      </c>
      <c r="S283" s="30"/>
      <c r="T283" s="30"/>
      <c r="U283" s="34">
        <f t="shared" si="59"/>
        <v>2</v>
      </c>
      <c r="V283" s="35"/>
      <c r="W283" s="35"/>
      <c r="X283" s="18" t="str">
        <f t="shared" si="63"/>
        <v>AL.  4x50 mm2+AL. 1x25 mm2</v>
      </c>
      <c r="Y283" s="18" t="str">
        <f t="shared" si="60"/>
        <v xml:space="preserve"> przyłącze napow. nN</v>
      </c>
      <c r="Z283" s="18">
        <f t="shared" si="65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>
        <v>74</v>
      </c>
      <c r="D284" s="12"/>
      <c r="E284" s="53"/>
      <c r="F284" s="27"/>
      <c r="G284" s="65"/>
      <c r="H284" s="10"/>
      <c r="I284" s="27"/>
      <c r="J284" s="27"/>
      <c r="K284" s="27"/>
      <c r="L284" s="73"/>
      <c r="M284" s="32"/>
      <c r="N284" s="30"/>
      <c r="O284" s="30"/>
      <c r="P284" s="30"/>
      <c r="Q284" s="19"/>
      <c r="R284" s="39">
        <v>1</v>
      </c>
      <c r="S284" s="30"/>
      <c r="T284" s="30"/>
      <c r="U284" s="34">
        <f t="shared" si="59"/>
        <v>2</v>
      </c>
      <c r="V284" s="35"/>
      <c r="W284" s="35"/>
      <c r="X284" s="18" t="str">
        <f t="shared" si="63"/>
        <v>AL.  4x50 mm2+AL. 1x25 mm2</v>
      </c>
      <c r="Y284" s="18" t="str">
        <f t="shared" si="60"/>
        <v xml:space="preserve"> przyłącze napow. nN</v>
      </c>
      <c r="Z284" s="18">
        <f t="shared" si="65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/>
      <c r="D285" s="10"/>
      <c r="E285" s="53"/>
      <c r="F285" s="27"/>
      <c r="G285" s="65"/>
      <c r="H285" s="10"/>
      <c r="I285" s="27"/>
      <c r="J285" s="27"/>
      <c r="K285" s="27"/>
      <c r="L285" s="73"/>
      <c r="M285" s="32"/>
      <c r="N285" s="30"/>
      <c r="O285" s="30"/>
      <c r="P285" s="30"/>
      <c r="Q285" s="19"/>
      <c r="R285" s="39">
        <v>1</v>
      </c>
      <c r="S285" s="30"/>
      <c r="T285" s="30"/>
      <c r="U285" s="34">
        <f t="shared" si="59"/>
        <v>2</v>
      </c>
      <c r="V285" s="35"/>
      <c r="W285" s="35"/>
      <c r="X285" s="18" t="str">
        <f t="shared" si="63"/>
        <v>AL.  4x50 mm2+AL. 1x25 mm2</v>
      </c>
      <c r="Y285" s="18" t="str">
        <f t="shared" si="60"/>
        <v xml:space="preserve"> przyłącze napow. nN</v>
      </c>
      <c r="Z285" s="18">
        <f t="shared" si="65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9" customFormat="1" ht="30" customHeight="1" x14ac:dyDescent="0.2">
      <c r="A286" s="36"/>
      <c r="B286" s="37"/>
      <c r="C286" s="10"/>
      <c r="D286" s="12"/>
      <c r="E286" s="53"/>
      <c r="F286" s="27"/>
      <c r="G286" s="65"/>
      <c r="H286" s="10"/>
      <c r="I286" s="27"/>
      <c r="J286" s="27"/>
      <c r="K286" s="27"/>
      <c r="L286" s="73"/>
      <c r="M286" s="32"/>
      <c r="N286" s="30"/>
      <c r="O286" s="30"/>
      <c r="P286" s="30"/>
      <c r="Q286" s="19"/>
      <c r="R286" s="39">
        <v>1</v>
      </c>
      <c r="S286" s="30"/>
      <c r="T286" s="30"/>
      <c r="U286" s="34">
        <f t="shared" si="59"/>
        <v>2</v>
      </c>
      <c r="V286" s="35"/>
      <c r="W286" s="35"/>
      <c r="X286" s="18" t="str">
        <f t="shared" si="63"/>
        <v>AL.  4x50 mm2+AL. 1x25 mm2</v>
      </c>
      <c r="Y286" s="18" t="str">
        <f t="shared" si="60"/>
        <v xml:space="preserve"> przyłącze napow. nN</v>
      </c>
      <c r="Z286" s="18">
        <f t="shared" si="65"/>
        <v>0</v>
      </c>
      <c r="AA286" s="16"/>
      <c r="AB286" s="35"/>
      <c r="AC286" s="35"/>
      <c r="AD286" s="35"/>
      <c r="AE286" s="35"/>
      <c r="AF286" s="35"/>
      <c r="AG286" s="35"/>
      <c r="AH286" s="35"/>
      <c r="AI286" s="35"/>
    </row>
    <row r="287" spans="1:35" s="9" customFormat="1" ht="30" customHeight="1" x14ac:dyDescent="0.2">
      <c r="A287" s="36"/>
      <c r="B287" s="37"/>
      <c r="C287" s="10"/>
      <c r="D287" s="10"/>
      <c r="E287" s="53"/>
      <c r="F287" s="27"/>
      <c r="G287" s="65"/>
      <c r="H287" s="10"/>
      <c r="I287" s="27"/>
      <c r="J287" s="27"/>
      <c r="K287" s="27"/>
      <c r="L287" s="73"/>
      <c r="M287" s="32"/>
      <c r="N287" s="30"/>
      <c r="O287" s="30"/>
      <c r="P287" s="30"/>
      <c r="Q287" s="19"/>
      <c r="R287" s="39">
        <v>1</v>
      </c>
      <c r="S287" s="30"/>
      <c r="T287" s="30"/>
      <c r="U287" s="34">
        <f t="shared" si="59"/>
        <v>2</v>
      </c>
      <c r="V287" s="35"/>
      <c r="W287" s="35"/>
      <c r="X287" s="18" t="str">
        <f t="shared" si="63"/>
        <v>AL.  4x50 mm2+AL. 1x25 mm2</v>
      </c>
      <c r="Y287" s="18" t="str">
        <f t="shared" si="60"/>
        <v xml:space="preserve"> przyłącze napow. nN</v>
      </c>
      <c r="Z287" s="18">
        <f t="shared" si="65"/>
        <v>0</v>
      </c>
      <c r="AA287" s="16"/>
      <c r="AB287" s="35"/>
      <c r="AC287" s="35"/>
      <c r="AD287" s="35"/>
      <c r="AE287" s="35"/>
      <c r="AF287" s="35"/>
      <c r="AG287" s="35"/>
      <c r="AH287" s="35"/>
      <c r="AI287" s="35"/>
    </row>
    <row r="288" spans="1:35" s="9" customFormat="1" ht="30" customHeight="1" x14ac:dyDescent="0.2">
      <c r="A288" s="36"/>
      <c r="B288" s="37"/>
      <c r="C288" s="10"/>
      <c r="D288" s="12"/>
      <c r="E288" s="53"/>
      <c r="F288" s="27"/>
      <c r="G288" s="29"/>
      <c r="H288" s="10"/>
      <c r="I288" s="27"/>
      <c r="J288" s="27"/>
      <c r="K288" s="27"/>
      <c r="L288" s="73"/>
      <c r="M288" s="32"/>
      <c r="N288" s="44"/>
      <c r="O288" s="30"/>
      <c r="P288" s="30"/>
      <c r="Q288" s="19"/>
      <c r="R288" s="39">
        <v>1</v>
      </c>
      <c r="S288" s="30"/>
      <c r="T288" s="30"/>
      <c r="U288" s="34">
        <f t="shared" si="59"/>
        <v>2</v>
      </c>
      <c r="V288" s="35"/>
      <c r="W288" s="35"/>
      <c r="X288" s="18" t="str">
        <f t="shared" si="63"/>
        <v>AL.  4x50 mm2+AL. 1x25 mm2</v>
      </c>
      <c r="Y288" s="18" t="str">
        <f t="shared" si="60"/>
        <v xml:space="preserve"> przyłącze napow. nN</v>
      </c>
      <c r="Z288" s="18">
        <f t="shared" si="65"/>
        <v>0</v>
      </c>
      <c r="AA288" s="16"/>
      <c r="AB288" s="35"/>
      <c r="AC288" s="35"/>
      <c r="AD288" s="35"/>
      <c r="AE288" s="35"/>
      <c r="AF288" s="35"/>
      <c r="AG288" s="35"/>
      <c r="AH288" s="35"/>
      <c r="AI288" s="35"/>
    </row>
    <row r="289" spans="1:35" s="9" customFormat="1" ht="30" customHeight="1" x14ac:dyDescent="0.2">
      <c r="A289" s="36"/>
      <c r="B289" s="37"/>
      <c r="C289" s="10"/>
      <c r="D289" s="10"/>
      <c r="E289" s="53"/>
      <c r="F289" s="27"/>
      <c r="G289" s="65"/>
      <c r="H289" s="10"/>
      <c r="I289" s="27"/>
      <c r="J289" s="27"/>
      <c r="K289" s="27"/>
      <c r="L289" s="73"/>
      <c r="M289" s="32"/>
      <c r="N289" s="30"/>
      <c r="O289" s="30"/>
      <c r="P289" s="30"/>
      <c r="Q289" s="19"/>
      <c r="R289" s="39">
        <v>1</v>
      </c>
      <c r="S289" s="30"/>
      <c r="T289" s="30"/>
      <c r="U289" s="34">
        <f t="shared" ref="U289:U352" si="66">P289+2</f>
        <v>2</v>
      </c>
      <c r="V289" s="35"/>
      <c r="W289" s="35"/>
      <c r="X289" s="18" t="str">
        <f t="shared" si="63"/>
        <v>AL.  4x50 mm2+AL. 1x25 mm2</v>
      </c>
      <c r="Y289" s="18" t="str">
        <f t="shared" si="60"/>
        <v xml:space="preserve"> przyłącze napow. nN</v>
      </c>
      <c r="Z289" s="18">
        <f t="shared" si="65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12"/>
      <c r="E290" s="53"/>
      <c r="F290" s="27"/>
      <c r="G290" s="65"/>
      <c r="H290" s="10"/>
      <c r="I290" s="27"/>
      <c r="J290" s="27"/>
      <c r="K290" s="27"/>
      <c r="L290" s="73"/>
      <c r="M290" s="32"/>
      <c r="N290" s="30"/>
      <c r="O290" s="30"/>
      <c r="P290" s="30"/>
      <c r="Q290" s="19"/>
      <c r="R290" s="39">
        <v>1</v>
      </c>
      <c r="S290" s="30"/>
      <c r="T290" s="30"/>
      <c r="U290" s="34">
        <f t="shared" si="66"/>
        <v>2</v>
      </c>
      <c r="V290" s="35"/>
      <c r="W290" s="35"/>
      <c r="X290" s="18" t="str">
        <f t="shared" si="63"/>
        <v>AL.  4x50 mm2+AL. 1x25 mm2</v>
      </c>
      <c r="Y290" s="18" t="str">
        <f t="shared" si="60"/>
        <v xml:space="preserve"> przyłącze napow. nN</v>
      </c>
      <c r="Z290" s="18">
        <f t="shared" si="65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/>
      <c r="D291" s="10"/>
      <c r="E291" s="53"/>
      <c r="F291" s="27"/>
      <c r="G291" s="65"/>
      <c r="H291" s="10"/>
      <c r="I291" s="27"/>
      <c r="J291" s="27"/>
      <c r="K291" s="27"/>
      <c r="L291" s="73"/>
      <c r="M291" s="32"/>
      <c r="N291" s="30"/>
      <c r="O291" s="30"/>
      <c r="P291" s="30"/>
      <c r="Q291" s="19"/>
      <c r="R291" s="39">
        <v>1</v>
      </c>
      <c r="S291" s="30"/>
      <c r="T291" s="30"/>
      <c r="U291" s="34">
        <f t="shared" si="66"/>
        <v>2</v>
      </c>
      <c r="V291" s="35"/>
      <c r="W291" s="35"/>
      <c r="X291" s="18" t="str">
        <f t="shared" si="63"/>
        <v>AL.  4x50 mm2+AL. 1x25 mm2</v>
      </c>
      <c r="Y291" s="18" t="str">
        <f t="shared" si="60"/>
        <v xml:space="preserve"> przyłącze napow. nN</v>
      </c>
      <c r="Z291" s="18">
        <f t="shared" si="65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/>
      <c r="D292" s="12"/>
      <c r="E292" s="53"/>
      <c r="F292" s="27"/>
      <c r="G292" s="65"/>
      <c r="H292" s="10"/>
      <c r="I292" s="27"/>
      <c r="J292" s="27"/>
      <c r="K292" s="27"/>
      <c r="L292" s="73"/>
      <c r="M292" s="32"/>
      <c r="N292" s="30"/>
      <c r="O292" s="30"/>
      <c r="P292" s="30"/>
      <c r="Q292" s="19"/>
      <c r="R292" s="39">
        <v>1</v>
      </c>
      <c r="S292" s="30"/>
      <c r="T292" s="30"/>
      <c r="U292" s="34">
        <f t="shared" si="66"/>
        <v>2</v>
      </c>
      <c r="V292" s="35"/>
      <c r="W292" s="35"/>
      <c r="X292" s="18" t="str">
        <f t="shared" si="63"/>
        <v>AL.  4x50 mm2+AL. 1x25 mm2</v>
      </c>
      <c r="Y292" s="18" t="str">
        <f t="shared" si="60"/>
        <v xml:space="preserve"> przyłącze napow. nN</v>
      </c>
      <c r="Z292" s="18">
        <f t="shared" si="65"/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54"/>
      <c r="D293" s="54"/>
      <c r="E293" s="53"/>
      <c r="F293" s="54"/>
      <c r="G293" s="54"/>
      <c r="H293" s="54"/>
      <c r="I293" s="54"/>
      <c r="J293" s="54"/>
      <c r="K293" s="27"/>
      <c r="L293" s="73"/>
      <c r="M293" s="32"/>
      <c r="N293" s="30"/>
      <c r="O293" s="30"/>
      <c r="P293" s="30"/>
      <c r="Q293" s="19"/>
      <c r="R293" s="39">
        <v>1</v>
      </c>
      <c r="S293" s="30"/>
      <c r="T293" s="30"/>
      <c r="U293" s="34">
        <f t="shared" si="66"/>
        <v>2</v>
      </c>
      <c r="V293" s="35"/>
      <c r="W293" s="35"/>
      <c r="X293" s="18" t="str">
        <f t="shared" si="63"/>
        <v>AL.  4x50 mm2+AL. 1x25 mm2</v>
      </c>
      <c r="Y293" s="18" t="str">
        <f t="shared" si="60"/>
        <v xml:space="preserve"> przyłącze napow. nN</v>
      </c>
      <c r="Z293" s="18">
        <f t="shared" si="65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54"/>
      <c r="D294" s="54"/>
      <c r="E294" s="53"/>
      <c r="F294" s="54"/>
      <c r="G294" s="54"/>
      <c r="H294" s="54"/>
      <c r="I294" s="54"/>
      <c r="J294" s="54"/>
      <c r="K294" s="27"/>
      <c r="L294" s="73"/>
      <c r="M294" s="32"/>
      <c r="N294" s="30"/>
      <c r="O294" s="30"/>
      <c r="P294" s="30"/>
      <c r="Q294" s="19"/>
      <c r="R294" s="39">
        <v>1</v>
      </c>
      <c r="S294" s="30"/>
      <c r="T294" s="30"/>
      <c r="U294" s="34">
        <f t="shared" si="66"/>
        <v>2</v>
      </c>
      <c r="V294" s="35"/>
      <c r="W294" s="35"/>
      <c r="X294" s="18" t="str">
        <f t="shared" si="63"/>
        <v>AL.  4x50 mm2+AL. 1x25 mm2</v>
      </c>
      <c r="Y294" s="18" t="str">
        <f t="shared" si="60"/>
        <v xml:space="preserve"> przyłącze napow. nN</v>
      </c>
      <c r="Z294" s="18">
        <f t="shared" si="65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59"/>
      <c r="D295" s="59"/>
      <c r="E295" s="62"/>
      <c r="F295" s="59"/>
      <c r="G295" s="59"/>
      <c r="H295" s="59"/>
      <c r="I295" s="59"/>
      <c r="J295" s="59"/>
      <c r="K295" s="59"/>
      <c r="L295" s="73"/>
      <c r="M295" s="32"/>
      <c r="N295" s="69"/>
      <c r="O295" s="69"/>
      <c r="P295" s="30"/>
      <c r="Q295" s="19"/>
      <c r="R295" s="39">
        <v>1</v>
      </c>
      <c r="S295" s="69"/>
      <c r="T295" s="69"/>
      <c r="U295" s="34">
        <f t="shared" si="66"/>
        <v>2</v>
      </c>
      <c r="V295" s="35"/>
      <c r="W295" s="35"/>
      <c r="X295" s="18" t="str">
        <f t="shared" si="63"/>
        <v>AL.  4x50 mm2+AL. 1x25 mm2</v>
      </c>
      <c r="Y295" s="18" t="str">
        <f t="shared" si="60"/>
        <v xml:space="preserve"> przyłącze napow. nN</v>
      </c>
      <c r="Z295" s="18">
        <f t="shared" si="65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61"/>
      <c r="D296" s="61"/>
      <c r="E296" s="60"/>
      <c r="F296" s="61"/>
      <c r="G296" s="61"/>
      <c r="H296" s="61"/>
      <c r="I296" s="61"/>
      <c r="J296" s="61"/>
      <c r="K296" s="61"/>
      <c r="L296" s="73"/>
      <c r="M296" s="32"/>
      <c r="N296" s="58"/>
      <c r="O296" s="58"/>
      <c r="P296" s="30"/>
      <c r="Q296" s="19"/>
      <c r="R296" s="39">
        <v>1</v>
      </c>
      <c r="S296" s="58"/>
      <c r="T296" s="58"/>
      <c r="U296" s="34">
        <f t="shared" si="66"/>
        <v>2</v>
      </c>
      <c r="V296" s="35"/>
      <c r="W296" s="35"/>
      <c r="X296" s="18" t="str">
        <f t="shared" si="63"/>
        <v>AL.  4x50 mm2+AL. 1x25 mm2</v>
      </c>
      <c r="Y296" s="18" t="str">
        <f t="shared" si="60"/>
        <v xml:space="preserve"> przyłącze napow. nN</v>
      </c>
      <c r="Z296" s="18">
        <f t="shared" si="65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63"/>
      <c r="D297" s="63"/>
      <c r="E297" s="62"/>
      <c r="F297" s="63"/>
      <c r="G297" s="63"/>
      <c r="H297" s="63"/>
      <c r="I297" s="63"/>
      <c r="J297" s="63"/>
      <c r="K297" s="63"/>
      <c r="L297" s="73"/>
      <c r="M297" s="32"/>
      <c r="N297" s="57"/>
      <c r="O297" s="57"/>
      <c r="P297" s="30"/>
      <c r="Q297" s="19"/>
      <c r="R297" s="39">
        <v>1</v>
      </c>
      <c r="S297" s="57"/>
      <c r="T297" s="57"/>
      <c r="U297" s="34">
        <f t="shared" si="66"/>
        <v>2</v>
      </c>
      <c r="V297" s="35"/>
      <c r="W297" s="35"/>
      <c r="X297" s="18" t="str">
        <f t="shared" si="63"/>
        <v>AL.  4x50 mm2+AL. 1x25 mm2</v>
      </c>
      <c r="Y297" s="18" t="str">
        <f t="shared" si="60"/>
        <v xml:space="preserve"> przyłącze napow. nN</v>
      </c>
      <c r="Z297" s="18">
        <f t="shared" si="65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>
        <v>66</v>
      </c>
      <c r="D298" s="54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9">
        <v>1</v>
      </c>
      <c r="S298" s="30" t="s">
        <v>3</v>
      </c>
      <c r="T298" s="30">
        <f>IF(S298="T",20,0)</f>
        <v>20</v>
      </c>
      <c r="U298" s="34">
        <f t="shared" si="66"/>
        <v>2</v>
      </c>
      <c r="V298" s="35"/>
      <c r="W298" s="35"/>
      <c r="X298" s="18" t="str">
        <f t="shared" si="63"/>
        <v>AL.  4x50 mm2+AL. 1x25 mm2</v>
      </c>
      <c r="Y298" s="18" t="str">
        <f t="shared" si="60"/>
        <v>, lampa OU, przyłącze napow. nN</v>
      </c>
      <c r="Z298" s="18">
        <f t="shared" si="65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10">
        <v>67</v>
      </c>
      <c r="D299" s="54"/>
      <c r="E299" s="53"/>
      <c r="F299" s="27"/>
      <c r="G299" s="65"/>
      <c r="H299" s="10"/>
      <c r="I299" s="27"/>
      <c r="J299" s="27"/>
      <c r="K299" s="27"/>
      <c r="L299" s="73"/>
      <c r="M299" s="32"/>
      <c r="N299" s="30"/>
      <c r="O299" s="30"/>
      <c r="P299" s="30"/>
      <c r="Q299" s="19"/>
      <c r="R299" s="39">
        <v>1</v>
      </c>
      <c r="S299" s="30"/>
      <c r="T299" s="30"/>
      <c r="U299" s="34">
        <f t="shared" si="66"/>
        <v>2</v>
      </c>
      <c r="V299" s="35"/>
      <c r="W299" s="35"/>
      <c r="X299" s="18" t="str">
        <f t="shared" si="63"/>
        <v>AL.  4x50 mm2+AL. 1x25 mm2</v>
      </c>
      <c r="Y299" s="18" t="str">
        <f t="shared" si="60"/>
        <v xml:space="preserve"> przyłącze napow. nN</v>
      </c>
      <c r="Z299" s="18">
        <f t="shared" si="65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10">
        <v>68</v>
      </c>
      <c r="D300" s="54"/>
      <c r="E300" s="53"/>
      <c r="F300" s="27"/>
      <c r="G300" s="13"/>
      <c r="H300" s="10"/>
      <c r="I300" s="27"/>
      <c r="J300" s="27"/>
      <c r="K300" s="27"/>
      <c r="L300" s="73"/>
      <c r="M300" s="32"/>
      <c r="N300" s="44"/>
      <c r="O300" s="30"/>
      <c r="P300" s="30"/>
      <c r="Q300" s="19"/>
      <c r="R300" s="39">
        <v>1</v>
      </c>
      <c r="S300" s="30"/>
      <c r="T300" s="30"/>
      <c r="U300" s="34">
        <f t="shared" si="66"/>
        <v>2</v>
      </c>
      <c r="V300" s="35"/>
      <c r="W300" s="35"/>
      <c r="X300" s="18" t="str">
        <f t="shared" si="63"/>
        <v>AL.  4x50 mm2+AL. 1x25 mm2</v>
      </c>
      <c r="Y300" s="18" t="str">
        <f t="shared" si="60"/>
        <v xml:space="preserve"> przyłącze napow. nN</v>
      </c>
      <c r="Z300" s="18">
        <f t="shared" si="65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10">
        <v>69</v>
      </c>
      <c r="D301" s="54"/>
      <c r="E301" s="53"/>
      <c r="F301" s="27"/>
      <c r="G301" s="13"/>
      <c r="H301" s="10"/>
      <c r="I301" s="27"/>
      <c r="J301" s="27"/>
      <c r="K301" s="27"/>
      <c r="L301" s="73"/>
      <c r="M301" s="32"/>
      <c r="N301" s="44"/>
      <c r="O301" s="30"/>
      <c r="P301" s="30"/>
      <c r="Q301" s="19"/>
      <c r="R301" s="39">
        <v>1</v>
      </c>
      <c r="S301" s="30"/>
      <c r="T301" s="30"/>
      <c r="U301" s="34">
        <f t="shared" si="66"/>
        <v>2</v>
      </c>
      <c r="V301" s="35"/>
      <c r="W301" s="35"/>
      <c r="X301" s="18" t="str">
        <f t="shared" si="63"/>
        <v>AL.  4x50 mm2+AL. 1x25 mm2</v>
      </c>
      <c r="Y301" s="18" t="str">
        <f t="shared" si="60"/>
        <v xml:space="preserve"> przyłącze napow. nN</v>
      </c>
      <c r="Z301" s="18">
        <f t="shared" si="65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>
        <v>70</v>
      </c>
      <c r="D302" s="54"/>
      <c r="E302" s="53"/>
      <c r="F302" s="27"/>
      <c r="G302" s="65"/>
      <c r="H302" s="10"/>
      <c r="I302" s="27"/>
      <c r="J302" s="27"/>
      <c r="K302" s="27"/>
      <c r="L302" s="73"/>
      <c r="M302" s="32"/>
      <c r="N302" s="30"/>
      <c r="O302" s="30"/>
      <c r="P302" s="30"/>
      <c r="Q302" s="19"/>
      <c r="R302" s="39">
        <v>1</v>
      </c>
      <c r="S302" s="30"/>
      <c r="T302" s="30"/>
      <c r="U302" s="34">
        <f t="shared" si="66"/>
        <v>2</v>
      </c>
      <c r="V302" s="35"/>
      <c r="W302" s="35"/>
      <c r="X302" s="18" t="str">
        <f t="shared" si="63"/>
        <v>AL.  4x50 mm2+AL. 1x25 mm2</v>
      </c>
      <c r="Y302" s="18" t="str">
        <f t="shared" si="60"/>
        <v xml:space="preserve"> przyłącze napow. nN</v>
      </c>
      <c r="Z302" s="18">
        <f t="shared" si="65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>
        <v>71</v>
      </c>
      <c r="D303" s="54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9">
        <v>1</v>
      </c>
      <c r="S303" s="30"/>
      <c r="T303" s="30"/>
      <c r="U303" s="34">
        <f t="shared" si="66"/>
        <v>2</v>
      </c>
      <c r="V303" s="35"/>
      <c r="W303" s="35"/>
      <c r="X303" s="18" t="str">
        <f t="shared" si="63"/>
        <v>AL.  4x50 mm2+AL. 1x25 mm2</v>
      </c>
      <c r="Y303" s="18" t="str">
        <f t="shared" si="60"/>
        <v xml:space="preserve"> przyłącze napow. nN</v>
      </c>
      <c r="Z303" s="18">
        <f t="shared" si="65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>
        <v>72</v>
      </c>
      <c r="D304" s="54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9">
        <v>1</v>
      </c>
      <c r="S304" s="30"/>
      <c r="T304" s="30"/>
      <c r="U304" s="34">
        <f t="shared" si="66"/>
        <v>2</v>
      </c>
      <c r="V304" s="35"/>
      <c r="W304" s="35"/>
      <c r="X304" s="18" t="str">
        <f t="shared" si="63"/>
        <v>AL.  4x50 mm2+AL. 1x25 mm2</v>
      </c>
      <c r="Y304" s="18" t="str">
        <f t="shared" si="60"/>
        <v xml:space="preserve"> przyłącze napow. nN</v>
      </c>
      <c r="Z304" s="18">
        <f t="shared" si="65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/>
      <c r="D305" s="54"/>
      <c r="E305" s="56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9">
        <v>1</v>
      </c>
      <c r="S305" s="30"/>
      <c r="T305" s="30"/>
      <c r="U305" s="34">
        <f t="shared" si="66"/>
        <v>2</v>
      </c>
      <c r="V305" s="35"/>
      <c r="W305" s="35"/>
      <c r="X305" s="18" t="str">
        <f t="shared" si="63"/>
        <v>AL.  4x50 mm2+AL. 1x25 mm2</v>
      </c>
      <c r="Y305" s="18" t="str">
        <f t="shared" si="60"/>
        <v xml:space="preserve"> przyłącze napow. nN</v>
      </c>
      <c r="Z305" s="18">
        <f t="shared" si="65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/>
      <c r="D306" s="54"/>
      <c r="E306" s="56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9">
        <v>1</v>
      </c>
      <c r="S306" s="30"/>
      <c r="T306" s="30"/>
      <c r="U306" s="34">
        <f t="shared" si="66"/>
        <v>2</v>
      </c>
      <c r="V306" s="35"/>
      <c r="W306" s="35"/>
      <c r="X306" s="18" t="str">
        <f t="shared" si="63"/>
        <v>AL.  4x50 mm2+AL. 1x25 mm2</v>
      </c>
      <c r="Y306" s="18" t="str">
        <f t="shared" si="60"/>
        <v xml:space="preserve"> przyłącze napow. nN</v>
      </c>
      <c r="Z306" s="18">
        <f t="shared" si="65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10"/>
      <c r="D307" s="54"/>
      <c r="E307" s="53"/>
      <c r="F307" s="27"/>
      <c r="G307" s="65"/>
      <c r="H307" s="10"/>
      <c r="I307" s="27"/>
      <c r="J307" s="27"/>
      <c r="K307" s="27"/>
      <c r="L307" s="73"/>
      <c r="M307" s="32"/>
      <c r="N307" s="30"/>
      <c r="O307" s="30"/>
      <c r="P307" s="30"/>
      <c r="Q307" s="19"/>
      <c r="R307" s="39">
        <v>1</v>
      </c>
      <c r="S307" s="30"/>
      <c r="T307" s="30"/>
      <c r="U307" s="34">
        <f t="shared" si="66"/>
        <v>2</v>
      </c>
      <c r="V307" s="35"/>
      <c r="W307" s="35"/>
      <c r="X307" s="18" t="str">
        <f t="shared" si="63"/>
        <v>AL.  4x50 mm2+AL. 1x25 mm2</v>
      </c>
      <c r="Y307" s="18" t="str">
        <f t="shared" si="60"/>
        <v xml:space="preserve"> przyłącze napow. nN</v>
      </c>
      <c r="Z307" s="18">
        <f t="shared" si="65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10"/>
      <c r="D308" s="54"/>
      <c r="E308" s="53"/>
      <c r="F308" s="27"/>
      <c r="G308" s="65"/>
      <c r="H308" s="10"/>
      <c r="I308" s="27"/>
      <c r="J308" s="27"/>
      <c r="K308" s="27"/>
      <c r="L308" s="73"/>
      <c r="M308" s="32"/>
      <c r="N308" s="30"/>
      <c r="O308" s="30"/>
      <c r="P308" s="30"/>
      <c r="Q308" s="19"/>
      <c r="R308" s="39">
        <v>1</v>
      </c>
      <c r="S308" s="30"/>
      <c r="T308" s="30"/>
      <c r="U308" s="34">
        <f t="shared" si="66"/>
        <v>2</v>
      </c>
      <c r="V308" s="35"/>
      <c r="W308" s="35"/>
      <c r="X308" s="18" t="str">
        <f t="shared" si="63"/>
        <v>AL.  4x50 mm2+AL. 1x25 mm2</v>
      </c>
      <c r="Y308" s="18" t="str">
        <f t="shared" si="60"/>
        <v xml:space="preserve"> przyłącze napow. nN</v>
      </c>
      <c r="Z308" s="18">
        <f t="shared" si="65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10"/>
      <c r="D309" s="54"/>
      <c r="E309" s="56"/>
      <c r="F309" s="27"/>
      <c r="G309" s="65"/>
      <c r="H309" s="10"/>
      <c r="I309" s="27"/>
      <c r="J309" s="27"/>
      <c r="K309" s="27"/>
      <c r="L309" s="73"/>
      <c r="M309" s="32"/>
      <c r="N309" s="30"/>
      <c r="O309" s="30"/>
      <c r="P309" s="30"/>
      <c r="Q309" s="19"/>
      <c r="R309" s="39">
        <v>1</v>
      </c>
      <c r="S309" s="30"/>
      <c r="T309" s="30"/>
      <c r="U309" s="34">
        <f t="shared" si="66"/>
        <v>2</v>
      </c>
      <c r="V309" s="35"/>
      <c r="W309" s="35"/>
      <c r="X309" s="18" t="str">
        <f t="shared" si="63"/>
        <v>AL.  4x50 mm2+AL. 1x25 mm2</v>
      </c>
      <c r="Y309" s="18" t="str">
        <f t="shared" si="60"/>
        <v xml:space="preserve"> przyłącze napow. nN</v>
      </c>
      <c r="Z309" s="18">
        <f t="shared" si="65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10"/>
      <c r="D310" s="54"/>
      <c r="E310" s="56"/>
      <c r="F310" s="27"/>
      <c r="G310" s="65"/>
      <c r="H310" s="10"/>
      <c r="I310" s="27"/>
      <c r="J310" s="27"/>
      <c r="K310" s="27"/>
      <c r="L310" s="73"/>
      <c r="M310" s="32"/>
      <c r="N310" s="30"/>
      <c r="O310" s="30"/>
      <c r="P310" s="30"/>
      <c r="Q310" s="19"/>
      <c r="R310" s="39">
        <v>1</v>
      </c>
      <c r="S310" s="30"/>
      <c r="T310" s="30"/>
      <c r="U310" s="34">
        <f t="shared" si="66"/>
        <v>2</v>
      </c>
      <c r="V310" s="35"/>
      <c r="W310" s="35"/>
      <c r="X310" s="18" t="str">
        <f t="shared" ref="X310:X315" si="67">IF(R310=1,("AL.  4x50 mm2+AL. 1x25 mm2"),IF(R310=2,("AL.  4x50 mm2+AL. 2x25 mm2"),IF(R310=3,("AsXSn 4x50 mm2+AsXSn 1x25 mm2"),IF(R310=4,("AsXSn 4x50 mm2+AsXSn 2x25 mm2"),IF(R310=5,("AL.  4x50 mm2"),IF(R310=6,("AsXSn 4x50 mm2")))))))</f>
        <v>AL.  4x50 mm2+AL. 1x25 mm2</v>
      </c>
      <c r="Y310" s="18" t="str">
        <f t="shared" si="60"/>
        <v xml:space="preserve"> przyłącze napow. nN</v>
      </c>
      <c r="Z310" s="18">
        <f t="shared" si="65"/>
        <v>0</v>
      </c>
      <c r="AA310" s="16"/>
      <c r="AB310" s="35"/>
      <c r="AC310" s="35"/>
      <c r="AD310" s="35"/>
      <c r="AE310" s="35"/>
      <c r="AF310" s="34" t="s">
        <v>57</v>
      </c>
      <c r="AG310" s="35"/>
      <c r="AH310" s="35"/>
      <c r="AI310" s="35"/>
    </row>
    <row r="311" spans="1:35" s="9" customFormat="1" ht="30" customHeight="1" x14ac:dyDescent="0.2">
      <c r="A311" s="36"/>
      <c r="B311" s="37"/>
      <c r="C311" s="10"/>
      <c r="D311" s="54"/>
      <c r="E311" s="53"/>
      <c r="F311" s="27"/>
      <c r="G311" s="65"/>
      <c r="H311" s="10"/>
      <c r="I311" s="27"/>
      <c r="J311" s="27"/>
      <c r="K311" s="27"/>
      <c r="L311" s="73"/>
      <c r="M311" s="80"/>
      <c r="N311" s="30"/>
      <c r="O311" s="30"/>
      <c r="P311" s="81"/>
      <c r="Q311" s="19"/>
      <c r="R311" s="39">
        <v>1</v>
      </c>
      <c r="S311" s="30"/>
      <c r="T311" s="30"/>
      <c r="U311" s="34">
        <f t="shared" si="66"/>
        <v>2</v>
      </c>
      <c r="V311" s="35"/>
      <c r="W311" s="35"/>
      <c r="X311" s="18" t="str">
        <f t="shared" si="67"/>
        <v>AL.  4x50 mm2+AL. 1x25 mm2</v>
      </c>
      <c r="Y311" s="18" t="str">
        <f t="shared" si="60"/>
        <v xml:space="preserve"> przyłącze napow. nN</v>
      </c>
      <c r="Z311" s="18">
        <f t="shared" si="65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/>
      <c r="D312" s="54"/>
      <c r="E312" s="56"/>
      <c r="F312" s="27"/>
      <c r="G312" s="65"/>
      <c r="H312" s="10"/>
      <c r="I312" s="27"/>
      <c r="J312" s="27"/>
      <c r="K312" s="27"/>
      <c r="L312" s="73"/>
      <c r="M312" s="82"/>
      <c r="N312" s="30"/>
      <c r="O312" s="30"/>
      <c r="P312" s="81"/>
      <c r="Q312" s="19"/>
      <c r="R312" s="39">
        <v>1</v>
      </c>
      <c r="S312" s="30"/>
      <c r="T312" s="30"/>
      <c r="U312" s="34">
        <f t="shared" si="66"/>
        <v>2</v>
      </c>
      <c r="V312" s="35"/>
      <c r="W312" s="35"/>
      <c r="X312" s="18" t="str">
        <f t="shared" si="67"/>
        <v>AL.  4x50 mm2+AL. 1x25 mm2</v>
      </c>
      <c r="Y312" s="18" t="str">
        <f t="shared" si="60"/>
        <v xml:space="preserve"> przyłącze napow. nN</v>
      </c>
      <c r="Z312" s="18">
        <f t="shared" si="65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/>
      <c r="D313" s="54"/>
      <c r="E313" s="53"/>
      <c r="F313" s="27"/>
      <c r="G313" s="65"/>
      <c r="H313" s="10"/>
      <c r="I313" s="27"/>
      <c r="J313" s="27"/>
      <c r="K313" s="27"/>
      <c r="L313" s="73"/>
      <c r="M313" s="82"/>
      <c r="N313" s="30"/>
      <c r="O313" s="30"/>
      <c r="P313" s="81"/>
      <c r="Q313" s="19"/>
      <c r="R313" s="39">
        <v>1</v>
      </c>
      <c r="S313" s="30"/>
      <c r="T313" s="30"/>
      <c r="U313" s="34">
        <f t="shared" si="66"/>
        <v>2</v>
      </c>
      <c r="V313" s="35"/>
      <c r="W313" s="35"/>
      <c r="X313" s="18" t="str">
        <f t="shared" si="67"/>
        <v>AL.  4x50 mm2+AL. 1x25 mm2</v>
      </c>
      <c r="Y313" s="18" t="str">
        <f t="shared" si="60"/>
        <v xml:space="preserve"> przyłącze napow. nN</v>
      </c>
      <c r="Z313" s="18">
        <f t="shared" si="65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54"/>
      <c r="D314" s="54"/>
      <c r="E314" s="53"/>
      <c r="F314" s="54"/>
      <c r="G314" s="54"/>
      <c r="H314" s="54"/>
      <c r="I314" s="54"/>
      <c r="J314" s="54"/>
      <c r="K314" s="27"/>
      <c r="L314" s="73"/>
      <c r="M314" s="82"/>
      <c r="N314" s="30"/>
      <c r="O314" s="30"/>
      <c r="P314" s="81"/>
      <c r="Q314" s="19"/>
      <c r="R314" s="39">
        <v>1</v>
      </c>
      <c r="S314" s="30"/>
      <c r="T314" s="30"/>
      <c r="U314" s="34">
        <f t="shared" si="66"/>
        <v>2</v>
      </c>
      <c r="V314" s="35"/>
      <c r="W314" s="35"/>
      <c r="X314" s="18" t="str">
        <f t="shared" si="67"/>
        <v>AL.  4x50 mm2+AL. 1x25 mm2</v>
      </c>
      <c r="Y314" s="18" t="str">
        <f t="shared" si="60"/>
        <v xml:space="preserve"> przyłącze napow. nN</v>
      </c>
      <c r="Z314" s="18">
        <f t="shared" si="65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54"/>
      <c r="D315" s="54"/>
      <c r="E315" s="53"/>
      <c r="F315" s="54"/>
      <c r="G315" s="54"/>
      <c r="H315" s="54"/>
      <c r="I315" s="54"/>
      <c r="J315" s="54"/>
      <c r="K315" s="27"/>
      <c r="L315" s="73"/>
      <c r="M315" s="32"/>
      <c r="N315" s="30"/>
      <c r="O315" s="30"/>
      <c r="P315" s="30"/>
      <c r="Q315" s="19"/>
      <c r="R315" s="39">
        <v>1</v>
      </c>
      <c r="S315" s="30"/>
      <c r="T315" s="30"/>
      <c r="U315" s="34">
        <f t="shared" si="66"/>
        <v>2</v>
      </c>
      <c r="V315" s="35"/>
      <c r="W315" s="35"/>
      <c r="X315" s="18" t="str">
        <f t="shared" si="67"/>
        <v>AL.  4x50 mm2+AL. 1x25 mm2</v>
      </c>
      <c r="Y315" s="18" t="str">
        <f t="shared" si="60"/>
        <v xml:space="preserve"> przyłącze napow. nN</v>
      </c>
      <c r="Z315" s="18">
        <f t="shared" si="65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/>
      <c r="D316" s="10"/>
      <c r="E316" s="56"/>
      <c r="F316" s="10"/>
      <c r="G316" s="65"/>
      <c r="H316" s="10"/>
      <c r="I316" s="27"/>
      <c r="J316" s="27"/>
      <c r="K316" s="27"/>
      <c r="L316" s="83"/>
      <c r="M316" s="32"/>
      <c r="N316" s="30"/>
      <c r="O316" s="30"/>
      <c r="P316" s="30"/>
      <c r="Q316" s="19"/>
      <c r="R316" s="39">
        <v>1</v>
      </c>
      <c r="S316" s="30"/>
      <c r="T316" s="30"/>
      <c r="U316" s="34">
        <f t="shared" si="66"/>
        <v>2</v>
      </c>
      <c r="V316" s="35"/>
      <c r="W316" s="35"/>
      <c r="X316" s="18" t="str">
        <f t="shared" ref="X316:X352" si="68">IF(R316=1,("AL.  4x50 mm2+AL. 1x25 mm2"),IF(R316=2,("AL.  4x50 mm2+AL. 2x25 mm2"),IF(R316=3,("AsXSn 4x50 mm2+AsXSn 1x25 mm2"),("AsXSn 4x50 mm2+AsXSn 2x25 mm2"))))</f>
        <v>AL.  4x50 mm2+AL. 1x25 mm2</v>
      </c>
      <c r="Y316" s="18" t="str">
        <f t="shared" si="60"/>
        <v xml:space="preserve"> przyłącze napow. nN</v>
      </c>
      <c r="Z316" s="18">
        <f t="shared" si="65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/>
      <c r="D317" s="54"/>
      <c r="E317" s="53"/>
      <c r="F317" s="54"/>
      <c r="G317" s="54"/>
      <c r="H317" s="54"/>
      <c r="I317" s="54"/>
      <c r="J317" s="27"/>
      <c r="K317" s="27"/>
      <c r="L317" s="83"/>
      <c r="M317" s="32"/>
      <c r="N317" s="30"/>
      <c r="O317" s="30"/>
      <c r="P317" s="30"/>
      <c r="Q317" s="19"/>
      <c r="R317" s="39">
        <v>1</v>
      </c>
      <c r="S317" s="30"/>
      <c r="T317" s="30"/>
      <c r="U317" s="34">
        <f t="shared" si="66"/>
        <v>2</v>
      </c>
      <c r="V317" s="35"/>
      <c r="W317" s="35"/>
      <c r="X317" s="18" t="str">
        <f t="shared" si="68"/>
        <v>AL.  4x50 mm2+AL. 1x25 mm2</v>
      </c>
      <c r="Y317" s="18" t="str">
        <f t="shared" si="60"/>
        <v xml:space="preserve"> przyłącze napow. nN</v>
      </c>
      <c r="Z317" s="18">
        <f t="shared" si="65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/>
      <c r="D318" s="54"/>
      <c r="E318" s="53"/>
      <c r="F318" s="54"/>
      <c r="G318" s="54"/>
      <c r="H318" s="54"/>
      <c r="I318" s="54"/>
      <c r="J318" s="27"/>
      <c r="K318" s="27"/>
      <c r="L318" s="83"/>
      <c r="M318" s="32"/>
      <c r="N318" s="30"/>
      <c r="O318" s="30"/>
      <c r="P318" s="30"/>
      <c r="Q318" s="19"/>
      <c r="R318" s="39">
        <v>1</v>
      </c>
      <c r="S318" s="30"/>
      <c r="T318" s="30"/>
      <c r="U318" s="34">
        <f t="shared" si="66"/>
        <v>2</v>
      </c>
      <c r="V318" s="35"/>
      <c r="W318" s="35"/>
      <c r="X318" s="18" t="str">
        <f t="shared" si="68"/>
        <v>AL.  4x50 mm2+AL. 1x25 mm2</v>
      </c>
      <c r="Y318" s="18" t="str">
        <f t="shared" si="60"/>
        <v xml:space="preserve"> przyłącze napow. nN</v>
      </c>
      <c r="Z318" s="18">
        <f t="shared" si="65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3"/>
      <c r="F319" s="10"/>
      <c r="G319" s="65"/>
      <c r="H319" s="10"/>
      <c r="I319" s="27"/>
      <c r="J319" s="27"/>
      <c r="K319" s="27"/>
      <c r="L319" s="83"/>
      <c r="M319" s="32"/>
      <c r="N319" s="30"/>
      <c r="O319" s="30"/>
      <c r="P319" s="30"/>
      <c r="Q319" s="19"/>
      <c r="R319" s="39">
        <v>1</v>
      </c>
      <c r="S319" s="30"/>
      <c r="T319" s="30"/>
      <c r="U319" s="34">
        <f t="shared" si="66"/>
        <v>2</v>
      </c>
      <c r="V319" s="35"/>
      <c r="W319" s="35"/>
      <c r="X319" s="18" t="str">
        <f t="shared" si="68"/>
        <v>AL.  4x50 mm2+AL. 1x25 mm2</v>
      </c>
      <c r="Y319" s="18" t="str">
        <f t="shared" si="60"/>
        <v xml:space="preserve"> przyłącze napow. nN</v>
      </c>
      <c r="Z319" s="18">
        <f t="shared" si="65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10"/>
      <c r="E320" s="53"/>
      <c r="F320" s="10"/>
      <c r="G320" s="65"/>
      <c r="H320" s="10"/>
      <c r="I320" s="27"/>
      <c r="J320" s="27"/>
      <c r="K320" s="27"/>
      <c r="L320" s="83"/>
      <c r="M320" s="32"/>
      <c r="N320" s="30"/>
      <c r="O320" s="30"/>
      <c r="P320" s="30"/>
      <c r="Q320" s="19"/>
      <c r="R320" s="39">
        <v>1</v>
      </c>
      <c r="S320" s="30"/>
      <c r="T320" s="30"/>
      <c r="U320" s="34">
        <f t="shared" si="66"/>
        <v>2</v>
      </c>
      <c r="V320" s="35"/>
      <c r="W320" s="35"/>
      <c r="X320" s="18" t="str">
        <f t="shared" si="68"/>
        <v>AL.  4x50 mm2+AL. 1x25 mm2</v>
      </c>
      <c r="Y320" s="18" t="str">
        <f t="shared" si="60"/>
        <v xml:space="preserve"> przyłącze napow. nN</v>
      </c>
      <c r="Z320" s="18">
        <f t="shared" si="65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10"/>
      <c r="G321" s="65"/>
      <c r="H321" s="10"/>
      <c r="I321" s="27"/>
      <c r="J321" s="27"/>
      <c r="K321" s="27"/>
      <c r="L321" s="83"/>
      <c r="M321" s="32"/>
      <c r="N321" s="30"/>
      <c r="O321" s="30"/>
      <c r="P321" s="30"/>
      <c r="Q321" s="19"/>
      <c r="R321" s="39">
        <v>1</v>
      </c>
      <c r="S321" s="30"/>
      <c r="T321" s="30"/>
      <c r="U321" s="34">
        <f t="shared" si="66"/>
        <v>2</v>
      </c>
      <c r="V321" s="35"/>
      <c r="W321" s="35"/>
      <c r="X321" s="18" t="str">
        <f t="shared" si="68"/>
        <v>AL.  4x50 mm2+AL. 1x25 mm2</v>
      </c>
      <c r="Y321" s="18" t="str">
        <f t="shared" si="60"/>
        <v xml:space="preserve"> przyłącze napow. nN</v>
      </c>
      <c r="Z321" s="18">
        <f t="shared" si="65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10"/>
      <c r="E322" s="53"/>
      <c r="F322" s="10"/>
      <c r="G322" s="65"/>
      <c r="H322" s="10"/>
      <c r="I322" s="27"/>
      <c r="J322" s="27"/>
      <c r="K322" s="27"/>
      <c r="L322" s="83"/>
      <c r="M322" s="32"/>
      <c r="N322" s="30"/>
      <c r="O322" s="30"/>
      <c r="P322" s="30"/>
      <c r="Q322" s="19"/>
      <c r="R322" s="39">
        <v>1</v>
      </c>
      <c r="S322" s="30"/>
      <c r="T322" s="30"/>
      <c r="U322" s="34">
        <f t="shared" si="66"/>
        <v>2</v>
      </c>
      <c r="V322" s="35"/>
      <c r="W322" s="35"/>
      <c r="X322" s="18" t="str">
        <f t="shared" si="68"/>
        <v>AL.  4x50 mm2+AL. 1x25 mm2</v>
      </c>
      <c r="Y322" s="18" t="str">
        <f t="shared" si="60"/>
        <v xml:space="preserve"> przyłącze napow. nN</v>
      </c>
      <c r="Z322" s="18">
        <f t="shared" si="65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3"/>
      <c r="F323" s="10"/>
      <c r="G323" s="65"/>
      <c r="H323" s="10"/>
      <c r="I323" s="27"/>
      <c r="J323" s="27"/>
      <c r="K323" s="27"/>
      <c r="L323" s="83"/>
      <c r="M323" s="32"/>
      <c r="N323" s="30"/>
      <c r="O323" s="30"/>
      <c r="P323" s="81"/>
      <c r="Q323" s="19"/>
      <c r="R323" s="39">
        <v>1</v>
      </c>
      <c r="S323" s="30"/>
      <c r="T323" s="30"/>
      <c r="U323" s="34">
        <f t="shared" si="66"/>
        <v>2</v>
      </c>
      <c r="V323" s="35"/>
      <c r="W323" s="35"/>
      <c r="X323" s="18" t="str">
        <f t="shared" si="68"/>
        <v>AL.  4x50 mm2+AL. 1x25 mm2</v>
      </c>
      <c r="Y323" s="18" t="str">
        <f t="shared" ref="Y323:Y386" si="69">IF(S323="T",(", lampa OU, przyłącze napow. nN"), (" przyłącze napow. nN"))</f>
        <v xml:space="preserve"> przyłącze napow. nN</v>
      </c>
      <c r="Z323" s="18">
        <f t="shared" si="65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10"/>
      <c r="E324" s="53"/>
      <c r="F324" s="10"/>
      <c r="G324" s="65"/>
      <c r="H324" s="10"/>
      <c r="I324" s="27"/>
      <c r="J324" s="27"/>
      <c r="K324" s="27"/>
      <c r="L324" s="83"/>
      <c r="M324" s="32"/>
      <c r="N324" s="30"/>
      <c r="O324" s="30"/>
      <c r="P324" s="81"/>
      <c r="Q324" s="19"/>
      <c r="R324" s="39">
        <v>1</v>
      </c>
      <c r="S324" s="30"/>
      <c r="T324" s="30"/>
      <c r="U324" s="34">
        <f t="shared" si="66"/>
        <v>2</v>
      </c>
      <c r="V324" s="35"/>
      <c r="W324" s="35"/>
      <c r="X324" s="18" t="str">
        <f t="shared" si="68"/>
        <v>AL.  4x50 mm2+AL. 1x25 mm2</v>
      </c>
      <c r="Y324" s="18" t="str">
        <f t="shared" si="69"/>
        <v xml:space="preserve"> przyłącze napow. nN</v>
      </c>
      <c r="Z324" s="18">
        <f t="shared" ref="Z324:Z350" si="70">IF(OR(N324="Kr",N324="K"),"wspornik krańcowy",IF(N324="P","wspornik przelotowy",IF(OR(N324="Nr",N324="RNKr",N324="Np."),"wspornik narożny",IF(N324="N","wspornik narożny",IF(N324="Or","wspornik odporowy",IF(OR(N324="RPP",N324="RPPb"),"wspornik przelotowy",IF(N324="RPK","wspornik przelotowy",IF(N324="RPKr","wspornik przelotowy",IF(N324="BN","wspornik przelotowy",0)))))))))</f>
        <v>0</v>
      </c>
      <c r="AA324" s="16"/>
      <c r="AB324" s="35"/>
      <c r="AC324" s="35"/>
      <c r="AD324" s="35"/>
      <c r="AE324" s="35"/>
      <c r="AF324" s="35"/>
      <c r="AG324" s="35"/>
      <c r="AH324" s="35"/>
      <c r="AI324" s="35"/>
    </row>
    <row r="325" spans="1:35" s="9" customFormat="1" ht="30" customHeight="1" x14ac:dyDescent="0.2">
      <c r="A325" s="36"/>
      <c r="B325" s="37"/>
      <c r="C325" s="10">
        <v>56</v>
      </c>
      <c r="D325" s="54"/>
      <c r="E325" s="53"/>
      <c r="F325" s="10"/>
      <c r="G325" s="65"/>
      <c r="H325" s="10"/>
      <c r="I325" s="27"/>
      <c r="J325" s="27"/>
      <c r="K325" s="27"/>
      <c r="L325" s="83"/>
      <c r="M325" s="32">
        <f>1397+1046</f>
        <v>2443</v>
      </c>
      <c r="N325" s="30"/>
      <c r="O325" s="30"/>
      <c r="P325" s="81"/>
      <c r="Q325" s="19"/>
      <c r="R325" s="39">
        <v>1</v>
      </c>
      <c r="S325" s="30"/>
      <c r="T325" s="30"/>
      <c r="U325" s="34">
        <f t="shared" si="66"/>
        <v>2</v>
      </c>
      <c r="V325" s="35"/>
      <c r="W325" s="35"/>
      <c r="X325" s="18" t="str">
        <f t="shared" si="68"/>
        <v>AL.  4x50 mm2+AL. 1x25 mm2</v>
      </c>
      <c r="Y325" s="18" t="str">
        <f t="shared" si="69"/>
        <v xml:space="preserve"> przyłącze napow. nN</v>
      </c>
      <c r="Z325" s="18">
        <f t="shared" si="70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>
        <v>56</v>
      </c>
      <c r="D326" s="10"/>
      <c r="E326" s="53"/>
      <c r="F326" s="54"/>
      <c r="G326" s="65"/>
      <c r="H326" s="10"/>
      <c r="I326" s="27"/>
      <c r="J326" s="27"/>
      <c r="K326" s="27"/>
      <c r="L326" s="71"/>
      <c r="M326" s="32">
        <f>1467+1096</f>
        <v>2563</v>
      </c>
      <c r="N326" s="30"/>
      <c r="O326" s="30"/>
      <c r="P326" s="81"/>
      <c r="Q326" s="19"/>
      <c r="R326" s="39">
        <v>1</v>
      </c>
      <c r="S326" s="30"/>
      <c r="T326" s="30"/>
      <c r="U326" s="34">
        <f t="shared" si="66"/>
        <v>2</v>
      </c>
      <c r="V326" s="35"/>
      <c r="W326" s="35"/>
      <c r="X326" s="18" t="str">
        <f t="shared" si="68"/>
        <v>AL.  4x50 mm2+AL. 1x25 mm2</v>
      </c>
      <c r="Y326" s="18" t="str">
        <f t="shared" si="69"/>
        <v xml:space="preserve"> przyłącze napow. nN</v>
      </c>
      <c r="Z326" s="18">
        <f t="shared" si="70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>
        <v>57</v>
      </c>
      <c r="D327" s="54"/>
      <c r="E327" s="56"/>
      <c r="F327" s="54"/>
      <c r="G327" s="65"/>
      <c r="H327" s="10"/>
      <c r="I327" s="27"/>
      <c r="J327" s="27"/>
      <c r="K327" s="27"/>
      <c r="L327" s="83"/>
      <c r="M327" s="32"/>
      <c r="N327" s="30"/>
      <c r="O327" s="30"/>
      <c r="P327" s="81"/>
      <c r="Q327" s="19"/>
      <c r="R327" s="39">
        <v>1</v>
      </c>
      <c r="S327" s="30"/>
      <c r="T327" s="30"/>
      <c r="U327" s="34">
        <f t="shared" si="66"/>
        <v>2</v>
      </c>
      <c r="V327" s="35"/>
      <c r="W327" s="35"/>
      <c r="X327" s="18" t="str">
        <f t="shared" si="68"/>
        <v>AL.  4x50 mm2+AL. 1x25 mm2</v>
      </c>
      <c r="Y327" s="18" t="str">
        <f t="shared" si="69"/>
        <v xml:space="preserve"> przyłącze napow. nN</v>
      </c>
      <c r="Z327" s="18">
        <f t="shared" si="70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10">
        <v>58</v>
      </c>
      <c r="D328" s="54"/>
      <c r="E328" s="53"/>
      <c r="F328" s="54"/>
      <c r="G328" s="54"/>
      <c r="H328" s="54"/>
      <c r="I328" s="54"/>
      <c r="J328" s="54"/>
      <c r="K328" s="27"/>
      <c r="L328" s="71"/>
      <c r="M328" s="32"/>
      <c r="N328" s="30"/>
      <c r="O328" s="30"/>
      <c r="P328" s="81"/>
      <c r="Q328" s="19"/>
      <c r="R328" s="39">
        <v>1</v>
      </c>
      <c r="S328" s="30"/>
      <c r="T328" s="30"/>
      <c r="U328" s="34">
        <f t="shared" si="66"/>
        <v>2</v>
      </c>
      <c r="V328" s="35"/>
      <c r="W328" s="35"/>
      <c r="X328" s="18" t="str">
        <f t="shared" si="68"/>
        <v>AL.  4x50 mm2+AL. 1x25 mm2</v>
      </c>
      <c r="Y328" s="18" t="str">
        <f t="shared" si="69"/>
        <v xml:space="preserve"> przyłącze napow. nN</v>
      </c>
      <c r="Z328" s="18">
        <f t="shared" si="70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10">
        <v>59</v>
      </c>
      <c r="D329" s="54"/>
      <c r="E329" s="53"/>
      <c r="F329" s="54"/>
      <c r="G329" s="54"/>
      <c r="H329" s="54"/>
      <c r="I329" s="54"/>
      <c r="J329" s="54"/>
      <c r="K329" s="27"/>
      <c r="L329" s="83"/>
      <c r="M329" s="32"/>
      <c r="N329" s="30"/>
      <c r="O329" s="30"/>
      <c r="P329" s="81"/>
      <c r="Q329" s="19"/>
      <c r="R329" s="39">
        <v>1</v>
      </c>
      <c r="S329" s="30"/>
      <c r="T329" s="30"/>
      <c r="U329" s="34">
        <f t="shared" si="66"/>
        <v>2</v>
      </c>
      <c r="V329" s="35"/>
      <c r="W329" s="35"/>
      <c r="X329" s="18" t="str">
        <f t="shared" si="68"/>
        <v>AL.  4x50 mm2+AL. 1x25 mm2</v>
      </c>
      <c r="Y329" s="18" t="str">
        <f t="shared" si="69"/>
        <v xml:space="preserve"> przyłącze napow. nN</v>
      </c>
      <c r="Z329" s="18">
        <f t="shared" si="70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>
        <v>60</v>
      </c>
      <c r="D330" s="54"/>
      <c r="E330" s="53"/>
      <c r="F330" s="54"/>
      <c r="G330" s="54"/>
      <c r="H330" s="54"/>
      <c r="I330" s="54"/>
      <c r="J330" s="54"/>
      <c r="K330" s="27"/>
      <c r="L330" s="73"/>
      <c r="M330" s="32"/>
      <c r="N330" s="30"/>
      <c r="O330" s="30"/>
      <c r="P330" s="81"/>
      <c r="Q330" s="19"/>
      <c r="R330" s="39">
        <v>1</v>
      </c>
      <c r="S330" s="30"/>
      <c r="T330" s="30"/>
      <c r="U330" s="34">
        <f t="shared" si="66"/>
        <v>2</v>
      </c>
      <c r="V330" s="35"/>
      <c r="W330" s="35"/>
      <c r="X330" s="18" t="str">
        <f t="shared" si="68"/>
        <v>AL.  4x50 mm2+AL. 1x25 mm2</v>
      </c>
      <c r="Y330" s="18" t="str">
        <f t="shared" si="69"/>
        <v xml:space="preserve"> przyłącze napow. nN</v>
      </c>
      <c r="Z330" s="18">
        <f t="shared" si="70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>
        <v>61</v>
      </c>
      <c r="D331" s="10"/>
      <c r="E331" s="56"/>
      <c r="F331" s="10"/>
      <c r="G331" s="65"/>
      <c r="H331" s="10"/>
      <c r="I331" s="27"/>
      <c r="J331" s="27"/>
      <c r="K331" s="27"/>
      <c r="L331" s="83"/>
      <c r="M331" s="32"/>
      <c r="N331" s="84"/>
      <c r="O331" s="30"/>
      <c r="P331" s="81"/>
      <c r="Q331" s="19"/>
      <c r="R331" s="39">
        <v>1</v>
      </c>
      <c r="S331" s="30"/>
      <c r="T331" s="30"/>
      <c r="U331" s="34">
        <f t="shared" si="66"/>
        <v>2</v>
      </c>
      <c r="V331" s="35"/>
      <c r="W331" s="35"/>
      <c r="X331" s="18" t="str">
        <f t="shared" si="68"/>
        <v>AL.  4x50 mm2+AL. 1x25 mm2</v>
      </c>
      <c r="Y331" s="18" t="str">
        <f t="shared" si="69"/>
        <v xml:space="preserve"> przyłącze napow. nN</v>
      </c>
      <c r="Z331" s="18">
        <f t="shared" si="70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>
        <v>62</v>
      </c>
      <c r="D332" s="10"/>
      <c r="E332" s="56"/>
      <c r="F332" s="10"/>
      <c r="G332" s="65"/>
      <c r="H332" s="10"/>
      <c r="I332" s="27"/>
      <c r="J332" s="27"/>
      <c r="K332" s="27"/>
      <c r="L332" s="83"/>
      <c r="M332" s="32"/>
      <c r="N332" s="84"/>
      <c r="O332" s="30"/>
      <c r="P332" s="81"/>
      <c r="Q332" s="19"/>
      <c r="R332" s="39">
        <v>1</v>
      </c>
      <c r="S332" s="30"/>
      <c r="T332" s="30"/>
      <c r="U332" s="34">
        <f t="shared" si="66"/>
        <v>2</v>
      </c>
      <c r="V332" s="35"/>
      <c r="W332" s="35"/>
      <c r="X332" s="18" t="str">
        <f t="shared" si="68"/>
        <v>AL.  4x50 mm2+AL. 1x25 mm2</v>
      </c>
      <c r="Y332" s="18" t="str">
        <f t="shared" si="69"/>
        <v xml:space="preserve"> przyłącze napow. nN</v>
      </c>
      <c r="Z332" s="18">
        <f t="shared" si="70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>
        <v>63</v>
      </c>
      <c r="D333" s="10"/>
      <c r="E333" s="56"/>
      <c r="F333" s="10"/>
      <c r="G333" s="65"/>
      <c r="H333" s="10"/>
      <c r="I333" s="27"/>
      <c r="J333" s="27" t="s">
        <v>58</v>
      </c>
      <c r="K333" s="27"/>
      <c r="L333" s="71"/>
      <c r="M333" s="32"/>
      <c r="N333" s="84"/>
      <c r="O333" s="30"/>
      <c r="P333" s="85"/>
      <c r="Q333" s="19"/>
      <c r="R333" s="39">
        <v>1</v>
      </c>
      <c r="S333" s="30"/>
      <c r="T333" s="30"/>
      <c r="U333" s="34">
        <f t="shared" si="66"/>
        <v>2</v>
      </c>
      <c r="V333" s="35"/>
      <c r="W333" s="35"/>
      <c r="X333" s="18" t="str">
        <f t="shared" si="68"/>
        <v>AL.  4x50 mm2+AL. 1x25 mm2</v>
      </c>
      <c r="Y333" s="18" t="str">
        <f t="shared" si="69"/>
        <v xml:space="preserve"> przyłącze napow. nN</v>
      </c>
      <c r="Z333" s="18">
        <f t="shared" si="70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/>
      <c r="D334" s="10"/>
      <c r="E334" s="56"/>
      <c r="F334" s="10"/>
      <c r="G334" s="65"/>
      <c r="H334" s="10"/>
      <c r="I334" s="27"/>
      <c r="J334" s="27"/>
      <c r="K334" s="27"/>
      <c r="L334" s="73"/>
      <c r="M334" s="32"/>
      <c r="N334" s="84"/>
      <c r="O334" s="30"/>
      <c r="P334" s="72"/>
      <c r="Q334" s="19"/>
      <c r="R334" s="39">
        <v>1</v>
      </c>
      <c r="S334" s="30"/>
      <c r="T334" s="30"/>
      <c r="U334" s="34">
        <f t="shared" si="66"/>
        <v>2</v>
      </c>
      <c r="V334" s="35"/>
      <c r="W334" s="35"/>
      <c r="X334" s="18" t="str">
        <f t="shared" si="68"/>
        <v>AL.  4x50 mm2+AL. 1x25 mm2</v>
      </c>
      <c r="Y334" s="18" t="str">
        <f t="shared" si="69"/>
        <v xml:space="preserve"> przyłącze napow. nN</v>
      </c>
      <c r="Z334" s="18">
        <f t="shared" si="70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/>
      <c r="D335" s="10"/>
      <c r="E335" s="56"/>
      <c r="F335" s="10"/>
      <c r="G335" s="65"/>
      <c r="H335" s="10"/>
      <c r="I335" s="27"/>
      <c r="J335" s="27"/>
      <c r="K335" s="27"/>
      <c r="L335" s="73"/>
      <c r="M335" s="32"/>
      <c r="N335" s="84"/>
      <c r="O335" s="30"/>
      <c r="P335" s="72"/>
      <c r="Q335" s="19"/>
      <c r="R335" s="39">
        <v>1</v>
      </c>
      <c r="S335" s="30"/>
      <c r="T335" s="30"/>
      <c r="U335" s="34">
        <f t="shared" si="66"/>
        <v>2</v>
      </c>
      <c r="V335" s="35"/>
      <c r="W335" s="35"/>
      <c r="X335" s="18" t="str">
        <f t="shared" si="68"/>
        <v>AL.  4x50 mm2+AL. 1x25 mm2</v>
      </c>
      <c r="Y335" s="18" t="str">
        <f t="shared" si="69"/>
        <v xml:space="preserve"> przyłącze napow. nN</v>
      </c>
      <c r="Z335" s="18">
        <f t="shared" si="70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/>
      <c r="D336" s="10"/>
      <c r="E336" s="56"/>
      <c r="F336" s="10"/>
      <c r="G336" s="65"/>
      <c r="H336" s="10"/>
      <c r="I336" s="27"/>
      <c r="J336" s="27"/>
      <c r="K336" s="27"/>
      <c r="L336" s="73"/>
      <c r="M336" s="32"/>
      <c r="N336" s="84"/>
      <c r="O336" s="30"/>
      <c r="P336" s="72"/>
      <c r="Q336" s="19"/>
      <c r="R336" s="39">
        <v>1</v>
      </c>
      <c r="S336" s="30"/>
      <c r="T336" s="30"/>
      <c r="U336" s="34">
        <f t="shared" si="66"/>
        <v>2</v>
      </c>
      <c r="V336" s="35"/>
      <c r="W336" s="35"/>
      <c r="X336" s="18" t="str">
        <f t="shared" si="68"/>
        <v>AL.  4x50 mm2+AL. 1x25 mm2</v>
      </c>
      <c r="Y336" s="18" t="str">
        <f t="shared" si="69"/>
        <v xml:space="preserve"> przyłącze napow. nN</v>
      </c>
      <c r="Z336" s="18">
        <f t="shared" si="70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/>
      <c r="D337" s="10"/>
      <c r="E337" s="56"/>
      <c r="F337" s="10"/>
      <c r="G337" s="65"/>
      <c r="H337" s="10"/>
      <c r="I337" s="27"/>
      <c r="J337" s="27"/>
      <c r="K337" s="27"/>
      <c r="L337" s="73"/>
      <c r="M337" s="32"/>
      <c r="N337" s="84"/>
      <c r="O337" s="30"/>
      <c r="P337" s="72"/>
      <c r="Q337" s="19"/>
      <c r="R337" s="39">
        <v>1</v>
      </c>
      <c r="S337" s="30"/>
      <c r="T337" s="30"/>
      <c r="U337" s="34">
        <f t="shared" si="66"/>
        <v>2</v>
      </c>
      <c r="V337" s="35"/>
      <c r="W337" s="35"/>
      <c r="X337" s="18" t="str">
        <f t="shared" si="68"/>
        <v>AL.  4x50 mm2+AL. 1x25 mm2</v>
      </c>
      <c r="Y337" s="18" t="str">
        <f t="shared" si="69"/>
        <v xml:space="preserve"> przyłącze napow. nN</v>
      </c>
      <c r="Z337" s="18">
        <f t="shared" si="70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6"/>
      <c r="F338" s="10"/>
      <c r="G338" s="65"/>
      <c r="H338" s="10"/>
      <c r="I338" s="27"/>
      <c r="J338" s="27"/>
      <c r="K338" s="27"/>
      <c r="L338" s="73"/>
      <c r="M338" s="32"/>
      <c r="N338" s="84"/>
      <c r="O338" s="30"/>
      <c r="P338" s="72"/>
      <c r="Q338" s="19"/>
      <c r="R338" s="39">
        <v>1</v>
      </c>
      <c r="S338" s="30"/>
      <c r="T338" s="30"/>
      <c r="U338" s="34">
        <f t="shared" si="66"/>
        <v>2</v>
      </c>
      <c r="V338" s="35"/>
      <c r="W338" s="35"/>
      <c r="X338" s="18" t="str">
        <f t="shared" si="68"/>
        <v>AL.  4x50 mm2+AL. 1x25 mm2</v>
      </c>
      <c r="Y338" s="18" t="str">
        <f t="shared" si="69"/>
        <v xml:space="preserve"> przyłącze napow. nN</v>
      </c>
      <c r="Z338" s="18">
        <f t="shared" si="70"/>
        <v>0</v>
      </c>
      <c r="AA338" s="16" t="s">
        <v>12</v>
      </c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/>
      <c r="D339" s="10"/>
      <c r="E339" s="56"/>
      <c r="F339" s="10"/>
      <c r="G339" s="65"/>
      <c r="H339" s="10"/>
      <c r="I339" s="27"/>
      <c r="J339" s="27"/>
      <c r="K339" s="27"/>
      <c r="L339" s="73"/>
      <c r="M339" s="32"/>
      <c r="N339" s="84"/>
      <c r="O339" s="30"/>
      <c r="P339" s="72"/>
      <c r="Q339" s="19"/>
      <c r="R339" s="39">
        <v>1</v>
      </c>
      <c r="S339" s="30"/>
      <c r="T339" s="30"/>
      <c r="U339" s="34">
        <f t="shared" si="66"/>
        <v>2</v>
      </c>
      <c r="V339" s="35"/>
      <c r="W339" s="35"/>
      <c r="X339" s="18" t="str">
        <f t="shared" si="68"/>
        <v>AL.  4x50 mm2+AL. 1x25 mm2</v>
      </c>
      <c r="Y339" s="18" t="str">
        <f t="shared" si="69"/>
        <v xml:space="preserve"> przyłącze napow. nN</v>
      </c>
      <c r="Z339" s="18">
        <f t="shared" si="70"/>
        <v>0</v>
      </c>
      <c r="AA339" s="16"/>
      <c r="AB339" s="35"/>
      <c r="AC339" s="35"/>
      <c r="AD339" s="16" t="s">
        <v>12</v>
      </c>
      <c r="AE339" s="35"/>
      <c r="AF339" s="35"/>
      <c r="AG339" s="35"/>
      <c r="AH339" s="35"/>
      <c r="AI339" s="35"/>
    </row>
    <row r="340" spans="1:35" s="9" customFormat="1" ht="30" customHeight="1" x14ac:dyDescent="0.2">
      <c r="A340" s="10"/>
      <c r="B340" s="75"/>
      <c r="C340" s="10"/>
      <c r="D340" s="10"/>
      <c r="E340" s="56"/>
      <c r="F340" s="10"/>
      <c r="G340" s="65"/>
      <c r="H340" s="10"/>
      <c r="I340" s="27"/>
      <c r="J340" s="27"/>
      <c r="K340" s="27"/>
      <c r="L340" s="73"/>
      <c r="M340" s="32"/>
      <c r="N340" s="84"/>
      <c r="O340" s="30"/>
      <c r="P340" s="72"/>
      <c r="Q340" s="19"/>
      <c r="R340" s="39">
        <v>1</v>
      </c>
      <c r="S340" s="30"/>
      <c r="T340" s="30"/>
      <c r="U340" s="34">
        <f t="shared" si="66"/>
        <v>2</v>
      </c>
      <c r="V340" s="35"/>
      <c r="W340" s="35"/>
      <c r="X340" s="18" t="str">
        <f t="shared" si="68"/>
        <v>AL.  4x50 mm2+AL. 1x25 mm2</v>
      </c>
      <c r="Y340" s="18" t="str">
        <f t="shared" si="69"/>
        <v xml:space="preserve"> przyłącze napow. nN</v>
      </c>
      <c r="Z340" s="18">
        <f t="shared" si="70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10"/>
      <c r="B341" s="75"/>
      <c r="C341" s="10"/>
      <c r="D341" s="10"/>
      <c r="E341" s="56"/>
      <c r="F341" s="10"/>
      <c r="G341" s="65"/>
      <c r="H341" s="10"/>
      <c r="I341" s="27"/>
      <c r="J341" s="27"/>
      <c r="K341" s="27"/>
      <c r="L341" s="83"/>
      <c r="M341" s="32"/>
      <c r="N341" s="84"/>
      <c r="O341" s="30"/>
      <c r="P341" s="72"/>
      <c r="Q341" s="19"/>
      <c r="R341" s="39">
        <v>1</v>
      </c>
      <c r="S341" s="30"/>
      <c r="T341" s="30"/>
      <c r="U341" s="34">
        <f t="shared" si="66"/>
        <v>2</v>
      </c>
      <c r="V341" s="35"/>
      <c r="W341" s="35"/>
      <c r="X341" s="18" t="str">
        <f t="shared" si="68"/>
        <v>AL.  4x50 mm2+AL. 1x25 mm2</v>
      </c>
      <c r="Y341" s="18" t="str">
        <f t="shared" si="69"/>
        <v xml:space="preserve"> przyłącze napow. nN</v>
      </c>
      <c r="Z341" s="18">
        <f t="shared" si="70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10"/>
      <c r="B342" s="75"/>
      <c r="C342" s="10"/>
      <c r="D342" s="10"/>
      <c r="E342" s="56"/>
      <c r="F342" s="10"/>
      <c r="G342" s="65"/>
      <c r="H342" s="10"/>
      <c r="I342" s="27"/>
      <c r="J342" s="27"/>
      <c r="K342" s="27"/>
      <c r="L342" s="83"/>
      <c r="M342" s="32"/>
      <c r="N342" s="84"/>
      <c r="O342" s="30"/>
      <c r="P342" s="72"/>
      <c r="Q342" s="19"/>
      <c r="R342" s="39">
        <v>1</v>
      </c>
      <c r="S342" s="30"/>
      <c r="T342" s="30"/>
      <c r="U342" s="34">
        <f t="shared" si="66"/>
        <v>2</v>
      </c>
      <c r="V342" s="35"/>
      <c r="W342" s="35"/>
      <c r="X342" s="18" t="str">
        <f t="shared" si="68"/>
        <v>AL.  4x50 mm2+AL. 1x25 mm2</v>
      </c>
      <c r="Y342" s="18" t="str">
        <f t="shared" si="69"/>
        <v xml:space="preserve"> przyłącze napow. nN</v>
      </c>
      <c r="Z342" s="18">
        <f t="shared" si="70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10"/>
      <c r="B343" s="75"/>
      <c r="C343" s="54"/>
      <c r="D343" s="54"/>
      <c r="E343" s="53"/>
      <c r="F343" s="54"/>
      <c r="G343" s="54"/>
      <c r="H343" s="54"/>
      <c r="I343" s="54"/>
      <c r="J343" s="54"/>
      <c r="K343" s="27"/>
      <c r="L343" s="71"/>
      <c r="M343" s="32"/>
      <c r="N343" s="30"/>
      <c r="O343" s="30"/>
      <c r="P343" s="72"/>
      <c r="Q343" s="19"/>
      <c r="R343" s="39">
        <v>1</v>
      </c>
      <c r="S343" s="30"/>
      <c r="T343" s="30"/>
      <c r="U343" s="34">
        <f t="shared" si="66"/>
        <v>2</v>
      </c>
      <c r="V343" s="35"/>
      <c r="W343" s="35"/>
      <c r="X343" s="18" t="str">
        <f t="shared" si="68"/>
        <v>AL.  4x50 mm2+AL. 1x25 mm2</v>
      </c>
      <c r="Y343" s="18" t="str">
        <f t="shared" si="69"/>
        <v xml:space="preserve"> przyłącze napow. nN</v>
      </c>
      <c r="Z343" s="18">
        <f t="shared" si="70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10"/>
      <c r="B344" s="75"/>
      <c r="C344" s="54"/>
      <c r="D344" s="54"/>
      <c r="E344" s="53"/>
      <c r="F344" s="54"/>
      <c r="G344" s="54"/>
      <c r="H344" s="54"/>
      <c r="I344" s="54"/>
      <c r="J344" s="54"/>
      <c r="K344" s="27"/>
      <c r="L344" s="83"/>
      <c r="M344" s="32"/>
      <c r="N344" s="30"/>
      <c r="O344" s="30"/>
      <c r="P344" s="72"/>
      <c r="Q344" s="19"/>
      <c r="R344" s="39">
        <v>1</v>
      </c>
      <c r="S344" s="30"/>
      <c r="T344" s="30"/>
      <c r="U344" s="34">
        <f t="shared" si="66"/>
        <v>2</v>
      </c>
      <c r="V344" s="35"/>
      <c r="W344" s="35"/>
      <c r="X344" s="18" t="str">
        <f t="shared" si="68"/>
        <v>AL.  4x50 mm2+AL. 1x25 mm2</v>
      </c>
      <c r="Y344" s="18" t="str">
        <f t="shared" si="69"/>
        <v xml:space="preserve"> przyłącze napow. nN</v>
      </c>
      <c r="Z344" s="18">
        <f t="shared" si="70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10"/>
      <c r="B345" s="75"/>
      <c r="C345" s="10"/>
      <c r="D345" s="10"/>
      <c r="E345" s="53"/>
      <c r="F345" s="10"/>
      <c r="G345" s="65"/>
      <c r="H345" s="10"/>
      <c r="I345" s="27"/>
      <c r="J345" s="27"/>
      <c r="K345" s="27"/>
      <c r="L345" s="83"/>
      <c r="M345" s="32"/>
      <c r="N345" s="30"/>
      <c r="O345" s="84"/>
      <c r="P345" s="30"/>
      <c r="Q345" s="19"/>
      <c r="R345" s="39">
        <v>1</v>
      </c>
      <c r="S345" s="86"/>
      <c r="T345" s="30"/>
      <c r="U345" s="34">
        <f t="shared" si="66"/>
        <v>2</v>
      </c>
      <c r="V345" s="35"/>
      <c r="W345" s="35"/>
      <c r="X345" s="18" t="str">
        <f t="shared" si="68"/>
        <v>AL.  4x50 mm2+AL. 1x25 mm2</v>
      </c>
      <c r="Y345" s="18" t="str">
        <f t="shared" si="69"/>
        <v xml:space="preserve"> przyłącze napow. nN</v>
      </c>
      <c r="Z345" s="18">
        <f t="shared" si="70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10"/>
      <c r="B346" s="75"/>
      <c r="C346" s="10"/>
      <c r="D346" s="10"/>
      <c r="E346" s="53"/>
      <c r="F346" s="10"/>
      <c r="G346" s="13"/>
      <c r="H346" s="10"/>
      <c r="I346" s="27"/>
      <c r="J346" s="27"/>
      <c r="K346" s="27"/>
      <c r="L346" s="71"/>
      <c r="M346" s="32"/>
      <c r="N346" s="30"/>
      <c r="O346" s="84"/>
      <c r="P346" s="30"/>
      <c r="Q346" s="19"/>
      <c r="R346" s="39">
        <v>1</v>
      </c>
      <c r="S346" s="86"/>
      <c r="T346" s="30"/>
      <c r="U346" s="34">
        <f t="shared" si="66"/>
        <v>2</v>
      </c>
      <c r="V346" s="35"/>
      <c r="W346" s="35"/>
      <c r="X346" s="18" t="str">
        <f t="shared" si="68"/>
        <v>AL.  4x50 mm2+AL. 1x25 mm2</v>
      </c>
      <c r="Y346" s="18" t="str">
        <f t="shared" si="69"/>
        <v xml:space="preserve"> przyłącze napow. nN</v>
      </c>
      <c r="Z346" s="18">
        <f t="shared" si="70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10"/>
      <c r="B347" s="75"/>
      <c r="C347" s="10"/>
      <c r="D347" s="10"/>
      <c r="E347" s="56"/>
      <c r="F347" s="10"/>
      <c r="G347" s="65"/>
      <c r="H347" s="10"/>
      <c r="I347" s="27"/>
      <c r="J347" s="27"/>
      <c r="K347" s="27"/>
      <c r="L347" s="73"/>
      <c r="M347" s="32"/>
      <c r="N347" s="84"/>
      <c r="O347" s="84"/>
      <c r="P347" s="81"/>
      <c r="Q347" s="19"/>
      <c r="R347" s="39">
        <v>1</v>
      </c>
      <c r="S347" s="86"/>
      <c r="T347" s="30"/>
      <c r="U347" s="34">
        <f t="shared" si="66"/>
        <v>2</v>
      </c>
      <c r="V347" s="35"/>
      <c r="W347" s="35"/>
      <c r="X347" s="18" t="str">
        <f t="shared" si="68"/>
        <v>AL.  4x50 mm2+AL. 1x25 mm2</v>
      </c>
      <c r="Y347" s="18" t="str">
        <f t="shared" si="69"/>
        <v xml:space="preserve"> przyłącze napow. nN</v>
      </c>
      <c r="Z347" s="18">
        <f t="shared" si="70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10"/>
      <c r="B348" s="75"/>
      <c r="C348" s="54"/>
      <c r="D348" s="54"/>
      <c r="E348" s="53"/>
      <c r="F348" s="54"/>
      <c r="G348" s="54"/>
      <c r="H348" s="54"/>
      <c r="I348" s="54"/>
      <c r="J348" s="54"/>
      <c r="K348" s="27"/>
      <c r="L348" s="73"/>
      <c r="M348" s="32"/>
      <c r="N348" s="30"/>
      <c r="O348" s="30"/>
      <c r="P348" s="30"/>
      <c r="Q348" s="19"/>
      <c r="R348" s="39">
        <v>1</v>
      </c>
      <c r="S348" s="30"/>
      <c r="T348" s="30"/>
      <c r="U348" s="34">
        <f t="shared" si="66"/>
        <v>2</v>
      </c>
      <c r="V348" s="35"/>
      <c r="W348" s="35"/>
      <c r="X348" s="18" t="str">
        <f t="shared" si="68"/>
        <v>AL.  4x50 mm2+AL. 1x25 mm2</v>
      </c>
      <c r="Y348" s="18" t="str">
        <f t="shared" si="69"/>
        <v xml:space="preserve"> przyłącze napow. nN</v>
      </c>
      <c r="Z348" s="18">
        <f t="shared" si="70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10"/>
      <c r="B349" s="75"/>
      <c r="C349" s="54"/>
      <c r="D349" s="54"/>
      <c r="E349" s="53"/>
      <c r="F349" s="54"/>
      <c r="G349" s="54"/>
      <c r="H349" s="54"/>
      <c r="I349" s="54"/>
      <c r="J349" s="54"/>
      <c r="K349" s="27"/>
      <c r="L349" s="73"/>
      <c r="M349" s="32"/>
      <c r="N349" s="30"/>
      <c r="O349" s="30"/>
      <c r="P349" s="30"/>
      <c r="Q349" s="19"/>
      <c r="R349" s="39">
        <v>1</v>
      </c>
      <c r="S349" s="30"/>
      <c r="T349" s="30"/>
      <c r="U349" s="34">
        <f t="shared" si="66"/>
        <v>2</v>
      </c>
      <c r="V349" s="35"/>
      <c r="W349" s="35"/>
      <c r="X349" s="18" t="str">
        <f t="shared" si="68"/>
        <v>AL.  4x50 mm2+AL. 1x25 mm2</v>
      </c>
      <c r="Y349" s="18" t="str">
        <f t="shared" si="69"/>
        <v xml:space="preserve"> przyłącze napow. nN</v>
      </c>
      <c r="Z349" s="18">
        <f t="shared" si="70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10"/>
      <c r="B350" s="75"/>
      <c r="C350" s="10"/>
      <c r="D350" s="10"/>
      <c r="E350" s="56"/>
      <c r="F350" s="10"/>
      <c r="G350" s="65"/>
      <c r="H350" s="10"/>
      <c r="I350" s="27"/>
      <c r="J350" s="27" t="s">
        <v>56</v>
      </c>
      <c r="K350" s="27"/>
      <c r="L350" s="73"/>
      <c r="M350" s="32"/>
      <c r="N350" s="84"/>
      <c r="O350" s="84"/>
      <c r="P350" s="30"/>
      <c r="Q350" s="19"/>
      <c r="R350" s="39">
        <v>1</v>
      </c>
      <c r="S350" s="30"/>
      <c r="T350" s="30"/>
      <c r="U350" s="34">
        <f t="shared" si="66"/>
        <v>2</v>
      </c>
      <c r="V350" s="35"/>
      <c r="W350" s="35"/>
      <c r="X350" s="18" t="str">
        <f t="shared" si="68"/>
        <v>AL.  4x50 mm2+AL. 1x25 mm2</v>
      </c>
      <c r="Y350" s="18" t="str">
        <f t="shared" si="69"/>
        <v xml:space="preserve"> przyłącze napow. nN</v>
      </c>
      <c r="Z350" s="18">
        <f t="shared" si="70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10"/>
      <c r="B351" s="75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87"/>
      <c r="N351" s="84"/>
      <c r="O351" s="84"/>
      <c r="P351" s="30"/>
      <c r="Q351" s="19"/>
      <c r="R351" s="39">
        <v>1</v>
      </c>
      <c r="S351" s="30"/>
      <c r="T351" s="30"/>
      <c r="U351" s="34">
        <f t="shared" si="66"/>
        <v>2</v>
      </c>
      <c r="V351" s="35"/>
      <c r="W351" s="35"/>
      <c r="X351" s="18" t="str">
        <f t="shared" si="68"/>
        <v>AL.  4x50 mm2+AL. 1x25 mm2</v>
      </c>
      <c r="Y351" s="18" t="str">
        <f t="shared" si="69"/>
        <v xml:space="preserve"> przyłącze napow. nN</v>
      </c>
      <c r="Z351" s="18">
        <f t="shared" ref="Z351:Z364" si="71">IF(OR(N351="Kr",N351="K"),"wspornik krańcowy",IF(N351="P","wspornik przelotowy",IF(OR(N351="Nr",N351="RNKr"),"wspornik narożny",IF(N351="N","wspornik narożny",IF(N351="Or","wspornik odporowy",IF(OR(N351="RPP",N351="RPPb"),"wspornik przelotowy",IF(N351="RPK","wspornik przelotowy",IF(N351="RPKr","wspornik przelotowy",IF(N351="BN","wspornik przelotowy",0)))))))))</f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10"/>
      <c r="B352" s="75"/>
      <c r="C352" s="10"/>
      <c r="D352" s="10"/>
      <c r="E352" s="56"/>
      <c r="F352" s="10"/>
      <c r="G352" s="65"/>
      <c r="H352" s="10"/>
      <c r="I352" s="27"/>
      <c r="J352" s="27"/>
      <c r="K352" s="27"/>
      <c r="L352" s="83"/>
      <c r="M352" s="87"/>
      <c r="N352" s="84"/>
      <c r="O352" s="84"/>
      <c r="P352" s="81"/>
      <c r="Q352" s="19"/>
      <c r="R352" s="39">
        <v>1</v>
      </c>
      <c r="S352" s="30"/>
      <c r="T352" s="30"/>
      <c r="U352" s="34">
        <f t="shared" si="66"/>
        <v>2</v>
      </c>
      <c r="V352" s="35"/>
      <c r="W352" s="35"/>
      <c r="X352" s="18" t="str">
        <f t="shared" si="68"/>
        <v>AL.  4x50 mm2+AL. 1x25 mm2</v>
      </c>
      <c r="Y352" s="18" t="str">
        <f t="shared" si="69"/>
        <v xml:space="preserve"> przyłącze napow. nN</v>
      </c>
      <c r="Z352" s="18">
        <f t="shared" si="71"/>
        <v>0</v>
      </c>
      <c r="AA352" s="16"/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10"/>
      <c r="B353" s="75"/>
      <c r="C353" s="10"/>
      <c r="D353" s="10"/>
      <c r="E353" s="56"/>
      <c r="F353" s="10"/>
      <c r="G353" s="65"/>
      <c r="H353" s="10"/>
      <c r="I353" s="27"/>
      <c r="J353" s="27"/>
      <c r="K353" s="27"/>
      <c r="L353" s="83"/>
      <c r="M353" s="87"/>
      <c r="N353" s="84"/>
      <c r="O353" s="84"/>
      <c r="P353" s="81"/>
      <c r="Q353" s="19"/>
      <c r="R353" s="39">
        <v>1</v>
      </c>
      <c r="S353" s="30"/>
      <c r="T353" s="30"/>
      <c r="U353" s="34">
        <f t="shared" ref="U353:U387" si="72">P353+2</f>
        <v>2</v>
      </c>
      <c r="V353" s="35"/>
      <c r="W353" s="35"/>
      <c r="X353" s="18" t="str">
        <f t="shared" ref="X353:X361" si="73">IF(R353=1,("AL.  4x50 mm2+AL. 1x25 mm2"),("AsXSn 4x50 mm2+AsXSn 2x25 mm2"))</f>
        <v>AL.  4x50 mm2+AL. 1x25 mm2</v>
      </c>
      <c r="Y353" s="18" t="str">
        <f t="shared" si="69"/>
        <v xml:space="preserve"> przyłącze napow. nN</v>
      </c>
      <c r="Z353" s="18">
        <f t="shared" si="71"/>
        <v>0</v>
      </c>
      <c r="AA353" s="16"/>
      <c r="AB353" s="35"/>
      <c r="AC353" s="35"/>
      <c r="AD353" s="35"/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/>
      <c r="K354" s="27"/>
      <c r="L354" s="83"/>
      <c r="M354" s="87"/>
      <c r="N354" s="84"/>
      <c r="O354" s="84"/>
      <c r="P354" s="81"/>
      <c r="Q354" s="19"/>
      <c r="R354" s="39">
        <v>1</v>
      </c>
      <c r="S354" s="30"/>
      <c r="T354" s="30"/>
      <c r="U354" s="34">
        <f t="shared" si="72"/>
        <v>2</v>
      </c>
      <c r="V354" s="35"/>
      <c r="W354" s="35"/>
      <c r="X354" s="18" t="str">
        <f t="shared" si="73"/>
        <v>AL.  4x50 mm2+AL. 1x25 mm2</v>
      </c>
      <c r="Y354" s="18" t="str">
        <f t="shared" si="69"/>
        <v xml:space="preserve"> przyłącze napow. nN</v>
      </c>
      <c r="Z354" s="18">
        <f t="shared" si="71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83"/>
      <c r="M355" s="87"/>
      <c r="N355" s="84"/>
      <c r="O355" s="84"/>
      <c r="P355" s="81"/>
      <c r="Q355" s="19"/>
      <c r="R355" s="39">
        <v>1</v>
      </c>
      <c r="S355" s="30"/>
      <c r="T355" s="30"/>
      <c r="U355" s="34">
        <f t="shared" si="72"/>
        <v>2</v>
      </c>
      <c r="V355" s="35"/>
      <c r="W355" s="35"/>
      <c r="X355" s="18" t="str">
        <f t="shared" si="73"/>
        <v>AL.  4x50 mm2+AL. 1x25 mm2</v>
      </c>
      <c r="Y355" s="18" t="str">
        <f t="shared" si="69"/>
        <v xml:space="preserve"> przyłącze napow. nN</v>
      </c>
      <c r="Z355" s="18">
        <f t="shared" si="71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73"/>
      <c r="M356" s="87"/>
      <c r="N356" s="84"/>
      <c r="O356" s="84"/>
      <c r="P356" s="81"/>
      <c r="Q356" s="19"/>
      <c r="R356" s="39">
        <v>1</v>
      </c>
      <c r="S356" s="30"/>
      <c r="T356" s="30"/>
      <c r="U356" s="34">
        <f t="shared" si="72"/>
        <v>2</v>
      </c>
      <c r="V356" s="35"/>
      <c r="W356" s="35"/>
      <c r="X356" s="18" t="str">
        <f t="shared" si="73"/>
        <v>AL.  4x50 mm2+AL. 1x25 mm2</v>
      </c>
      <c r="Y356" s="18" t="str">
        <f t="shared" si="69"/>
        <v xml:space="preserve"> przyłącze napow. nN</v>
      </c>
      <c r="Z356" s="18">
        <f t="shared" si="71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54"/>
      <c r="D357" s="54"/>
      <c r="E357" s="53"/>
      <c r="F357" s="54"/>
      <c r="G357" s="88"/>
      <c r="H357" s="54"/>
      <c r="I357" s="54"/>
      <c r="J357" s="54"/>
      <c r="K357" s="27"/>
      <c r="L357" s="73"/>
      <c r="M357" s="87"/>
      <c r="N357" s="30"/>
      <c r="O357" s="30"/>
      <c r="P357" s="30"/>
      <c r="Q357" s="19"/>
      <c r="R357" s="39">
        <v>1</v>
      </c>
      <c r="S357" s="30"/>
      <c r="T357" s="30"/>
      <c r="U357" s="34">
        <f t="shared" si="72"/>
        <v>2</v>
      </c>
      <c r="V357" s="35"/>
      <c r="W357" s="35"/>
      <c r="X357" s="18" t="str">
        <f t="shared" si="73"/>
        <v>AL.  4x50 mm2+AL. 1x25 mm2</v>
      </c>
      <c r="Y357" s="18" t="str">
        <f t="shared" si="69"/>
        <v xml:space="preserve"> przyłącze napow. nN</v>
      </c>
      <c r="Z357" s="18">
        <f t="shared" si="71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54"/>
      <c r="D358" s="54"/>
      <c r="E358" s="53"/>
      <c r="F358" s="54"/>
      <c r="G358" s="88"/>
      <c r="H358" s="54"/>
      <c r="I358" s="54"/>
      <c r="J358" s="54"/>
      <c r="K358" s="27"/>
      <c r="L358" s="83"/>
      <c r="M358" s="87"/>
      <c r="N358" s="30"/>
      <c r="O358" s="30"/>
      <c r="P358" s="33"/>
      <c r="Q358" s="19"/>
      <c r="R358" s="39">
        <v>1</v>
      </c>
      <c r="S358" s="30"/>
      <c r="T358" s="30"/>
      <c r="U358" s="34">
        <f t="shared" si="72"/>
        <v>2</v>
      </c>
      <c r="V358" s="35"/>
      <c r="W358" s="35"/>
      <c r="X358" s="18" t="str">
        <f t="shared" si="73"/>
        <v>AL.  4x50 mm2+AL. 1x25 mm2</v>
      </c>
      <c r="Y358" s="18" t="str">
        <f t="shared" si="69"/>
        <v xml:space="preserve"> przyłącze napow. nN</v>
      </c>
      <c r="Z358" s="18">
        <f t="shared" si="71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54"/>
      <c r="D359" s="54"/>
      <c r="E359" s="53"/>
      <c r="F359" s="54"/>
      <c r="G359" s="88"/>
      <c r="H359" s="54"/>
      <c r="I359" s="54"/>
      <c r="J359" s="54"/>
      <c r="K359" s="27"/>
      <c r="L359" s="83"/>
      <c r="M359" s="87"/>
      <c r="N359" s="30"/>
      <c r="O359" s="30"/>
      <c r="P359" s="33"/>
      <c r="Q359" s="19"/>
      <c r="R359" s="39">
        <v>1</v>
      </c>
      <c r="S359" s="30"/>
      <c r="T359" s="30"/>
      <c r="U359" s="34">
        <f t="shared" si="72"/>
        <v>2</v>
      </c>
      <c r="V359" s="35"/>
      <c r="W359" s="35"/>
      <c r="X359" s="18" t="str">
        <f t="shared" si="73"/>
        <v>AL.  4x50 mm2+AL. 1x25 mm2</v>
      </c>
      <c r="Y359" s="18" t="str">
        <f t="shared" si="69"/>
        <v xml:space="preserve"> przyłącze napow. nN</v>
      </c>
      <c r="Z359" s="18">
        <f t="shared" si="71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6"/>
      <c r="F360" s="10"/>
      <c r="G360" s="65"/>
      <c r="H360" s="10"/>
      <c r="I360" s="10"/>
      <c r="J360" s="10"/>
      <c r="K360" s="10"/>
      <c r="L360" s="73"/>
      <c r="M360" s="87"/>
      <c r="N360" s="30"/>
      <c r="O360" s="30"/>
      <c r="P360" s="33"/>
      <c r="Q360" s="19"/>
      <c r="R360" s="39">
        <v>1</v>
      </c>
      <c r="S360" s="30"/>
      <c r="T360" s="30"/>
      <c r="U360" s="34">
        <f t="shared" si="72"/>
        <v>2</v>
      </c>
      <c r="V360" s="35"/>
      <c r="W360" s="35"/>
      <c r="X360" s="18" t="str">
        <f t="shared" si="73"/>
        <v>AL.  4x50 mm2+AL. 1x25 mm2</v>
      </c>
      <c r="Y360" s="18" t="str">
        <f t="shared" si="69"/>
        <v xml:space="preserve"> przyłącze napow. nN</v>
      </c>
      <c r="Z360" s="18">
        <f t="shared" si="71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83"/>
      <c r="M361" s="87"/>
      <c r="N361" s="84"/>
      <c r="O361" s="84"/>
      <c r="P361" s="33"/>
      <c r="Q361" s="19"/>
      <c r="R361" s="39">
        <v>1</v>
      </c>
      <c r="S361" s="30"/>
      <c r="T361" s="30"/>
      <c r="U361" s="34">
        <f t="shared" si="72"/>
        <v>2</v>
      </c>
      <c r="V361" s="35"/>
      <c r="W361" s="35"/>
      <c r="X361" s="18" t="str">
        <f t="shared" si="73"/>
        <v>AL.  4x50 mm2+AL. 1x25 mm2</v>
      </c>
      <c r="Y361" s="18" t="str">
        <f t="shared" si="69"/>
        <v xml:space="preserve"> przyłącze napow. nN</v>
      </c>
      <c r="Z361" s="18">
        <f t="shared" si="71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10"/>
      <c r="D362" s="10"/>
      <c r="E362" s="56"/>
      <c r="F362" s="10"/>
      <c r="G362" s="65"/>
      <c r="H362" s="10"/>
      <c r="I362" s="27"/>
      <c r="J362" s="27"/>
      <c r="K362" s="27"/>
      <c r="L362" s="83"/>
      <c r="M362" s="87"/>
      <c r="N362" s="84"/>
      <c r="O362" s="84"/>
      <c r="P362" s="33"/>
      <c r="Q362" s="19"/>
      <c r="R362" s="39">
        <v>1</v>
      </c>
      <c r="S362" s="30"/>
      <c r="T362" s="30"/>
      <c r="U362" s="34">
        <f t="shared" si="72"/>
        <v>2</v>
      </c>
      <c r="V362" s="35"/>
      <c r="W362" s="35"/>
      <c r="X362" s="18" t="str">
        <f>IF(R362="4xAL50 + 2xAL25",("AL.  4x50 mm2+AL.2x25 mm2"),("AL. 2x25 mm2"))</f>
        <v>AL. 2x25 mm2</v>
      </c>
      <c r="Y362" s="18" t="str">
        <f t="shared" si="69"/>
        <v xml:space="preserve"> przyłącze napow. nN</v>
      </c>
      <c r="Z362" s="18">
        <f t="shared" si="71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10"/>
      <c r="D363" s="10"/>
      <c r="E363" s="56"/>
      <c r="F363" s="10"/>
      <c r="G363" s="65"/>
      <c r="H363" s="10"/>
      <c r="I363" s="27"/>
      <c r="J363" s="27"/>
      <c r="K363" s="27"/>
      <c r="L363" s="73"/>
      <c r="M363" s="87"/>
      <c r="N363" s="84"/>
      <c r="O363" s="84"/>
      <c r="P363" s="33"/>
      <c r="Q363" s="19"/>
      <c r="R363" s="39">
        <v>1</v>
      </c>
      <c r="S363" s="30"/>
      <c r="T363" s="30"/>
      <c r="U363" s="34">
        <f t="shared" si="72"/>
        <v>2</v>
      </c>
      <c r="V363" s="35"/>
      <c r="W363" s="35"/>
      <c r="X363" s="18" t="str">
        <f>IF(R363="4xAL50 + 2xAL25",("AL.  4x50 mm2+AL.2x25 mm2"),("AL. 2x25 mm2"))</f>
        <v>AL. 2x25 mm2</v>
      </c>
      <c r="Y363" s="18" t="str">
        <f t="shared" si="69"/>
        <v xml:space="preserve"> przyłącze napow. nN</v>
      </c>
      <c r="Z363" s="18">
        <f t="shared" si="71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27"/>
      <c r="J364" s="27"/>
      <c r="K364" s="27"/>
      <c r="L364" s="83"/>
      <c r="M364" s="87"/>
      <c r="N364" s="84"/>
      <c r="O364" s="84"/>
      <c r="P364" s="33"/>
      <c r="Q364" s="19"/>
      <c r="R364" s="39">
        <v>1</v>
      </c>
      <c r="S364" s="30"/>
      <c r="T364" s="30"/>
      <c r="U364" s="34">
        <f t="shared" si="72"/>
        <v>2</v>
      </c>
      <c r="V364" s="35"/>
      <c r="W364" s="35"/>
      <c r="X364" s="18" t="str">
        <f>IF(R364="4xAL50 + 2xAL25",("AL.  4x50 mm2+AL.2x25 mm2"),("AL. 2x25 mm2"))</f>
        <v>AL. 2x25 mm2</v>
      </c>
      <c r="Y364" s="18" t="str">
        <f t="shared" si="69"/>
        <v xml:space="preserve"> przyłącze napow. nN</v>
      </c>
      <c r="Z364" s="18">
        <f t="shared" si="71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83"/>
      <c r="M365" s="87"/>
      <c r="N365" s="84"/>
      <c r="O365" s="84"/>
      <c r="P365" s="33"/>
      <c r="Q365" s="19"/>
      <c r="R365" s="39">
        <v>1</v>
      </c>
      <c r="S365" s="30"/>
      <c r="T365" s="30"/>
      <c r="U365" s="34">
        <f t="shared" si="72"/>
        <v>2</v>
      </c>
      <c r="V365" s="35"/>
      <c r="W365" s="35"/>
      <c r="X365" s="18" t="str">
        <f>IF(R365="4xAL50 + 2xAL25",("AL.  4x50 mm2+AL.2x25 mm2"),("AL. 2x25 mm2"))</f>
        <v>AL. 2x25 mm2</v>
      </c>
      <c r="Y365" s="18" t="str">
        <f t="shared" si="69"/>
        <v xml:space="preserve"> przyłącze napow. nN</v>
      </c>
      <c r="Z365" s="18"/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73"/>
      <c r="M366" s="87"/>
      <c r="N366" s="84"/>
      <c r="O366" s="84"/>
      <c r="P366" s="33"/>
      <c r="Q366" s="19"/>
      <c r="R366" s="39">
        <v>1</v>
      </c>
      <c r="S366" s="30"/>
      <c r="T366" s="30"/>
      <c r="U366" s="34">
        <f t="shared" si="72"/>
        <v>2</v>
      </c>
      <c r="V366" s="35"/>
      <c r="W366" s="35"/>
      <c r="X366" s="18" t="str">
        <f>IF(R366="4xAL50 + 2xAL25",("AL.  4x50 mm2+AL.2x25 mm2"),("AL. 2x25 mm2"))</f>
        <v>AL. 2x25 mm2</v>
      </c>
      <c r="Y366" s="18" t="str">
        <f t="shared" si="69"/>
        <v xml:space="preserve"> przyłącze napow. nN</v>
      </c>
      <c r="Z366" s="18"/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thickBot="1" x14ac:dyDescent="0.25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73"/>
      <c r="M367" s="87">
        <f>E365</f>
        <v>0</v>
      </c>
      <c r="N367" s="84"/>
      <c r="O367" s="84"/>
      <c r="P367" s="33"/>
      <c r="Q367" s="19"/>
      <c r="R367" s="39">
        <v>1</v>
      </c>
      <c r="S367" s="30"/>
      <c r="T367" s="30"/>
      <c r="U367" s="34">
        <f t="shared" si="72"/>
        <v>2</v>
      </c>
      <c r="V367" s="35"/>
      <c r="W367" s="35"/>
      <c r="X367" s="18" t="str">
        <f t="shared" ref="X367:X375" si="74">IF(R367="AsXSn 4x50+AsXSn 2x25",("AsXSn 4x50 mm2+AsXSn 2x25 mm2"),("AsXSn 4x50 mm2+AsXSn 2x25 mm2+AsXSn 4x50 mm2"))</f>
        <v>AsXSn 4x50 mm2+AsXSn 2x25 mm2+AsXSn 4x50 mm2</v>
      </c>
      <c r="Y367" s="18" t="str">
        <f t="shared" si="69"/>
        <v xml:space="preserve"> przyłącze napow. nN</v>
      </c>
      <c r="Z367" s="18"/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thickBot="1" x14ac:dyDescent="0.25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89"/>
      <c r="Q368" s="19"/>
      <c r="R368" s="39">
        <v>1</v>
      </c>
      <c r="S368" s="30"/>
      <c r="T368" s="30"/>
      <c r="U368" s="34">
        <f t="shared" si="72"/>
        <v>2</v>
      </c>
      <c r="V368" s="35"/>
      <c r="W368" s="35"/>
      <c r="X368" s="18" t="str">
        <f t="shared" si="74"/>
        <v>AsXSn 4x50 mm2+AsXSn 2x25 mm2+AsXSn 4x50 mm2</v>
      </c>
      <c r="Y368" s="18" t="str">
        <f t="shared" si="69"/>
        <v xml:space="preserve"> przyłącze napow. nN</v>
      </c>
      <c r="Z368" s="18"/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33"/>
      <c r="Q369" s="19"/>
      <c r="R369" s="39">
        <v>1</v>
      </c>
      <c r="S369" s="30"/>
      <c r="T369" s="30"/>
      <c r="U369" s="34">
        <f t="shared" si="72"/>
        <v>2</v>
      </c>
      <c r="V369" s="35"/>
      <c r="W369" s="35"/>
      <c r="X369" s="18" t="str">
        <f t="shared" si="74"/>
        <v>AsXSn 4x50 mm2+AsXSn 2x25 mm2+AsXSn 4x50 mm2</v>
      </c>
      <c r="Y369" s="18" t="str">
        <f t="shared" si="69"/>
        <v xml:space="preserve"> przyłącze napow. nN</v>
      </c>
      <c r="Z369" s="18"/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83"/>
      <c r="M370" s="87"/>
      <c r="N370" s="84"/>
      <c r="O370" s="84"/>
      <c r="P370" s="33"/>
      <c r="Q370" s="19"/>
      <c r="R370" s="39">
        <v>1</v>
      </c>
      <c r="S370" s="30"/>
      <c r="T370" s="30"/>
      <c r="U370" s="34">
        <f t="shared" si="72"/>
        <v>2</v>
      </c>
      <c r="V370" s="35"/>
      <c r="W370" s="35"/>
      <c r="X370" s="18" t="str">
        <f t="shared" si="74"/>
        <v>AsXSn 4x50 mm2+AsXSn 2x25 mm2+AsXSn 4x50 mm2</v>
      </c>
      <c r="Y370" s="18" t="str">
        <f t="shared" si="69"/>
        <v xml:space="preserve"> przyłącze napow. nN</v>
      </c>
      <c r="Z370" s="18"/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10"/>
      <c r="D371" s="10"/>
      <c r="E371" s="56"/>
      <c r="F371" s="10"/>
      <c r="G371" s="65"/>
      <c r="H371" s="10"/>
      <c r="I371" s="27"/>
      <c r="J371" s="27"/>
      <c r="K371" s="27"/>
      <c r="L371" s="73"/>
      <c r="M371" s="87"/>
      <c r="N371" s="84"/>
      <c r="O371" s="84"/>
      <c r="P371" s="33"/>
      <c r="Q371" s="19"/>
      <c r="R371" s="39">
        <v>1</v>
      </c>
      <c r="S371" s="30"/>
      <c r="T371" s="30"/>
      <c r="U371" s="34">
        <f t="shared" si="72"/>
        <v>2</v>
      </c>
      <c r="V371" s="35"/>
      <c r="W371" s="35"/>
      <c r="X371" s="18" t="str">
        <f t="shared" si="74"/>
        <v>AsXSn 4x50 mm2+AsXSn 2x25 mm2+AsXSn 4x50 mm2</v>
      </c>
      <c r="Y371" s="18" t="str">
        <f t="shared" si="69"/>
        <v xml:space="preserve"> przyłącze napow. nN</v>
      </c>
      <c r="Z371" s="18"/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10"/>
      <c r="D372" s="10"/>
      <c r="E372" s="56"/>
      <c r="F372" s="10"/>
      <c r="G372" s="65"/>
      <c r="H372" s="10"/>
      <c r="I372" s="27"/>
      <c r="J372" s="27"/>
      <c r="K372" s="27"/>
      <c r="L372" s="83"/>
      <c r="M372" s="87"/>
      <c r="N372" s="84"/>
      <c r="O372" s="84"/>
      <c r="P372" s="33"/>
      <c r="Q372" s="19"/>
      <c r="R372" s="39">
        <v>1</v>
      </c>
      <c r="S372" s="30"/>
      <c r="T372" s="30"/>
      <c r="U372" s="34">
        <f t="shared" si="72"/>
        <v>2</v>
      </c>
      <c r="V372" s="35"/>
      <c r="W372" s="35"/>
      <c r="X372" s="18" t="str">
        <f t="shared" si="74"/>
        <v>AsXSn 4x50 mm2+AsXSn 2x25 mm2+AsXSn 4x50 mm2</v>
      </c>
      <c r="Y372" s="18" t="str">
        <f t="shared" si="69"/>
        <v xml:space="preserve"> przyłącze napow. nN</v>
      </c>
      <c r="Z372" s="18"/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90"/>
      <c r="B373" s="91"/>
      <c r="C373" s="10"/>
      <c r="D373" s="10"/>
      <c r="E373" s="56"/>
      <c r="F373" s="10"/>
      <c r="G373" s="65"/>
      <c r="H373" s="10"/>
      <c r="I373" s="27"/>
      <c r="J373" s="27"/>
      <c r="K373" s="27"/>
      <c r="L373" s="83"/>
      <c r="M373" s="87"/>
      <c r="N373" s="84"/>
      <c r="O373" s="84"/>
      <c r="P373" s="33"/>
      <c r="Q373" s="19"/>
      <c r="R373" s="39">
        <v>1</v>
      </c>
      <c r="S373" s="30"/>
      <c r="T373" s="30"/>
      <c r="U373" s="34">
        <f t="shared" si="72"/>
        <v>2</v>
      </c>
      <c r="V373" s="35"/>
      <c r="W373" s="35"/>
      <c r="X373" s="18" t="str">
        <f t="shared" si="74"/>
        <v>AsXSn 4x50 mm2+AsXSn 2x25 mm2+AsXSn 4x50 mm2</v>
      </c>
      <c r="Y373" s="18" t="str">
        <f t="shared" si="69"/>
        <v xml:space="preserve"> przyłącze napow. nN</v>
      </c>
      <c r="Z373" s="18"/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90"/>
      <c r="B374" s="91"/>
      <c r="C374" s="10"/>
      <c r="D374" s="10"/>
      <c r="E374" s="56"/>
      <c r="F374" s="10"/>
      <c r="G374" s="65"/>
      <c r="H374" s="10"/>
      <c r="I374" s="27"/>
      <c r="J374" s="27"/>
      <c r="K374" s="27"/>
      <c r="L374" s="83"/>
      <c r="M374" s="87"/>
      <c r="N374" s="84"/>
      <c r="O374" s="84"/>
      <c r="P374" s="33"/>
      <c r="Q374" s="19"/>
      <c r="R374" s="39">
        <v>1</v>
      </c>
      <c r="S374" s="30"/>
      <c r="T374" s="30"/>
      <c r="U374" s="34">
        <f t="shared" si="72"/>
        <v>2</v>
      </c>
      <c r="V374" s="35"/>
      <c r="W374" s="35"/>
      <c r="X374" s="18" t="str">
        <f t="shared" si="74"/>
        <v>AsXSn 4x50 mm2+AsXSn 2x25 mm2+AsXSn 4x50 mm2</v>
      </c>
      <c r="Y374" s="18" t="str">
        <f t="shared" si="69"/>
        <v xml:space="preserve"> przyłącze napow. nN</v>
      </c>
      <c r="Z374" s="18"/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90"/>
      <c r="B375" s="91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9">
        <v>1</v>
      </c>
      <c r="S375" s="30"/>
      <c r="T375" s="30"/>
      <c r="U375" s="34">
        <f t="shared" si="72"/>
        <v>2</v>
      </c>
      <c r="V375" s="35"/>
      <c r="W375" s="35"/>
      <c r="X375" s="18" t="str">
        <f t="shared" si="74"/>
        <v>AsXSn 4x50 mm2+AsXSn 2x25 mm2+AsXSn 4x50 mm2</v>
      </c>
      <c r="Y375" s="18" t="str">
        <f t="shared" si="69"/>
        <v xml:space="preserve"> przyłącze napow. nN</v>
      </c>
      <c r="Z375" s="18"/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90"/>
      <c r="B376" s="91"/>
      <c r="C376" s="10"/>
      <c r="D376" s="10"/>
      <c r="E376" s="56"/>
      <c r="F376" s="10"/>
      <c r="G376" s="65"/>
      <c r="H376" s="10"/>
      <c r="I376" s="27"/>
      <c r="J376" s="27"/>
      <c r="K376" s="27"/>
      <c r="L376" s="73"/>
      <c r="M376" s="87"/>
      <c r="N376" s="84"/>
      <c r="O376" s="84"/>
      <c r="P376" s="33"/>
      <c r="Q376" s="19"/>
      <c r="R376" s="39">
        <v>1</v>
      </c>
      <c r="S376" s="30"/>
      <c r="T376" s="30"/>
      <c r="U376" s="34">
        <f t="shared" si="72"/>
        <v>2</v>
      </c>
      <c r="V376" s="35"/>
      <c r="W376" s="35"/>
      <c r="X376" s="18" t="str">
        <f>IF(R376="4xAL50+2xAL25 +AsXSn 4x50",("AL.  4x50 mm2+AL. 2x25 mm2+AsXSn 4x50 mm2"),("AsXSn 4x50 mm2"))</f>
        <v>AsXSn 4x50 mm2</v>
      </c>
      <c r="Y376" s="18" t="str">
        <f t="shared" si="69"/>
        <v xml:space="preserve"> przyłącze napow. nN</v>
      </c>
      <c r="Z376" s="18"/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90"/>
      <c r="B377" s="91"/>
      <c r="C377" s="10"/>
      <c r="D377" s="10"/>
      <c r="E377" s="56"/>
      <c r="F377" s="10"/>
      <c r="G377" s="65"/>
      <c r="H377" s="10"/>
      <c r="I377" s="27"/>
      <c r="J377" s="27"/>
      <c r="K377" s="27"/>
      <c r="L377" s="83"/>
      <c r="M377" s="87"/>
      <c r="N377" s="84"/>
      <c r="O377" s="84"/>
      <c r="P377" s="33"/>
      <c r="Q377" s="19"/>
      <c r="R377" s="39">
        <v>1</v>
      </c>
      <c r="S377" s="30"/>
      <c r="T377" s="30"/>
      <c r="U377" s="34">
        <f t="shared" si="72"/>
        <v>2</v>
      </c>
      <c r="V377" s="35"/>
      <c r="W377" s="35"/>
      <c r="X377" s="18" t="str">
        <f>IF(R377="4xAL50+2xAL25 +AsXSn 4x50",("AL.  4x50 mm2+AL. 2x25 mm2+AsXSn 4x50 mm2"),("AsXSn 4x50 mm2"))</f>
        <v>AsXSn 4x50 mm2</v>
      </c>
      <c r="Y377" s="18" t="str">
        <f t="shared" si="69"/>
        <v xml:space="preserve"> przyłącze napow. nN</v>
      </c>
      <c r="Z377" s="18"/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90"/>
      <c r="B378" s="91"/>
      <c r="C378" s="10"/>
      <c r="D378" s="10"/>
      <c r="E378" s="56"/>
      <c r="F378" s="10"/>
      <c r="G378" s="65"/>
      <c r="H378" s="10"/>
      <c r="I378" s="27"/>
      <c r="J378" s="27"/>
      <c r="K378" s="27"/>
      <c r="L378" s="73"/>
      <c r="M378" s="87"/>
      <c r="N378" s="84"/>
      <c r="O378" s="84"/>
      <c r="P378" s="33"/>
      <c r="Q378" s="19"/>
      <c r="R378" s="39">
        <v>1</v>
      </c>
      <c r="S378" s="30"/>
      <c r="T378" s="30"/>
      <c r="U378" s="34">
        <f t="shared" si="72"/>
        <v>2</v>
      </c>
      <c r="V378" s="35"/>
      <c r="W378" s="35"/>
      <c r="X378" s="18" t="str">
        <f>IF(R378="4xAL50+2xAL25 +AsXSn 4x50",("AL.  4x50 mm2+AL. 2x25 mm2+AsXSn 4x50 mm2"),("AsXSn 4x50 mm2"))</f>
        <v>AsXSn 4x50 mm2</v>
      </c>
      <c r="Y378" s="18" t="str">
        <f t="shared" si="69"/>
        <v xml:space="preserve"> przyłącze napow. nN</v>
      </c>
      <c r="Z378" s="18"/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90"/>
      <c r="B379" s="91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9">
        <v>1</v>
      </c>
      <c r="S379" s="30"/>
      <c r="T379" s="30"/>
      <c r="U379" s="34">
        <f t="shared" si="72"/>
        <v>2</v>
      </c>
      <c r="V379" s="35"/>
      <c r="W379" s="35"/>
      <c r="X379" s="18" t="str">
        <f>IF(R379="4xAL50+2xAL25 +AsXSn 4x50",("AL.  4x50 mm2+AL. 2x25 mm2+AsXSn 4x50 mm2"),("AsXSn 4x50 mm2"))</f>
        <v>AsXSn 4x50 mm2</v>
      </c>
      <c r="Y379" s="18" t="str">
        <f t="shared" si="69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90"/>
      <c r="B380" s="91"/>
      <c r="C380" s="10"/>
      <c r="D380" s="10"/>
      <c r="E380" s="56"/>
      <c r="F380" s="10"/>
      <c r="G380" s="65"/>
      <c r="H380" s="10"/>
      <c r="I380" s="27"/>
      <c r="J380" s="27"/>
      <c r="K380" s="27"/>
      <c r="L380" s="83"/>
      <c r="M380" s="87"/>
      <c r="N380" s="84"/>
      <c r="O380" s="84"/>
      <c r="P380" s="33"/>
      <c r="Q380" s="19"/>
      <c r="R380" s="39">
        <v>1</v>
      </c>
      <c r="S380" s="30"/>
      <c r="T380" s="30"/>
      <c r="U380" s="34">
        <f t="shared" si="72"/>
        <v>2</v>
      </c>
      <c r="V380" s="35"/>
      <c r="W380" s="35"/>
      <c r="X380" s="18"/>
      <c r="Y380" s="18" t="str">
        <f t="shared" si="69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x14ac:dyDescent="0.2">
      <c r="A381" s="90"/>
      <c r="B381" s="91"/>
      <c r="C381" s="54"/>
      <c r="D381" s="54"/>
      <c r="E381" s="53"/>
      <c r="F381" s="54"/>
      <c r="G381" s="88"/>
      <c r="H381" s="54"/>
      <c r="I381" s="54"/>
      <c r="J381" s="54"/>
      <c r="K381" s="27"/>
      <c r="L381" s="83"/>
      <c r="M381" s="87"/>
      <c r="N381" s="30"/>
      <c r="O381" s="30"/>
      <c r="P381" s="33"/>
      <c r="Q381" s="19"/>
      <c r="R381" s="39">
        <v>1</v>
      </c>
      <c r="S381" s="30"/>
      <c r="T381" s="30"/>
      <c r="U381" s="34">
        <f t="shared" si="72"/>
        <v>2</v>
      </c>
      <c r="V381" s="35"/>
      <c r="W381" s="35"/>
      <c r="X381" s="18"/>
      <c r="Y381" s="18" t="str">
        <f t="shared" si="69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x14ac:dyDescent="0.2">
      <c r="A382" s="90"/>
      <c r="B382" s="91"/>
      <c r="C382" s="54"/>
      <c r="D382" s="54"/>
      <c r="E382" s="53"/>
      <c r="F382" s="54"/>
      <c r="G382" s="88"/>
      <c r="H382" s="54"/>
      <c r="I382" s="54"/>
      <c r="J382" s="54"/>
      <c r="K382" s="27"/>
      <c r="L382" s="83"/>
      <c r="M382" s="87"/>
      <c r="N382" s="30"/>
      <c r="O382" s="30"/>
      <c r="P382" s="33"/>
      <c r="Q382" s="19"/>
      <c r="R382" s="39">
        <v>1</v>
      </c>
      <c r="S382" s="30"/>
      <c r="T382" s="30"/>
      <c r="U382" s="34">
        <f t="shared" si="72"/>
        <v>2</v>
      </c>
      <c r="V382" s="35"/>
      <c r="W382" s="35"/>
      <c r="X382" s="18" t="str">
        <f>IF(R382="4xAL50 + 4xAL50 + 2xAL25", ("2xAL.  4x50 mm2+AL. 2x25 mm2"), ("AsXSn 4x50 mm2+AsXSn 2x25 mm2"))</f>
        <v>AsXSn 4x50 mm2+AsXSn 2x25 mm2</v>
      </c>
      <c r="Y382" s="18" t="str">
        <f t="shared" si="69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90"/>
      <c r="B383" s="91"/>
      <c r="C383" s="10"/>
      <c r="D383" s="10"/>
      <c r="E383" s="56"/>
      <c r="F383" s="10"/>
      <c r="G383" s="65"/>
      <c r="H383" s="10"/>
      <c r="I383" s="10"/>
      <c r="J383" s="10"/>
      <c r="K383" s="10"/>
      <c r="L383" s="73"/>
      <c r="M383" s="87"/>
      <c r="N383" s="30"/>
      <c r="O383" s="30"/>
      <c r="P383" s="33"/>
      <c r="Q383" s="19"/>
      <c r="R383" s="39">
        <v>1</v>
      </c>
      <c r="S383" s="30"/>
      <c r="T383" s="30"/>
      <c r="U383" s="34">
        <f t="shared" si="72"/>
        <v>2</v>
      </c>
      <c r="V383" s="35"/>
      <c r="W383" s="35"/>
      <c r="X383" s="18" t="str">
        <f>IF(R383="4xAL50 + 4xAL50 + 2xAL25", ("2xAL.  4x50 mm2+AL. 2x25 mm2"), ("AsXSn 4x50 mm2+AsXSn 2x25 mm2"))</f>
        <v>AsXSn 4x50 mm2+AsXSn 2x25 mm2</v>
      </c>
      <c r="Y383" s="18" t="str">
        <f t="shared" si="69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thickBot="1" x14ac:dyDescent="0.25">
      <c r="A384" s="90"/>
      <c r="B384" s="91"/>
      <c r="C384" s="10"/>
      <c r="D384" s="10"/>
      <c r="E384" s="56"/>
      <c r="F384" s="10"/>
      <c r="G384" s="65"/>
      <c r="H384" s="10"/>
      <c r="I384" s="27"/>
      <c r="J384" s="27"/>
      <c r="K384" s="27"/>
      <c r="L384" s="73"/>
      <c r="M384" s="87"/>
      <c r="N384" s="84"/>
      <c r="O384" s="84"/>
      <c r="P384" s="33"/>
      <c r="Q384" s="19"/>
      <c r="R384" s="39">
        <v>1</v>
      </c>
      <c r="S384" s="30"/>
      <c r="T384" s="30"/>
      <c r="U384" s="34">
        <f t="shared" si="72"/>
        <v>2</v>
      </c>
      <c r="V384" s="35"/>
      <c r="W384" s="35"/>
      <c r="X384" s="18" t="str">
        <f t="shared" ref="X384:X396" si="75">IF(R384="4xAL50 + 2xAL25", ("AL.  4x50 mm2+AL. 2x25 mm2"), ("AsXSn 4x50 mm2+AsXSn 2x25 mm2"))</f>
        <v>AsXSn 4x50 mm2+AsXSn 2x25 mm2</v>
      </c>
      <c r="Y384" s="18" t="str">
        <f t="shared" si="69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thickBot="1" x14ac:dyDescent="0.25">
      <c r="A385" s="90"/>
      <c r="B385" s="91"/>
      <c r="C385" s="10"/>
      <c r="D385" s="10"/>
      <c r="E385" s="56"/>
      <c r="F385" s="10"/>
      <c r="G385" s="65"/>
      <c r="H385" s="10"/>
      <c r="I385" s="27"/>
      <c r="J385" s="27"/>
      <c r="K385" s="27"/>
      <c r="L385" s="83"/>
      <c r="M385" s="87"/>
      <c r="N385" s="84"/>
      <c r="O385" s="84"/>
      <c r="P385" s="89"/>
      <c r="Q385" s="19"/>
      <c r="R385" s="39">
        <v>1</v>
      </c>
      <c r="S385" s="30"/>
      <c r="T385" s="30"/>
      <c r="U385" s="34">
        <f t="shared" si="72"/>
        <v>2</v>
      </c>
      <c r="V385" s="35"/>
      <c r="W385" s="35"/>
      <c r="X385" s="18" t="str">
        <f t="shared" si="75"/>
        <v>AsXSn 4x50 mm2+AsXSn 2x25 mm2</v>
      </c>
      <c r="Y385" s="18" t="str">
        <f t="shared" si="69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10"/>
      <c r="B386" s="75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9">
        <v>1</v>
      </c>
      <c r="S386" s="30"/>
      <c r="T386" s="30"/>
      <c r="U386" s="34">
        <f t="shared" si="72"/>
        <v>2</v>
      </c>
      <c r="V386" s="35"/>
      <c r="W386" s="35"/>
      <c r="X386" s="18" t="str">
        <f t="shared" si="75"/>
        <v>AsXSn 4x50 mm2+AsXSn 2x25 mm2</v>
      </c>
      <c r="Y386" s="18" t="str">
        <f t="shared" si="69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10"/>
      <c r="B387" s="75"/>
      <c r="C387" s="10"/>
      <c r="D387" s="10"/>
      <c r="E387" s="56"/>
      <c r="F387" s="10"/>
      <c r="G387" s="65"/>
      <c r="H387" s="10"/>
      <c r="I387" s="27"/>
      <c r="J387" s="27"/>
      <c r="K387" s="27"/>
      <c r="L387" s="83"/>
      <c r="M387" s="87"/>
      <c r="N387" s="84"/>
      <c r="O387" s="84"/>
      <c r="P387" s="33"/>
      <c r="Q387" s="19"/>
      <c r="R387" s="39">
        <v>1</v>
      </c>
      <c r="S387" s="30"/>
      <c r="T387" s="30"/>
      <c r="U387" s="34">
        <f t="shared" si="72"/>
        <v>2</v>
      </c>
      <c r="V387" s="35"/>
      <c r="W387" s="35"/>
      <c r="X387" s="18" t="str">
        <f t="shared" si="75"/>
        <v>AsXSn 4x50 mm2+AsXSn 2x25 mm2</v>
      </c>
      <c r="Y387" s="18" t="str">
        <f t="shared" ref="Y387:Y397" si="76">IF(S387="T",(", lampa OU, przyłącze napow. nN"), (" przyłącze napow. nN"))</f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10"/>
      <c r="B388" s="75"/>
      <c r="C388" s="10"/>
      <c r="D388" s="10"/>
      <c r="E388" s="56"/>
      <c r="F388" s="10"/>
      <c r="G388" s="65"/>
      <c r="H388" s="10"/>
      <c r="I388" s="27"/>
      <c r="J388" s="27"/>
      <c r="K388" s="27"/>
      <c r="L388" s="83"/>
      <c r="M388" s="87"/>
      <c r="N388" s="84"/>
      <c r="O388" s="84"/>
      <c r="P388" s="33"/>
      <c r="Q388" s="19"/>
      <c r="R388" s="39">
        <v>1</v>
      </c>
      <c r="S388" s="30"/>
      <c r="T388" s="30"/>
      <c r="U388" s="34"/>
      <c r="V388" s="35"/>
      <c r="W388" s="35"/>
      <c r="X388" s="18" t="str">
        <f t="shared" si="75"/>
        <v>AsXSn 4x50 mm2+AsXSn 2x25 mm2</v>
      </c>
      <c r="Y388" s="18" t="str">
        <f t="shared" si="76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10"/>
      <c r="B389" s="75"/>
      <c r="C389" s="10"/>
      <c r="D389" s="10"/>
      <c r="E389" s="56"/>
      <c r="F389" s="10"/>
      <c r="G389" s="65"/>
      <c r="H389" s="10"/>
      <c r="I389" s="27"/>
      <c r="J389" s="27"/>
      <c r="K389" s="27"/>
      <c r="L389" s="73"/>
      <c r="M389" s="87"/>
      <c r="N389" s="84"/>
      <c r="O389" s="84"/>
      <c r="P389" s="33"/>
      <c r="Q389" s="19"/>
      <c r="R389" s="39">
        <v>1</v>
      </c>
      <c r="S389" s="30"/>
      <c r="T389" s="30"/>
      <c r="U389" s="34"/>
      <c r="V389" s="35"/>
      <c r="W389" s="35"/>
      <c r="X389" s="18" t="str">
        <f t="shared" si="75"/>
        <v>AsXSn 4x50 mm2+AsXSn 2x25 mm2</v>
      </c>
      <c r="Y389" s="18" t="str">
        <f t="shared" si="76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10"/>
      <c r="B390" s="75"/>
      <c r="C390" s="10"/>
      <c r="D390" s="10"/>
      <c r="E390" s="56"/>
      <c r="F390" s="10"/>
      <c r="G390" s="65"/>
      <c r="H390" s="10"/>
      <c r="I390" s="27"/>
      <c r="J390" s="27"/>
      <c r="K390" s="27"/>
      <c r="L390" s="83"/>
      <c r="M390" s="32" t="s">
        <v>54</v>
      </c>
      <c r="N390" s="84"/>
      <c r="O390" s="84"/>
      <c r="P390" s="33"/>
      <c r="Q390" s="19"/>
      <c r="R390" s="30"/>
      <c r="S390" s="30"/>
      <c r="T390" s="30"/>
      <c r="U390" s="34"/>
      <c r="V390" s="35"/>
      <c r="W390" s="35"/>
      <c r="X390" s="18" t="str">
        <f t="shared" si="75"/>
        <v>AsXSn 4x50 mm2+AsXSn 2x25 mm2</v>
      </c>
      <c r="Y390" s="18" t="str">
        <f t="shared" si="76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10"/>
      <c r="B391" s="92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0"/>
      <c r="S391" s="30"/>
      <c r="T391" s="30"/>
      <c r="U391" s="34"/>
      <c r="V391" s="35"/>
      <c r="W391" s="35"/>
      <c r="X391" s="18" t="str">
        <f t="shared" si="75"/>
        <v>AsXSn 4x50 mm2+AsXSn 2x25 mm2</v>
      </c>
      <c r="Y391" s="18" t="str">
        <f t="shared" si="76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10"/>
      <c r="B392" s="92"/>
      <c r="C392" s="10"/>
      <c r="D392" s="10"/>
      <c r="E392" s="56"/>
      <c r="F392" s="10"/>
      <c r="G392" s="65"/>
      <c r="H392" s="10"/>
      <c r="I392" s="27"/>
      <c r="J392" s="27"/>
      <c r="K392" s="27"/>
      <c r="L392" s="83"/>
      <c r="M392" s="87"/>
      <c r="N392" s="84"/>
      <c r="O392" s="84"/>
      <c r="P392" s="33"/>
      <c r="Q392" s="19"/>
      <c r="R392" s="30"/>
      <c r="S392" s="30"/>
      <c r="T392" s="30"/>
      <c r="U392" s="34"/>
      <c r="V392" s="35"/>
      <c r="W392" s="35"/>
      <c r="X392" s="18" t="str">
        <f t="shared" si="75"/>
        <v>AsXSn 4x50 mm2+AsXSn 2x25 mm2</v>
      </c>
      <c r="Y392" s="18" t="str">
        <f t="shared" si="76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10"/>
      <c r="B393" s="92"/>
      <c r="C393" s="10"/>
      <c r="D393" s="10"/>
      <c r="E393" s="56"/>
      <c r="F393" s="10"/>
      <c r="G393" s="65"/>
      <c r="H393" s="10"/>
      <c r="I393" s="27"/>
      <c r="J393" s="27"/>
      <c r="K393" s="27"/>
      <c r="L393" s="71"/>
      <c r="M393" s="87"/>
      <c r="N393" s="84"/>
      <c r="O393" s="84"/>
      <c r="P393" s="33"/>
      <c r="Q393" s="19"/>
      <c r="R393" s="30"/>
      <c r="S393" s="30"/>
      <c r="T393" s="30"/>
      <c r="U393" s="34"/>
      <c r="V393" s="35"/>
      <c r="W393" s="35"/>
      <c r="X393" s="18" t="str">
        <f t="shared" si="75"/>
        <v>AsXSn 4x50 mm2+AsXSn 2x25 mm2</v>
      </c>
      <c r="Y393" s="18" t="str">
        <f t="shared" si="76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thickBot="1" x14ac:dyDescent="0.25">
      <c r="A394" s="10"/>
      <c r="B394" s="75"/>
      <c r="C394" s="10"/>
      <c r="D394" s="10"/>
      <c r="E394" s="56"/>
      <c r="F394" s="10"/>
      <c r="G394" s="65"/>
      <c r="H394" s="10"/>
      <c r="I394" s="27"/>
      <c r="J394" s="27"/>
      <c r="K394" s="27"/>
      <c r="L394" s="71"/>
      <c r="M394" s="87"/>
      <c r="N394" s="84"/>
      <c r="O394" s="84"/>
      <c r="P394" s="33"/>
      <c r="Q394" s="19"/>
      <c r="R394" s="30"/>
      <c r="S394" s="30"/>
      <c r="T394" s="30"/>
      <c r="U394" s="34"/>
      <c r="V394" s="35"/>
      <c r="W394" s="35"/>
      <c r="X394" s="18" t="str">
        <f t="shared" si="75"/>
        <v>AsXSn 4x50 mm2+AsXSn 2x25 mm2</v>
      </c>
      <c r="Y394" s="18" t="str">
        <f t="shared" si="76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thickBot="1" x14ac:dyDescent="0.25">
      <c r="A395" s="10"/>
      <c r="B395" s="75"/>
      <c r="C395" s="54"/>
      <c r="D395" s="54"/>
      <c r="E395" s="53"/>
      <c r="F395" s="54"/>
      <c r="G395" s="88"/>
      <c r="H395" s="54"/>
      <c r="I395" s="54"/>
      <c r="J395" s="54"/>
      <c r="K395" s="27"/>
      <c r="L395" s="83"/>
      <c r="M395" s="87"/>
      <c r="N395" s="30"/>
      <c r="O395" s="30"/>
      <c r="P395" s="89"/>
      <c r="Q395" s="19"/>
      <c r="R395" s="30"/>
      <c r="S395" s="30"/>
      <c r="T395" s="30"/>
      <c r="U395" s="93"/>
      <c r="V395" s="35"/>
      <c r="W395" s="35"/>
      <c r="X395" s="18" t="str">
        <f t="shared" si="75"/>
        <v>AsXSn 4x50 mm2+AsXSn 2x25 mm2</v>
      </c>
      <c r="Y395" s="18" t="str">
        <f t="shared" si="76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10"/>
      <c r="B396" s="75"/>
      <c r="C396" s="54"/>
      <c r="D396" s="54"/>
      <c r="E396" s="53"/>
      <c r="F396" s="54"/>
      <c r="G396" s="88"/>
      <c r="H396" s="54"/>
      <c r="I396" s="54"/>
      <c r="J396" s="54"/>
      <c r="K396" s="27"/>
      <c r="L396" s="83"/>
      <c r="M396" s="87"/>
      <c r="N396" s="30"/>
      <c r="O396" s="30"/>
      <c r="P396" s="33"/>
      <c r="Q396" s="19"/>
      <c r="R396" s="30"/>
      <c r="S396" s="30"/>
      <c r="T396" s="30"/>
      <c r="U396" s="34"/>
      <c r="V396" s="35"/>
      <c r="W396" s="35"/>
      <c r="X396" s="18" t="str">
        <f t="shared" si="75"/>
        <v>AsXSn 4x50 mm2+AsXSn 2x25 mm2</v>
      </c>
      <c r="Y396" s="18" t="str">
        <f t="shared" si="76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10"/>
      <c r="B397" s="75"/>
      <c r="C397" s="54"/>
      <c r="D397" s="54"/>
      <c r="E397" s="53"/>
      <c r="F397" s="54"/>
      <c r="G397" s="88"/>
      <c r="H397" s="54"/>
      <c r="I397" s="54"/>
      <c r="J397" s="54"/>
      <c r="K397" s="27"/>
      <c r="L397" s="83"/>
      <c r="M397" s="87"/>
      <c r="N397" s="30"/>
      <c r="O397" s="30"/>
      <c r="P397" s="33"/>
      <c r="Q397" s="19"/>
      <c r="R397" s="30"/>
      <c r="S397" s="30"/>
      <c r="T397" s="30"/>
      <c r="U397" s="34"/>
      <c r="V397" s="35"/>
      <c r="W397" s="35"/>
      <c r="X397" s="18"/>
      <c r="Y397" s="18" t="str">
        <f t="shared" si="76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x14ac:dyDescent="0.2">
      <c r="A398" s="10"/>
      <c r="B398" s="75"/>
      <c r="C398" s="54"/>
      <c r="D398" s="54"/>
      <c r="E398" s="53"/>
      <c r="F398" s="54"/>
      <c r="G398" s="88"/>
      <c r="H398" s="54"/>
      <c r="I398" s="54"/>
      <c r="J398" s="54"/>
      <c r="K398" s="27"/>
      <c r="L398" s="83"/>
      <c r="M398" s="87"/>
      <c r="N398" s="30"/>
      <c r="O398" s="30"/>
      <c r="P398" s="33"/>
      <c r="Q398" s="19"/>
      <c r="R398" s="30"/>
      <c r="S398" s="30"/>
      <c r="T398" s="30"/>
      <c r="U398" s="34"/>
      <c r="V398" s="35"/>
      <c r="W398" s="35"/>
      <c r="X398" s="18"/>
      <c r="Y398" s="18"/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x14ac:dyDescent="0.2">
      <c r="A399" s="10"/>
      <c r="B399" s="75"/>
      <c r="C399" s="10"/>
      <c r="D399" s="10"/>
      <c r="E399" s="56"/>
      <c r="F399" s="10"/>
      <c r="G399" s="65"/>
      <c r="H399" s="10"/>
      <c r="I399" s="10"/>
      <c r="J399" s="10"/>
      <c r="K399" s="10"/>
      <c r="L399" s="71"/>
      <c r="M399" s="87"/>
      <c r="N399" s="30"/>
      <c r="O399" s="30"/>
      <c r="P399" s="33"/>
      <c r="Q399" s="19"/>
      <c r="R399" s="30"/>
      <c r="S399" s="30"/>
      <c r="T399" s="30"/>
      <c r="U399" s="34"/>
      <c r="V399" s="35"/>
      <c r="W399" s="35"/>
      <c r="X399" s="18"/>
      <c r="Y399" s="18"/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71"/>
      <c r="M400" s="87"/>
      <c r="N400" s="84"/>
      <c r="O400" s="30"/>
      <c r="P400" s="33"/>
      <c r="Q400" s="19"/>
      <c r="R400" s="86"/>
      <c r="S400" s="84"/>
      <c r="T400" s="30"/>
      <c r="U400" s="34"/>
      <c r="V400" s="35"/>
      <c r="W400" s="35"/>
      <c r="X400" s="18" t="str">
        <f t="shared" ref="X400:X419" si="77">IF(R400="4xAL50 + 2xAL25", ("AL.  4x50 mm2+AL. 2x25 mm2"), ("AsXSn 4x50 mm2+AsXSn 2x25 mm2"))</f>
        <v>AsXSn 4x50 mm2+AsXSn 2x25 mm2</v>
      </c>
      <c r="Y400" s="18" t="str">
        <f t="shared" ref="Y400:Y419" si="78">IF(S400="T",(", lampa OU, przyłącze napow. nN"), (" przyłącze napow. nN"))</f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10"/>
      <c r="D401" s="10"/>
      <c r="E401" s="56"/>
      <c r="F401" s="10"/>
      <c r="G401" s="65"/>
      <c r="H401" s="10"/>
      <c r="I401" s="27"/>
      <c r="J401" s="27"/>
      <c r="K401" s="27"/>
      <c r="L401" s="73"/>
      <c r="M401" s="87">
        <f>E401</f>
        <v>0</v>
      </c>
      <c r="N401" s="84"/>
      <c r="O401" s="30"/>
      <c r="P401" s="33"/>
      <c r="Q401" s="19"/>
      <c r="R401" s="86"/>
      <c r="S401" s="84"/>
      <c r="T401" s="30"/>
      <c r="U401" s="34"/>
      <c r="V401" s="35"/>
      <c r="W401" s="35"/>
      <c r="X401" s="18" t="str">
        <f t="shared" si="77"/>
        <v>AsXSn 4x50 mm2+AsXSn 2x25 mm2</v>
      </c>
      <c r="Y401" s="18" t="str">
        <f t="shared" si="78"/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10"/>
      <c r="D402" s="10"/>
      <c r="E402" s="56"/>
      <c r="F402" s="10"/>
      <c r="G402" s="65"/>
      <c r="H402" s="10"/>
      <c r="I402" s="27"/>
      <c r="J402" s="27"/>
      <c r="K402" s="27"/>
      <c r="L402" s="73"/>
      <c r="M402" s="87">
        <f>E402</f>
        <v>0</v>
      </c>
      <c r="N402" s="84"/>
      <c r="O402" s="30"/>
      <c r="P402" s="33"/>
      <c r="Q402" s="43"/>
      <c r="R402" s="86"/>
      <c r="S402" s="84"/>
      <c r="T402" s="30"/>
      <c r="U402" s="34"/>
      <c r="V402" s="35"/>
      <c r="W402" s="35"/>
      <c r="X402" s="18" t="str">
        <f t="shared" si="77"/>
        <v>AsXSn 4x50 mm2+AsXSn 2x25 mm2</v>
      </c>
      <c r="Y402" s="18" t="str">
        <f t="shared" si="78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thickBot="1" x14ac:dyDescent="0.25">
      <c r="A403" s="10"/>
      <c r="B403" s="75"/>
      <c r="C403" s="10"/>
      <c r="D403" s="10"/>
      <c r="E403" s="56"/>
      <c r="F403" s="10"/>
      <c r="G403" s="65"/>
      <c r="H403" s="10"/>
      <c r="I403" s="27"/>
      <c r="J403" s="27"/>
      <c r="K403" s="27"/>
      <c r="L403" s="83"/>
      <c r="M403" s="87">
        <f>E403</f>
        <v>0</v>
      </c>
      <c r="N403" s="84"/>
      <c r="O403" s="30"/>
      <c r="P403" s="33"/>
      <c r="Q403" s="19"/>
      <c r="R403" s="86"/>
      <c r="S403" s="84"/>
      <c r="T403" s="30"/>
      <c r="U403" s="34"/>
      <c r="V403" s="35"/>
      <c r="W403" s="35"/>
      <c r="X403" s="18" t="str">
        <f t="shared" si="77"/>
        <v>AsXSn 4x50 mm2+AsXSn 2x25 mm2</v>
      </c>
      <c r="Y403" s="18" t="str">
        <f t="shared" si="78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thickBot="1" x14ac:dyDescent="0.25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83"/>
      <c r="M404" s="87">
        <f>E404</f>
        <v>0</v>
      </c>
      <c r="N404" s="84"/>
      <c r="O404" s="30"/>
      <c r="P404" s="89"/>
      <c r="Q404" s="19"/>
      <c r="R404" s="86"/>
      <c r="S404" s="84"/>
      <c r="T404" s="30"/>
      <c r="U404" s="34"/>
      <c r="V404" s="35"/>
      <c r="W404" s="35"/>
      <c r="X404" s="18" t="str">
        <f t="shared" si="77"/>
        <v>AsXSn 4x50 mm2+AsXSn 2x25 mm2</v>
      </c>
      <c r="Y404" s="18" t="str">
        <f t="shared" si="78"/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thickBot="1" x14ac:dyDescent="0.25">
      <c r="A405" s="10"/>
      <c r="B405" s="75"/>
      <c r="C405" s="10"/>
      <c r="D405" s="10"/>
      <c r="E405" s="56"/>
      <c r="F405" s="10"/>
      <c r="G405" s="65"/>
      <c r="H405" s="10"/>
      <c r="I405" s="27"/>
      <c r="J405" s="27"/>
      <c r="K405" s="27"/>
      <c r="L405" s="83"/>
      <c r="M405" s="87"/>
      <c r="N405" s="84"/>
      <c r="O405" s="30"/>
      <c r="P405" s="89"/>
      <c r="Q405" s="19"/>
      <c r="R405" s="86"/>
      <c r="S405" s="84"/>
      <c r="T405" s="30"/>
      <c r="U405" s="34"/>
      <c r="V405" s="35"/>
      <c r="W405" s="35"/>
      <c r="X405" s="18" t="str">
        <f t="shared" si="77"/>
        <v>AsXSn 4x50 mm2+AsXSn 2x25 mm2</v>
      </c>
      <c r="Y405" s="18" t="str">
        <f t="shared" si="78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thickBot="1" x14ac:dyDescent="0.25">
      <c r="A406" s="10"/>
      <c r="B406" s="75"/>
      <c r="C406" s="10"/>
      <c r="D406" s="10"/>
      <c r="E406" s="56"/>
      <c r="F406" s="10"/>
      <c r="G406" s="65"/>
      <c r="H406" s="10"/>
      <c r="I406" s="27"/>
      <c r="J406" s="27"/>
      <c r="K406" s="27"/>
      <c r="L406" s="83"/>
      <c r="M406" s="87"/>
      <c r="N406" s="84"/>
      <c r="O406" s="30"/>
      <c r="P406" s="33"/>
      <c r="Q406" s="19"/>
      <c r="R406" s="86"/>
      <c r="S406" s="84"/>
      <c r="T406" s="30"/>
      <c r="U406" s="34"/>
      <c r="V406" s="35"/>
      <c r="W406" s="35"/>
      <c r="X406" s="18" t="str">
        <f t="shared" si="77"/>
        <v>AsXSn 4x50 mm2+AsXSn 2x25 mm2</v>
      </c>
      <c r="Y406" s="18" t="str">
        <f t="shared" si="78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thickBot="1" x14ac:dyDescent="0.25">
      <c r="A407" s="10"/>
      <c r="B407" s="75"/>
      <c r="C407" s="10"/>
      <c r="D407" s="10"/>
      <c r="E407" s="56"/>
      <c r="F407" s="10"/>
      <c r="G407" s="65"/>
      <c r="H407" s="10"/>
      <c r="I407" s="27"/>
      <c r="J407" s="27"/>
      <c r="K407" s="27"/>
      <c r="L407" s="83"/>
      <c r="M407" s="87"/>
      <c r="N407" s="84"/>
      <c r="O407" s="30"/>
      <c r="P407" s="89"/>
      <c r="Q407" s="19"/>
      <c r="R407" s="86"/>
      <c r="S407" s="84"/>
      <c r="T407" s="30"/>
      <c r="U407" s="34"/>
      <c r="V407" s="35"/>
      <c r="W407" s="35"/>
      <c r="X407" s="18" t="str">
        <f t="shared" si="77"/>
        <v>AsXSn 4x50 mm2+AsXSn 2x25 mm2</v>
      </c>
      <c r="Y407" s="18" t="str">
        <f t="shared" si="78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83"/>
      <c r="M408" s="87"/>
      <c r="N408" s="84"/>
      <c r="O408" s="30"/>
      <c r="P408" s="89"/>
      <c r="Q408" s="19"/>
      <c r="R408" s="86"/>
      <c r="S408" s="84"/>
      <c r="T408" s="30"/>
      <c r="U408" s="34"/>
      <c r="V408" s="35"/>
      <c r="W408" s="35"/>
      <c r="X408" s="18" t="str">
        <f t="shared" si="77"/>
        <v>AsXSn 4x50 mm2+AsXSn 2x25 mm2</v>
      </c>
      <c r="Y408" s="18" t="str">
        <f t="shared" si="78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10"/>
      <c r="D409" s="10"/>
      <c r="E409" s="56"/>
      <c r="F409" s="10"/>
      <c r="G409" s="65"/>
      <c r="H409" s="10"/>
      <c r="I409" s="27"/>
      <c r="J409" s="27"/>
      <c r="K409" s="27"/>
      <c r="L409" s="83"/>
      <c r="M409" s="87"/>
      <c r="N409" s="84"/>
      <c r="O409" s="30"/>
      <c r="P409" s="89"/>
      <c r="Q409" s="19"/>
      <c r="R409" s="86"/>
      <c r="S409" s="84"/>
      <c r="T409" s="30"/>
      <c r="U409" s="34"/>
      <c r="V409" s="35"/>
      <c r="W409" s="35"/>
      <c r="X409" s="18" t="str">
        <f t="shared" si="77"/>
        <v>AsXSn 4x50 mm2+AsXSn 2x25 mm2</v>
      </c>
      <c r="Y409" s="18" t="str">
        <f t="shared" si="78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thickBot="1" x14ac:dyDescent="0.25">
      <c r="A410" s="10"/>
      <c r="B410" s="75"/>
      <c r="C410" s="10"/>
      <c r="D410" s="10"/>
      <c r="E410" s="56"/>
      <c r="F410" s="10"/>
      <c r="G410" s="65"/>
      <c r="H410" s="10"/>
      <c r="I410" s="27"/>
      <c r="J410" s="27"/>
      <c r="K410" s="27"/>
      <c r="L410" s="71"/>
      <c r="M410" s="87"/>
      <c r="N410" s="84"/>
      <c r="O410" s="30"/>
      <c r="P410" s="89"/>
      <c r="Q410" s="19"/>
      <c r="R410" s="86"/>
      <c r="S410" s="84"/>
      <c r="T410" s="30"/>
      <c r="U410" s="34"/>
      <c r="V410" s="35"/>
      <c r="W410" s="35"/>
      <c r="X410" s="18" t="str">
        <f t="shared" si="77"/>
        <v>AsXSn 4x50 mm2+AsXSn 2x25 mm2</v>
      </c>
      <c r="Y410" s="18" t="str">
        <f t="shared" si="78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thickBot="1" x14ac:dyDescent="0.25">
      <c r="A411" s="10"/>
      <c r="B411" s="92"/>
      <c r="C411" s="10"/>
      <c r="D411" s="10"/>
      <c r="E411" s="56"/>
      <c r="F411" s="10"/>
      <c r="G411" s="13"/>
      <c r="H411" s="10"/>
      <c r="I411" s="27"/>
      <c r="J411" s="27"/>
      <c r="K411" s="27"/>
      <c r="L411" s="83"/>
      <c r="M411" s="87"/>
      <c r="N411" s="84"/>
      <c r="O411" s="30"/>
      <c r="P411" s="89"/>
      <c r="Q411" s="19"/>
      <c r="R411" s="86"/>
      <c r="S411" s="84"/>
      <c r="T411" s="30"/>
      <c r="U411" s="34"/>
      <c r="V411" s="35"/>
      <c r="W411" s="35"/>
      <c r="X411" s="18" t="str">
        <f t="shared" si="77"/>
        <v>AsXSn 4x50 mm2+AsXSn 2x25 mm2</v>
      </c>
      <c r="Y411" s="18" t="str">
        <f t="shared" si="78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x14ac:dyDescent="0.2">
      <c r="A412" s="10"/>
      <c r="B412" s="92"/>
      <c r="C412" s="54"/>
      <c r="D412" s="54"/>
      <c r="E412" s="53"/>
      <c r="F412" s="54"/>
      <c r="G412" s="88"/>
      <c r="H412" s="54"/>
      <c r="I412" s="54"/>
      <c r="J412" s="54"/>
      <c r="K412" s="27"/>
      <c r="L412" s="83"/>
      <c r="M412" s="87"/>
      <c r="N412" s="30"/>
      <c r="O412" s="30"/>
      <c r="P412" s="33"/>
      <c r="Q412" s="19"/>
      <c r="R412" s="30"/>
      <c r="S412" s="30"/>
      <c r="T412" s="30"/>
      <c r="U412" s="34"/>
      <c r="V412" s="35"/>
      <c r="W412" s="35"/>
      <c r="X412" s="18" t="str">
        <f t="shared" si="77"/>
        <v>AsXSn 4x50 mm2+AsXSn 2x25 mm2</v>
      </c>
      <c r="Y412" s="18" t="str">
        <f t="shared" si="78"/>
        <v xml:space="preserve"> przyłącze napow. nN</v>
      </c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x14ac:dyDescent="0.2">
      <c r="A413" s="10"/>
      <c r="B413" s="92"/>
      <c r="C413" s="54"/>
      <c r="D413" s="54"/>
      <c r="E413" s="53"/>
      <c r="F413" s="54"/>
      <c r="G413" s="88"/>
      <c r="H413" s="54"/>
      <c r="I413" s="54"/>
      <c r="J413" s="54"/>
      <c r="K413" s="27"/>
      <c r="L413" s="71"/>
      <c r="M413" s="87"/>
      <c r="N413" s="30"/>
      <c r="O413" s="30"/>
      <c r="P413" s="33"/>
      <c r="Q413" s="19"/>
      <c r="R413" s="30"/>
      <c r="S413" s="30"/>
      <c r="T413" s="30"/>
      <c r="U413" s="34"/>
      <c r="V413" s="35"/>
      <c r="W413" s="35"/>
      <c r="X413" s="18" t="str">
        <f t="shared" si="77"/>
        <v>AsXSn 4x50 mm2+AsXSn 2x25 mm2</v>
      </c>
      <c r="Y413" s="18" t="str">
        <f t="shared" si="78"/>
        <v xml:space="preserve"> przyłącze napow. nN</v>
      </c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x14ac:dyDescent="0.2">
      <c r="A414" s="10"/>
      <c r="B414" s="75"/>
      <c r="C414" s="10"/>
      <c r="D414" s="56"/>
      <c r="E414" s="56"/>
      <c r="F414" s="10"/>
      <c r="G414" s="65"/>
      <c r="H414" s="10"/>
      <c r="I414" s="27"/>
      <c r="J414" s="27"/>
      <c r="K414" s="27"/>
      <c r="L414" s="83"/>
      <c r="M414" s="87"/>
      <c r="N414" s="84"/>
      <c r="O414" s="30"/>
      <c r="P414" s="33"/>
      <c r="Q414" s="19"/>
      <c r="R414" s="84"/>
      <c r="S414" s="30"/>
      <c r="T414" s="30"/>
      <c r="U414" s="34"/>
      <c r="V414" s="35"/>
      <c r="W414" s="35"/>
      <c r="X414" s="18" t="str">
        <f t="shared" si="77"/>
        <v>AsXSn 4x50 mm2+AsXSn 2x25 mm2</v>
      </c>
      <c r="Y414" s="18" t="str">
        <f t="shared" si="78"/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thickBot="1" x14ac:dyDescent="0.25">
      <c r="A415" s="10"/>
      <c r="B415" s="75"/>
      <c r="C415" s="10"/>
      <c r="D415" s="56"/>
      <c r="E415" s="56"/>
      <c r="F415" s="10"/>
      <c r="G415" s="65"/>
      <c r="H415" s="10"/>
      <c r="I415" s="27"/>
      <c r="J415" s="27"/>
      <c r="K415" s="27"/>
      <c r="L415" s="73"/>
      <c r="M415" s="87"/>
      <c r="N415" s="84"/>
      <c r="O415" s="30"/>
      <c r="P415" s="33"/>
      <c r="Q415" s="19"/>
      <c r="R415" s="84"/>
      <c r="S415" s="30"/>
      <c r="T415" s="30"/>
      <c r="U415" s="34"/>
      <c r="V415" s="35"/>
      <c r="W415" s="35"/>
      <c r="X415" s="18" t="str">
        <f t="shared" si="77"/>
        <v>AsXSn 4x50 mm2+AsXSn 2x25 mm2</v>
      </c>
      <c r="Y415" s="18" t="str">
        <f t="shared" si="78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thickBot="1" x14ac:dyDescent="0.25">
      <c r="A416" s="10"/>
      <c r="B416" s="75"/>
      <c r="C416" s="10"/>
      <c r="D416" s="56"/>
      <c r="E416" s="56"/>
      <c r="F416" s="10"/>
      <c r="G416" s="65"/>
      <c r="H416" s="10"/>
      <c r="I416" s="27"/>
      <c r="J416" s="27"/>
      <c r="K416" s="27"/>
      <c r="L416" s="83"/>
      <c r="M416" s="87"/>
      <c r="N416" s="84"/>
      <c r="O416" s="30"/>
      <c r="P416" s="89"/>
      <c r="Q416" s="19"/>
      <c r="R416" s="84"/>
      <c r="S416" s="30"/>
      <c r="T416" s="30"/>
      <c r="U416" s="34"/>
      <c r="V416" s="35"/>
      <c r="W416" s="35"/>
      <c r="X416" s="18" t="str">
        <f t="shared" si="77"/>
        <v>AsXSn 4x50 mm2+AsXSn 2x25 mm2</v>
      </c>
      <c r="Y416" s="18" t="str">
        <f t="shared" si="78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75"/>
      <c r="C417" s="10"/>
      <c r="D417" s="56"/>
      <c r="E417" s="56"/>
      <c r="F417" s="10"/>
      <c r="G417" s="65"/>
      <c r="H417" s="10"/>
      <c r="I417" s="27"/>
      <c r="J417" s="27"/>
      <c r="K417" s="27"/>
      <c r="L417" s="83"/>
      <c r="M417" s="87"/>
      <c r="N417" s="84"/>
      <c r="O417" s="30"/>
      <c r="P417" s="89"/>
      <c r="Q417" s="19"/>
      <c r="R417" s="84"/>
      <c r="S417" s="30"/>
      <c r="T417" s="30"/>
      <c r="U417" s="34"/>
      <c r="V417" s="35"/>
      <c r="W417" s="35"/>
      <c r="X417" s="18" t="str">
        <f t="shared" si="77"/>
        <v>AsXSn 4x50 mm2+AsXSn 2x25 mm2</v>
      </c>
      <c r="Y417" s="18" t="str">
        <f t="shared" si="78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x14ac:dyDescent="0.2">
      <c r="A418" s="10"/>
      <c r="B418" s="75"/>
      <c r="C418" s="10"/>
      <c r="D418" s="56"/>
      <c r="E418" s="56"/>
      <c r="F418" s="10"/>
      <c r="G418" s="65"/>
      <c r="H418" s="10"/>
      <c r="I418" s="27"/>
      <c r="J418" s="27"/>
      <c r="K418" s="27"/>
      <c r="L418" s="83"/>
      <c r="M418" s="87"/>
      <c r="N418" s="84"/>
      <c r="O418" s="30"/>
      <c r="P418" s="33"/>
      <c r="Q418" s="19"/>
      <c r="R418" s="84"/>
      <c r="S418" s="30"/>
      <c r="T418" s="30"/>
      <c r="U418" s="34"/>
      <c r="V418" s="35"/>
      <c r="W418" s="35"/>
      <c r="X418" s="18" t="str">
        <f t="shared" si="77"/>
        <v>AsXSn 4x50 mm2+AsXSn 2x25 mm2</v>
      </c>
      <c r="Y418" s="18" t="str">
        <f t="shared" si="78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x14ac:dyDescent="0.2">
      <c r="A419" s="10"/>
      <c r="B419" s="75"/>
      <c r="C419" s="10"/>
      <c r="D419" s="56"/>
      <c r="E419" s="56"/>
      <c r="F419" s="10"/>
      <c r="G419" s="65"/>
      <c r="H419" s="10"/>
      <c r="I419" s="27"/>
      <c r="J419" s="27"/>
      <c r="K419" s="27"/>
      <c r="L419" s="71"/>
      <c r="M419" s="87"/>
      <c r="N419" s="84"/>
      <c r="O419" s="84"/>
      <c r="P419" s="33"/>
      <c r="Q419" s="19"/>
      <c r="R419" s="84"/>
      <c r="S419" s="30"/>
      <c r="T419" s="30"/>
      <c r="U419" s="34"/>
      <c r="V419" s="35"/>
      <c r="W419" s="35"/>
      <c r="X419" s="18" t="str">
        <f t="shared" si="77"/>
        <v>AsXSn 4x50 mm2+AsXSn 2x25 mm2</v>
      </c>
      <c r="Y419" s="18" t="str">
        <f t="shared" si="78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x14ac:dyDescent="0.2">
      <c r="A420" s="10"/>
      <c r="B420" s="75"/>
      <c r="C420" s="54"/>
      <c r="D420" s="54"/>
      <c r="E420" s="53"/>
      <c r="F420" s="54"/>
      <c r="G420" s="88"/>
      <c r="H420" s="54"/>
      <c r="I420" s="54"/>
      <c r="J420" s="54"/>
      <c r="K420" s="27"/>
      <c r="L420" s="71"/>
      <c r="M420" s="87"/>
      <c r="N420" s="30"/>
      <c r="O420" s="30"/>
      <c r="P420" s="33"/>
      <c r="Q420" s="19"/>
      <c r="R420" s="30"/>
      <c r="S420" s="30"/>
      <c r="T420" s="30"/>
      <c r="U420" s="34"/>
      <c r="V420" s="35"/>
      <c r="W420" s="35"/>
      <c r="X420" s="18"/>
      <c r="Y420" s="18"/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x14ac:dyDescent="0.2">
      <c r="A421" s="10"/>
      <c r="B421" s="75"/>
      <c r="C421" s="54"/>
      <c r="D421" s="54"/>
      <c r="E421" s="53"/>
      <c r="F421" s="54"/>
      <c r="G421" s="88"/>
      <c r="H421" s="54"/>
      <c r="I421" s="54"/>
      <c r="J421" s="54"/>
      <c r="K421" s="27"/>
      <c r="L421" s="71"/>
      <c r="M421" s="87"/>
      <c r="N421" s="30"/>
      <c r="O421" s="30"/>
      <c r="P421" s="33"/>
      <c r="Q421" s="19"/>
      <c r="R421" s="30"/>
      <c r="S421" s="30"/>
      <c r="T421" s="30"/>
      <c r="U421" s="34"/>
      <c r="V421" s="35"/>
      <c r="W421" s="35"/>
      <c r="X421" s="18"/>
      <c r="Y421" s="18"/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x14ac:dyDescent="0.2">
      <c r="A422" s="10"/>
      <c r="B422" s="75"/>
      <c r="C422" s="10"/>
      <c r="D422" s="10"/>
      <c r="E422" s="56"/>
      <c r="F422" s="10"/>
      <c r="G422" s="65"/>
      <c r="H422" s="10"/>
      <c r="I422" s="10"/>
      <c r="J422" s="10"/>
      <c r="K422" s="10"/>
      <c r="L422" s="71"/>
      <c r="M422" s="87"/>
      <c r="N422" s="30"/>
      <c r="O422" s="30"/>
      <c r="P422" s="33"/>
      <c r="Q422" s="19"/>
      <c r="R422" s="30"/>
      <c r="S422" s="30"/>
      <c r="T422" s="30"/>
      <c r="U422" s="34"/>
      <c r="V422" s="35"/>
      <c r="W422" s="35"/>
      <c r="X422" s="18"/>
      <c r="Y422" s="18"/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x14ac:dyDescent="0.2">
      <c r="A423" s="10"/>
      <c r="B423" s="75"/>
      <c r="C423" s="10"/>
      <c r="D423" s="53"/>
      <c r="E423" s="53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33"/>
      <c r="Q423" s="19"/>
      <c r="R423" s="84"/>
      <c r="S423" s="30"/>
      <c r="T423" s="30"/>
      <c r="U423" s="34"/>
      <c r="V423" s="35"/>
      <c r="W423" s="35"/>
      <c r="X423" s="18" t="str">
        <f t="shared" ref="X423:X436" si="79">IF(R423="4xAL50 + 2xAL25", ("AL.  4x50 mm2+AL. 2x25 mm2"), ("AsXSn 4x50 mm2+AsXSn 2x25 mm2"))</f>
        <v>AsXSn 4x50 mm2+AsXSn 2x25 mm2</v>
      </c>
      <c r="Y423" s="18" t="str">
        <f t="shared" ref="Y423:Y486" si="80">IF(S423="T",(", lampa OU, przyłącze napow. nN"), (" przyłącze napow. nN"))</f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x14ac:dyDescent="0.2">
      <c r="A424" s="10"/>
      <c r="B424" s="75"/>
      <c r="C424" s="10"/>
      <c r="D424" s="56"/>
      <c r="E424" s="56"/>
      <c r="F424" s="10"/>
      <c r="G424" s="65"/>
      <c r="H424" s="10"/>
      <c r="I424" s="27"/>
      <c r="J424" s="27"/>
      <c r="K424" s="27"/>
      <c r="L424" s="71"/>
      <c r="M424" s="87"/>
      <c r="N424" s="84"/>
      <c r="O424" s="30"/>
      <c r="P424" s="33"/>
      <c r="Q424" s="19"/>
      <c r="R424" s="84"/>
      <c r="S424" s="30"/>
      <c r="T424" s="30"/>
      <c r="U424" s="34"/>
      <c r="V424" s="35"/>
      <c r="W424" s="35"/>
      <c r="X424" s="18" t="str">
        <f t="shared" si="79"/>
        <v>AsXSn 4x50 mm2+AsXSn 2x25 mm2</v>
      </c>
      <c r="Y424" s="18" t="str">
        <f t="shared" si="80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thickBot="1" x14ac:dyDescent="0.25">
      <c r="A425" s="10"/>
      <c r="B425" s="92"/>
      <c r="C425" s="10"/>
      <c r="D425" s="53"/>
      <c r="E425" s="53"/>
      <c r="F425" s="10"/>
      <c r="G425" s="65"/>
      <c r="H425" s="10"/>
      <c r="I425" s="27"/>
      <c r="J425" s="27"/>
      <c r="K425" s="27"/>
      <c r="L425" s="83"/>
      <c r="M425" s="87">
        <f>E425</f>
        <v>0</v>
      </c>
      <c r="N425" s="84"/>
      <c r="O425" s="30"/>
      <c r="P425" s="33"/>
      <c r="Q425" s="19"/>
      <c r="R425" s="84"/>
      <c r="S425" s="30"/>
      <c r="T425" s="30"/>
      <c r="U425" s="34"/>
      <c r="V425" s="35"/>
      <c r="W425" s="35"/>
      <c r="X425" s="18" t="str">
        <f t="shared" si="79"/>
        <v>AsXSn 4x50 mm2+AsXSn 2x25 mm2</v>
      </c>
      <c r="Y425" s="18" t="str">
        <f t="shared" si="80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thickBot="1" x14ac:dyDescent="0.25">
      <c r="A426" s="10"/>
      <c r="B426" s="92"/>
      <c r="C426" s="10"/>
      <c r="D426" s="56"/>
      <c r="E426" s="56"/>
      <c r="F426" s="10"/>
      <c r="G426" s="65"/>
      <c r="H426" s="10"/>
      <c r="I426" s="27"/>
      <c r="J426" s="27"/>
      <c r="K426" s="27"/>
      <c r="L426" s="83"/>
      <c r="M426" s="87"/>
      <c r="N426" s="84"/>
      <c r="O426" s="30"/>
      <c r="P426" s="89"/>
      <c r="Q426" s="19"/>
      <c r="R426" s="84"/>
      <c r="S426" s="30"/>
      <c r="T426" s="30"/>
      <c r="U426" s="34"/>
      <c r="V426" s="35"/>
      <c r="W426" s="35"/>
      <c r="X426" s="18" t="str">
        <f t="shared" si="79"/>
        <v>AsXSn 4x50 mm2+AsXSn 2x25 mm2</v>
      </c>
      <c r="Y426" s="18" t="str">
        <f t="shared" si="80"/>
        <v xml:space="preserve"> przyłącze napow. nN</v>
      </c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92"/>
      <c r="C427" s="10"/>
      <c r="D427" s="53"/>
      <c r="E427" s="53"/>
      <c r="F427" s="54"/>
      <c r="G427" s="88"/>
      <c r="H427" s="10"/>
      <c r="I427" s="27"/>
      <c r="J427" s="27"/>
      <c r="K427" s="27"/>
      <c r="L427" s="83"/>
      <c r="M427" s="87"/>
      <c r="N427" s="84"/>
      <c r="O427" s="30"/>
      <c r="P427" s="33"/>
      <c r="Q427" s="19"/>
      <c r="R427" s="84"/>
      <c r="S427" s="30"/>
      <c r="T427" s="30"/>
      <c r="U427" s="34"/>
      <c r="V427" s="35"/>
      <c r="W427" s="35"/>
      <c r="X427" s="18" t="str">
        <f t="shared" si="79"/>
        <v>AsXSn 4x50 mm2+AsXSn 2x25 mm2</v>
      </c>
      <c r="Y427" s="18" t="str">
        <f t="shared" si="80"/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thickBot="1" x14ac:dyDescent="0.25">
      <c r="A428" s="10"/>
      <c r="B428" s="92"/>
      <c r="C428" s="10"/>
      <c r="D428" s="56"/>
      <c r="E428" s="56"/>
      <c r="F428" s="10"/>
      <c r="G428" s="65"/>
      <c r="H428" s="10"/>
      <c r="I428" s="27"/>
      <c r="J428" s="27"/>
      <c r="K428" s="27"/>
      <c r="L428" s="71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79"/>
        <v>AsXSn 4x50 mm2+AsXSn 2x25 mm2</v>
      </c>
      <c r="Y428" s="18" t="str">
        <f t="shared" si="80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92"/>
      <c r="C429" s="10"/>
      <c r="D429" s="53"/>
      <c r="E429" s="53"/>
      <c r="F429" s="10"/>
      <c r="G429" s="65"/>
      <c r="H429" s="10"/>
      <c r="I429" s="27"/>
      <c r="J429" s="27"/>
      <c r="K429" s="27"/>
      <c r="L429" s="83"/>
      <c r="M429" s="87">
        <f>E429</f>
        <v>0</v>
      </c>
      <c r="N429" s="84"/>
      <c r="O429" s="30"/>
      <c r="P429" s="89"/>
      <c r="Q429" s="19"/>
      <c r="R429" s="84"/>
      <c r="S429" s="30"/>
      <c r="T429" s="30"/>
      <c r="U429" s="34"/>
      <c r="V429" s="35"/>
      <c r="W429" s="35"/>
      <c r="X429" s="18" t="str">
        <f t="shared" si="79"/>
        <v>AsXSn 4x50 mm2+AsXSn 2x25 mm2</v>
      </c>
      <c r="Y429" s="18" t="str">
        <f t="shared" si="80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x14ac:dyDescent="0.2">
      <c r="A430" s="10"/>
      <c r="B430" s="92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>
        <f>E430</f>
        <v>0</v>
      </c>
      <c r="N430" s="84"/>
      <c r="O430" s="30"/>
      <c r="P430" s="33"/>
      <c r="Q430" s="19"/>
      <c r="R430" s="84"/>
      <c r="S430" s="30"/>
      <c r="T430" s="30"/>
      <c r="U430" s="34"/>
      <c r="V430" s="35"/>
      <c r="W430" s="35"/>
      <c r="X430" s="18" t="str">
        <f t="shared" si="79"/>
        <v>AsXSn 4x50 mm2+AsXSn 2x25 mm2</v>
      </c>
      <c r="Y430" s="18" t="str">
        <f t="shared" si="80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92"/>
      <c r="C431" s="10"/>
      <c r="D431" s="53"/>
      <c r="E431" s="53"/>
      <c r="F431" s="10"/>
      <c r="G431" s="65"/>
      <c r="H431" s="10"/>
      <c r="I431" s="27"/>
      <c r="J431" s="27"/>
      <c r="K431" s="27"/>
      <c r="L431" s="73"/>
      <c r="M431" s="87">
        <f>E431</f>
        <v>0</v>
      </c>
      <c r="N431" s="84"/>
      <c r="O431" s="30"/>
      <c r="P431" s="33"/>
      <c r="Q431" s="19"/>
      <c r="R431" s="84"/>
      <c r="S431" s="30"/>
      <c r="T431" s="30"/>
      <c r="U431" s="34"/>
      <c r="V431" s="35"/>
      <c r="W431" s="35"/>
      <c r="X431" s="18" t="str">
        <f t="shared" si="79"/>
        <v>AsXSn 4x50 mm2+AsXSn 2x25 mm2</v>
      </c>
      <c r="Y431" s="18" t="str">
        <f t="shared" si="80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thickBot="1" x14ac:dyDescent="0.25">
      <c r="A432" s="10"/>
      <c r="B432" s="92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89"/>
      <c r="Q432" s="19"/>
      <c r="R432" s="84"/>
      <c r="S432" s="30"/>
      <c r="T432" s="30"/>
      <c r="U432" s="34"/>
      <c r="V432" s="35"/>
      <c r="W432" s="35"/>
      <c r="X432" s="18" t="str">
        <f t="shared" si="79"/>
        <v>AsXSn 4x50 mm2+AsXSn 2x25 mm2</v>
      </c>
      <c r="Y432" s="18" t="str">
        <f t="shared" si="80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92"/>
      <c r="C433" s="10"/>
      <c r="D433" s="53"/>
      <c r="E433" s="53"/>
      <c r="F433" s="10"/>
      <c r="G433" s="65"/>
      <c r="H433" s="10"/>
      <c r="I433" s="27"/>
      <c r="J433" s="27"/>
      <c r="K433" s="27"/>
      <c r="L433" s="83"/>
      <c r="M433" s="87"/>
      <c r="N433" s="84"/>
      <c r="O433" s="30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79"/>
        <v>AsXSn 4x50 mm2+AsXSn 2x25 mm2</v>
      </c>
      <c r="Y433" s="18" t="str">
        <f t="shared" si="80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thickBot="1" x14ac:dyDescent="0.25">
      <c r="A434" s="10"/>
      <c r="B434" s="92"/>
      <c r="C434" s="10"/>
      <c r="D434" s="56"/>
      <c r="E434" s="56"/>
      <c r="F434" s="10"/>
      <c r="G434" s="65"/>
      <c r="H434" s="10"/>
      <c r="I434" s="27"/>
      <c r="J434" s="27"/>
      <c r="K434" s="27"/>
      <c r="L434" s="71"/>
      <c r="M434" s="87"/>
      <c r="N434" s="84"/>
      <c r="O434" s="30"/>
      <c r="P434" s="33"/>
      <c r="Q434" s="19"/>
      <c r="R434" s="84"/>
      <c r="S434" s="30"/>
      <c r="T434" s="30"/>
      <c r="U434" s="34"/>
      <c r="V434" s="35"/>
      <c r="W434" s="35"/>
      <c r="X434" s="18" t="str">
        <f t="shared" si="79"/>
        <v>AsXSn 4x50 mm2+AsXSn 2x25 mm2</v>
      </c>
      <c r="Y434" s="18" t="str">
        <f t="shared" si="80"/>
        <v xml:space="preserve"> przyłącze napow. nN</v>
      </c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thickBot="1" x14ac:dyDescent="0.25">
      <c r="A435" s="10"/>
      <c r="B435" s="92"/>
      <c r="C435" s="10"/>
      <c r="D435" s="53"/>
      <c r="E435" s="53"/>
      <c r="F435" s="10"/>
      <c r="G435" s="65"/>
      <c r="H435" s="10"/>
      <c r="I435" s="27"/>
      <c r="J435" s="27"/>
      <c r="K435" s="27"/>
      <c r="L435" s="83"/>
      <c r="M435" s="87">
        <f>E435</f>
        <v>0</v>
      </c>
      <c r="N435" s="84"/>
      <c r="O435" s="30"/>
      <c r="P435" s="89"/>
      <c r="Q435" s="19"/>
      <c r="R435" s="84"/>
      <c r="S435" s="30"/>
      <c r="T435" s="30"/>
      <c r="U435" s="34"/>
      <c r="V435" s="35"/>
      <c r="W435" s="35"/>
      <c r="X435" s="18" t="str">
        <f t="shared" si="79"/>
        <v>AsXSn 4x50 mm2+AsXSn 2x25 mm2</v>
      </c>
      <c r="Y435" s="18" t="str">
        <f t="shared" si="80"/>
        <v xml:space="preserve"> przyłącze napow. nN</v>
      </c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thickBot="1" x14ac:dyDescent="0.25">
      <c r="A436" s="10"/>
      <c r="B436" s="92"/>
      <c r="C436" s="10"/>
      <c r="D436" s="56"/>
      <c r="E436" s="56"/>
      <c r="F436" s="10"/>
      <c r="G436" s="65"/>
      <c r="H436" s="10"/>
      <c r="I436" s="27"/>
      <c r="J436" s="27"/>
      <c r="K436" s="27"/>
      <c r="L436" s="83"/>
      <c r="M436" s="87">
        <f>E436</f>
        <v>0</v>
      </c>
      <c r="N436" s="84"/>
      <c r="O436" s="30"/>
      <c r="P436" s="89"/>
      <c r="Q436" s="19"/>
      <c r="R436" s="84"/>
      <c r="S436" s="30"/>
      <c r="T436" s="30"/>
      <c r="U436" s="34"/>
      <c r="V436" s="35"/>
      <c r="W436" s="35"/>
      <c r="X436" s="18" t="str">
        <f t="shared" si="79"/>
        <v>AsXSn 4x50 mm2+AsXSn 2x25 mm2</v>
      </c>
      <c r="Y436" s="18" t="str">
        <f t="shared" si="80"/>
        <v xml:space="preserve"> przyłącze napow. nN</v>
      </c>
      <c r="Z436" s="18"/>
      <c r="AA436" s="16"/>
      <c r="AB436" s="16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thickBot="1" x14ac:dyDescent="0.25">
      <c r="A437" s="10"/>
      <c r="B437" s="92"/>
      <c r="C437" s="54"/>
      <c r="D437" s="54"/>
      <c r="E437" s="53"/>
      <c r="F437" s="54"/>
      <c r="G437" s="88"/>
      <c r="H437" s="54"/>
      <c r="I437" s="54"/>
      <c r="J437" s="54"/>
      <c r="K437" s="27"/>
      <c r="L437" s="71"/>
      <c r="M437" s="87"/>
      <c r="N437" s="30"/>
      <c r="O437" s="30"/>
      <c r="P437" s="89"/>
      <c r="Q437" s="19"/>
      <c r="R437" s="30"/>
      <c r="S437" s="30"/>
      <c r="T437" s="30"/>
      <c r="U437" s="93"/>
      <c r="V437" s="35"/>
      <c r="W437" s="35"/>
      <c r="X437" s="18" t="str">
        <f>IF(R437="ASxN 4x50 + ASxN 4x50 + ASxN 4x25", ("2xAsXSn 4x50 mm2+2xAsXSn 2x25 mm2"), ("AsXSn 4x50 mm2+AsXSn 2x25 mm2"))</f>
        <v>AsXSn 4x50 mm2+AsXSn 2x25 mm2</v>
      </c>
      <c r="Y437" s="18" t="str">
        <f t="shared" si="80"/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thickBot="1" x14ac:dyDescent="0.25">
      <c r="A438" s="10"/>
      <c r="B438" s="92"/>
      <c r="C438" s="54"/>
      <c r="D438" s="54"/>
      <c r="E438" s="53"/>
      <c r="F438" s="54"/>
      <c r="G438" s="88"/>
      <c r="H438" s="54"/>
      <c r="I438" s="54"/>
      <c r="J438" s="54"/>
      <c r="K438" s="27"/>
      <c r="L438" s="71"/>
      <c r="M438" s="87"/>
      <c r="N438" s="30"/>
      <c r="O438" s="30"/>
      <c r="P438" s="89"/>
      <c r="Q438" s="19"/>
      <c r="R438" s="30"/>
      <c r="S438" s="30"/>
      <c r="T438" s="30"/>
      <c r="U438" s="34"/>
      <c r="V438" s="35"/>
      <c r="W438" s="35"/>
      <c r="X438" s="18" t="str">
        <f>IF(R438="ASxN 4x50 + ASxN 4x50 + ASxN 4x25", ("2xAsXSn 4x50 mm2+2xAsXSn 2x25 mm2"), ("AsXSn 4x50 mm2+AsXSn 2x25 mm2"))</f>
        <v>AsXSn 4x50 mm2+AsXSn 2x25 mm2</v>
      </c>
      <c r="Y438" s="18" t="str">
        <f t="shared" si="80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x14ac:dyDescent="0.2">
      <c r="A439" s="10"/>
      <c r="B439" s="92"/>
      <c r="C439" s="10"/>
      <c r="D439" s="10"/>
      <c r="E439" s="56"/>
      <c r="F439" s="10"/>
      <c r="G439" s="65"/>
      <c r="H439" s="10"/>
      <c r="I439" s="10"/>
      <c r="J439" s="10"/>
      <c r="K439" s="10"/>
      <c r="L439" s="71"/>
      <c r="M439" s="87"/>
      <c r="N439" s="30"/>
      <c r="O439" s="30"/>
      <c r="P439" s="33"/>
      <c r="Q439" s="19"/>
      <c r="R439" s="30"/>
      <c r="S439" s="30"/>
      <c r="T439" s="30"/>
      <c r="U439" s="34"/>
      <c r="V439" s="35"/>
      <c r="W439" s="35"/>
      <c r="X439" s="18" t="str">
        <f>IF(R439="ASxN 4x50 + ASxN 4x50 + ASxN 4x25", ("2xAsXSn 4x50 mm2+2xAsXSn 2x25 mm2"), ("AsXSn 4x50 mm2+AsXSn 2x25 mm2"))</f>
        <v>AsXSn 4x50 mm2+AsXSn 2x25 mm2</v>
      </c>
      <c r="Y439" s="18" t="str">
        <f t="shared" si="80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x14ac:dyDescent="0.2">
      <c r="A440" s="10"/>
      <c r="B440" s="92"/>
      <c r="C440" s="10">
        <v>57</v>
      </c>
      <c r="D440" s="56"/>
      <c r="E440" s="56"/>
      <c r="F440" s="10"/>
      <c r="G440" s="65"/>
      <c r="H440" s="10"/>
      <c r="I440" s="27"/>
      <c r="J440" s="27"/>
      <c r="K440" s="27" t="str">
        <f t="shared" ref="K440:K497" si="81">CONCATENATE(P440,"(",U440,")")</f>
        <v>()</v>
      </c>
      <c r="L440" s="71"/>
      <c r="M440" s="87"/>
      <c r="N440" s="84"/>
      <c r="O440" s="84"/>
      <c r="P440" s="33"/>
      <c r="Q440" s="19"/>
      <c r="R440" s="84"/>
      <c r="S440" s="84"/>
      <c r="T440" s="30">
        <f t="shared" ref="T440:T503" si="82">IF(S440="T",20,0)</f>
        <v>0</v>
      </c>
      <c r="U440" s="34"/>
      <c r="V440" s="35"/>
      <c r="W440" s="35"/>
      <c r="X440" s="18" t="str">
        <f>IF(R440="ASxN 4x50 + ASxN 4x50 + ASxN 4x25", ("2xAsXSn 4x50 mm2+2xAsXSn 2x25 mm2"), ("AsXSn 4x50 mm2+AsXSn 2x25 mm2"))</f>
        <v>AsXSn 4x50 mm2+AsXSn 2x25 mm2</v>
      </c>
      <c r="Y440" s="18" t="str">
        <f t="shared" si="80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thickBot="1" x14ac:dyDescent="0.25">
      <c r="A441" s="10"/>
      <c r="B441" s="92"/>
      <c r="C441" s="10">
        <v>58</v>
      </c>
      <c r="D441" s="53"/>
      <c r="E441" s="56"/>
      <c r="F441" s="27"/>
      <c r="G441" s="65"/>
      <c r="H441" s="10"/>
      <c r="I441" s="27"/>
      <c r="J441" s="27"/>
      <c r="K441" s="27" t="str">
        <f t="shared" si="81"/>
        <v>()</v>
      </c>
      <c r="L441" s="83"/>
      <c r="M441" s="87"/>
      <c r="N441" s="84"/>
      <c r="O441" s="84"/>
      <c r="P441" s="33"/>
      <c r="Q441" s="19"/>
      <c r="R441" s="84"/>
      <c r="S441" s="84"/>
      <c r="T441" s="30">
        <f t="shared" si="82"/>
        <v>0</v>
      </c>
      <c r="U441" s="34"/>
      <c r="V441" s="94"/>
      <c r="W441" s="35"/>
      <c r="X441" s="18" t="str">
        <f>IF(R441="ASxN 4x50 + ASxN 4x50 + ASxN 4x25", ("2xAsXSn 4x50 mm2+2xAsXSn 2x25 mm2"), ("AsXSn 4x50 mm2+AsXSn 2x25 mm2"))</f>
        <v>AsXSn 4x50 mm2+AsXSn 2x25 mm2</v>
      </c>
      <c r="Y441" s="18" t="str">
        <f t="shared" si="80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>
        <v>59</v>
      </c>
      <c r="D442" s="53"/>
      <c r="E442" s="53"/>
      <c r="F442" s="54"/>
      <c r="G442" s="88"/>
      <c r="H442" s="54"/>
      <c r="I442" s="54"/>
      <c r="J442" s="54"/>
      <c r="K442" s="27" t="str">
        <f t="shared" si="81"/>
        <v>()</v>
      </c>
      <c r="L442" s="83"/>
      <c r="M442" s="87"/>
      <c r="N442" s="30"/>
      <c r="O442" s="30"/>
      <c r="P442" s="89"/>
      <c r="Q442" s="19"/>
      <c r="R442" s="30"/>
      <c r="S442" s="30"/>
      <c r="T442" s="30">
        <f t="shared" si="82"/>
        <v>0</v>
      </c>
      <c r="U442" s="34"/>
      <c r="V442" s="94"/>
      <c r="W442" s="35"/>
      <c r="X442" s="18"/>
      <c r="Y442" s="18" t="str">
        <f t="shared" si="80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10">
        <v>60</v>
      </c>
      <c r="D443" s="53"/>
      <c r="E443" s="53"/>
      <c r="F443" s="54"/>
      <c r="G443" s="88"/>
      <c r="H443" s="54"/>
      <c r="I443" s="54"/>
      <c r="J443" s="54"/>
      <c r="K443" s="27" t="str">
        <f t="shared" si="81"/>
        <v>()</v>
      </c>
      <c r="L443" s="83"/>
      <c r="M443" s="87"/>
      <c r="N443" s="30"/>
      <c r="O443" s="30"/>
      <c r="P443" s="33"/>
      <c r="Q443" s="19"/>
      <c r="R443" s="30"/>
      <c r="S443" s="30"/>
      <c r="T443" s="30">
        <f t="shared" si="82"/>
        <v>0</v>
      </c>
      <c r="U443" s="34"/>
      <c r="V443" s="94"/>
      <c r="W443" s="94"/>
      <c r="X443" s="18"/>
      <c r="Y443" s="18" t="str">
        <f t="shared" si="80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thickBot="1" x14ac:dyDescent="0.25">
      <c r="A444" s="10"/>
      <c r="B444" s="92"/>
      <c r="C444" s="10">
        <v>61</v>
      </c>
      <c r="D444" s="56"/>
      <c r="E444" s="56"/>
      <c r="F444" s="10"/>
      <c r="G444" s="65"/>
      <c r="H444" s="12"/>
      <c r="I444" s="27"/>
      <c r="J444" s="27"/>
      <c r="K444" s="27" t="str">
        <f t="shared" si="81"/>
        <v>()</v>
      </c>
      <c r="L444" s="83"/>
      <c r="M444" s="87">
        <f>E444</f>
        <v>0</v>
      </c>
      <c r="N444" s="84"/>
      <c r="O444" s="30"/>
      <c r="P444" s="89"/>
      <c r="Q444" s="19"/>
      <c r="R444" s="84"/>
      <c r="S444" s="86"/>
      <c r="T444" s="30">
        <f t="shared" si="82"/>
        <v>0</v>
      </c>
      <c r="U444" s="34"/>
      <c r="V444" s="94"/>
      <c r="W444" s="94"/>
      <c r="X444" s="18"/>
      <c r="Y444" s="18" t="str">
        <f t="shared" si="80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>
        <v>62</v>
      </c>
      <c r="D445" s="56"/>
      <c r="E445" s="56"/>
      <c r="F445" s="10"/>
      <c r="G445" s="65"/>
      <c r="H445" s="12"/>
      <c r="I445" s="27"/>
      <c r="J445" s="27"/>
      <c r="K445" s="27" t="str">
        <f t="shared" si="81"/>
        <v>()</v>
      </c>
      <c r="L445" s="83"/>
      <c r="M445" s="87">
        <f>E445</f>
        <v>0</v>
      </c>
      <c r="N445" s="84"/>
      <c r="O445" s="30"/>
      <c r="P445" s="33"/>
      <c r="Q445" s="19"/>
      <c r="R445" s="84"/>
      <c r="S445" s="86"/>
      <c r="T445" s="30">
        <f t="shared" si="82"/>
        <v>0</v>
      </c>
      <c r="U445" s="34"/>
      <c r="V445" s="94"/>
      <c r="W445" s="94"/>
      <c r="X445" s="18"/>
      <c r="Y445" s="18" t="str">
        <f t="shared" si="80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>
        <v>63</v>
      </c>
      <c r="D446" s="56"/>
      <c r="E446" s="56"/>
      <c r="F446" s="10"/>
      <c r="G446" s="65"/>
      <c r="H446" s="12"/>
      <c r="I446" s="27"/>
      <c r="J446" s="27"/>
      <c r="K446" s="27" t="str">
        <f t="shared" si="81"/>
        <v>()</v>
      </c>
      <c r="L446" s="71"/>
      <c r="M446" s="87">
        <f>E446</f>
        <v>0</v>
      </c>
      <c r="N446" s="84"/>
      <c r="O446" s="30"/>
      <c r="P446" s="33"/>
      <c r="Q446" s="19"/>
      <c r="R446" s="84"/>
      <c r="S446" s="86"/>
      <c r="T446" s="30">
        <f t="shared" si="82"/>
        <v>0</v>
      </c>
      <c r="U446" s="34"/>
      <c r="V446" s="94"/>
      <c r="W446" s="94"/>
      <c r="X446" s="18"/>
      <c r="Y446" s="18" t="str">
        <f t="shared" si="80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thickBot="1" x14ac:dyDescent="0.25">
      <c r="A447" s="10"/>
      <c r="B447" s="92"/>
      <c r="C447" s="10"/>
      <c r="D447" s="56"/>
      <c r="E447" s="56"/>
      <c r="F447" s="10"/>
      <c r="G447" s="65"/>
      <c r="H447" s="12"/>
      <c r="I447" s="27"/>
      <c r="J447" s="27"/>
      <c r="K447" s="27" t="str">
        <f t="shared" si="81"/>
        <v>()</v>
      </c>
      <c r="L447" s="83"/>
      <c r="M447" s="87">
        <f>E447</f>
        <v>0</v>
      </c>
      <c r="N447" s="84"/>
      <c r="O447" s="30"/>
      <c r="P447" s="33"/>
      <c r="Q447" s="19"/>
      <c r="R447" s="84"/>
      <c r="S447" s="86"/>
      <c r="T447" s="30">
        <f t="shared" si="82"/>
        <v>0</v>
      </c>
      <c r="U447" s="34"/>
      <c r="V447" s="94"/>
      <c r="W447" s="94"/>
      <c r="X447" s="18"/>
      <c r="Y447" s="18" t="str">
        <f t="shared" si="80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/>
      <c r="D448" s="56"/>
      <c r="E448" s="53"/>
      <c r="F448" s="54"/>
      <c r="G448" s="65"/>
      <c r="H448" s="12"/>
      <c r="I448" s="27"/>
      <c r="J448" s="27"/>
      <c r="K448" s="27" t="str">
        <f t="shared" si="81"/>
        <v>()</v>
      </c>
      <c r="L448" s="83"/>
      <c r="M448" s="87"/>
      <c r="N448" s="84"/>
      <c r="O448" s="30"/>
      <c r="P448" s="89"/>
      <c r="Q448" s="19"/>
      <c r="R448" s="84"/>
      <c r="S448" s="86"/>
      <c r="T448" s="30">
        <f t="shared" si="82"/>
        <v>0</v>
      </c>
      <c r="U448" s="34"/>
      <c r="V448" s="35"/>
      <c r="W448" s="35"/>
      <c r="X448" s="18"/>
      <c r="Y448" s="18" t="str">
        <f t="shared" si="80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x14ac:dyDescent="0.2">
      <c r="A449" s="10"/>
      <c r="B449" s="92"/>
      <c r="C449" s="10"/>
      <c r="D449" s="56"/>
      <c r="E449" s="53"/>
      <c r="F449" s="54"/>
      <c r="G449" s="65"/>
      <c r="H449" s="12"/>
      <c r="I449" s="27"/>
      <c r="J449" s="27"/>
      <c r="K449" s="27" t="str">
        <f t="shared" si="81"/>
        <v>()</v>
      </c>
      <c r="L449" s="83"/>
      <c r="M449" s="87"/>
      <c r="N449" s="84"/>
      <c r="O449" s="30"/>
      <c r="P449" s="33"/>
      <c r="Q449" s="19"/>
      <c r="R449" s="84"/>
      <c r="S449" s="86"/>
      <c r="T449" s="30">
        <f t="shared" si="82"/>
        <v>0</v>
      </c>
      <c r="U449" s="34"/>
      <c r="V449" s="35"/>
      <c r="W449" s="35"/>
      <c r="X449" s="18"/>
      <c r="Y449" s="18" t="str">
        <f t="shared" si="80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/>
      <c r="D450" s="56"/>
      <c r="E450" s="11"/>
      <c r="F450" s="54"/>
      <c r="G450" s="88"/>
      <c r="H450" s="12"/>
      <c r="I450" s="27"/>
      <c r="J450" s="27"/>
      <c r="K450" s="27" t="str">
        <f t="shared" si="81"/>
        <v>()</v>
      </c>
      <c r="L450" s="83"/>
      <c r="M450" s="87"/>
      <c r="N450" s="30"/>
      <c r="O450" s="30"/>
      <c r="P450" s="33"/>
      <c r="Q450" s="19"/>
      <c r="R450" s="30"/>
      <c r="S450" s="30"/>
      <c r="T450" s="30">
        <f t="shared" si="82"/>
        <v>0</v>
      </c>
      <c r="U450" s="34"/>
      <c r="V450" s="35"/>
      <c r="W450" s="35"/>
      <c r="X450" s="18"/>
      <c r="Y450" s="18" t="str">
        <f t="shared" si="80"/>
        <v xml:space="preserve"> przyłącze napow. nN</v>
      </c>
      <c r="Z450" s="18"/>
      <c r="AA450" s="16"/>
      <c r="AB450" s="35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54"/>
      <c r="D451" s="53"/>
      <c r="E451" s="53"/>
      <c r="F451" s="54"/>
      <c r="G451" s="88"/>
      <c r="H451" s="54"/>
      <c r="I451" s="54"/>
      <c r="J451" s="54"/>
      <c r="K451" s="27" t="str">
        <f t="shared" si="81"/>
        <v>()</v>
      </c>
      <c r="L451" s="73"/>
      <c r="M451" s="87">
        <f>E451</f>
        <v>0</v>
      </c>
      <c r="N451" s="30"/>
      <c r="O451" s="30"/>
      <c r="P451" s="89"/>
      <c r="Q451" s="19"/>
      <c r="R451" s="30"/>
      <c r="S451" s="30"/>
      <c r="T451" s="30">
        <f t="shared" si="82"/>
        <v>0</v>
      </c>
      <c r="U451" s="34"/>
      <c r="V451" s="94"/>
      <c r="W451" s="94"/>
      <c r="X451" s="18"/>
      <c r="Y451" s="18" t="str">
        <f t="shared" si="80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8" customFormat="1" ht="30" customHeight="1" thickBot="1" x14ac:dyDescent="0.25">
      <c r="A452" s="10"/>
      <c r="B452" s="92"/>
      <c r="C452" s="54"/>
      <c r="D452" s="53"/>
      <c r="E452" s="53"/>
      <c r="F452" s="54"/>
      <c r="G452" s="88"/>
      <c r="H452" s="54"/>
      <c r="I452" s="54"/>
      <c r="J452" s="54"/>
      <c r="K452" s="27" t="str">
        <f t="shared" si="81"/>
        <v>()</v>
      </c>
      <c r="L452" s="83"/>
      <c r="M452" s="87">
        <f>E452</f>
        <v>0</v>
      </c>
      <c r="N452" s="30"/>
      <c r="O452" s="30"/>
      <c r="P452" s="95"/>
      <c r="Q452" s="97"/>
      <c r="R452" s="30"/>
      <c r="S452" s="30"/>
      <c r="T452" s="30">
        <f t="shared" si="82"/>
        <v>0</v>
      </c>
      <c r="U452" s="34"/>
      <c r="V452" s="94"/>
      <c r="W452" s="94"/>
      <c r="X452" s="18"/>
      <c r="Y452" s="18" t="str">
        <f t="shared" si="80"/>
        <v xml:space="preserve"> przyłącze napow. nN</v>
      </c>
      <c r="Z452" s="18"/>
      <c r="AA452" s="96"/>
      <c r="AB452" s="94"/>
      <c r="AC452" s="94"/>
      <c r="AD452" s="94"/>
      <c r="AE452" s="94"/>
      <c r="AF452" s="94"/>
      <c r="AG452" s="94"/>
      <c r="AH452" s="94"/>
      <c r="AI452" s="94"/>
    </row>
    <row r="453" spans="1:35" s="9" customFormat="1" ht="30" customHeight="1" thickBot="1" x14ac:dyDescent="0.25">
      <c r="A453" s="99" t="s">
        <v>13</v>
      </c>
      <c r="B453" s="100">
        <v>1636</v>
      </c>
      <c r="C453" s="54"/>
      <c r="D453" s="53"/>
      <c r="E453" s="53"/>
      <c r="F453" s="54"/>
      <c r="G453" s="88"/>
      <c r="H453" s="54"/>
      <c r="I453" s="54"/>
      <c r="J453" s="54"/>
      <c r="K453" s="27" t="str">
        <f t="shared" si="81"/>
        <v>()</v>
      </c>
      <c r="L453" s="83">
        <f>U448+U438+U411+U391</f>
        <v>0</v>
      </c>
      <c r="M453" s="101"/>
      <c r="N453" s="30"/>
      <c r="O453" s="30"/>
      <c r="P453" s="89"/>
      <c r="Q453" s="19"/>
      <c r="R453" s="30"/>
      <c r="S453" s="30"/>
      <c r="T453" s="30">
        <f t="shared" si="82"/>
        <v>0</v>
      </c>
      <c r="U453" s="34"/>
      <c r="V453" s="35"/>
      <c r="W453" s="35"/>
      <c r="X453" s="18"/>
      <c r="Y453" s="18" t="str">
        <f t="shared" si="80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thickBot="1" x14ac:dyDescent="0.25">
      <c r="A454" s="99"/>
      <c r="B454" s="100"/>
      <c r="C454" s="54"/>
      <c r="D454" s="53"/>
      <c r="E454" s="53"/>
      <c r="F454" s="54"/>
      <c r="G454" s="88"/>
      <c r="H454" s="54"/>
      <c r="I454" s="54"/>
      <c r="J454" s="54"/>
      <c r="K454" s="27" t="str">
        <f t="shared" si="81"/>
        <v>()</v>
      </c>
      <c r="L454" s="83"/>
      <c r="M454" s="87"/>
      <c r="N454" s="30"/>
      <c r="O454" s="30"/>
      <c r="P454" s="33"/>
      <c r="Q454" s="19"/>
      <c r="R454" s="30"/>
      <c r="S454" s="30"/>
      <c r="T454" s="30">
        <f t="shared" si="82"/>
        <v>0</v>
      </c>
      <c r="U454" s="34"/>
      <c r="V454" s="35"/>
      <c r="W454" s="35"/>
      <c r="X454" s="18"/>
      <c r="Y454" s="18" t="str">
        <f t="shared" si="80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99"/>
      <c r="B455" s="100"/>
      <c r="C455" s="10">
        <v>37</v>
      </c>
      <c r="D455" s="53"/>
      <c r="E455" s="53"/>
      <c r="F455" s="54"/>
      <c r="G455" s="88"/>
      <c r="H455" s="54"/>
      <c r="I455" s="54"/>
      <c r="J455" s="54"/>
      <c r="K455" s="27" t="str">
        <f t="shared" si="81"/>
        <v>()</v>
      </c>
      <c r="L455" s="83"/>
      <c r="M455" s="87">
        <f t="shared" ref="M455:M513" si="83">E455</f>
        <v>0</v>
      </c>
      <c r="N455" s="30"/>
      <c r="O455" s="30"/>
      <c r="P455" s="33"/>
      <c r="Q455" s="19"/>
      <c r="R455" s="30"/>
      <c r="S455" s="30"/>
      <c r="T455" s="30">
        <f t="shared" si="82"/>
        <v>0</v>
      </c>
      <c r="U455" s="34"/>
      <c r="V455" s="35"/>
      <c r="W455" s="35"/>
      <c r="X455" s="18"/>
      <c r="Y455" s="18" t="str">
        <f t="shared" si="80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99"/>
      <c r="B456" s="100"/>
      <c r="C456" s="10">
        <v>38</v>
      </c>
      <c r="D456" s="56"/>
      <c r="E456" s="56"/>
      <c r="F456" s="10"/>
      <c r="G456" s="65"/>
      <c r="H456" s="10"/>
      <c r="I456" s="10"/>
      <c r="J456" s="10"/>
      <c r="K456" s="27" t="str">
        <f t="shared" si="81"/>
        <v>()</v>
      </c>
      <c r="L456" s="71"/>
      <c r="M456" s="87">
        <f t="shared" si="83"/>
        <v>0</v>
      </c>
      <c r="N456" s="30"/>
      <c r="O456" s="30"/>
      <c r="P456" s="33"/>
      <c r="Q456" s="19"/>
      <c r="R456" s="30"/>
      <c r="S456" s="30"/>
      <c r="T456" s="30">
        <f t="shared" si="82"/>
        <v>0</v>
      </c>
      <c r="U456" s="34"/>
      <c r="V456" s="35"/>
      <c r="W456" s="35"/>
      <c r="X456" s="18"/>
      <c r="Y456" s="18" t="str">
        <f t="shared" si="80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2"/>
      <c r="B457" s="103"/>
      <c r="C457" s="10">
        <v>39</v>
      </c>
      <c r="D457" s="28"/>
      <c r="E457" s="28"/>
      <c r="F457" s="27"/>
      <c r="G457" s="88"/>
      <c r="H457" s="12"/>
      <c r="I457" s="27"/>
      <c r="J457" s="27"/>
      <c r="K457" s="27" t="str">
        <f t="shared" si="81"/>
        <v>()</v>
      </c>
      <c r="L457" s="83"/>
      <c r="M457" s="87">
        <f t="shared" si="83"/>
        <v>0</v>
      </c>
      <c r="N457" s="84"/>
      <c r="O457" s="30"/>
      <c r="P457" s="89"/>
      <c r="Q457" s="43"/>
      <c r="R457" s="86"/>
      <c r="S457" s="30"/>
      <c r="T457" s="30">
        <f t="shared" si="82"/>
        <v>0</v>
      </c>
      <c r="U457" s="34"/>
      <c r="V457" s="35"/>
      <c r="W457" s="35"/>
      <c r="X457" s="18"/>
      <c r="Y457" s="18" t="str">
        <f t="shared" si="80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102"/>
      <c r="B458" s="103"/>
      <c r="C458" s="10">
        <v>40</v>
      </c>
      <c r="D458" s="56"/>
      <c r="E458" s="28"/>
      <c r="F458" s="10"/>
      <c r="G458" s="65"/>
      <c r="H458" s="12"/>
      <c r="I458" s="27"/>
      <c r="J458" s="27"/>
      <c r="K458" s="27" t="str">
        <f t="shared" si="81"/>
        <v>()</v>
      </c>
      <c r="L458" s="83"/>
      <c r="M458" s="87">
        <f t="shared" si="83"/>
        <v>0</v>
      </c>
      <c r="N458" s="84"/>
      <c r="O458" s="30"/>
      <c r="P458" s="89"/>
      <c r="Q458" s="43"/>
      <c r="R458" s="86"/>
      <c r="S458" s="30"/>
      <c r="T458" s="30">
        <f t="shared" si="82"/>
        <v>0</v>
      </c>
      <c r="U458" s="34"/>
      <c r="V458" s="35"/>
      <c r="W458" s="18"/>
      <c r="X458" s="18"/>
      <c r="Y458" s="18" t="str">
        <f t="shared" si="80"/>
        <v xml:space="preserve"> przyłącze napow. nN</v>
      </c>
      <c r="Z458" s="16"/>
      <c r="AA458" s="18" t="s">
        <v>12</v>
      </c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102"/>
      <c r="B459" s="103"/>
      <c r="C459" s="10">
        <v>41</v>
      </c>
      <c r="D459" s="28"/>
      <c r="E459" s="28"/>
      <c r="F459" s="10"/>
      <c r="G459" s="65"/>
      <c r="H459" s="12"/>
      <c r="I459" s="27"/>
      <c r="J459" s="27"/>
      <c r="K459" s="27" t="str">
        <f t="shared" si="81"/>
        <v>()</v>
      </c>
      <c r="L459" s="83"/>
      <c r="M459" s="87">
        <f t="shared" si="83"/>
        <v>0</v>
      </c>
      <c r="N459" s="84"/>
      <c r="O459" s="30"/>
      <c r="P459" s="33"/>
      <c r="Q459" s="19"/>
      <c r="R459" s="86"/>
      <c r="S459" s="30"/>
      <c r="T459" s="30">
        <f t="shared" si="82"/>
        <v>0</v>
      </c>
      <c r="U459" s="34"/>
      <c r="V459" s="35"/>
      <c r="W459" s="18"/>
      <c r="X459" s="18"/>
      <c r="Y459" s="18" t="str">
        <f t="shared" si="80"/>
        <v xml:space="preserve"> przyłącze napow. nN</v>
      </c>
      <c r="Z459" s="16"/>
      <c r="AA459" s="18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102"/>
      <c r="B460" s="103"/>
      <c r="C460" s="10">
        <v>42</v>
      </c>
      <c r="D460" s="56"/>
      <c r="E460" s="28"/>
      <c r="F460" s="10"/>
      <c r="G460" s="65"/>
      <c r="H460" s="12"/>
      <c r="I460" s="27"/>
      <c r="J460" s="27"/>
      <c r="K460" s="27" t="str">
        <f t="shared" si="81"/>
        <v>()</v>
      </c>
      <c r="L460" s="83"/>
      <c r="M460" s="87">
        <f t="shared" si="83"/>
        <v>0</v>
      </c>
      <c r="N460" s="84"/>
      <c r="O460" s="30"/>
      <c r="P460" s="89"/>
      <c r="Q460" s="19"/>
      <c r="R460" s="86"/>
      <c r="S460" s="30"/>
      <c r="T460" s="30">
        <f t="shared" si="82"/>
        <v>0</v>
      </c>
      <c r="U460" s="34"/>
      <c r="V460" s="35"/>
      <c r="W460" s="18"/>
      <c r="X460" s="18"/>
      <c r="Y460" s="18" t="str">
        <f t="shared" si="80"/>
        <v xml:space="preserve"> przyłącze napow. nN</v>
      </c>
      <c r="Z460" s="16"/>
      <c r="AA460" s="18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2"/>
      <c r="B461" s="103"/>
      <c r="C461" s="10">
        <v>43</v>
      </c>
      <c r="D461" s="28"/>
      <c r="E461" s="28"/>
      <c r="F461" s="54"/>
      <c r="G461" s="65"/>
      <c r="H461" s="12"/>
      <c r="I461" s="27"/>
      <c r="J461" s="27"/>
      <c r="K461" s="27" t="str">
        <f t="shared" si="81"/>
        <v>()</v>
      </c>
      <c r="L461" s="83"/>
      <c r="M461" s="87">
        <f t="shared" si="83"/>
        <v>0</v>
      </c>
      <c r="N461" s="84"/>
      <c r="O461" s="30"/>
      <c r="P461" s="33"/>
      <c r="Q461" s="19"/>
      <c r="R461" s="86"/>
      <c r="S461" s="30"/>
      <c r="T461" s="30">
        <f t="shared" si="82"/>
        <v>0</v>
      </c>
      <c r="U461" s="34"/>
      <c r="V461" s="35"/>
      <c r="W461" s="18"/>
      <c r="X461" s="18"/>
      <c r="Y461" s="18" t="str">
        <f t="shared" si="80"/>
        <v xml:space="preserve"> przyłącze napow. nN</v>
      </c>
      <c r="Z461" s="16"/>
      <c r="AA461" s="18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2"/>
      <c r="B462" s="103"/>
      <c r="C462" s="10"/>
      <c r="D462" s="56"/>
      <c r="E462" s="28"/>
      <c r="F462" s="10"/>
      <c r="G462" s="65"/>
      <c r="H462" s="12"/>
      <c r="I462" s="27"/>
      <c r="J462" s="27"/>
      <c r="K462" s="27" t="str">
        <f t="shared" si="81"/>
        <v>()</v>
      </c>
      <c r="L462" s="71"/>
      <c r="M462" s="87">
        <f t="shared" si="83"/>
        <v>0</v>
      </c>
      <c r="N462" s="84"/>
      <c r="O462" s="30"/>
      <c r="P462" s="33"/>
      <c r="Q462" s="19"/>
      <c r="R462" s="86"/>
      <c r="S462" s="30"/>
      <c r="T462" s="30">
        <f t="shared" si="82"/>
        <v>0</v>
      </c>
      <c r="U462" s="34"/>
      <c r="V462" s="35"/>
      <c r="W462" s="18"/>
      <c r="X462" s="18"/>
      <c r="Y462" s="18" t="str">
        <f t="shared" si="80"/>
        <v xml:space="preserve"> przyłącze napow. nN</v>
      </c>
      <c r="Z462" s="16"/>
      <c r="AA462" s="18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thickBot="1" x14ac:dyDescent="0.25">
      <c r="A463" s="102"/>
      <c r="B463" s="103"/>
      <c r="C463" s="10"/>
      <c r="D463" s="28"/>
      <c r="E463" s="28"/>
      <c r="F463" s="27"/>
      <c r="G463" s="88"/>
      <c r="H463" s="12"/>
      <c r="I463" s="27"/>
      <c r="J463" s="27"/>
      <c r="K463" s="27" t="str">
        <f t="shared" si="81"/>
        <v>()</v>
      </c>
      <c r="L463" s="71"/>
      <c r="M463" s="87">
        <f t="shared" si="83"/>
        <v>0</v>
      </c>
      <c r="N463" s="84"/>
      <c r="O463" s="30"/>
      <c r="P463" s="33"/>
      <c r="Q463" s="19"/>
      <c r="R463" s="86"/>
      <c r="S463" s="30"/>
      <c r="T463" s="30">
        <f t="shared" si="82"/>
        <v>0</v>
      </c>
      <c r="U463" s="34"/>
      <c r="V463" s="35"/>
      <c r="W463" s="18"/>
      <c r="X463" s="18"/>
      <c r="Y463" s="18" t="str">
        <f t="shared" si="80"/>
        <v xml:space="preserve"> przyłącze napow. nN</v>
      </c>
      <c r="Z463" s="18"/>
      <c r="AA463" s="18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2"/>
      <c r="B464" s="103"/>
      <c r="C464" s="54"/>
      <c r="D464" s="53"/>
      <c r="E464" s="53"/>
      <c r="F464" s="54"/>
      <c r="G464" s="88"/>
      <c r="H464" s="54"/>
      <c r="I464" s="54"/>
      <c r="J464" s="54"/>
      <c r="K464" s="27" t="str">
        <f t="shared" si="81"/>
        <v>()</v>
      </c>
      <c r="L464" s="83"/>
      <c r="M464" s="87">
        <f t="shared" si="83"/>
        <v>0</v>
      </c>
      <c r="N464" s="30"/>
      <c r="O464" s="30"/>
      <c r="P464" s="89"/>
      <c r="Q464" s="43"/>
      <c r="R464" s="30"/>
      <c r="S464" s="30"/>
      <c r="T464" s="30">
        <f t="shared" si="82"/>
        <v>0</v>
      </c>
      <c r="U464" s="34"/>
      <c r="V464" s="35"/>
      <c r="W464" s="35"/>
      <c r="X464" s="18"/>
      <c r="Y464" s="18" t="str">
        <f t="shared" si="80"/>
        <v xml:space="preserve"> przyłącze napow. nN</v>
      </c>
      <c r="Z464" s="16"/>
      <c r="AA464" s="16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2"/>
      <c r="B465" s="103"/>
      <c r="C465" s="54"/>
      <c r="D465" s="53"/>
      <c r="E465" s="53"/>
      <c r="F465" s="54"/>
      <c r="G465" s="88"/>
      <c r="H465" s="54"/>
      <c r="I465" s="54"/>
      <c r="J465" s="54"/>
      <c r="K465" s="27" t="str">
        <f t="shared" si="81"/>
        <v>()</v>
      </c>
      <c r="L465" s="83"/>
      <c r="M465" s="87">
        <f t="shared" si="83"/>
        <v>0</v>
      </c>
      <c r="N465" s="30"/>
      <c r="O465" s="30"/>
      <c r="P465" s="33"/>
      <c r="Q465" s="19"/>
      <c r="R465" s="30"/>
      <c r="S465" s="30"/>
      <c r="T465" s="30">
        <f t="shared" si="82"/>
        <v>0</v>
      </c>
      <c r="U465" s="34"/>
      <c r="V465" s="35"/>
      <c r="W465" s="35"/>
      <c r="X465" s="18"/>
      <c r="Y465" s="18" t="str">
        <f t="shared" si="80"/>
        <v xml:space="preserve"> przyłącze napow. nN</v>
      </c>
      <c r="Z465" s="16"/>
      <c r="AA465" s="16"/>
      <c r="AB465" s="35"/>
      <c r="AC465" s="35"/>
      <c r="AD465" s="35"/>
      <c r="AE465" s="35"/>
      <c r="AF465" s="35"/>
      <c r="AG465" s="35"/>
      <c r="AH465" s="35"/>
      <c r="AI465" s="35"/>
    </row>
    <row r="466" spans="1:35" s="9" customFormat="1" ht="30" customHeight="1" thickBot="1" x14ac:dyDescent="0.25">
      <c r="A466" s="102"/>
      <c r="B466" s="103"/>
      <c r="C466" s="10"/>
      <c r="D466" s="28"/>
      <c r="E466" s="28"/>
      <c r="F466" s="27"/>
      <c r="G466" s="65"/>
      <c r="H466" s="12"/>
      <c r="I466" s="27"/>
      <c r="J466" s="27"/>
      <c r="K466" s="27" t="str">
        <f t="shared" si="81"/>
        <v>()</v>
      </c>
      <c r="L466" s="83"/>
      <c r="M466" s="87">
        <f t="shared" si="83"/>
        <v>0</v>
      </c>
      <c r="N466" s="30"/>
      <c r="O466" s="30"/>
      <c r="P466" s="89"/>
      <c r="Q466" s="97"/>
      <c r="R466" s="30"/>
      <c r="S466" s="30"/>
      <c r="T466" s="30">
        <f t="shared" si="82"/>
        <v>0</v>
      </c>
      <c r="U466" s="34"/>
      <c r="V466" s="35"/>
      <c r="W466" s="35"/>
      <c r="X466" s="18"/>
      <c r="Y466" s="18" t="str">
        <f t="shared" si="80"/>
        <v xml:space="preserve"> przyłącze napow. nN</v>
      </c>
      <c r="Z466" s="16"/>
      <c r="AA466" s="16"/>
      <c r="AB466" s="35"/>
      <c r="AC466" s="35"/>
      <c r="AD466" s="35"/>
      <c r="AE466" s="35"/>
      <c r="AF466" s="35"/>
      <c r="AG466" s="35"/>
      <c r="AH466" s="35"/>
      <c r="AI466" s="35"/>
    </row>
    <row r="467" spans="1:35" s="9" customFormat="1" ht="30" customHeight="1" thickBot="1" x14ac:dyDescent="0.25">
      <c r="A467" s="102"/>
      <c r="B467" s="103"/>
      <c r="C467" s="10"/>
      <c r="D467" s="28"/>
      <c r="E467" s="28"/>
      <c r="F467" s="27"/>
      <c r="G467" s="65"/>
      <c r="H467" s="12"/>
      <c r="I467" s="27"/>
      <c r="J467" s="27"/>
      <c r="K467" s="27" t="str">
        <f t="shared" si="81"/>
        <v>()</v>
      </c>
      <c r="L467" s="83"/>
      <c r="M467" s="87">
        <f t="shared" si="83"/>
        <v>0</v>
      </c>
      <c r="N467" s="30"/>
      <c r="O467" s="30"/>
      <c r="P467" s="89"/>
      <c r="Q467" s="97"/>
      <c r="R467" s="30"/>
      <c r="S467" s="30"/>
      <c r="T467" s="30">
        <f t="shared" si="82"/>
        <v>0</v>
      </c>
      <c r="U467" s="34"/>
      <c r="V467" s="35"/>
      <c r="W467" s="35"/>
      <c r="X467" s="18"/>
      <c r="Y467" s="18" t="str">
        <f t="shared" si="80"/>
        <v xml:space="preserve"> przyłącze napow. nN</v>
      </c>
      <c r="Z467" s="16"/>
      <c r="AA467" s="16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102"/>
      <c r="B468" s="103"/>
      <c r="C468" s="10"/>
      <c r="D468" s="28"/>
      <c r="E468" s="28"/>
      <c r="F468" s="27"/>
      <c r="G468" s="65"/>
      <c r="H468" s="12"/>
      <c r="I468" s="27"/>
      <c r="J468" s="27"/>
      <c r="K468" s="27" t="str">
        <f t="shared" si="81"/>
        <v>()</v>
      </c>
      <c r="L468" s="83"/>
      <c r="M468" s="87">
        <f t="shared" si="83"/>
        <v>0</v>
      </c>
      <c r="N468" s="30"/>
      <c r="O468" s="30"/>
      <c r="P468" s="89"/>
      <c r="Q468" s="19"/>
      <c r="R468" s="30"/>
      <c r="S468" s="30"/>
      <c r="T468" s="30">
        <f t="shared" si="82"/>
        <v>0</v>
      </c>
      <c r="U468" s="34"/>
      <c r="V468" s="35"/>
      <c r="W468" s="35"/>
      <c r="X468" s="18"/>
      <c r="Y468" s="18" t="str">
        <f t="shared" si="80"/>
        <v xml:space="preserve"> przyłącze napow. nN</v>
      </c>
      <c r="Z468" s="16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102"/>
      <c r="B469" s="103"/>
      <c r="C469" s="10"/>
      <c r="D469" s="28"/>
      <c r="E469" s="28"/>
      <c r="F469" s="10"/>
      <c r="G469" s="65"/>
      <c r="H469" s="12"/>
      <c r="I469" s="27"/>
      <c r="J469" s="27"/>
      <c r="K469" s="27" t="str">
        <f t="shared" si="81"/>
        <v>()</v>
      </c>
      <c r="L469" s="83"/>
      <c r="M469" s="87">
        <f t="shared" si="83"/>
        <v>0</v>
      </c>
      <c r="N469" s="30"/>
      <c r="O469" s="30"/>
      <c r="P469" s="89"/>
      <c r="Q469" s="19"/>
      <c r="R469" s="30"/>
      <c r="S469" s="30"/>
      <c r="T469" s="30">
        <f t="shared" si="82"/>
        <v>0</v>
      </c>
      <c r="U469" s="34"/>
      <c r="V469" s="35"/>
      <c r="W469" s="35"/>
      <c r="X469" s="18"/>
      <c r="Y469" s="18" t="str">
        <f t="shared" si="80"/>
        <v xml:space="preserve"> przyłącze napow. nN</v>
      </c>
      <c r="Z469" s="18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102"/>
      <c r="B470" s="103"/>
      <c r="C470" s="54"/>
      <c r="D470" s="53"/>
      <c r="E470" s="53"/>
      <c r="F470" s="54"/>
      <c r="G470" s="88"/>
      <c r="H470" s="54"/>
      <c r="I470" s="54"/>
      <c r="J470" s="54"/>
      <c r="K470" s="27" t="str">
        <f t="shared" si="81"/>
        <v>()</v>
      </c>
      <c r="L470" s="83"/>
      <c r="M470" s="87">
        <f t="shared" si="83"/>
        <v>0</v>
      </c>
      <c r="N470" s="30"/>
      <c r="O470" s="30"/>
      <c r="P470" s="89"/>
      <c r="Q470" s="97"/>
      <c r="R470" s="30"/>
      <c r="S470" s="30"/>
      <c r="T470" s="30">
        <f t="shared" si="82"/>
        <v>0</v>
      </c>
      <c r="U470" s="34"/>
      <c r="V470" s="35"/>
      <c r="W470" s="35"/>
      <c r="X470" s="18"/>
      <c r="Y470" s="18" t="str">
        <f t="shared" si="80"/>
        <v xml:space="preserve"> przyłącze napow. nN</v>
      </c>
      <c r="Z470" s="16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54"/>
      <c r="D471" s="53"/>
      <c r="E471" s="53"/>
      <c r="F471" s="54"/>
      <c r="G471" s="88"/>
      <c r="H471" s="54"/>
      <c r="I471" s="54"/>
      <c r="J471" s="54"/>
      <c r="K471" s="27" t="str">
        <f t="shared" si="81"/>
        <v>()</v>
      </c>
      <c r="L471" s="83"/>
      <c r="M471" s="87">
        <f t="shared" si="83"/>
        <v>0</v>
      </c>
      <c r="N471" s="30"/>
      <c r="O471" s="30"/>
      <c r="P471" s="89"/>
      <c r="Q471" s="97"/>
      <c r="R471" s="30"/>
      <c r="S471" s="30"/>
      <c r="T471" s="30">
        <f t="shared" si="82"/>
        <v>0</v>
      </c>
      <c r="U471" s="34"/>
      <c r="V471" s="35"/>
      <c r="W471" s="35"/>
      <c r="X471" s="18"/>
      <c r="Y471" s="18" t="str">
        <f t="shared" si="80"/>
        <v xml:space="preserve"> przyłącze napow. nN</v>
      </c>
      <c r="Z471" s="16"/>
      <c r="AA471" s="35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/>
      <c r="D472" s="28"/>
      <c r="E472" s="28"/>
      <c r="F472" s="27"/>
      <c r="G472" s="29"/>
      <c r="H472" s="12"/>
      <c r="I472" s="27"/>
      <c r="J472" s="27"/>
      <c r="K472" s="27" t="str">
        <f t="shared" si="81"/>
        <v>()</v>
      </c>
      <c r="L472" s="83"/>
      <c r="M472" s="87">
        <f t="shared" si="83"/>
        <v>0</v>
      </c>
      <c r="N472" s="30"/>
      <c r="O472" s="30"/>
      <c r="P472" s="89"/>
      <c r="Q472" s="43"/>
      <c r="R472" s="30"/>
      <c r="S472" s="30"/>
      <c r="T472" s="30">
        <f t="shared" si="82"/>
        <v>0</v>
      </c>
      <c r="U472" s="34"/>
      <c r="V472" s="35"/>
      <c r="W472" s="35"/>
      <c r="X472" s="18"/>
      <c r="Y472" s="18" t="str">
        <f t="shared" si="80"/>
        <v xml:space="preserve"> przyłącze napow. nN</v>
      </c>
      <c r="Z472" s="16"/>
      <c r="AA472" s="16"/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27"/>
      <c r="D473" s="28"/>
      <c r="E473" s="28"/>
      <c r="F473" s="27"/>
      <c r="G473" s="29"/>
      <c r="H473" s="12"/>
      <c r="I473" s="27"/>
      <c r="J473" s="27"/>
      <c r="K473" s="27" t="str">
        <f t="shared" si="81"/>
        <v>()</v>
      </c>
      <c r="L473" s="83"/>
      <c r="M473" s="87">
        <f t="shared" si="83"/>
        <v>0</v>
      </c>
      <c r="N473" s="30"/>
      <c r="O473" s="30"/>
      <c r="P473" s="89"/>
      <c r="Q473" s="19"/>
      <c r="R473" s="30"/>
      <c r="S473" s="30"/>
      <c r="T473" s="30">
        <f t="shared" si="82"/>
        <v>0</v>
      </c>
      <c r="U473" s="34"/>
      <c r="V473" s="35"/>
      <c r="W473" s="35"/>
      <c r="X473" s="18"/>
      <c r="Y473" s="18" t="str">
        <f t="shared" si="80"/>
        <v xml:space="preserve"> przyłącze napow. nN</v>
      </c>
      <c r="Z473" s="16"/>
      <c r="AA473" s="16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/>
      <c r="D474" s="28"/>
      <c r="E474" s="28"/>
      <c r="F474" s="27"/>
      <c r="G474" s="29"/>
      <c r="H474" s="12"/>
      <c r="I474" s="27"/>
      <c r="J474" s="27"/>
      <c r="K474" s="27" t="str">
        <f t="shared" si="81"/>
        <v>()</v>
      </c>
      <c r="L474" s="83"/>
      <c r="M474" s="87">
        <f t="shared" si="83"/>
        <v>0</v>
      </c>
      <c r="N474" s="30"/>
      <c r="O474" s="30"/>
      <c r="P474" s="89"/>
      <c r="Q474" s="97"/>
      <c r="R474" s="30"/>
      <c r="S474" s="30"/>
      <c r="T474" s="30">
        <f t="shared" si="82"/>
        <v>0</v>
      </c>
      <c r="U474" s="34"/>
      <c r="V474" s="35"/>
      <c r="W474" s="35"/>
      <c r="X474" s="18"/>
      <c r="Y474" s="18" t="str">
        <f t="shared" si="80"/>
        <v xml:space="preserve"> przyłącze napow. nN</v>
      </c>
      <c r="Z474" s="16"/>
      <c r="AA474" s="16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27"/>
      <c r="D475" s="28"/>
      <c r="E475" s="28"/>
      <c r="F475" s="27"/>
      <c r="G475" s="29"/>
      <c r="H475" s="12"/>
      <c r="I475" s="27"/>
      <c r="J475" s="27"/>
      <c r="K475" s="27" t="str">
        <f t="shared" si="81"/>
        <v>()</v>
      </c>
      <c r="L475" s="83"/>
      <c r="M475" s="87">
        <f t="shared" si="83"/>
        <v>0</v>
      </c>
      <c r="N475" s="30"/>
      <c r="O475" s="30"/>
      <c r="P475" s="89"/>
      <c r="Q475" s="19"/>
      <c r="R475" s="30"/>
      <c r="S475" s="30"/>
      <c r="T475" s="30">
        <f t="shared" si="82"/>
        <v>0</v>
      </c>
      <c r="U475" s="34"/>
      <c r="V475" s="35"/>
      <c r="W475" s="35"/>
      <c r="X475" s="18"/>
      <c r="Y475" s="18" t="str">
        <f t="shared" si="80"/>
        <v xml:space="preserve"> przyłącze napow. nN</v>
      </c>
      <c r="Z475" s="16"/>
      <c r="AA475" s="16"/>
      <c r="AB475" s="16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28"/>
      <c r="E476" s="28"/>
      <c r="F476" s="10"/>
      <c r="G476" s="29"/>
      <c r="H476" s="12"/>
      <c r="I476" s="27"/>
      <c r="J476" s="27"/>
      <c r="K476" s="27" t="str">
        <f t="shared" si="81"/>
        <v>()</v>
      </c>
      <c r="L476" s="83"/>
      <c r="M476" s="87">
        <f t="shared" si="83"/>
        <v>0</v>
      </c>
      <c r="N476" s="30"/>
      <c r="O476" s="30"/>
      <c r="P476" s="89"/>
      <c r="Q476" s="97"/>
      <c r="R476" s="30"/>
      <c r="S476" s="30"/>
      <c r="T476" s="30">
        <f t="shared" si="82"/>
        <v>0</v>
      </c>
      <c r="U476" s="34"/>
      <c r="V476" s="35"/>
      <c r="W476" s="35"/>
      <c r="X476" s="18"/>
      <c r="Y476" s="18" t="str">
        <f t="shared" si="80"/>
        <v xml:space="preserve"> przyłącze napow. nN</v>
      </c>
      <c r="Z476" s="16"/>
      <c r="AA476" s="16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54"/>
      <c r="D477" s="53"/>
      <c r="E477" s="53"/>
      <c r="F477" s="54"/>
      <c r="G477" s="88"/>
      <c r="H477" s="54"/>
      <c r="I477" s="54"/>
      <c r="J477" s="54"/>
      <c r="K477" s="27" t="str">
        <f t="shared" si="81"/>
        <v>()</v>
      </c>
      <c r="L477" s="31"/>
      <c r="M477" s="87">
        <f t="shared" si="83"/>
        <v>0</v>
      </c>
      <c r="N477" s="30"/>
      <c r="O477" s="30"/>
      <c r="P477" s="89"/>
      <c r="Q477" s="43"/>
      <c r="R477" s="30"/>
      <c r="S477" s="30"/>
      <c r="T477" s="30">
        <f t="shared" si="82"/>
        <v>0</v>
      </c>
      <c r="U477" s="34"/>
      <c r="V477" s="35"/>
      <c r="W477" s="18"/>
      <c r="X477" s="18"/>
      <c r="Y477" s="18" t="str">
        <f t="shared" si="80"/>
        <v xml:space="preserve"> przyłącze napow. nN</v>
      </c>
      <c r="Z477" s="16"/>
      <c r="AA477" s="18" t="s">
        <v>12</v>
      </c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54"/>
      <c r="D478" s="53"/>
      <c r="E478" s="53"/>
      <c r="F478" s="54"/>
      <c r="G478" s="88"/>
      <c r="H478" s="54"/>
      <c r="I478" s="54"/>
      <c r="J478" s="54"/>
      <c r="K478" s="27" t="str">
        <f t="shared" si="81"/>
        <v>()</v>
      </c>
      <c r="L478" s="31"/>
      <c r="M478" s="87">
        <f t="shared" si="83"/>
        <v>0</v>
      </c>
      <c r="N478" s="30"/>
      <c r="O478" s="30"/>
      <c r="P478" s="33"/>
      <c r="Q478" s="43"/>
      <c r="R478" s="30"/>
      <c r="S478" s="30"/>
      <c r="T478" s="30">
        <f t="shared" si="82"/>
        <v>0</v>
      </c>
      <c r="U478" s="34"/>
      <c r="V478" s="35"/>
      <c r="W478" s="18"/>
      <c r="X478" s="18"/>
      <c r="Y478" s="18" t="str">
        <f t="shared" si="80"/>
        <v xml:space="preserve"> przyłącze napow. nN</v>
      </c>
      <c r="Z478" s="16"/>
      <c r="AA478" s="18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10"/>
      <c r="D479" s="56"/>
      <c r="E479" s="56"/>
      <c r="F479" s="10"/>
      <c r="G479" s="65"/>
      <c r="H479" s="10"/>
      <c r="I479" s="10"/>
      <c r="J479" s="10"/>
      <c r="K479" s="27" t="str">
        <f t="shared" si="81"/>
        <v>()</v>
      </c>
      <c r="L479" s="104"/>
      <c r="M479" s="87">
        <f t="shared" si="83"/>
        <v>0</v>
      </c>
      <c r="N479" s="30"/>
      <c r="O479" s="30"/>
      <c r="P479" s="33"/>
      <c r="Q479" s="43"/>
      <c r="R479" s="30"/>
      <c r="S479" s="30"/>
      <c r="T479" s="30">
        <f t="shared" si="82"/>
        <v>0</v>
      </c>
      <c r="U479" s="34"/>
      <c r="V479" s="35"/>
      <c r="W479" s="18"/>
      <c r="X479" s="18"/>
      <c r="Y479" s="18" t="str">
        <f t="shared" si="80"/>
        <v xml:space="preserve"> przyłącze napow. nN</v>
      </c>
      <c r="Z479" s="16"/>
      <c r="AA479" s="18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27"/>
      <c r="D480" s="28"/>
      <c r="E480" s="28"/>
      <c r="F480" s="10"/>
      <c r="G480" s="29"/>
      <c r="H480" s="12"/>
      <c r="I480" s="27"/>
      <c r="J480" s="27"/>
      <c r="K480" s="27" t="str">
        <f t="shared" si="81"/>
        <v>()</v>
      </c>
      <c r="L480" s="83"/>
      <c r="M480" s="87">
        <f t="shared" si="83"/>
        <v>0</v>
      </c>
      <c r="N480" s="30"/>
      <c r="O480" s="30"/>
      <c r="P480" s="89"/>
      <c r="Q480" s="19"/>
      <c r="R480" s="30"/>
      <c r="S480" s="30"/>
      <c r="T480" s="30">
        <f t="shared" si="82"/>
        <v>0</v>
      </c>
      <c r="U480" s="34"/>
      <c r="V480" s="35"/>
      <c r="W480" s="35"/>
      <c r="X480" s="18"/>
      <c r="Y480" s="18" t="str">
        <f t="shared" si="80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10"/>
      <c r="D481" s="53"/>
      <c r="E481" s="53"/>
      <c r="F481" s="27"/>
      <c r="G481" s="29"/>
      <c r="H481" s="12"/>
      <c r="I481" s="27"/>
      <c r="J481" s="27"/>
      <c r="K481" s="27" t="str">
        <f t="shared" si="81"/>
        <v>()</v>
      </c>
      <c r="L481" s="83"/>
      <c r="M481" s="87">
        <f t="shared" si="83"/>
        <v>0</v>
      </c>
      <c r="N481" s="30"/>
      <c r="O481" s="30"/>
      <c r="P481" s="89"/>
      <c r="Q481" s="43"/>
      <c r="R481" s="30"/>
      <c r="S481" s="30"/>
      <c r="T481" s="30">
        <f t="shared" si="82"/>
        <v>0</v>
      </c>
      <c r="U481" s="34"/>
      <c r="V481" s="35"/>
      <c r="W481" s="35"/>
      <c r="X481" s="18"/>
      <c r="Y481" s="18" t="str">
        <f t="shared" si="80"/>
        <v xml:space="preserve"> przyłącze napow. nN</v>
      </c>
      <c r="Z481" s="16"/>
      <c r="AA481" s="16"/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27"/>
      <c r="D482" s="28"/>
      <c r="E482" s="53"/>
      <c r="F482" s="27"/>
      <c r="G482" s="29"/>
      <c r="H482" s="12"/>
      <c r="I482" s="27"/>
      <c r="J482" s="27"/>
      <c r="K482" s="27" t="str">
        <f t="shared" si="81"/>
        <v>()</v>
      </c>
      <c r="L482" s="83"/>
      <c r="M482" s="87">
        <f t="shared" si="83"/>
        <v>0</v>
      </c>
      <c r="N482" s="30"/>
      <c r="O482" s="30"/>
      <c r="P482" s="89"/>
      <c r="Q482" s="43"/>
      <c r="R482" s="30"/>
      <c r="S482" s="30"/>
      <c r="T482" s="30">
        <f t="shared" si="82"/>
        <v>0</v>
      </c>
      <c r="U482" s="34"/>
      <c r="V482" s="35"/>
      <c r="W482" s="35"/>
      <c r="X482" s="18"/>
      <c r="Y482" s="18" t="str">
        <f t="shared" si="80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53"/>
      <c r="E483" s="56"/>
      <c r="F483" s="10"/>
      <c r="G483" s="65"/>
      <c r="H483" s="12"/>
      <c r="I483" s="27"/>
      <c r="J483" s="27"/>
      <c r="K483" s="27" t="str">
        <f t="shared" si="81"/>
        <v>()</v>
      </c>
      <c r="L483" s="73"/>
      <c r="M483" s="87">
        <f t="shared" si="83"/>
        <v>0</v>
      </c>
      <c r="N483" s="30"/>
      <c r="O483" s="30"/>
      <c r="P483" s="89"/>
      <c r="Q483" s="19"/>
      <c r="R483" s="30"/>
      <c r="S483" s="30"/>
      <c r="T483" s="30">
        <f t="shared" si="82"/>
        <v>0</v>
      </c>
      <c r="U483" s="34"/>
      <c r="V483" s="35"/>
      <c r="W483" s="35"/>
      <c r="X483" s="18"/>
      <c r="Y483" s="18" t="str">
        <f t="shared" si="80"/>
        <v xml:space="preserve"> przyłącze napow. nN</v>
      </c>
      <c r="Z483" s="16"/>
      <c r="AA483" s="16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27"/>
      <c r="D484" s="28"/>
      <c r="E484" s="28"/>
      <c r="F484" s="27"/>
      <c r="G484" s="29"/>
      <c r="H484" s="12"/>
      <c r="I484" s="27"/>
      <c r="J484" s="27"/>
      <c r="K484" s="27" t="str">
        <f t="shared" si="81"/>
        <v>()</v>
      </c>
      <c r="L484" s="83"/>
      <c r="M484" s="87">
        <f t="shared" si="83"/>
        <v>0</v>
      </c>
      <c r="N484" s="30"/>
      <c r="O484" s="30"/>
      <c r="P484" s="89"/>
      <c r="Q484" s="97"/>
      <c r="R484" s="30"/>
      <c r="S484" s="30"/>
      <c r="T484" s="30">
        <f t="shared" si="82"/>
        <v>0</v>
      </c>
      <c r="U484" s="34"/>
      <c r="V484" s="35"/>
      <c r="W484" s="35"/>
      <c r="X484" s="18"/>
      <c r="Y484" s="18" t="str">
        <f t="shared" si="80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10"/>
      <c r="D485" s="53"/>
      <c r="E485" s="28"/>
      <c r="F485" s="10"/>
      <c r="G485" s="29"/>
      <c r="H485" s="12"/>
      <c r="I485" s="27"/>
      <c r="J485" s="27"/>
      <c r="K485" s="27" t="str">
        <f t="shared" si="81"/>
        <v>()</v>
      </c>
      <c r="L485" s="83"/>
      <c r="M485" s="87">
        <f t="shared" si="83"/>
        <v>0</v>
      </c>
      <c r="N485" s="30"/>
      <c r="O485" s="30"/>
      <c r="P485" s="89"/>
      <c r="Q485" s="19"/>
      <c r="R485" s="30"/>
      <c r="S485" s="30"/>
      <c r="T485" s="30">
        <f t="shared" si="82"/>
        <v>0</v>
      </c>
      <c r="U485" s="34"/>
      <c r="V485" s="35"/>
      <c r="W485" s="35"/>
      <c r="X485" s="18"/>
      <c r="Y485" s="18" t="str">
        <f t="shared" si="80"/>
        <v xml:space="preserve"> przyłącze napow. nN</v>
      </c>
      <c r="Z485" s="16"/>
      <c r="AA485" s="16"/>
      <c r="AB485" s="16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5"/>
      <c r="B486" s="103"/>
      <c r="C486" s="27"/>
      <c r="D486" s="28"/>
      <c r="E486" s="28"/>
      <c r="F486" s="10"/>
      <c r="G486" s="29"/>
      <c r="H486" s="12"/>
      <c r="I486" s="27"/>
      <c r="J486" s="27"/>
      <c r="K486" s="27" t="str">
        <f t="shared" si="81"/>
        <v>()</v>
      </c>
      <c r="L486" s="83"/>
      <c r="M486" s="87">
        <f t="shared" si="83"/>
        <v>0</v>
      </c>
      <c r="N486" s="30"/>
      <c r="O486" s="30"/>
      <c r="P486" s="89"/>
      <c r="Q486" s="97"/>
      <c r="R486" s="30"/>
      <c r="S486" s="30"/>
      <c r="T486" s="30">
        <f t="shared" si="82"/>
        <v>0</v>
      </c>
      <c r="U486" s="34"/>
      <c r="V486" s="35"/>
      <c r="W486" s="35"/>
      <c r="X486" s="18"/>
      <c r="Y486" s="18" t="str">
        <f t="shared" si="80"/>
        <v xml:space="preserve"> przyłącze napow. nN</v>
      </c>
      <c r="Z486" s="16"/>
      <c r="AA486" s="16"/>
      <c r="AB486" s="18"/>
      <c r="AC486" s="35"/>
      <c r="AD486" s="35"/>
      <c r="AE486" s="35"/>
      <c r="AF486" s="35"/>
      <c r="AG486" s="35"/>
      <c r="AH486" s="35"/>
      <c r="AI486" s="35"/>
    </row>
    <row r="487" spans="1:35" ht="30" customHeight="1" thickTop="1" thickBot="1" x14ac:dyDescent="0.25">
      <c r="D487" s="53"/>
      <c r="E487" s="28"/>
      <c r="F487" s="27"/>
      <c r="G487" s="29"/>
      <c r="I487" s="27"/>
      <c r="J487" s="27"/>
      <c r="K487" s="27" t="str">
        <f t="shared" si="81"/>
        <v>()</v>
      </c>
      <c r="L487" s="83"/>
      <c r="M487" s="87">
        <f t="shared" si="83"/>
        <v>0</v>
      </c>
      <c r="N487" s="30"/>
      <c r="O487" s="30"/>
      <c r="P487" s="89"/>
      <c r="Q487" s="97"/>
      <c r="R487" s="30"/>
      <c r="S487" s="30"/>
      <c r="T487" s="30">
        <f t="shared" si="82"/>
        <v>0</v>
      </c>
      <c r="U487" s="34"/>
      <c r="Y487" s="18" t="str">
        <f t="shared" ref="Y487:Y507" si="84">IF(S487="T",(", lampa OU, przyłącze napow. nN"), (" przyłącze napow. nN"))</f>
        <v xml:space="preserve"> przyłącze napow. nN</v>
      </c>
      <c r="Z487" s="16"/>
    </row>
    <row r="488" spans="1:35" ht="30" customHeight="1" thickBot="1" x14ac:dyDescent="0.25">
      <c r="C488" s="27"/>
      <c r="D488" s="28"/>
      <c r="E488" s="28"/>
      <c r="F488" s="27"/>
      <c r="G488" s="29"/>
      <c r="I488" s="27"/>
      <c r="J488" s="27"/>
      <c r="K488" s="27" t="str">
        <f t="shared" si="81"/>
        <v>()</v>
      </c>
      <c r="L488" s="83"/>
      <c r="M488" s="87">
        <f t="shared" si="83"/>
        <v>0</v>
      </c>
      <c r="N488" s="30"/>
      <c r="O488" s="30"/>
      <c r="P488" s="89"/>
      <c r="R488" s="30"/>
      <c r="S488" s="30"/>
      <c r="T488" s="30">
        <f t="shared" si="82"/>
        <v>0</v>
      </c>
      <c r="U488" s="34"/>
      <c r="Y488" s="18" t="str">
        <f t="shared" si="84"/>
        <v xml:space="preserve"> przyłącze napow. nN</v>
      </c>
      <c r="Z488" s="16"/>
    </row>
    <row r="489" spans="1:35" ht="30" customHeight="1" thickBot="1" x14ac:dyDescent="0.25">
      <c r="D489" s="53"/>
      <c r="E489" s="28"/>
      <c r="F489" s="27"/>
      <c r="G489" s="29"/>
      <c r="I489" s="27"/>
      <c r="J489" s="27"/>
      <c r="K489" s="27" t="str">
        <f t="shared" si="81"/>
        <v>()</v>
      </c>
      <c r="L489" s="83"/>
      <c r="M489" s="87">
        <f t="shared" si="83"/>
        <v>0</v>
      </c>
      <c r="N489" s="30"/>
      <c r="O489" s="30"/>
      <c r="P489" s="89"/>
      <c r="Q489" s="97"/>
      <c r="R489" s="30"/>
      <c r="S489" s="30"/>
      <c r="T489" s="30">
        <f t="shared" si="82"/>
        <v>0</v>
      </c>
      <c r="U489" s="34"/>
      <c r="Y489" s="18" t="str">
        <f t="shared" si="84"/>
        <v xml:space="preserve"> przyłącze napow. nN</v>
      </c>
      <c r="Z489" s="16"/>
    </row>
    <row r="490" spans="1:35" ht="30" customHeight="1" thickBot="1" x14ac:dyDescent="0.25">
      <c r="C490" s="27"/>
      <c r="D490" s="28"/>
      <c r="E490" s="53"/>
      <c r="F490" s="27"/>
      <c r="G490" s="29"/>
      <c r="I490" s="27"/>
      <c r="J490" s="27"/>
      <c r="K490" s="27" t="str">
        <f t="shared" si="81"/>
        <v>()</v>
      </c>
      <c r="L490" s="83"/>
      <c r="M490" s="87">
        <f t="shared" si="83"/>
        <v>0</v>
      </c>
      <c r="N490" s="30"/>
      <c r="O490" s="30"/>
      <c r="P490" s="89"/>
      <c r="R490" s="30"/>
      <c r="S490" s="30"/>
      <c r="T490" s="30">
        <f t="shared" si="82"/>
        <v>0</v>
      </c>
      <c r="U490" s="34"/>
      <c r="Y490" s="18" t="str">
        <f t="shared" si="84"/>
        <v xml:space="preserve"> przyłącze napow. nN</v>
      </c>
      <c r="Z490" s="16"/>
    </row>
    <row r="491" spans="1:35" ht="30" customHeight="1" thickBot="1" x14ac:dyDescent="0.25">
      <c r="D491" s="53"/>
      <c r="E491" s="53"/>
      <c r="F491" s="27"/>
      <c r="G491" s="29"/>
      <c r="I491" s="27"/>
      <c r="J491" s="27"/>
      <c r="K491" s="27" t="str">
        <f t="shared" si="81"/>
        <v>()</v>
      </c>
      <c r="L491" s="77"/>
      <c r="M491" s="87">
        <f t="shared" si="83"/>
        <v>0</v>
      </c>
      <c r="N491" s="30"/>
      <c r="O491" s="30"/>
      <c r="P491" s="89"/>
      <c r="Q491" s="97"/>
      <c r="R491" s="30"/>
      <c r="S491" s="30"/>
      <c r="T491" s="30">
        <f t="shared" si="82"/>
        <v>0</v>
      </c>
      <c r="U491" s="34"/>
      <c r="Y491" s="18" t="str">
        <f t="shared" si="84"/>
        <v xml:space="preserve"> przyłącze napow. nN</v>
      </c>
      <c r="Z491" s="16"/>
    </row>
    <row r="492" spans="1:35" ht="30" customHeight="1" thickBot="1" x14ac:dyDescent="0.25">
      <c r="C492" s="27"/>
      <c r="D492" s="28"/>
      <c r="E492" s="28"/>
      <c r="F492" s="10"/>
      <c r="G492" s="29"/>
      <c r="I492" s="27"/>
      <c r="J492" s="27"/>
      <c r="K492" s="27" t="str">
        <f t="shared" si="81"/>
        <v>()</v>
      </c>
      <c r="L492" s="31"/>
      <c r="M492" s="87">
        <f t="shared" si="83"/>
        <v>0</v>
      </c>
      <c r="N492" s="30"/>
      <c r="O492" s="30"/>
      <c r="P492" s="89"/>
      <c r="Q492" s="97"/>
      <c r="R492" s="30"/>
      <c r="S492" s="30"/>
      <c r="T492" s="30">
        <f t="shared" si="82"/>
        <v>0</v>
      </c>
      <c r="U492" s="34"/>
      <c r="Y492" s="18" t="str">
        <f t="shared" si="84"/>
        <v xml:space="preserve"> przyłącze napow. nN</v>
      </c>
      <c r="Z492" s="16"/>
    </row>
    <row r="493" spans="1:35" ht="30" customHeight="1" thickBot="1" x14ac:dyDescent="0.25">
      <c r="C493" s="54"/>
      <c r="D493" s="53"/>
      <c r="E493" s="53"/>
      <c r="F493" s="54"/>
      <c r="G493" s="88"/>
      <c r="H493" s="54"/>
      <c r="I493" s="54"/>
      <c r="J493" s="54"/>
      <c r="K493" s="27" t="str">
        <f t="shared" si="81"/>
        <v>()</v>
      </c>
      <c r="L493" s="31"/>
      <c r="M493" s="87">
        <f t="shared" si="83"/>
        <v>0</v>
      </c>
      <c r="N493" s="30"/>
      <c r="O493" s="30"/>
      <c r="P493" s="89"/>
      <c r="Q493" s="97"/>
      <c r="R493" s="30"/>
      <c r="S493" s="30"/>
      <c r="T493" s="30">
        <f t="shared" si="82"/>
        <v>0</v>
      </c>
      <c r="U493" s="34"/>
      <c r="Y493" s="18" t="str">
        <f t="shared" si="84"/>
        <v xml:space="preserve"> przyłącze napow. nN</v>
      </c>
      <c r="Z493" s="16"/>
    </row>
    <row r="494" spans="1:35" ht="30" customHeight="1" thickBot="1" x14ac:dyDescent="0.25">
      <c r="C494" s="54"/>
      <c r="D494" s="53"/>
      <c r="E494" s="53"/>
      <c r="F494" s="54"/>
      <c r="G494" s="88"/>
      <c r="H494" s="54"/>
      <c r="I494" s="54"/>
      <c r="J494" s="54"/>
      <c r="K494" s="27" t="str">
        <f t="shared" si="81"/>
        <v>()</v>
      </c>
      <c r="L494" s="31"/>
      <c r="M494" s="87">
        <f t="shared" si="83"/>
        <v>0</v>
      </c>
      <c r="N494" s="30"/>
      <c r="O494" s="30"/>
      <c r="P494" s="106"/>
      <c r="Q494" s="97"/>
      <c r="R494" s="30"/>
      <c r="S494" s="30"/>
      <c r="T494" s="30">
        <f t="shared" si="82"/>
        <v>0</v>
      </c>
      <c r="U494" s="34"/>
      <c r="Y494" s="18" t="str">
        <f t="shared" si="84"/>
        <v xml:space="preserve"> przyłącze napow. nN</v>
      </c>
      <c r="Z494" s="16"/>
    </row>
    <row r="495" spans="1:35" ht="30" customHeight="1" thickBot="1" x14ac:dyDescent="0.25">
      <c r="D495" s="56"/>
      <c r="E495" s="56"/>
      <c r="F495" s="10"/>
      <c r="G495" s="65"/>
      <c r="H495" s="10"/>
      <c r="I495" s="10"/>
      <c r="J495" s="10"/>
      <c r="K495" s="27" t="str">
        <f t="shared" si="81"/>
        <v>()</v>
      </c>
      <c r="L495" s="104"/>
      <c r="M495" s="87">
        <f t="shared" si="83"/>
        <v>0</v>
      </c>
      <c r="N495" s="30"/>
      <c r="O495" s="30"/>
      <c r="P495" s="106"/>
      <c r="Q495" s="97"/>
      <c r="R495" s="30"/>
      <c r="S495" s="30"/>
      <c r="T495" s="30">
        <f t="shared" si="82"/>
        <v>0</v>
      </c>
      <c r="U495" s="34"/>
      <c r="Y495" s="18" t="str">
        <f t="shared" si="84"/>
        <v xml:space="preserve"> przyłącze napow. nN</v>
      </c>
      <c r="Z495" s="16"/>
    </row>
    <row r="496" spans="1:35" ht="30" customHeight="1" thickBot="1" x14ac:dyDescent="0.25">
      <c r="D496" s="28"/>
      <c r="E496" s="28"/>
      <c r="F496" s="10"/>
      <c r="G496" s="29"/>
      <c r="I496" s="27"/>
      <c r="J496" s="27"/>
      <c r="K496" s="27" t="str">
        <f t="shared" si="81"/>
        <v>()</v>
      </c>
      <c r="L496" s="31"/>
      <c r="M496" s="87">
        <f t="shared" si="83"/>
        <v>0</v>
      </c>
      <c r="N496" s="30"/>
      <c r="O496" s="30"/>
      <c r="P496" s="107"/>
      <c r="R496" s="30"/>
      <c r="S496" s="30"/>
      <c r="T496" s="30">
        <f t="shared" si="82"/>
        <v>0</v>
      </c>
      <c r="U496" s="34"/>
      <c r="Y496" s="18" t="str">
        <f t="shared" si="84"/>
        <v xml:space="preserve"> przyłącze napow. nN</v>
      </c>
      <c r="Z496" s="16"/>
    </row>
    <row r="497" spans="3:26" ht="30" customHeight="1" thickTop="1" x14ac:dyDescent="0.2">
      <c r="C497" s="27"/>
      <c r="D497" s="28"/>
      <c r="E497" s="28"/>
      <c r="F497" s="27"/>
      <c r="G497" s="65"/>
      <c r="I497" s="27"/>
      <c r="J497" s="27"/>
      <c r="K497" s="27" t="str">
        <f t="shared" si="81"/>
        <v>()</v>
      </c>
      <c r="L497" s="31"/>
      <c r="M497" s="87">
        <f t="shared" si="83"/>
        <v>0</v>
      </c>
      <c r="N497" s="30"/>
      <c r="O497" s="30"/>
      <c r="P497" s="108"/>
      <c r="R497" s="30"/>
      <c r="S497" s="30"/>
      <c r="T497" s="30">
        <f t="shared" si="82"/>
        <v>0</v>
      </c>
      <c r="U497" s="34"/>
      <c r="X497" s="18" t="str">
        <f t="shared" ref="X497:X507" si="85">IF(R497="4xAL50 + 1xAL25", ("AL.  4x50 mm2+AL. 1x25 mm2"), ("AL. 4x50 mm2+AL. 3x50 mm2"))</f>
        <v>AL. 4x50 mm2+AL. 3x50 mm2</v>
      </c>
      <c r="Y497" s="18" t="str">
        <f t="shared" si="84"/>
        <v xml:space="preserve"> przyłącze napow. nN</v>
      </c>
      <c r="Z497" s="16"/>
    </row>
    <row r="498" spans="3:26" ht="30" customHeight="1" x14ac:dyDescent="0.2">
      <c r="D498" s="28"/>
      <c r="E498" s="28"/>
      <c r="F498" s="10"/>
      <c r="G498" s="29"/>
      <c r="I498" s="27"/>
      <c r="J498" s="27"/>
      <c r="K498" s="27"/>
      <c r="L498" s="31"/>
      <c r="M498" s="87">
        <f t="shared" si="83"/>
        <v>0</v>
      </c>
      <c r="N498" s="30"/>
      <c r="O498" s="30"/>
      <c r="P498" s="108"/>
      <c r="Q498" s="97"/>
      <c r="R498" s="30"/>
      <c r="S498" s="30"/>
      <c r="T498" s="30">
        <f t="shared" si="82"/>
        <v>0</v>
      </c>
      <c r="U498" s="34"/>
      <c r="X498" s="18" t="str">
        <f t="shared" si="85"/>
        <v>AL. 4x50 mm2+AL. 3x50 mm2</v>
      </c>
      <c r="Y498" s="18" t="str">
        <f t="shared" si="84"/>
        <v xml:space="preserve"> przyłącze napow. nN</v>
      </c>
      <c r="Z498" s="16"/>
    </row>
    <row r="499" spans="3:26" ht="30" customHeight="1" thickBot="1" x14ac:dyDescent="0.25">
      <c r="C499" s="27"/>
      <c r="D499" s="28"/>
      <c r="E499" s="28"/>
      <c r="F499" s="27"/>
      <c r="G499" s="29"/>
      <c r="I499" s="27"/>
      <c r="J499" s="27"/>
      <c r="K499" s="27"/>
      <c r="L499" s="31"/>
      <c r="M499" s="87">
        <f t="shared" si="83"/>
        <v>0</v>
      </c>
      <c r="N499" s="30"/>
      <c r="O499" s="30"/>
      <c r="P499" s="33"/>
      <c r="R499" s="30"/>
      <c r="S499" s="30"/>
      <c r="T499" s="30">
        <f t="shared" si="82"/>
        <v>0</v>
      </c>
      <c r="U499" s="34"/>
      <c r="X499" s="18" t="str">
        <f t="shared" si="85"/>
        <v>AL. 4x50 mm2+AL. 3x50 mm2</v>
      </c>
      <c r="Y499" s="18" t="str">
        <f t="shared" si="84"/>
        <v xml:space="preserve"> przyłącze napow. nN</v>
      </c>
      <c r="Z499" s="16"/>
    </row>
    <row r="500" spans="3:26" ht="30" customHeight="1" thickBot="1" x14ac:dyDescent="0.25">
      <c r="D500" s="28"/>
      <c r="E500" s="53"/>
      <c r="F500" s="27"/>
      <c r="G500" s="29"/>
      <c r="I500" s="27"/>
      <c r="J500" s="27"/>
      <c r="K500" s="27"/>
      <c r="L500" s="31"/>
      <c r="M500" s="87">
        <f t="shared" si="83"/>
        <v>0</v>
      </c>
      <c r="N500" s="30"/>
      <c r="O500" s="30"/>
      <c r="P500" s="89"/>
      <c r="R500" s="30"/>
      <c r="S500" s="30"/>
      <c r="T500" s="30">
        <f t="shared" si="82"/>
        <v>0</v>
      </c>
      <c r="U500" s="34"/>
      <c r="X500" s="18" t="str">
        <f t="shared" si="85"/>
        <v>AL. 4x50 mm2+AL. 3x50 mm2</v>
      </c>
      <c r="Y500" s="18" t="str">
        <f t="shared" si="84"/>
        <v xml:space="preserve"> przyłącze napow. nN</v>
      </c>
      <c r="Z500" s="16"/>
    </row>
    <row r="501" spans="3:26" ht="30" customHeight="1" thickBot="1" x14ac:dyDescent="0.25">
      <c r="C501" s="27"/>
      <c r="D501" s="28"/>
      <c r="E501" s="53"/>
      <c r="F501" s="27"/>
      <c r="G501" s="29"/>
      <c r="I501" s="27"/>
      <c r="J501" s="27"/>
      <c r="K501" s="27"/>
      <c r="L501" s="31"/>
      <c r="M501" s="87">
        <f t="shared" si="83"/>
        <v>0</v>
      </c>
      <c r="N501" s="30"/>
      <c r="O501" s="30"/>
      <c r="P501" s="89"/>
      <c r="Q501" s="97"/>
      <c r="R501" s="30"/>
      <c r="S501" s="30"/>
      <c r="T501" s="30">
        <f t="shared" si="82"/>
        <v>0</v>
      </c>
      <c r="U501" s="34"/>
      <c r="X501" s="18" t="str">
        <f t="shared" si="85"/>
        <v>AL. 4x50 mm2+AL. 3x50 mm2</v>
      </c>
      <c r="Y501" s="18" t="str">
        <f t="shared" si="84"/>
        <v xml:space="preserve"> przyłącze napow. nN</v>
      </c>
      <c r="Z501" s="16"/>
    </row>
    <row r="502" spans="3:26" ht="30" customHeight="1" thickBot="1" x14ac:dyDescent="0.25">
      <c r="D502" s="28"/>
      <c r="F502" s="27"/>
      <c r="G502" s="29"/>
      <c r="I502" s="27"/>
      <c r="J502" s="27"/>
      <c r="K502" s="27"/>
      <c r="M502" s="87">
        <f t="shared" si="83"/>
        <v>0</v>
      </c>
      <c r="N502" s="30"/>
      <c r="O502" s="30"/>
      <c r="P502" s="89"/>
      <c r="R502" s="30"/>
      <c r="S502" s="30"/>
      <c r="T502" s="30">
        <f t="shared" si="82"/>
        <v>0</v>
      </c>
      <c r="U502" s="34"/>
      <c r="X502" s="18" t="str">
        <f t="shared" si="85"/>
        <v>AL. 4x50 mm2+AL. 3x50 mm2</v>
      </c>
      <c r="Y502" s="18" t="str">
        <f t="shared" si="84"/>
        <v xml:space="preserve"> przyłącze napow. nN</v>
      </c>
      <c r="Z502" s="16"/>
    </row>
    <row r="503" spans="3:26" ht="30" customHeight="1" x14ac:dyDescent="0.2">
      <c r="C503" s="27"/>
      <c r="D503" s="28"/>
      <c r="E503" s="28"/>
      <c r="F503" s="10"/>
      <c r="G503" s="29"/>
      <c r="I503" s="27"/>
      <c r="J503" s="27"/>
      <c r="K503" s="27"/>
      <c r="L503" s="31"/>
      <c r="M503" s="87">
        <f t="shared" si="83"/>
        <v>0</v>
      </c>
      <c r="N503" s="30"/>
      <c r="O503" s="30"/>
      <c r="P503" s="33"/>
      <c r="R503" s="30"/>
      <c r="S503" s="30"/>
      <c r="T503" s="30">
        <f t="shared" si="82"/>
        <v>0</v>
      </c>
      <c r="U503" s="34"/>
      <c r="X503" s="18" t="str">
        <f t="shared" si="85"/>
        <v>AL. 4x50 mm2+AL. 3x50 mm2</v>
      </c>
      <c r="Y503" s="18" t="str">
        <f t="shared" si="84"/>
        <v xml:space="preserve"> przyłącze napow. nN</v>
      </c>
      <c r="Z503" s="16"/>
    </row>
    <row r="504" spans="3:26" ht="30" customHeight="1" x14ac:dyDescent="0.2">
      <c r="D504" s="28"/>
      <c r="E504" s="28"/>
      <c r="F504" s="27"/>
      <c r="G504" s="29"/>
      <c r="I504" s="27"/>
      <c r="J504" s="27"/>
      <c r="K504" s="27"/>
      <c r="L504" s="31"/>
      <c r="M504" s="87">
        <f t="shared" si="83"/>
        <v>0</v>
      </c>
      <c r="N504" s="30"/>
      <c r="O504" s="30"/>
      <c r="P504" s="33"/>
      <c r="R504" s="30"/>
      <c r="S504" s="30"/>
      <c r="T504" s="30">
        <f t="shared" ref="T504:T511" si="86">IF(S504="T",20,0)</f>
        <v>0</v>
      </c>
      <c r="U504" s="34"/>
      <c r="X504" s="18" t="str">
        <f t="shared" si="85"/>
        <v>AL. 4x50 mm2+AL. 3x50 mm2</v>
      </c>
      <c r="Y504" s="18" t="str">
        <f t="shared" si="84"/>
        <v xml:space="preserve"> przyłącze napow. nN</v>
      </c>
      <c r="Z504" s="16"/>
    </row>
    <row r="505" spans="3:26" ht="30" customHeight="1" x14ac:dyDescent="0.2">
      <c r="C505" s="27"/>
      <c r="D505" s="28"/>
      <c r="E505" s="28"/>
      <c r="F505" s="27"/>
      <c r="G505" s="29"/>
      <c r="I505" s="27"/>
      <c r="J505" s="27"/>
      <c r="K505" s="27"/>
      <c r="L505" s="31"/>
      <c r="M505" s="87">
        <f t="shared" si="83"/>
        <v>0</v>
      </c>
      <c r="N505" s="30"/>
      <c r="O505" s="30"/>
      <c r="P505" s="33"/>
      <c r="R505" s="30"/>
      <c r="S505" s="30"/>
      <c r="T505" s="30">
        <f t="shared" si="86"/>
        <v>0</v>
      </c>
      <c r="U505" s="34"/>
      <c r="X505" s="18" t="str">
        <f t="shared" si="85"/>
        <v>AL. 4x50 mm2+AL. 3x50 mm2</v>
      </c>
      <c r="Y505" s="18" t="str">
        <f t="shared" si="84"/>
        <v xml:space="preserve"> przyłącze napow. nN</v>
      </c>
      <c r="Z505" s="16"/>
    </row>
    <row r="506" spans="3:26" ht="30" customHeight="1" x14ac:dyDescent="0.2">
      <c r="D506" s="28"/>
      <c r="E506" s="28"/>
      <c r="F506" s="10"/>
      <c r="G506" s="29"/>
      <c r="I506" s="27"/>
      <c r="J506" s="27"/>
      <c r="K506" s="27"/>
      <c r="L506" s="31"/>
      <c r="M506" s="87">
        <f t="shared" si="83"/>
        <v>0</v>
      </c>
      <c r="N506" s="30"/>
      <c r="O506" s="30"/>
      <c r="P506" s="33"/>
      <c r="R506" s="30"/>
      <c r="S506" s="30"/>
      <c r="T506" s="30">
        <f t="shared" si="86"/>
        <v>0</v>
      </c>
      <c r="U506" s="34"/>
      <c r="X506" s="18" t="str">
        <f t="shared" si="85"/>
        <v>AL. 4x50 mm2+AL. 3x50 mm2</v>
      </c>
      <c r="Y506" s="18" t="str">
        <f t="shared" si="84"/>
        <v xml:space="preserve"> przyłącze napow. nN</v>
      </c>
      <c r="Z506" s="16"/>
    </row>
    <row r="507" spans="3:26" ht="30" customHeight="1" x14ac:dyDescent="0.2">
      <c r="C507" s="27"/>
      <c r="D507" s="28"/>
      <c r="E507" s="28"/>
      <c r="F507" s="10"/>
      <c r="G507" s="29"/>
      <c r="I507" s="27"/>
      <c r="J507" s="27"/>
      <c r="K507" s="27"/>
      <c r="L507" s="31"/>
      <c r="M507" s="87">
        <f t="shared" si="83"/>
        <v>0</v>
      </c>
      <c r="N507" s="30"/>
      <c r="O507" s="30"/>
      <c r="P507" s="33"/>
      <c r="R507" s="30"/>
      <c r="S507" s="30"/>
      <c r="T507" s="30">
        <f t="shared" si="86"/>
        <v>0</v>
      </c>
      <c r="U507" s="34"/>
      <c r="X507" s="18" t="str">
        <f t="shared" si="85"/>
        <v>AL. 4x50 mm2+AL. 3x50 mm2</v>
      </c>
      <c r="Y507" s="18" t="str">
        <f t="shared" si="84"/>
        <v xml:space="preserve"> przyłącze napow. nN</v>
      </c>
      <c r="Z507" s="16"/>
    </row>
    <row r="508" spans="3:26" ht="30" customHeight="1" thickBot="1" x14ac:dyDescent="0.25">
      <c r="D508" s="28"/>
      <c r="E508" s="28"/>
      <c r="F508" s="27"/>
      <c r="G508" s="29"/>
      <c r="I508" s="27"/>
      <c r="J508" s="27"/>
      <c r="K508" s="27"/>
      <c r="L508" s="31"/>
      <c r="M508" s="87">
        <f t="shared" si="83"/>
        <v>0</v>
      </c>
      <c r="N508" s="30"/>
      <c r="O508" s="30"/>
      <c r="P508" s="33"/>
      <c r="R508" s="30"/>
      <c r="S508" s="30"/>
      <c r="T508" s="30">
        <f t="shared" si="86"/>
        <v>0</v>
      </c>
      <c r="U508" s="34"/>
      <c r="X508" s="18" t="str">
        <f>IF(R508="4xAL50 + 1xAL25", ("AL.  4x50 mm2+AL. 1x25 mm2"), ("AL. 4x50 mm2+AL. 2x50 mm2"))</f>
        <v>AL. 4x50 mm2+AL. 2x50 mm2</v>
      </c>
      <c r="Y508" s="18" t="str">
        <f>IF(S508="T",(" lampa OU, przyłącze napow. nN"), (" przyłącze napow. nN"))</f>
        <v xml:space="preserve"> przyłącze napow. nN</v>
      </c>
      <c r="Z508" s="16"/>
    </row>
    <row r="509" spans="3:26" ht="30" customHeight="1" thickBot="1" x14ac:dyDescent="0.25">
      <c r="C509" s="27"/>
      <c r="D509" s="28"/>
      <c r="E509" s="53"/>
      <c r="F509" s="27"/>
      <c r="G509" s="29"/>
      <c r="I509" s="27"/>
      <c r="J509" s="27"/>
      <c r="K509" s="27"/>
      <c r="L509" s="31"/>
      <c r="M509" s="87">
        <f t="shared" si="83"/>
        <v>0</v>
      </c>
      <c r="N509" s="30"/>
      <c r="O509" s="30"/>
      <c r="P509" s="89"/>
      <c r="R509" s="30"/>
      <c r="S509" s="30"/>
      <c r="T509" s="30">
        <f t="shared" si="86"/>
        <v>0</v>
      </c>
      <c r="U509" s="34"/>
      <c r="X509" s="18" t="str">
        <f>IF(R509="4xAL50 + 1xAL25", ("AL.  4x50 mm2+AL. 1x25 mm2"), ("AL. 4x50 mm2+AL. 2x50 mm2"))</f>
        <v>AL. 4x50 mm2+AL. 2x50 mm2</v>
      </c>
      <c r="Y509" s="18" t="str">
        <f>IF(S509="T",(" lampa OU, przyłącze napow. nN"), (" przyłącze napow. nN"))</f>
        <v xml:space="preserve"> przyłącze napow. nN</v>
      </c>
      <c r="Z509" s="16"/>
    </row>
    <row r="510" spans="3:26" ht="15" thickBot="1" x14ac:dyDescent="0.25">
      <c r="C510" s="54"/>
      <c r="D510" s="54"/>
      <c r="E510" s="53"/>
      <c r="F510" s="46"/>
      <c r="G510" s="46"/>
      <c r="H510" s="46"/>
      <c r="I510" s="46"/>
      <c r="J510" s="46"/>
      <c r="K510" s="27"/>
      <c r="L510" s="31" t="str">
        <f>CONCATENATE(M510,"(",P510,")m")</f>
        <v>0()m</v>
      </c>
      <c r="M510" s="87">
        <f t="shared" si="83"/>
        <v>0</v>
      </c>
      <c r="N510" s="39"/>
      <c r="O510" s="39"/>
      <c r="P510" s="89"/>
      <c r="R510" s="39"/>
      <c r="S510" s="39"/>
      <c r="T510" s="30">
        <f t="shared" si="86"/>
        <v>0</v>
      </c>
      <c r="U510" s="34"/>
    </row>
    <row r="511" spans="3:26" x14ac:dyDescent="0.2">
      <c r="C511" s="54"/>
      <c r="D511" s="54"/>
      <c r="E511" s="53"/>
      <c r="F511" s="46"/>
      <c r="G511" s="46"/>
      <c r="H511" s="46"/>
      <c r="I511" s="46"/>
      <c r="J511" s="46"/>
      <c r="K511" s="27"/>
      <c r="L511" s="31">
        <v>6</v>
      </c>
      <c r="M511" s="87">
        <f t="shared" si="83"/>
        <v>0</v>
      </c>
      <c r="N511" s="39"/>
      <c r="O511" s="39"/>
      <c r="R511" s="39"/>
      <c r="S511" s="39"/>
      <c r="T511" s="30">
        <f t="shared" si="86"/>
        <v>0</v>
      </c>
      <c r="U511" s="34"/>
    </row>
    <row r="512" spans="3:26" x14ac:dyDescent="0.2">
      <c r="C512" s="111"/>
      <c r="D512" s="111"/>
      <c r="E512" s="56"/>
      <c r="F512" s="109"/>
      <c r="G512" s="109"/>
      <c r="H512" s="109"/>
      <c r="I512" s="109"/>
      <c r="J512" s="109"/>
      <c r="K512" s="111"/>
      <c r="L512" s="104"/>
      <c r="M512" s="87">
        <f t="shared" si="83"/>
        <v>0</v>
      </c>
      <c r="N512" s="110"/>
      <c r="O512" s="110"/>
      <c r="R512" s="110"/>
      <c r="S512" s="110"/>
      <c r="T512" s="110"/>
      <c r="U512" s="34"/>
    </row>
    <row r="513" spans="1:35" x14ac:dyDescent="0.2">
      <c r="C513" s="27">
        <v>51</v>
      </c>
      <c r="M513" s="87">
        <f t="shared" si="83"/>
        <v>0</v>
      </c>
      <c r="U513" s="34"/>
    </row>
    <row r="514" spans="1:35" s="9" customFormat="1" x14ac:dyDescent="0.2">
      <c r="A514" s="20"/>
      <c r="B514" s="20"/>
      <c r="C514" s="10">
        <v>52</v>
      </c>
      <c r="D514" s="11"/>
      <c r="E514" s="11"/>
      <c r="F514" s="12"/>
      <c r="G514" s="13"/>
      <c r="H514" s="12"/>
      <c r="I514" s="12"/>
      <c r="J514" s="12"/>
      <c r="K514" s="12"/>
      <c r="L514" s="15"/>
      <c r="M514" s="16"/>
      <c r="N514" s="14"/>
      <c r="O514" s="14"/>
      <c r="P514" s="17"/>
      <c r="Q514" s="19"/>
      <c r="R514" s="14"/>
      <c r="S514" s="14"/>
      <c r="T514" s="14"/>
      <c r="U514" s="34"/>
      <c r="V514" s="16"/>
      <c r="W514" s="16"/>
      <c r="X514" s="18"/>
      <c r="Y514" s="18"/>
      <c r="Z514" s="18"/>
      <c r="AA514" s="16"/>
      <c r="AB514" s="16"/>
      <c r="AC514" s="35"/>
      <c r="AD514" s="35"/>
      <c r="AE514" s="35"/>
      <c r="AF514" s="35"/>
      <c r="AG514" s="35"/>
      <c r="AH514" s="35"/>
      <c r="AI514" s="35"/>
    </row>
    <row r="515" spans="1:35" s="9" customFormat="1" x14ac:dyDescent="0.2">
      <c r="A515" s="20"/>
      <c r="B515" s="20"/>
      <c r="C515" s="10">
        <v>53</v>
      </c>
      <c r="D515" s="11"/>
      <c r="E515" s="11"/>
      <c r="F515" s="12"/>
      <c r="G515" s="13"/>
      <c r="H515" s="12"/>
      <c r="I515" s="12"/>
      <c r="J515" s="12"/>
      <c r="K515" s="12"/>
      <c r="L515" s="15"/>
      <c r="M515" s="16"/>
      <c r="N515" s="14"/>
      <c r="O515" s="14"/>
      <c r="P515" s="17"/>
      <c r="Q515" s="19"/>
      <c r="R515" s="14"/>
      <c r="S515" s="14"/>
      <c r="T515" s="14"/>
      <c r="U515" s="34"/>
      <c r="V515" s="16"/>
      <c r="W515" s="16"/>
      <c r="X515" s="18"/>
      <c r="Y515" s="18"/>
      <c r="Z515" s="18"/>
      <c r="AA515" s="16"/>
      <c r="AB515" s="16"/>
      <c r="AC515" s="35"/>
      <c r="AD515" s="35"/>
      <c r="AE515" s="35"/>
      <c r="AF515" s="35"/>
      <c r="AG515" s="35"/>
      <c r="AH515" s="35"/>
      <c r="AI515" s="35"/>
    </row>
    <row r="516" spans="1:35" s="9" customFormat="1" x14ac:dyDescent="0.2">
      <c r="A516" s="20"/>
      <c r="B516" s="20"/>
      <c r="C516" s="27">
        <v>49</v>
      </c>
      <c r="D516" s="11"/>
      <c r="E516" s="11"/>
      <c r="F516" s="12"/>
      <c r="G516" s="13"/>
      <c r="H516" s="12"/>
      <c r="I516" s="12"/>
      <c r="J516" s="12"/>
      <c r="K516" s="12"/>
      <c r="L516" s="15"/>
      <c r="M516" s="16"/>
      <c r="N516" s="14"/>
      <c r="O516" s="14"/>
      <c r="P516" s="17"/>
      <c r="Q516" s="19"/>
      <c r="R516" s="14"/>
      <c r="S516" s="14"/>
      <c r="T516" s="14"/>
      <c r="U516" s="34"/>
      <c r="V516" s="16"/>
      <c r="W516" s="16"/>
      <c r="X516" s="18"/>
      <c r="Y516" s="18"/>
      <c r="Z516" s="18"/>
      <c r="AA516" s="16"/>
      <c r="AB516" s="16"/>
      <c r="AC516" s="35"/>
      <c r="AD516" s="35"/>
      <c r="AE516" s="35"/>
      <c r="AF516" s="35"/>
      <c r="AG516" s="35"/>
      <c r="AH516" s="35"/>
      <c r="AI516" s="35"/>
    </row>
    <row r="517" spans="1:35" s="9" customFormat="1" x14ac:dyDescent="0.2">
      <c r="A517" s="20"/>
      <c r="B517" s="20"/>
      <c r="C517" s="10">
        <v>50</v>
      </c>
      <c r="D517" s="11"/>
      <c r="E517" s="11"/>
      <c r="F517" s="12"/>
      <c r="G517" s="13"/>
      <c r="H517" s="12"/>
      <c r="I517" s="12"/>
      <c r="J517" s="12"/>
      <c r="K517" s="12"/>
      <c r="L517" s="15"/>
      <c r="M517" s="16"/>
      <c r="N517" s="14"/>
      <c r="O517" s="14"/>
      <c r="P517" s="17"/>
      <c r="Q517" s="19"/>
      <c r="R517" s="14"/>
      <c r="S517" s="14"/>
      <c r="T517" s="14"/>
      <c r="U517" s="34"/>
      <c r="V517" s="16"/>
      <c r="W517" s="16"/>
      <c r="X517" s="18"/>
      <c r="Y517" s="18" t="str">
        <f>IF(S517="T",(", lampa OU, przyłącze napow. nN"), (" przyłącze napow. nN"))</f>
        <v xml:space="preserve"> przyłącze napow. nN</v>
      </c>
      <c r="Z517" s="18"/>
      <c r="AA517" s="16"/>
      <c r="AB517" s="16"/>
      <c r="AC517" s="35"/>
      <c r="AD517" s="35"/>
      <c r="AE517" s="35"/>
      <c r="AF517" s="35"/>
      <c r="AG517" s="35"/>
      <c r="AH517" s="35"/>
      <c r="AI517" s="35"/>
    </row>
    <row r="518" spans="1:35" s="9" customFormat="1" x14ac:dyDescent="0.2">
      <c r="A518" s="20"/>
      <c r="B518" s="20"/>
      <c r="C518" s="27">
        <v>51</v>
      </c>
      <c r="D518" s="11"/>
      <c r="E518" s="11"/>
      <c r="F518" s="12"/>
      <c r="G518" s="13"/>
      <c r="H518" s="12"/>
      <c r="I518" s="12"/>
      <c r="J518" s="12"/>
      <c r="K518" s="12"/>
      <c r="L518" s="15"/>
      <c r="M518" s="16"/>
      <c r="N518" s="14"/>
      <c r="O518" s="14"/>
      <c r="P518" s="17"/>
      <c r="Q518" s="19"/>
      <c r="R518" s="14"/>
      <c r="S518" s="14"/>
      <c r="T518" s="14"/>
      <c r="U518" s="34"/>
      <c r="V518" s="16"/>
      <c r="W518" s="16"/>
      <c r="X518" s="18"/>
      <c r="Y518" s="18"/>
      <c r="Z518" s="18"/>
      <c r="AA518" s="16"/>
      <c r="AB518" s="16"/>
      <c r="AC518" s="35"/>
      <c r="AD518" s="35"/>
      <c r="AE518" s="35"/>
      <c r="AF518" s="35"/>
      <c r="AG518" s="35"/>
      <c r="AH518" s="35"/>
      <c r="AI518" s="35"/>
    </row>
    <row r="519" spans="1:35" s="9" customFormat="1" x14ac:dyDescent="0.2">
      <c r="A519" s="20"/>
      <c r="B519" s="20"/>
      <c r="C519" s="10">
        <v>52</v>
      </c>
      <c r="D519" s="11"/>
      <c r="E519" s="11"/>
      <c r="F519" s="12"/>
      <c r="G519" s="13"/>
      <c r="H519" s="12"/>
      <c r="I519" s="12"/>
      <c r="J519" s="12"/>
      <c r="K519" s="12"/>
      <c r="L519" s="15"/>
      <c r="M519" s="16"/>
      <c r="N519" s="14"/>
      <c r="O519" s="14"/>
      <c r="P519" s="17"/>
      <c r="Q519" s="19"/>
      <c r="R519" s="14"/>
      <c r="S519" s="14"/>
      <c r="T519" s="14"/>
      <c r="U519" s="34"/>
      <c r="V519" s="16"/>
      <c r="W519" s="16"/>
      <c r="X519" s="18"/>
      <c r="Y519" s="18"/>
      <c r="Z519" s="18"/>
      <c r="AA519" s="16"/>
      <c r="AB519" s="16"/>
      <c r="AC519" s="35"/>
      <c r="AD519" s="35"/>
      <c r="AE519" s="35"/>
      <c r="AF519" s="35"/>
      <c r="AG519" s="35"/>
      <c r="AH519" s="35"/>
      <c r="AI519" s="35"/>
    </row>
    <row r="520" spans="1:35" s="9" customFormat="1" x14ac:dyDescent="0.2">
      <c r="A520" s="20"/>
      <c r="B520" s="20"/>
      <c r="C520" s="27">
        <v>53</v>
      </c>
      <c r="D520" s="11"/>
      <c r="E520" s="11"/>
      <c r="F520" s="12"/>
      <c r="G520" s="13"/>
      <c r="H520" s="12"/>
      <c r="I520" s="12"/>
      <c r="J520" s="12"/>
      <c r="K520" s="12"/>
      <c r="L520" s="15"/>
      <c r="M520" s="16"/>
      <c r="N520" s="14"/>
      <c r="O520" s="14"/>
      <c r="P520" s="17"/>
      <c r="Q520" s="19"/>
      <c r="R520" s="14"/>
      <c r="S520" s="14"/>
      <c r="T520" s="14"/>
      <c r="U520" s="34"/>
      <c r="V520" s="16"/>
      <c r="W520" s="16"/>
      <c r="X520" s="18"/>
      <c r="Y520" s="18"/>
      <c r="Z520" s="18"/>
      <c r="AA520" s="16"/>
      <c r="AB520" s="16"/>
      <c r="AC520" s="35"/>
      <c r="AD520" s="35"/>
      <c r="AE520" s="35"/>
      <c r="AF520" s="35"/>
      <c r="AG520" s="35"/>
      <c r="AH520" s="35"/>
      <c r="AI520" s="35"/>
    </row>
    <row r="521" spans="1:35" s="9" customFormat="1" x14ac:dyDescent="0.2">
      <c r="A521" s="20"/>
      <c r="B521" s="20"/>
      <c r="C521" s="10">
        <v>54</v>
      </c>
      <c r="D521" s="11"/>
      <c r="E521" s="11"/>
      <c r="F521" s="12"/>
      <c r="G521" s="13"/>
      <c r="H521" s="12"/>
      <c r="I521" s="12"/>
      <c r="J521" s="12"/>
      <c r="K521" s="12"/>
      <c r="L521" s="15"/>
      <c r="M521" s="16"/>
      <c r="N521" s="14"/>
      <c r="O521" s="14"/>
      <c r="P521" s="17"/>
      <c r="Q521" s="19"/>
      <c r="R521" s="14"/>
      <c r="S521" s="14"/>
      <c r="T521" s="14"/>
      <c r="U521" s="34"/>
      <c r="V521" s="16"/>
      <c r="W521" s="16"/>
      <c r="X521" s="18"/>
      <c r="Y521" s="18"/>
      <c r="Z521" s="18"/>
      <c r="AA521" s="16"/>
      <c r="AB521" s="16"/>
      <c r="AC521" s="35"/>
      <c r="AD521" s="35"/>
      <c r="AE521" s="35"/>
      <c r="AF521" s="35"/>
      <c r="AG521" s="35"/>
      <c r="AH521" s="35"/>
      <c r="AI521" s="35"/>
    </row>
    <row r="522" spans="1:35" s="9" customFormat="1" x14ac:dyDescent="0.2">
      <c r="A522" s="20"/>
      <c r="B522" s="20"/>
      <c r="C522" s="27">
        <v>55</v>
      </c>
      <c r="D522" s="11"/>
      <c r="E522" s="11"/>
      <c r="F522" s="12"/>
      <c r="G522" s="13"/>
      <c r="H522" s="12"/>
      <c r="I522" s="12"/>
      <c r="J522" s="12"/>
      <c r="K522" s="12"/>
      <c r="L522" s="15"/>
      <c r="M522" s="16"/>
      <c r="N522" s="14"/>
      <c r="O522" s="14"/>
      <c r="P522" s="17"/>
      <c r="Q522" s="19"/>
      <c r="R522" s="14"/>
      <c r="S522" s="14"/>
      <c r="T522" s="14"/>
      <c r="U522" s="16"/>
      <c r="V522" s="16"/>
      <c r="W522" s="16"/>
      <c r="X522" s="18"/>
      <c r="Y522" s="18"/>
      <c r="Z522" s="18"/>
      <c r="AA522" s="16"/>
      <c r="AB522" s="16"/>
      <c r="AC522" s="35"/>
      <c r="AD522" s="35"/>
      <c r="AE522" s="35"/>
      <c r="AF522" s="35"/>
      <c r="AG522" s="35"/>
      <c r="AH522" s="35"/>
      <c r="AI522" s="35"/>
    </row>
    <row r="523" spans="1:35" s="9" customFormat="1" x14ac:dyDescent="0.2">
      <c r="A523" s="20"/>
      <c r="B523" s="20"/>
      <c r="C523" s="10">
        <v>56</v>
      </c>
      <c r="D523" s="11"/>
      <c r="E523" s="11"/>
      <c r="F523" s="12"/>
      <c r="G523" s="13"/>
      <c r="H523" s="12"/>
      <c r="I523" s="12"/>
      <c r="J523" s="12"/>
      <c r="K523" s="12"/>
      <c r="L523" s="15"/>
      <c r="M523" s="16"/>
      <c r="N523" s="14"/>
      <c r="O523" s="14"/>
      <c r="P523" s="17"/>
      <c r="Q523" s="19"/>
      <c r="R523" s="14"/>
      <c r="S523" s="14"/>
      <c r="T523" s="14"/>
      <c r="U523" s="16"/>
      <c r="V523" s="16"/>
      <c r="W523" s="16"/>
      <c r="X523" s="18"/>
      <c r="Y523" s="18"/>
      <c r="Z523" s="18"/>
      <c r="AA523" s="16"/>
      <c r="AB523" s="16"/>
      <c r="AC523" s="35"/>
      <c r="AD523" s="35"/>
      <c r="AE523" s="35"/>
      <c r="AF523" s="35"/>
      <c r="AG523" s="35"/>
      <c r="AH523" s="35"/>
      <c r="AI523" s="35"/>
    </row>
  </sheetData>
  <autoFilter ref="A3:AA516" xr:uid="{00000000-0009-0000-0000-00003D000000}"/>
  <conditionalFormatting sqref="F4:F191">
    <cfRule type="containsText" dxfId="13" priority="5" operator="containsText" text="spr">
      <formula>NOT(ISERROR(SEARCH("spr",F4)))</formula>
    </cfRule>
  </conditionalFormatting>
  <conditionalFormatting sqref="G4:G144">
    <cfRule type="containsText" dxfId="12" priority="4" operator="containsText" text="check">
      <formula>NOT(ISERROR(SEARCH("check",G4)))</formula>
    </cfRule>
  </conditionalFormatting>
  <conditionalFormatting sqref="I3:I106">
    <cfRule type="containsText" dxfId="11" priority="2" operator="containsText" text="Fałsz">
      <formula>NOT(ISERROR(SEARCH("Fałsz",I3)))</formula>
    </cfRule>
  </conditionalFormatting>
  <conditionalFormatting sqref="I4">
    <cfRule type="cellIs" dxfId="10" priority="3" operator="equal">
      <formula>FALSE</formula>
    </cfRule>
  </conditionalFormatting>
  <conditionalFormatting sqref="J3:J277">
    <cfRule type="containsText" dxfId="9" priority="1" operator="containsText" text="0">
      <formula>NOT(ISERROR(SEARCH("0",J3)))</formula>
    </cfRule>
  </conditionalFormatting>
  <pageMargins left="0.7" right="0.7" top="0.75" bottom="0.75" header="0.3" footer="0.3"/>
  <pageSetup paperSize="9" orientation="landscape" r:id="rId1"/>
  <rowBreaks count="6" manualBreakCount="6">
    <brk id="255" min="2" max="15" man="1"/>
    <brk id="281" min="2" max="15" man="1"/>
    <brk id="351" min="2" max="15" man="1"/>
    <brk id="362" min="2" max="15" man="1"/>
    <brk id="468" min="2" max="15" man="1"/>
    <brk id="486" min="2" max="15" man="1"/>
  </rowBreaks>
  <colBreaks count="2" manualBreakCount="2">
    <brk id="11" min="2" max="120" man="1"/>
    <brk id="15" max="26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B525-483E-49D6-8A68-D54DD05E25C3}">
  <sheetPr codeName="Arkusz14"/>
  <dimension ref="A1:AI527"/>
  <sheetViews>
    <sheetView topLeftCell="C3" zoomScaleNormal="100" zoomScaleSheetLayoutView="85" workbookViewId="0">
      <pane ySplit="1" topLeftCell="A4" activePane="bottomLeft" state="frozen"/>
      <selection activeCell="C3" sqref="C3"/>
      <selection pane="bottomLeft" activeCell="C4" sqref="A4:XFD7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IF(N3="P",1.4308*P3+64.2+37.8+T3,IF(OR(N3="Kr",N3="RPKr",N3="RPK",N3="K"),501+321.33+1.43*P3+79,IF(OR(N3="Nr",N3="N",N3="Nrp"),2*501*COS(W3/2)+20+79+125,IF(N3="Or",657,IF(OR(N3="Pb",N3="BN",N3="Pp"),1.43*P3+64.2+77.6+T8," CHECK")))))</f>
        <v xml:space="preserve"> CHECK</v>
      </c>
      <c r="H3" s="10" t="str">
        <f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167</v>
      </c>
      <c r="W3" s="35">
        <f ca="1">RADIANS(V3)</f>
        <v>2.9146998508305302</v>
      </c>
      <c r="X3" s="18" t="b">
        <f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>IF(S3="T",(", lampa OU, przyłącze napow. nN"), (" przyłącze napow. nN"))</f>
        <v xml:space="preserve"> przyłącze napow. nN</v>
      </c>
      <c r="Z3" s="18">
        <f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x14ac:dyDescent="0.2">
      <c r="A4" s="127"/>
      <c r="B4" s="128"/>
      <c r="C4" s="165" t="s">
        <v>23</v>
      </c>
      <c r="D4" s="166"/>
      <c r="E4" s="166"/>
      <c r="F4" s="166"/>
      <c r="G4" s="166"/>
      <c r="H4" s="166"/>
      <c r="I4" s="166"/>
      <c r="J4" s="167"/>
      <c r="K4" s="119" t="e">
        <f>CONCATENATE(P4," m")</f>
        <v>#REF!</v>
      </c>
      <c r="L4" s="129"/>
      <c r="M4" s="130"/>
      <c r="N4" s="131"/>
      <c r="O4" s="129"/>
      <c r="P4" s="145" t="e">
        <f>SUM(#REF!)</f>
        <v>#REF!</v>
      </c>
      <c r="Q4" s="132"/>
      <c r="R4" s="39">
        <v>1</v>
      </c>
      <c r="S4" s="133" t="e">
        <f>SUM(#REF!)</f>
        <v>#REF!</v>
      </c>
      <c r="T4" s="134"/>
      <c r="U4" s="135"/>
      <c r="V4" s="135"/>
      <c r="W4" s="136"/>
      <c r="X4" s="136"/>
      <c r="Y4" s="136"/>
      <c r="Z4" s="137"/>
      <c r="AA4" s="138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15.75" customHeight="1" x14ac:dyDescent="0.2">
      <c r="A5" s="127"/>
      <c r="B5" s="128"/>
      <c r="C5" s="165" t="s">
        <v>1</v>
      </c>
      <c r="D5" s="168"/>
      <c r="E5" s="168"/>
      <c r="F5" s="168"/>
      <c r="G5" s="168"/>
      <c r="H5" s="168"/>
      <c r="I5" s="168"/>
      <c r="J5" s="169"/>
      <c r="K5" s="117">
        <f>D3</f>
        <v>1</v>
      </c>
      <c r="L5" s="129"/>
      <c r="M5" s="130"/>
      <c r="N5" s="131"/>
      <c r="O5" s="129"/>
      <c r="P5" s="132"/>
      <c r="Q5" s="132"/>
      <c r="R5" s="39">
        <v>1</v>
      </c>
      <c r="S5" s="133"/>
      <c r="T5" s="134"/>
      <c r="U5" s="135"/>
      <c r="V5" s="135"/>
      <c r="W5" s="136"/>
      <c r="X5" s="136"/>
      <c r="Y5" s="136"/>
      <c r="Z5" s="137"/>
      <c r="AA5" s="138"/>
      <c r="AB5" s="135"/>
      <c r="AC5" s="135"/>
      <c r="AD5" s="135"/>
      <c r="AE5" s="135"/>
      <c r="AF5" s="135"/>
      <c r="AG5" s="135"/>
      <c r="AH5" s="135"/>
      <c r="AI5" s="135"/>
    </row>
    <row r="6" spans="1:35" s="139" customFormat="1" ht="15" customHeight="1" x14ac:dyDescent="0.2">
      <c r="A6" s="127"/>
      <c r="B6" s="128"/>
      <c r="C6" s="160" t="s">
        <v>79</v>
      </c>
      <c r="D6" s="161"/>
      <c r="E6" s="161"/>
      <c r="F6" s="161"/>
      <c r="G6" s="148" t="s">
        <v>80</v>
      </c>
      <c r="H6" s="150">
        <v>2</v>
      </c>
      <c r="I6" s="149"/>
      <c r="J6" s="148" t="s">
        <v>98</v>
      </c>
      <c r="K6" s="151" t="s">
        <v>81</v>
      </c>
      <c r="L6" s="140"/>
      <c r="M6" s="141"/>
      <c r="N6" s="131"/>
      <c r="O6" s="131"/>
      <c r="P6" s="131"/>
      <c r="Q6" s="131"/>
      <c r="R6" s="39">
        <v>1</v>
      </c>
      <c r="S6" s="142"/>
      <c r="T6" s="134"/>
      <c r="U6" s="135"/>
      <c r="V6" s="135"/>
      <c r="W6" s="136"/>
      <c r="X6" s="136"/>
      <c r="Y6" s="136"/>
      <c r="Z6" s="137"/>
      <c r="AA6" s="143"/>
      <c r="AB6" s="135"/>
      <c r="AC6" s="135"/>
      <c r="AD6" s="135"/>
      <c r="AE6" s="135"/>
      <c r="AF6" s="135"/>
      <c r="AG6" s="135"/>
      <c r="AH6" s="135"/>
      <c r="AI6" s="135"/>
    </row>
    <row r="7" spans="1:35" s="139" customFormat="1" ht="24" x14ac:dyDescent="0.2">
      <c r="A7" s="127"/>
      <c r="B7" s="128"/>
      <c r="C7" s="162" t="s">
        <v>59</v>
      </c>
      <c r="D7" s="162"/>
      <c r="E7" s="115" t="s">
        <v>60</v>
      </c>
      <c r="F7" s="115" t="s">
        <v>65</v>
      </c>
      <c r="G7" s="115" t="s">
        <v>66</v>
      </c>
      <c r="H7" s="115" t="s">
        <v>61</v>
      </c>
      <c r="I7" s="115" t="s">
        <v>62</v>
      </c>
      <c r="J7" s="115" t="s">
        <v>63</v>
      </c>
      <c r="K7" s="115" t="s">
        <v>64</v>
      </c>
      <c r="L7" s="140"/>
      <c r="M7" s="141"/>
      <c r="N7" s="131"/>
      <c r="O7" s="131"/>
      <c r="P7" s="131"/>
      <c r="Q7" s="131"/>
      <c r="R7" s="39">
        <v>1</v>
      </c>
      <c r="S7" s="142"/>
      <c r="T7" s="134"/>
      <c r="U7" s="135"/>
      <c r="V7" s="135"/>
      <c r="W7" s="136"/>
      <c r="X7" s="136"/>
      <c r="Y7" s="136"/>
      <c r="Z7" s="137"/>
      <c r="AA7" s="143"/>
      <c r="AB7" s="135"/>
      <c r="AC7" s="135"/>
      <c r="AD7" s="135"/>
      <c r="AE7" s="135"/>
      <c r="AF7" s="135"/>
      <c r="AG7" s="135"/>
      <c r="AH7" s="135"/>
      <c r="AI7" s="135"/>
    </row>
    <row r="8" spans="1:35" s="9" customFormat="1" ht="30" customHeight="1" x14ac:dyDescent="0.2">
      <c r="A8" s="36"/>
      <c r="B8" s="37"/>
      <c r="C8" s="116">
        <v>1</v>
      </c>
      <c r="D8" s="116">
        <v>1</v>
      </c>
      <c r="E8" s="116">
        <f>M8</f>
        <v>0</v>
      </c>
      <c r="F8" s="117" t="str">
        <f>IF(O8="-10.5/10/E",1000,IF(OR(N8="Nr",N8="Kr",N8="Or",N8="RPKr",N8="RNKr"),1472,IF(N8="P",227,IF(N8="BN",454,IF(N8="Np.",1250,"sprawdz")))))</f>
        <v>sprawdz</v>
      </c>
      <c r="G8" s="118" t="str">
        <f>IF(N8="P",1.4308*P8+64.2+37.8+T8,IF(OR(N8="Kr",N8="RPKr",N8="RPK",N8="K"),501+321.33+1.43*P8+79,IF(OR(N8="Nr",N8="N",N8="Nrp"),2*501*COS(W8/2)+20+79+125,IF(N8="Or",657,IF(OR(N8="Pb",N8="BN",N8="Pp"),1.43*P8+64.2+77.6+T9," CHECK")))))</f>
        <v xml:space="preserve"> CHECK</v>
      </c>
      <c r="H8" s="116" t="str">
        <f t="shared" ref="H8:H39" si="0">IF(O8="-10/ZN",CONCATENATE("żel. ",N8,O8),CONCATENATE("wir. ",N8,O8))</f>
        <v xml:space="preserve">wir. </v>
      </c>
      <c r="I8" s="117" t="str">
        <f t="shared" ref="I8:I71" si="1">CONCATENATE(X8,Y8)</f>
        <v>AL.  4x50 mm2+AL. 1x25 mm2 przyłącze napow. nN</v>
      </c>
      <c r="J8" s="117" t="str">
        <f>CONCATENATE("uchwyty, światłowód, ",Z8,IF(Q8=1, ", mufa i zapas", " "))</f>
        <v xml:space="preserve">uchwyty, światłowód, 0 </v>
      </c>
      <c r="K8" s="117">
        <f t="shared" ref="K8:K71" si="2">P8</f>
        <v>0</v>
      </c>
      <c r="L8" s="40" t="s">
        <v>77</v>
      </c>
      <c r="M8" s="112"/>
      <c r="N8" s="39"/>
      <c r="O8" s="40"/>
      <c r="P8" s="113"/>
      <c r="Q8" s="19"/>
      <c r="R8" s="39">
        <v>1</v>
      </c>
      <c r="S8" s="39"/>
      <c r="T8" s="30">
        <f t="shared" ref="T8:T71" si="3">IF(S8="T",20,0)</f>
        <v>0</v>
      </c>
      <c r="U8" s="34"/>
      <c r="V8" s="35">
        <f t="shared" ref="V8:V71" ca="1" si="4">RANDBETWEEN(90,180)</f>
        <v>90</v>
      </c>
      <c r="W8" s="35">
        <f t="shared" ref="W8:W71" ca="1" si="5">RADIANS(V8)</f>
        <v>1.5707963267948966</v>
      </c>
      <c r="X8" s="18" t="str">
        <f t="shared" ref="X8:X39" si="6">IF(R8=1,("AL.  4x50 mm2+AL. 1x25 mm2"),IF(R8=2,("AL.  4x50 mm2+AL. 2x25 mm2"),IF(R8=3,("AsXSn 4x50 mm2+AsXSn 1x25 mm2"),IF(R8=4,("AsXSn 4x50 mm2+AsXSn 2x25 mm2"),IF(R8=5,("AL.  4x50 mm2"),IF(R8=6,("AsXSn 4x50 mm2"),IF(R8=9,("2xAL. 2x25 mm2"),IF(R8=8,("3xAsXSn 4x50 mm2+AsXSn 2x25 mm2"),IF(R8=10,("AsXSn 4x70 mm2+AL.  4x50 mm2+AL. 2x25 mm2"),IF(R8=11,("AL.  7x50 mm2+AL. 2x25 mm2")))))))))))</f>
        <v>AL.  4x50 mm2+AL. 1x25 mm2</v>
      </c>
      <c r="Y8" s="18" t="str">
        <f t="shared" ref="Y8:Y39" si="7">IF(S8="T",(", lampa OU, przyłącze napow. nN"), (" przyłącze napow. nN"))</f>
        <v xml:space="preserve"> przyłącze napow. nN</v>
      </c>
      <c r="Z8" s="18">
        <f t="shared" ref="Z8:Z39" si="8">IF(OR(N8="Kr",N8="K"),"wspornik krańcowy",IF(N8="P","wspornik przelotowy",IF(OR(N8="Nr",N8="RNKr",N8="Np."),"wspornik narożny",IF(N8="N","wspornik narożny",IF(N8="Or","wspornik odporowy",IF(OR(N8="RPP",N8="RPPb",N8="RPPR"),"wspornik przelotowy",IF(N8="RPK","wspornik przelotowy",IF(OR(N8="RPKr",N8="RPKb"),"wspornik przelotowy",IF(N8="BN","wspornik przelotowy",IF(N8="Npr","wspornik narożny",0))))))))))</f>
        <v>0</v>
      </c>
      <c r="AA8" s="16"/>
      <c r="AB8" s="35"/>
      <c r="AC8" s="35"/>
      <c r="AD8" s="35"/>
      <c r="AE8" s="35"/>
      <c r="AF8" s="35"/>
      <c r="AG8" s="35"/>
      <c r="AH8" s="35"/>
      <c r="AI8" s="35"/>
    </row>
    <row r="9" spans="1:35" s="9" customFormat="1" ht="30" customHeight="1" thickBot="1" x14ac:dyDescent="0.25">
      <c r="A9" s="36"/>
      <c r="B9" s="37"/>
      <c r="C9" s="116">
        <v>2</v>
      </c>
      <c r="D9" s="116">
        <f>IF(E9=1,1,D8+1)</f>
        <v>2</v>
      </c>
      <c r="E9" s="116">
        <f t="shared" ref="E9:E72" si="9">M9</f>
        <v>0</v>
      </c>
      <c r="F9" s="117" t="str">
        <f t="shared" ref="F9:F72" si="10">IF(O9="-10.5/10/E",1000,IF(OR(N9="Nr",N9="Kr",N9="Or",N9="RPKr",N9="RNKr"),1472,IF(N9="P",227,IF(N9="BN",454,IF(N9="Np.",1250,"sprawdz")))))</f>
        <v>sprawdz</v>
      </c>
      <c r="G9" s="118" t="str">
        <f t="shared" ref="G9:G72" si="11">IF(N9="P",1.4308*P9+64.2+37.8+T9,IF(OR(N9="Kr",N9="RPKr",N9="RPK",N9="K"),501+321.33+1.43*P9+79,IF(OR(N9="Nr",N9="N",N9="Nrp"),2*501*COS(W9/2)+20+79+125,IF(N9="Or",657,IF(OR(N9="Pb",N9="BN",N9="Pp"),1.43*P9+64.2+77.6+T10," CHECK")))))</f>
        <v xml:space="preserve"> CHECK</v>
      </c>
      <c r="H9" s="116" t="str">
        <f t="shared" si="0"/>
        <v xml:space="preserve">wir. </v>
      </c>
      <c r="I9" s="117" t="str">
        <f t="shared" si="1"/>
        <v>AL.  4x50 mm2+AL. 1x25 mm2 przyłącze napow. nN</v>
      </c>
      <c r="J9" s="117" t="str">
        <f t="shared" ref="J9:J72" si="12">CONCATENATE("uchwyty, światłowód, ",Z9,IF(Q9=1, ", mufa i zapas", " "))</f>
        <v xml:space="preserve">uchwyty, światłowód, 0 </v>
      </c>
      <c r="K9" s="117">
        <f t="shared" si="2"/>
        <v>0</v>
      </c>
      <c r="L9" s="40" t="s">
        <v>77</v>
      </c>
      <c r="M9" s="112"/>
      <c r="N9" s="30"/>
      <c r="O9" s="30"/>
      <c r="P9" s="113"/>
      <c r="Q9" s="19"/>
      <c r="R9" s="39">
        <v>1</v>
      </c>
      <c r="S9" s="30"/>
      <c r="T9" s="30">
        <f t="shared" si="3"/>
        <v>0</v>
      </c>
      <c r="U9" s="34"/>
      <c r="V9" s="35">
        <f t="shared" ca="1" si="4"/>
        <v>173</v>
      </c>
      <c r="W9" s="35">
        <f t="shared" ca="1" si="5"/>
        <v>3.0194196059501901</v>
      </c>
      <c r="X9" s="18" t="str">
        <f t="shared" si="6"/>
        <v>AL.  4x50 mm2+AL. 1x25 mm2</v>
      </c>
      <c r="Y9" s="18" t="str">
        <f t="shared" si="7"/>
        <v xml:space="preserve"> przyłącze napow. nN</v>
      </c>
      <c r="Z9" s="18">
        <f t="shared" si="8"/>
        <v>0</v>
      </c>
      <c r="AA9" s="16"/>
      <c r="AB9" s="35"/>
      <c r="AC9" s="35"/>
      <c r="AD9" s="35"/>
      <c r="AE9" s="35"/>
      <c r="AF9" s="35"/>
      <c r="AG9" s="35"/>
      <c r="AH9" s="35"/>
      <c r="AI9" s="35"/>
    </row>
    <row r="10" spans="1:35" s="9" customFormat="1" ht="30" customHeight="1" x14ac:dyDescent="0.2">
      <c r="A10" s="36"/>
      <c r="B10" s="37"/>
      <c r="C10" s="116">
        <v>3</v>
      </c>
      <c r="D10" s="116">
        <f t="shared" ref="D10:D73" si="13">IF(E10=1,1,D9+1)</f>
        <v>3</v>
      </c>
      <c r="E10" s="116">
        <f t="shared" si="9"/>
        <v>0</v>
      </c>
      <c r="F10" s="117" t="str">
        <f t="shared" si="10"/>
        <v>sprawdz</v>
      </c>
      <c r="G10" s="118" t="str">
        <f t="shared" si="11"/>
        <v xml:space="preserve"> CHECK</v>
      </c>
      <c r="H10" s="116" t="str">
        <f t="shared" si="0"/>
        <v xml:space="preserve">wir. </v>
      </c>
      <c r="I10" s="117" t="str">
        <f t="shared" si="1"/>
        <v>AL.  4x50 mm2+AL. 1x25 mm2 przyłącze napow. nN</v>
      </c>
      <c r="J10" s="117" t="str">
        <f t="shared" si="12"/>
        <v xml:space="preserve">uchwyty, światłowód, 0 </v>
      </c>
      <c r="K10" s="117">
        <f t="shared" si="2"/>
        <v>0</v>
      </c>
      <c r="L10" s="40" t="s">
        <v>77</v>
      </c>
      <c r="M10" s="112"/>
      <c r="N10" s="39"/>
      <c r="O10" s="39"/>
      <c r="P10" s="114"/>
      <c r="Q10" s="41"/>
      <c r="R10" s="39">
        <v>1</v>
      </c>
      <c r="S10" s="30"/>
      <c r="T10" s="30">
        <f t="shared" si="3"/>
        <v>0</v>
      </c>
      <c r="U10" s="34"/>
      <c r="V10" s="35">
        <f t="shared" ca="1" si="4"/>
        <v>157</v>
      </c>
      <c r="W10" s="35">
        <f t="shared" ca="1" si="5"/>
        <v>2.7401669256310974</v>
      </c>
      <c r="X10" s="18" t="str">
        <f t="shared" si="6"/>
        <v>AL.  4x50 mm2+AL. 1x25 mm2</v>
      </c>
      <c r="Y10" s="18" t="str">
        <f t="shared" si="7"/>
        <v xml:space="preserve"> przyłącze napow. nN</v>
      </c>
      <c r="Z10" s="18">
        <f t="shared" si="8"/>
        <v>0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x14ac:dyDescent="0.2">
      <c r="A11" s="36"/>
      <c r="B11" s="37"/>
      <c r="C11" s="116">
        <v>4</v>
      </c>
      <c r="D11" s="116">
        <f t="shared" si="13"/>
        <v>4</v>
      </c>
      <c r="E11" s="116">
        <f t="shared" si="9"/>
        <v>0</v>
      </c>
      <c r="F11" s="117" t="str">
        <f t="shared" si="10"/>
        <v>sprawdz</v>
      </c>
      <c r="G11" s="118" t="str">
        <f t="shared" si="11"/>
        <v xml:space="preserve"> CHECK</v>
      </c>
      <c r="H11" s="116" t="str">
        <f t="shared" si="0"/>
        <v xml:space="preserve">wir. </v>
      </c>
      <c r="I11" s="117" t="str">
        <f t="shared" si="1"/>
        <v>AL.  4x50 mm2+AL. 1x25 mm2 przyłącze napow. nN</v>
      </c>
      <c r="J11" s="117" t="str">
        <f t="shared" si="12"/>
        <v xml:space="preserve">uchwyty, światłowód, 0 </v>
      </c>
      <c r="K11" s="117">
        <f t="shared" si="2"/>
        <v>0</v>
      </c>
      <c r="L11" s="40" t="s">
        <v>77</v>
      </c>
      <c r="M11" s="112"/>
      <c r="N11" s="30"/>
      <c r="O11" s="30"/>
      <c r="P11" s="114"/>
      <c r="Q11" s="43"/>
      <c r="R11" s="39">
        <v>1</v>
      </c>
      <c r="S11" s="30"/>
      <c r="T11" s="30">
        <f t="shared" si="3"/>
        <v>0</v>
      </c>
      <c r="U11" s="34"/>
      <c r="V11" s="35">
        <f t="shared" ca="1" si="4"/>
        <v>179</v>
      </c>
      <c r="W11" s="35">
        <f t="shared" ca="1" si="5"/>
        <v>3.12413936106985</v>
      </c>
      <c r="X11" s="18" t="str">
        <f t="shared" si="6"/>
        <v>AL.  4x50 mm2+AL. 1x25 mm2</v>
      </c>
      <c r="Y11" s="18" t="str">
        <f t="shared" si="7"/>
        <v xml:space="preserve"> przyłącze napow. nN</v>
      </c>
      <c r="Z11" s="18">
        <f t="shared" si="8"/>
        <v>0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16">
        <v>5</v>
      </c>
      <c r="D12" s="116">
        <f t="shared" si="13"/>
        <v>5</v>
      </c>
      <c r="E12" s="116">
        <f t="shared" si="9"/>
        <v>0</v>
      </c>
      <c r="F12" s="117" t="str">
        <f t="shared" si="10"/>
        <v>sprawdz</v>
      </c>
      <c r="G12" s="118" t="str">
        <f t="shared" si="11"/>
        <v xml:space="preserve"> CHECK</v>
      </c>
      <c r="H12" s="116" t="str">
        <f t="shared" si="0"/>
        <v xml:space="preserve">wir. </v>
      </c>
      <c r="I12" s="117" t="str">
        <f t="shared" si="1"/>
        <v>AL.  4x50 mm2+AL. 1x25 mm2 przyłącze napow. nN</v>
      </c>
      <c r="J12" s="117" t="str">
        <f t="shared" si="12"/>
        <v xml:space="preserve">uchwyty, światłowód, 0 </v>
      </c>
      <c r="K12" s="117">
        <f t="shared" si="2"/>
        <v>0</v>
      </c>
      <c r="L12" s="40" t="s">
        <v>77</v>
      </c>
      <c r="M12" s="112"/>
      <c r="N12" s="39"/>
      <c r="O12" s="44"/>
      <c r="P12" s="114"/>
      <c r="Q12" s="43"/>
      <c r="R12" s="39">
        <v>1</v>
      </c>
      <c r="S12" s="30"/>
      <c r="T12" s="30">
        <f t="shared" si="3"/>
        <v>0</v>
      </c>
      <c r="U12" s="34"/>
      <c r="V12" s="35">
        <f t="shared" ca="1" si="4"/>
        <v>179</v>
      </c>
      <c r="W12" s="35">
        <f t="shared" ca="1" si="5"/>
        <v>3.12413936106985</v>
      </c>
      <c r="X12" s="18" t="str">
        <f t="shared" si="6"/>
        <v>AL.  4x50 mm2+AL. 1x25 mm2</v>
      </c>
      <c r="Y12" s="18" t="str">
        <f t="shared" si="7"/>
        <v xml:space="preserve"> przyłącze napow. nN</v>
      </c>
      <c r="Z12" s="18">
        <f t="shared" si="8"/>
        <v>0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6</v>
      </c>
      <c r="D13" s="116">
        <f t="shared" si="13"/>
        <v>6</v>
      </c>
      <c r="E13" s="116">
        <f t="shared" si="9"/>
        <v>0</v>
      </c>
      <c r="F13" s="117" t="str">
        <f t="shared" si="10"/>
        <v>sprawdz</v>
      </c>
      <c r="G13" s="118" t="str">
        <f t="shared" si="11"/>
        <v xml:space="preserve"> CHECK</v>
      </c>
      <c r="H13" s="116" t="str">
        <f t="shared" si="0"/>
        <v xml:space="preserve">wir. </v>
      </c>
      <c r="I13" s="117" t="str">
        <f t="shared" si="1"/>
        <v>AL.  4x50 mm2+AL. 1x25 mm2 przyłącze napow. nN</v>
      </c>
      <c r="J13" s="117" t="str">
        <f t="shared" si="12"/>
        <v xml:space="preserve">uchwyty, światłowód, 0 </v>
      </c>
      <c r="K13" s="117">
        <f t="shared" si="2"/>
        <v>0</v>
      </c>
      <c r="L13" s="40" t="s">
        <v>77</v>
      </c>
      <c r="M13" s="112"/>
      <c r="N13" s="30"/>
      <c r="O13" s="30"/>
      <c r="P13" s="114"/>
      <c r="Q13" s="43"/>
      <c r="R13" s="39">
        <v>1</v>
      </c>
      <c r="S13" s="30"/>
      <c r="T13" s="30">
        <f t="shared" si="3"/>
        <v>0</v>
      </c>
      <c r="U13" s="34"/>
      <c r="V13" s="35">
        <f t="shared" ca="1" si="4"/>
        <v>119</v>
      </c>
      <c r="W13" s="35">
        <f t="shared" ca="1" si="5"/>
        <v>2.0769418098732522</v>
      </c>
      <c r="X13" s="18" t="str">
        <f t="shared" si="6"/>
        <v>AL.  4x50 mm2+AL. 1x25 mm2</v>
      </c>
      <c r="Y13" s="18" t="str">
        <f t="shared" si="7"/>
        <v xml:space="preserve"> przyłącze napow. nN</v>
      </c>
      <c r="Z13" s="18">
        <f t="shared" si="8"/>
        <v>0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7</v>
      </c>
      <c r="D14" s="116">
        <f t="shared" si="13"/>
        <v>7</v>
      </c>
      <c r="E14" s="116">
        <f t="shared" si="9"/>
        <v>0</v>
      </c>
      <c r="F14" s="117" t="str">
        <f t="shared" si="10"/>
        <v>sprawdz</v>
      </c>
      <c r="G14" s="118" t="str">
        <f t="shared" si="11"/>
        <v xml:space="preserve"> CHECK</v>
      </c>
      <c r="H14" s="116" t="str">
        <f t="shared" si="0"/>
        <v xml:space="preserve">wir. </v>
      </c>
      <c r="I14" s="117" t="str">
        <f t="shared" si="1"/>
        <v>AL.  4x50 mm2+AL. 1x25 mm2 przyłącze napow. nN</v>
      </c>
      <c r="J14" s="117" t="str">
        <f t="shared" si="12"/>
        <v xml:space="preserve">uchwyty, światłowód, 0 </v>
      </c>
      <c r="K14" s="117">
        <f t="shared" si="2"/>
        <v>0</v>
      </c>
      <c r="L14" s="40" t="s">
        <v>77</v>
      </c>
      <c r="M14" s="112"/>
      <c r="N14" s="30"/>
      <c r="O14" s="30"/>
      <c r="P14" s="114"/>
      <c r="Q14" s="43"/>
      <c r="R14" s="39">
        <v>1</v>
      </c>
      <c r="S14" s="30"/>
      <c r="T14" s="30">
        <f t="shared" si="3"/>
        <v>0</v>
      </c>
      <c r="U14" s="34"/>
      <c r="V14" s="35">
        <f t="shared" ca="1" si="4"/>
        <v>123</v>
      </c>
      <c r="W14" s="35">
        <f t="shared" ca="1" si="5"/>
        <v>2.1467549799530254</v>
      </c>
      <c r="X14" s="18" t="str">
        <f t="shared" si="6"/>
        <v>AL.  4x50 mm2+AL. 1x25 mm2</v>
      </c>
      <c r="Y14" s="18" t="str">
        <f t="shared" si="7"/>
        <v xml:space="preserve"> przyłącze napow. nN</v>
      </c>
      <c r="Z14" s="18">
        <f t="shared" si="8"/>
        <v>0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thickBot="1" x14ac:dyDescent="0.25">
      <c r="A15" s="36"/>
      <c r="B15" s="37"/>
      <c r="C15" s="116">
        <v>8</v>
      </c>
      <c r="D15" s="116">
        <f t="shared" si="13"/>
        <v>8</v>
      </c>
      <c r="E15" s="116">
        <f t="shared" si="9"/>
        <v>0</v>
      </c>
      <c r="F15" s="117" t="str">
        <f t="shared" si="10"/>
        <v>sprawdz</v>
      </c>
      <c r="G15" s="118" t="str">
        <f>IF(N15="P",1.4308*P15+64.2+37.8+T15,IF(OR(N15="Kr",N15="RPKr",N15="RPK",N15="K"),501+321.33+1.43*P15+79,IF(OR(N15="Nr",N15="N",N15="Nrp"),2*501*COS(W15/2)+20+79+125,IF(N15="Or",657,IF(OR(N15="Pb",N15="BN",N15="Pp"),1.43*P15+64.2+77.6+T16," CHECK")))))</f>
        <v xml:space="preserve"> CHECK</v>
      </c>
      <c r="H15" s="116" t="str">
        <f t="shared" si="0"/>
        <v xml:space="preserve">wir. </v>
      </c>
      <c r="I15" s="117" t="str">
        <f t="shared" si="1"/>
        <v>AL.  4x50 mm2+AL. 1x25 mm2 przyłącze napow. nN</v>
      </c>
      <c r="J15" s="117" t="str">
        <f t="shared" si="12"/>
        <v xml:space="preserve">uchwyty, światłowód, 0 </v>
      </c>
      <c r="K15" s="117">
        <f t="shared" si="2"/>
        <v>0</v>
      </c>
      <c r="L15" s="40" t="s">
        <v>77</v>
      </c>
      <c r="M15" s="112"/>
      <c r="N15" s="30"/>
      <c r="O15" s="30"/>
      <c r="P15" s="114"/>
      <c r="Q15" s="45"/>
      <c r="R15" s="39">
        <v>1</v>
      </c>
      <c r="S15" s="30"/>
      <c r="T15" s="30">
        <f t="shared" si="3"/>
        <v>0</v>
      </c>
      <c r="U15" s="34"/>
      <c r="V15" s="35">
        <f t="shared" ca="1" si="4"/>
        <v>131</v>
      </c>
      <c r="W15" s="35">
        <f t="shared" ca="1" si="5"/>
        <v>2.2863813201125716</v>
      </c>
      <c r="X15" s="18" t="str">
        <f t="shared" si="6"/>
        <v>AL.  4x50 mm2+AL. 1x25 mm2</v>
      </c>
      <c r="Y15" s="18" t="str">
        <f t="shared" si="7"/>
        <v xml:space="preserve"> przyłącze napow. nN</v>
      </c>
      <c r="Z15" s="18">
        <f t="shared" si="8"/>
        <v>0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9" customFormat="1" ht="30" customHeight="1" x14ac:dyDescent="0.2">
      <c r="A16" s="36"/>
      <c r="B16" s="37"/>
      <c r="C16" s="116">
        <v>9</v>
      </c>
      <c r="D16" s="116">
        <f>IF(E16=1,1,D15+1)</f>
        <v>9</v>
      </c>
      <c r="E16" s="116">
        <f t="shared" si="9"/>
        <v>0</v>
      </c>
      <c r="F16" s="117" t="str">
        <f t="shared" si="10"/>
        <v>sprawdz</v>
      </c>
      <c r="G16" s="118" t="str">
        <f t="shared" si="11"/>
        <v xml:space="preserve"> CHECK</v>
      </c>
      <c r="H16" s="116" t="str">
        <f t="shared" si="0"/>
        <v xml:space="preserve">wir. </v>
      </c>
      <c r="I16" s="117" t="str">
        <f t="shared" si="1"/>
        <v>AL.  4x50 mm2+AL. 1x25 mm2 przyłącze napow. nN</v>
      </c>
      <c r="J16" s="117" t="str">
        <f t="shared" si="12"/>
        <v xml:space="preserve">uchwyty, światłowód, 0 </v>
      </c>
      <c r="K16" s="117">
        <f t="shared" si="2"/>
        <v>0</v>
      </c>
      <c r="L16" s="40" t="s">
        <v>77</v>
      </c>
      <c r="M16" s="112"/>
      <c r="N16" s="39"/>
      <c r="O16" s="39"/>
      <c r="P16" s="114"/>
      <c r="Q16" s="43"/>
      <c r="R16" s="39">
        <v>1</v>
      </c>
      <c r="S16" s="30"/>
      <c r="T16" s="30">
        <f t="shared" si="3"/>
        <v>0</v>
      </c>
      <c r="U16" s="34"/>
      <c r="V16" s="35">
        <f t="shared" ca="1" si="4"/>
        <v>135</v>
      </c>
      <c r="W16" s="35">
        <f t="shared" ca="1" si="5"/>
        <v>2.3561944901923448</v>
      </c>
      <c r="X16" s="18" t="str">
        <f t="shared" si="6"/>
        <v>AL.  4x50 mm2+AL. 1x25 mm2</v>
      </c>
      <c r="Y16" s="18" t="str">
        <f t="shared" si="7"/>
        <v xml:space="preserve"> przyłącze napow. nN</v>
      </c>
      <c r="Z16" s="18">
        <f t="shared" si="8"/>
        <v>0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x14ac:dyDescent="0.2">
      <c r="A17" s="36"/>
      <c r="B17" s="37"/>
      <c r="C17" s="116">
        <v>10</v>
      </c>
      <c r="D17" s="116">
        <f t="shared" si="13"/>
        <v>10</v>
      </c>
      <c r="E17" s="116">
        <f t="shared" si="9"/>
        <v>0</v>
      </c>
      <c r="F17" s="117" t="str">
        <f t="shared" si="10"/>
        <v>sprawdz</v>
      </c>
      <c r="G17" s="118" t="str">
        <f t="shared" si="11"/>
        <v xml:space="preserve"> CHECK</v>
      </c>
      <c r="H17" s="116" t="str">
        <f t="shared" si="0"/>
        <v xml:space="preserve">wir. </v>
      </c>
      <c r="I17" s="117" t="str">
        <f t="shared" si="1"/>
        <v>AL.  4x50 mm2+AL. 1x25 mm2 przyłącze napow. nN</v>
      </c>
      <c r="J17" s="117" t="str">
        <f t="shared" si="12"/>
        <v xml:space="preserve">uchwyty, światłowód, 0 </v>
      </c>
      <c r="K17" s="117">
        <f t="shared" si="2"/>
        <v>0</v>
      </c>
      <c r="L17" s="40" t="s">
        <v>77</v>
      </c>
      <c r="M17" s="112"/>
      <c r="N17" s="39"/>
      <c r="O17" s="39"/>
      <c r="P17" s="114"/>
      <c r="Q17" s="43"/>
      <c r="R17" s="39">
        <v>1</v>
      </c>
      <c r="S17" s="39"/>
      <c r="T17" s="30">
        <f t="shared" si="3"/>
        <v>0</v>
      </c>
      <c r="U17" s="34"/>
      <c r="V17" s="35">
        <f t="shared" ca="1" si="4"/>
        <v>91</v>
      </c>
      <c r="W17" s="35">
        <f t="shared" ca="1" si="5"/>
        <v>1.5882496193148399</v>
      </c>
      <c r="X17" s="18" t="str">
        <f t="shared" si="6"/>
        <v>AL.  4x50 mm2+AL. 1x25 mm2</v>
      </c>
      <c r="Y17" s="18" t="str">
        <f t="shared" si="7"/>
        <v xml:space="preserve"> przyłącze napow. nN</v>
      </c>
      <c r="Z17" s="18">
        <f t="shared" si="8"/>
        <v>0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11</v>
      </c>
      <c r="D18" s="116">
        <f t="shared" si="13"/>
        <v>11</v>
      </c>
      <c r="E18" s="116">
        <f t="shared" si="9"/>
        <v>0</v>
      </c>
      <c r="F18" s="117" t="str">
        <f t="shared" si="10"/>
        <v>sprawdz</v>
      </c>
      <c r="G18" s="118" t="str">
        <f t="shared" si="11"/>
        <v xml:space="preserve"> CHECK</v>
      </c>
      <c r="H18" s="116" t="str">
        <f t="shared" si="0"/>
        <v xml:space="preserve">wir. </v>
      </c>
      <c r="I18" s="117" t="str">
        <f t="shared" si="1"/>
        <v>AL.  4x50 mm2+AL. 1x25 mm2 przyłącze napow. nN</v>
      </c>
      <c r="J18" s="117" t="str">
        <f t="shared" si="12"/>
        <v xml:space="preserve">uchwyty, światłowód, 0 </v>
      </c>
      <c r="K18" s="117">
        <f t="shared" si="2"/>
        <v>0</v>
      </c>
      <c r="L18" s="40" t="s">
        <v>77</v>
      </c>
      <c r="M18" s="112"/>
      <c r="N18" s="39"/>
      <c r="O18" s="39"/>
      <c r="P18" s="114"/>
      <c r="Q18" s="43"/>
      <c r="R18" s="39">
        <v>1</v>
      </c>
      <c r="S18" s="39"/>
      <c r="T18" s="30">
        <f t="shared" si="3"/>
        <v>0</v>
      </c>
      <c r="U18" s="34"/>
      <c r="V18" s="35">
        <f t="shared" ca="1" si="4"/>
        <v>122</v>
      </c>
      <c r="W18" s="35">
        <f t="shared" ca="1" si="5"/>
        <v>2.1293016874330819</v>
      </c>
      <c r="X18" s="18" t="str">
        <f t="shared" si="6"/>
        <v>AL.  4x50 mm2+AL. 1x25 mm2</v>
      </c>
      <c r="Y18" s="18" t="str">
        <f t="shared" si="7"/>
        <v xml:space="preserve"> przyłącze napow. nN</v>
      </c>
      <c r="Z18" s="18">
        <f t="shared" si="8"/>
        <v>0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thickBot="1" x14ac:dyDescent="0.25">
      <c r="A19" s="36"/>
      <c r="B19" s="37"/>
      <c r="C19" s="116">
        <v>12</v>
      </c>
      <c r="D19" s="116">
        <f t="shared" si="13"/>
        <v>12</v>
      </c>
      <c r="E19" s="116">
        <f t="shared" si="9"/>
        <v>0</v>
      </c>
      <c r="F19" s="117" t="str">
        <f t="shared" si="10"/>
        <v>sprawdz</v>
      </c>
      <c r="G19" s="118" t="str">
        <f t="shared" si="11"/>
        <v xml:space="preserve"> CHECK</v>
      </c>
      <c r="H19" s="116" t="str">
        <f t="shared" si="0"/>
        <v xml:space="preserve">wir. </v>
      </c>
      <c r="I19" s="117" t="str">
        <f t="shared" si="1"/>
        <v>AL.  4x50 mm2+AL. 1x25 mm2 przyłącze napow. nN</v>
      </c>
      <c r="J19" s="117" t="str">
        <f t="shared" si="12"/>
        <v xml:space="preserve">uchwyty, światłowód, 0 </v>
      </c>
      <c r="K19" s="117">
        <f t="shared" si="2"/>
        <v>0</v>
      </c>
      <c r="L19" s="40" t="s">
        <v>77</v>
      </c>
      <c r="M19" s="112"/>
      <c r="N19" s="30"/>
      <c r="O19" s="30"/>
      <c r="P19" s="114"/>
      <c r="Q19" s="43"/>
      <c r="R19" s="39">
        <v>1</v>
      </c>
      <c r="S19" s="30"/>
      <c r="T19" s="30">
        <f t="shared" si="3"/>
        <v>0</v>
      </c>
      <c r="U19" s="34"/>
      <c r="V19" s="35">
        <f t="shared" ca="1" si="4"/>
        <v>126</v>
      </c>
      <c r="W19" s="35">
        <f t="shared" ca="1" si="5"/>
        <v>2.1991148575128552</v>
      </c>
      <c r="X19" s="18" t="str">
        <f t="shared" si="6"/>
        <v>AL.  4x50 mm2+AL. 1x25 mm2</v>
      </c>
      <c r="Y19" s="18" t="str">
        <f t="shared" si="7"/>
        <v xml:space="preserve"> przyłącze napow. nN</v>
      </c>
      <c r="Z19" s="18">
        <f t="shared" si="8"/>
        <v>0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13</v>
      </c>
      <c r="D20" s="116">
        <f t="shared" si="13"/>
        <v>13</v>
      </c>
      <c r="E20" s="116">
        <f t="shared" si="9"/>
        <v>0</v>
      </c>
      <c r="F20" s="117" t="str">
        <f t="shared" si="10"/>
        <v>sprawdz</v>
      </c>
      <c r="G20" s="118" t="str">
        <f t="shared" si="11"/>
        <v xml:space="preserve"> CHECK</v>
      </c>
      <c r="H20" s="116" t="str">
        <f t="shared" si="0"/>
        <v xml:space="preserve">wir. </v>
      </c>
      <c r="I20" s="117" t="str">
        <f t="shared" si="1"/>
        <v>AL.  4x50 mm2+AL. 1x25 mm2 przyłącze napow. nN</v>
      </c>
      <c r="J20" s="117" t="str">
        <f t="shared" si="12"/>
        <v xml:space="preserve">uchwyty, światłowód, 0 </v>
      </c>
      <c r="K20" s="117">
        <f t="shared" si="2"/>
        <v>0</v>
      </c>
      <c r="L20" s="40" t="s">
        <v>77</v>
      </c>
      <c r="M20" s="112"/>
      <c r="N20" s="30"/>
      <c r="O20" s="30"/>
      <c r="P20" s="114"/>
      <c r="Q20" s="41"/>
      <c r="R20" s="39">
        <v>1</v>
      </c>
      <c r="S20" s="30"/>
      <c r="T20" s="30">
        <f t="shared" si="3"/>
        <v>0</v>
      </c>
      <c r="U20" s="34"/>
      <c r="V20" s="35">
        <f t="shared" ca="1" si="4"/>
        <v>106</v>
      </c>
      <c r="W20" s="35">
        <f t="shared" ca="1" si="5"/>
        <v>1.8500490071139892</v>
      </c>
      <c r="X20" s="18" t="str">
        <f t="shared" si="6"/>
        <v>AL.  4x50 mm2+AL. 1x25 mm2</v>
      </c>
      <c r="Y20" s="18" t="str">
        <f t="shared" si="7"/>
        <v xml:space="preserve"> przyłącze napow. nN</v>
      </c>
      <c r="Z20" s="18">
        <f t="shared" si="8"/>
        <v>0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x14ac:dyDescent="0.2">
      <c r="A21" s="36"/>
      <c r="B21" s="37"/>
      <c r="C21" s="116">
        <v>14</v>
      </c>
      <c r="D21" s="116">
        <f t="shared" si="13"/>
        <v>14</v>
      </c>
      <c r="E21" s="116">
        <f t="shared" si="9"/>
        <v>0</v>
      </c>
      <c r="F21" s="117" t="str">
        <f t="shared" si="10"/>
        <v>sprawdz</v>
      </c>
      <c r="G21" s="118" t="str">
        <f t="shared" si="11"/>
        <v xml:space="preserve"> CHECK</v>
      </c>
      <c r="H21" s="116" t="str">
        <f t="shared" si="0"/>
        <v xml:space="preserve">wir. </v>
      </c>
      <c r="I21" s="117" t="str">
        <f t="shared" si="1"/>
        <v>AL.  4x50 mm2+AL. 1x25 mm2 przyłącze napow. nN</v>
      </c>
      <c r="J21" s="117" t="str">
        <f t="shared" si="12"/>
        <v xml:space="preserve">uchwyty, światłowód, 0 </v>
      </c>
      <c r="K21" s="117">
        <f t="shared" si="2"/>
        <v>0</v>
      </c>
      <c r="L21" s="40" t="s">
        <v>77</v>
      </c>
      <c r="M21" s="112"/>
      <c r="N21" s="30"/>
      <c r="O21" s="30"/>
      <c r="P21" s="114"/>
      <c r="Q21" s="43"/>
      <c r="R21" s="39">
        <v>1</v>
      </c>
      <c r="S21" s="30"/>
      <c r="T21" s="30">
        <f t="shared" si="3"/>
        <v>0</v>
      </c>
      <c r="U21" s="34"/>
      <c r="V21" s="35">
        <f t="shared" ca="1" si="4"/>
        <v>129</v>
      </c>
      <c r="W21" s="35">
        <f t="shared" ca="1" si="5"/>
        <v>2.2514747350726849</v>
      </c>
      <c r="X21" s="18" t="str">
        <f t="shared" si="6"/>
        <v>AL.  4x50 mm2+AL. 1x25 mm2</v>
      </c>
      <c r="Y21" s="18" t="str">
        <f t="shared" si="7"/>
        <v xml:space="preserve"> przyłącze napow. nN</v>
      </c>
      <c r="Z21" s="18">
        <f t="shared" si="8"/>
        <v>0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15</v>
      </c>
      <c r="D22" s="116">
        <f t="shared" si="13"/>
        <v>15</v>
      </c>
      <c r="E22" s="116">
        <f t="shared" si="9"/>
        <v>0</v>
      </c>
      <c r="F22" s="117" t="str">
        <f t="shared" si="10"/>
        <v>sprawdz</v>
      </c>
      <c r="G22" s="118" t="str">
        <f t="shared" si="11"/>
        <v xml:space="preserve"> CHECK</v>
      </c>
      <c r="H22" s="116" t="str">
        <f t="shared" si="0"/>
        <v xml:space="preserve">wir. </v>
      </c>
      <c r="I22" s="117" t="str">
        <f t="shared" si="1"/>
        <v>AL.  4x50 mm2+AL. 1x25 mm2 przyłącze napow. nN</v>
      </c>
      <c r="J22" s="117" t="str">
        <f t="shared" si="12"/>
        <v xml:space="preserve">uchwyty, światłowód, 0 </v>
      </c>
      <c r="K22" s="117">
        <f t="shared" si="2"/>
        <v>0</v>
      </c>
      <c r="L22" s="40" t="s">
        <v>77</v>
      </c>
      <c r="M22" s="112"/>
      <c r="N22" s="30"/>
      <c r="O22" s="44"/>
      <c r="P22" s="114"/>
      <c r="Q22" s="43"/>
      <c r="R22" s="39">
        <v>1</v>
      </c>
      <c r="S22" s="30"/>
      <c r="T22" s="30">
        <f t="shared" si="3"/>
        <v>0</v>
      </c>
      <c r="U22" s="34"/>
      <c r="V22" s="35">
        <f t="shared" ca="1" si="4"/>
        <v>175</v>
      </c>
      <c r="W22" s="35">
        <f t="shared" ca="1" si="5"/>
        <v>3.0543261909900767</v>
      </c>
      <c r="X22" s="18" t="str">
        <f t="shared" si="6"/>
        <v>AL.  4x50 mm2+AL. 1x25 mm2</v>
      </c>
      <c r="Y22" s="18" t="str">
        <f t="shared" si="7"/>
        <v xml:space="preserve"> przyłącze napow. nN</v>
      </c>
      <c r="Z22" s="18">
        <f t="shared" si="8"/>
        <v>0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16</v>
      </c>
      <c r="D23" s="116">
        <f t="shared" si="13"/>
        <v>16</v>
      </c>
      <c r="E23" s="116">
        <f t="shared" si="9"/>
        <v>0</v>
      </c>
      <c r="F23" s="117" t="str">
        <f t="shared" si="10"/>
        <v>sprawdz</v>
      </c>
      <c r="G23" s="118" t="str">
        <f t="shared" si="11"/>
        <v xml:space="preserve"> CHECK</v>
      </c>
      <c r="H23" s="116" t="str">
        <f t="shared" si="0"/>
        <v xml:space="preserve">wir. </v>
      </c>
      <c r="I23" s="117" t="str">
        <f t="shared" si="1"/>
        <v>AL.  4x50 mm2+AL. 1x25 mm2 przyłącze napow. nN</v>
      </c>
      <c r="J23" s="117" t="str">
        <f t="shared" si="12"/>
        <v xml:space="preserve">uchwyty, światłowód, 0 </v>
      </c>
      <c r="K23" s="117">
        <f t="shared" si="2"/>
        <v>0</v>
      </c>
      <c r="L23" s="40" t="s">
        <v>77</v>
      </c>
      <c r="M23" s="112"/>
      <c r="N23" s="30"/>
      <c r="O23" s="30"/>
      <c r="P23" s="114"/>
      <c r="Q23" s="43"/>
      <c r="R23" s="39">
        <v>1</v>
      </c>
      <c r="S23" s="30"/>
      <c r="T23" s="30">
        <f t="shared" si="3"/>
        <v>0</v>
      </c>
      <c r="U23" s="34"/>
      <c r="V23" s="35">
        <f t="shared" ca="1" si="4"/>
        <v>119</v>
      </c>
      <c r="W23" s="35">
        <f t="shared" ca="1" si="5"/>
        <v>2.0769418098732522</v>
      </c>
      <c r="X23" s="18" t="str">
        <f t="shared" si="6"/>
        <v>AL.  4x50 mm2+AL. 1x25 mm2</v>
      </c>
      <c r="Y23" s="18" t="str">
        <f t="shared" si="7"/>
        <v xml:space="preserve"> przyłącze napow. nN</v>
      </c>
      <c r="Z23" s="18">
        <f t="shared" si="8"/>
        <v>0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17</v>
      </c>
      <c r="D24" s="116">
        <f t="shared" si="13"/>
        <v>17</v>
      </c>
      <c r="E24" s="116">
        <f t="shared" si="9"/>
        <v>0</v>
      </c>
      <c r="F24" s="117" t="str">
        <f t="shared" si="10"/>
        <v>sprawdz</v>
      </c>
      <c r="G24" s="118" t="str">
        <f t="shared" si="11"/>
        <v xml:space="preserve"> CHECK</v>
      </c>
      <c r="H24" s="116" t="str">
        <f t="shared" si="0"/>
        <v xml:space="preserve">wir. </v>
      </c>
      <c r="I24" s="117" t="str">
        <f t="shared" si="1"/>
        <v>AL.  4x50 mm2+AL. 1x25 mm2 przyłącze napow. nN</v>
      </c>
      <c r="J24" s="117" t="str">
        <f t="shared" si="12"/>
        <v xml:space="preserve">uchwyty, światłowód, 0 </v>
      </c>
      <c r="K24" s="117">
        <f t="shared" si="2"/>
        <v>0</v>
      </c>
      <c r="L24" s="40" t="s">
        <v>77</v>
      </c>
      <c r="M24" s="112"/>
      <c r="N24" s="30"/>
      <c r="O24" s="30"/>
      <c r="P24" s="114"/>
      <c r="Q24" s="43"/>
      <c r="R24" s="39">
        <v>1</v>
      </c>
      <c r="S24" s="30"/>
      <c r="T24" s="30">
        <f t="shared" si="3"/>
        <v>0</v>
      </c>
      <c r="U24" s="34"/>
      <c r="V24" s="35">
        <f t="shared" ca="1" si="4"/>
        <v>96</v>
      </c>
      <c r="W24" s="35">
        <f t="shared" ca="1" si="5"/>
        <v>1.6755160819145565</v>
      </c>
      <c r="X24" s="18" t="str">
        <f t="shared" si="6"/>
        <v>AL.  4x50 mm2+AL. 1x25 mm2</v>
      </c>
      <c r="Y24" s="18" t="str">
        <f t="shared" si="7"/>
        <v xml:space="preserve"> przyłącze napow. nN</v>
      </c>
      <c r="Z24" s="18">
        <f t="shared" si="8"/>
        <v>0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18</v>
      </c>
      <c r="D25" s="116">
        <f t="shared" si="13"/>
        <v>18</v>
      </c>
      <c r="E25" s="116">
        <f t="shared" si="9"/>
        <v>0</v>
      </c>
      <c r="F25" s="117" t="str">
        <f t="shared" si="10"/>
        <v>sprawdz</v>
      </c>
      <c r="G25" s="118" t="str">
        <f t="shared" si="11"/>
        <v xml:space="preserve"> CHECK</v>
      </c>
      <c r="H25" s="116" t="str">
        <f t="shared" si="0"/>
        <v xml:space="preserve">wir. </v>
      </c>
      <c r="I25" s="117" t="str">
        <f t="shared" si="1"/>
        <v>AL.  4x50 mm2+AL. 1x25 mm2 przyłącze napow. nN</v>
      </c>
      <c r="J25" s="117" t="str">
        <f t="shared" si="12"/>
        <v xml:space="preserve">uchwyty, światłowód, 0 </v>
      </c>
      <c r="K25" s="117">
        <f t="shared" si="2"/>
        <v>0</v>
      </c>
      <c r="L25" s="40" t="s">
        <v>77</v>
      </c>
      <c r="M25" s="112"/>
      <c r="N25" s="30"/>
      <c r="O25" s="30"/>
      <c r="P25" s="114"/>
      <c r="Q25" s="43"/>
      <c r="R25" s="39">
        <v>1</v>
      </c>
      <c r="S25" s="30"/>
      <c r="T25" s="30">
        <f t="shared" si="3"/>
        <v>0</v>
      </c>
      <c r="U25" s="34"/>
      <c r="V25" s="35">
        <f t="shared" ca="1" si="4"/>
        <v>95</v>
      </c>
      <c r="W25" s="35">
        <f t="shared" ca="1" si="5"/>
        <v>1.6580627893946132</v>
      </c>
      <c r="X25" s="18" t="str">
        <f t="shared" si="6"/>
        <v>AL.  4x50 mm2+AL. 1x25 mm2</v>
      </c>
      <c r="Y25" s="18" t="str">
        <f t="shared" si="7"/>
        <v xml:space="preserve"> przyłącze napow. nN</v>
      </c>
      <c r="Z25" s="18">
        <f t="shared" si="8"/>
        <v>0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19</v>
      </c>
      <c r="D26" s="116">
        <f t="shared" si="13"/>
        <v>19</v>
      </c>
      <c r="E26" s="116">
        <f t="shared" si="9"/>
        <v>0</v>
      </c>
      <c r="F26" s="117" t="str">
        <f t="shared" si="10"/>
        <v>sprawdz</v>
      </c>
      <c r="G26" s="118" t="str">
        <f t="shared" si="11"/>
        <v xml:space="preserve"> CHECK</v>
      </c>
      <c r="H26" s="116" t="str">
        <f t="shared" si="0"/>
        <v xml:space="preserve">wir. </v>
      </c>
      <c r="I26" s="117" t="str">
        <f t="shared" si="1"/>
        <v>AL.  4x50 mm2+AL. 1x25 mm2 przyłącze napow. nN</v>
      </c>
      <c r="J26" s="117" t="str">
        <f t="shared" si="12"/>
        <v xml:space="preserve">uchwyty, światłowód, 0 </v>
      </c>
      <c r="K26" s="117">
        <f t="shared" si="2"/>
        <v>0</v>
      </c>
      <c r="L26" s="40" t="s">
        <v>77</v>
      </c>
      <c r="M26" s="112"/>
      <c r="N26" s="30"/>
      <c r="O26" s="30"/>
      <c r="P26" s="114"/>
      <c r="Q26" s="43"/>
      <c r="R26" s="39">
        <v>1</v>
      </c>
      <c r="S26" s="30"/>
      <c r="T26" s="30">
        <f t="shared" si="3"/>
        <v>0</v>
      </c>
      <c r="U26" s="34"/>
      <c r="V26" s="35">
        <f t="shared" ca="1" si="4"/>
        <v>170</v>
      </c>
      <c r="W26" s="35">
        <f t="shared" ca="1" si="5"/>
        <v>2.9670597283903604</v>
      </c>
      <c r="X26" s="18" t="str">
        <f t="shared" si="6"/>
        <v>AL.  4x50 mm2+AL. 1x25 mm2</v>
      </c>
      <c r="Y26" s="18" t="str">
        <f t="shared" si="7"/>
        <v xml:space="preserve"> przyłącze napow. nN</v>
      </c>
      <c r="Z26" s="18">
        <f t="shared" si="8"/>
        <v>0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20</v>
      </c>
      <c r="D27" s="116">
        <f t="shared" si="13"/>
        <v>20</v>
      </c>
      <c r="E27" s="116">
        <f t="shared" si="9"/>
        <v>0</v>
      </c>
      <c r="F27" s="117" t="str">
        <f t="shared" si="10"/>
        <v>sprawdz</v>
      </c>
      <c r="G27" s="118" t="str">
        <f t="shared" si="11"/>
        <v xml:space="preserve"> CHECK</v>
      </c>
      <c r="H27" s="116" t="str">
        <f t="shared" si="0"/>
        <v xml:space="preserve">wir. </v>
      </c>
      <c r="I27" s="117" t="str">
        <f t="shared" si="1"/>
        <v>AL.  4x50 mm2+AL. 1x25 mm2 przyłącze napow. nN</v>
      </c>
      <c r="J27" s="117" t="str">
        <f t="shared" si="12"/>
        <v xml:space="preserve">uchwyty, światłowód, 0 </v>
      </c>
      <c r="K27" s="117">
        <f t="shared" si="2"/>
        <v>0</v>
      </c>
      <c r="L27" s="40" t="s">
        <v>77</v>
      </c>
      <c r="M27" s="112"/>
      <c r="N27" s="30"/>
      <c r="O27" s="30"/>
      <c r="P27" s="114"/>
      <c r="Q27" s="43"/>
      <c r="R27" s="39">
        <v>1</v>
      </c>
      <c r="S27" s="30"/>
      <c r="T27" s="30">
        <f t="shared" si="3"/>
        <v>0</v>
      </c>
      <c r="U27" s="34"/>
      <c r="V27" s="35">
        <f t="shared" ca="1" si="4"/>
        <v>161</v>
      </c>
      <c r="W27" s="35">
        <f t="shared" ca="1" si="5"/>
        <v>2.8099800957108707</v>
      </c>
      <c r="X27" s="18" t="str">
        <f t="shared" si="6"/>
        <v>AL.  4x50 mm2+AL. 1x25 mm2</v>
      </c>
      <c r="Y27" s="18" t="str">
        <f t="shared" si="7"/>
        <v xml:space="preserve"> przyłącze napow. nN</v>
      </c>
      <c r="Z27" s="18">
        <f t="shared" si="8"/>
        <v>0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21</v>
      </c>
      <c r="D28" s="116">
        <f t="shared" si="13"/>
        <v>21</v>
      </c>
      <c r="E28" s="116">
        <f t="shared" si="9"/>
        <v>0</v>
      </c>
      <c r="F28" s="117" t="str">
        <f t="shared" si="10"/>
        <v>sprawdz</v>
      </c>
      <c r="G28" s="118" t="str">
        <f t="shared" si="11"/>
        <v xml:space="preserve"> CHECK</v>
      </c>
      <c r="H28" s="116" t="str">
        <f t="shared" si="0"/>
        <v xml:space="preserve">wir. </v>
      </c>
      <c r="I28" s="117" t="str">
        <f t="shared" si="1"/>
        <v>AL.  4x50 mm2+AL. 1x25 mm2 przyłącze napow. nN</v>
      </c>
      <c r="J28" s="117" t="str">
        <f t="shared" si="12"/>
        <v xml:space="preserve">uchwyty, światłowód, 0 </v>
      </c>
      <c r="K28" s="117">
        <f t="shared" si="2"/>
        <v>0</v>
      </c>
      <c r="L28" s="40" t="s">
        <v>77</v>
      </c>
      <c r="M28" s="112"/>
      <c r="N28" s="30"/>
      <c r="O28" s="30"/>
      <c r="P28" s="114"/>
      <c r="Q28" s="43"/>
      <c r="R28" s="39">
        <v>1</v>
      </c>
      <c r="S28" s="30"/>
      <c r="T28" s="30">
        <f t="shared" si="3"/>
        <v>0</v>
      </c>
      <c r="U28" s="34"/>
      <c r="V28" s="35">
        <f t="shared" ca="1" si="4"/>
        <v>93</v>
      </c>
      <c r="W28" s="35">
        <f t="shared" ca="1" si="5"/>
        <v>1.6231562043547265</v>
      </c>
      <c r="X28" s="18" t="str">
        <f t="shared" si="6"/>
        <v>AL.  4x50 mm2+AL. 1x25 mm2</v>
      </c>
      <c r="Y28" s="18" t="str">
        <f t="shared" si="7"/>
        <v xml:space="preserve"> przyłącze napow. nN</v>
      </c>
      <c r="Z28" s="18">
        <f t="shared" si="8"/>
        <v>0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thickBot="1" x14ac:dyDescent="0.25">
      <c r="A29" s="36"/>
      <c r="B29" s="37"/>
      <c r="C29" s="116">
        <v>22</v>
      </c>
      <c r="D29" s="116">
        <f t="shared" si="13"/>
        <v>22</v>
      </c>
      <c r="E29" s="116">
        <f t="shared" si="9"/>
        <v>0</v>
      </c>
      <c r="F29" s="117" t="str">
        <f t="shared" si="10"/>
        <v>sprawdz</v>
      </c>
      <c r="G29" s="118" t="str">
        <f t="shared" si="11"/>
        <v xml:space="preserve"> CHECK</v>
      </c>
      <c r="H29" s="116" t="str">
        <f t="shared" si="0"/>
        <v xml:space="preserve">wir. </v>
      </c>
      <c r="I29" s="117" t="str">
        <f t="shared" si="1"/>
        <v>AL.  4x50 mm2+AL. 1x25 mm2 przyłącze napow. nN</v>
      </c>
      <c r="J29" s="117" t="str">
        <f t="shared" si="12"/>
        <v xml:space="preserve">uchwyty, światłowód, 0 </v>
      </c>
      <c r="K29" s="117">
        <f t="shared" si="2"/>
        <v>0</v>
      </c>
      <c r="L29" s="40" t="s">
        <v>77</v>
      </c>
      <c r="M29" s="112"/>
      <c r="N29" s="39"/>
      <c r="O29" s="39"/>
      <c r="P29" s="114"/>
      <c r="Q29" s="45"/>
      <c r="R29" s="39">
        <v>1</v>
      </c>
      <c r="S29" s="30"/>
      <c r="T29" s="30">
        <f t="shared" si="3"/>
        <v>0</v>
      </c>
      <c r="U29" s="34"/>
      <c r="V29" s="35">
        <f t="shared" ca="1" si="4"/>
        <v>168</v>
      </c>
      <c r="W29" s="35">
        <f t="shared" ca="1" si="5"/>
        <v>2.9321531433504737</v>
      </c>
      <c r="X29" s="18" t="str">
        <f t="shared" si="6"/>
        <v>AL.  4x50 mm2+AL. 1x25 mm2</v>
      </c>
      <c r="Y29" s="18" t="str">
        <f t="shared" si="7"/>
        <v xml:space="preserve"> przyłącze napow. nN</v>
      </c>
      <c r="Z29" s="18">
        <f t="shared" si="8"/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23</v>
      </c>
      <c r="D30" s="116">
        <f t="shared" si="13"/>
        <v>23</v>
      </c>
      <c r="E30" s="116">
        <f t="shared" si="9"/>
        <v>0</v>
      </c>
      <c r="F30" s="117" t="str">
        <f t="shared" si="10"/>
        <v>sprawdz</v>
      </c>
      <c r="G30" s="118" t="str">
        <f t="shared" si="11"/>
        <v xml:space="preserve"> CHECK</v>
      </c>
      <c r="H30" s="116" t="str">
        <f t="shared" si="0"/>
        <v xml:space="preserve">wir. </v>
      </c>
      <c r="I30" s="117" t="str">
        <f t="shared" si="1"/>
        <v>AL.  4x50 mm2+AL. 1x25 mm2 przyłącze napow. nN</v>
      </c>
      <c r="J30" s="117" t="str">
        <f t="shared" si="12"/>
        <v xml:space="preserve">uchwyty, światłowód, 0 </v>
      </c>
      <c r="K30" s="117">
        <f t="shared" si="2"/>
        <v>0</v>
      </c>
      <c r="L30" s="40" t="s">
        <v>77</v>
      </c>
      <c r="M30" s="112"/>
      <c r="N30" s="39"/>
      <c r="O30" s="39"/>
      <c r="P30" s="113"/>
      <c r="Q30" s="19"/>
      <c r="R30" s="39">
        <v>1</v>
      </c>
      <c r="S30" s="30"/>
      <c r="T30" s="30">
        <f t="shared" si="3"/>
        <v>0</v>
      </c>
      <c r="U30" s="34"/>
      <c r="V30" s="35">
        <f t="shared" ca="1" si="4"/>
        <v>149</v>
      </c>
      <c r="W30" s="35">
        <f t="shared" ca="1" si="5"/>
        <v>2.6005405854715509</v>
      </c>
      <c r="X30" s="18" t="str">
        <f t="shared" si="6"/>
        <v>AL.  4x50 mm2+AL. 1x25 mm2</v>
      </c>
      <c r="Y30" s="18" t="str">
        <f t="shared" si="7"/>
        <v xml:space="preserve"> przyłącze napow. nN</v>
      </c>
      <c r="Z30" s="18">
        <f t="shared" si="8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x14ac:dyDescent="0.2">
      <c r="A31" s="36"/>
      <c r="B31" s="37"/>
      <c r="C31" s="116">
        <v>24</v>
      </c>
      <c r="D31" s="116">
        <f t="shared" si="13"/>
        <v>24</v>
      </c>
      <c r="E31" s="116">
        <f t="shared" si="9"/>
        <v>0</v>
      </c>
      <c r="F31" s="117" t="str">
        <f t="shared" si="10"/>
        <v>sprawdz</v>
      </c>
      <c r="G31" s="118" t="str">
        <f t="shared" si="11"/>
        <v xml:space="preserve"> CHECK</v>
      </c>
      <c r="H31" s="116" t="str">
        <f t="shared" si="0"/>
        <v xml:space="preserve">wir. </v>
      </c>
      <c r="I31" s="117" t="str">
        <f t="shared" si="1"/>
        <v>AL.  4x50 mm2+AL. 1x25 mm2 przyłącze napow. nN</v>
      </c>
      <c r="J31" s="117" t="str">
        <f t="shared" si="12"/>
        <v xml:space="preserve">uchwyty, światłowód, 0 </v>
      </c>
      <c r="K31" s="117">
        <f t="shared" si="2"/>
        <v>0</v>
      </c>
      <c r="L31" s="40" t="s">
        <v>77</v>
      </c>
      <c r="M31" s="112"/>
      <c r="N31" s="39"/>
      <c r="O31" s="39"/>
      <c r="P31" s="113"/>
      <c r="Q31" s="19"/>
      <c r="R31" s="39">
        <v>1</v>
      </c>
      <c r="S31" s="39"/>
      <c r="T31" s="30">
        <f t="shared" si="3"/>
        <v>0</v>
      </c>
      <c r="U31" s="34"/>
      <c r="V31" s="35">
        <f t="shared" ca="1" si="4"/>
        <v>154</v>
      </c>
      <c r="W31" s="35">
        <f t="shared" ca="1" si="5"/>
        <v>2.6878070480712677</v>
      </c>
      <c r="X31" s="18" t="str">
        <f t="shared" si="6"/>
        <v>AL.  4x50 mm2+AL. 1x25 mm2</v>
      </c>
      <c r="Y31" s="18" t="str">
        <f t="shared" si="7"/>
        <v xml:space="preserve"> przyłącze napow. nN</v>
      </c>
      <c r="Z31" s="18">
        <f t="shared" si="8"/>
        <v>0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25</v>
      </c>
      <c r="D32" s="116">
        <f t="shared" si="13"/>
        <v>25</v>
      </c>
      <c r="E32" s="116">
        <f t="shared" si="9"/>
        <v>0</v>
      </c>
      <c r="F32" s="117" t="str">
        <f t="shared" si="10"/>
        <v>sprawdz</v>
      </c>
      <c r="G32" s="118" t="str">
        <f t="shared" si="11"/>
        <v xml:space="preserve"> CHECK</v>
      </c>
      <c r="H32" s="116" t="str">
        <f t="shared" si="0"/>
        <v xml:space="preserve">wir. </v>
      </c>
      <c r="I32" s="117" t="str">
        <f t="shared" si="1"/>
        <v>AL.  4x50 mm2+AL. 1x25 mm2 przyłącze napow. nN</v>
      </c>
      <c r="J32" s="117" t="str">
        <f t="shared" si="12"/>
        <v xml:space="preserve">uchwyty, światłowód, 0 </v>
      </c>
      <c r="K32" s="117">
        <f t="shared" si="2"/>
        <v>0</v>
      </c>
      <c r="L32" s="40" t="s">
        <v>77</v>
      </c>
      <c r="M32" s="112"/>
      <c r="N32" s="48"/>
      <c r="O32" s="48"/>
      <c r="P32" s="113"/>
      <c r="Q32" s="19"/>
      <c r="R32" s="39">
        <v>1</v>
      </c>
      <c r="S32" s="48"/>
      <c r="T32" s="30">
        <f t="shared" si="3"/>
        <v>0</v>
      </c>
      <c r="U32" s="34"/>
      <c r="V32" s="35">
        <f t="shared" ca="1" si="4"/>
        <v>135</v>
      </c>
      <c r="W32" s="35">
        <f t="shared" ca="1" si="5"/>
        <v>2.3561944901923448</v>
      </c>
      <c r="X32" s="18" t="str">
        <f t="shared" si="6"/>
        <v>AL.  4x50 mm2+AL. 1x25 mm2</v>
      </c>
      <c r="Y32" s="18" t="str">
        <f t="shared" si="7"/>
        <v xml:space="preserve"> przyłącze napow. nN</v>
      </c>
      <c r="Z32" s="18">
        <f t="shared" si="8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26</v>
      </c>
      <c r="D33" s="116">
        <f t="shared" si="13"/>
        <v>26</v>
      </c>
      <c r="E33" s="116">
        <f t="shared" si="9"/>
        <v>0</v>
      </c>
      <c r="F33" s="117" t="str">
        <f t="shared" si="10"/>
        <v>sprawdz</v>
      </c>
      <c r="G33" s="118" t="str">
        <f t="shared" si="11"/>
        <v xml:space="preserve"> CHECK</v>
      </c>
      <c r="H33" s="116" t="str">
        <f t="shared" si="0"/>
        <v xml:space="preserve">wir. </v>
      </c>
      <c r="I33" s="117" t="str">
        <f t="shared" si="1"/>
        <v>AL.  4x50 mm2+AL. 1x25 mm2 przyłącze napow. nN</v>
      </c>
      <c r="J33" s="117" t="str">
        <f t="shared" si="12"/>
        <v xml:space="preserve">uchwyty, światłowód, 0 </v>
      </c>
      <c r="K33" s="117">
        <f t="shared" si="2"/>
        <v>0</v>
      </c>
      <c r="L33" s="40" t="s">
        <v>77</v>
      </c>
      <c r="M33" s="112"/>
      <c r="N33" s="50"/>
      <c r="O33" s="50"/>
      <c r="P33" s="113"/>
      <c r="Q33" s="19"/>
      <c r="R33" s="39">
        <v>1</v>
      </c>
      <c r="S33" s="50"/>
      <c r="T33" s="30">
        <f t="shared" si="3"/>
        <v>0</v>
      </c>
      <c r="U33" s="34"/>
      <c r="V33" s="35">
        <f t="shared" ca="1" si="4"/>
        <v>158</v>
      </c>
      <c r="W33" s="35">
        <f t="shared" ca="1" si="5"/>
        <v>2.7576202181510405</v>
      </c>
      <c r="X33" s="18" t="str">
        <f t="shared" si="6"/>
        <v>AL.  4x50 mm2+AL. 1x25 mm2</v>
      </c>
      <c r="Y33" s="18" t="str">
        <f t="shared" si="7"/>
        <v xml:space="preserve"> przyłącze napow. nN</v>
      </c>
      <c r="Z33" s="18">
        <f t="shared" si="8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27</v>
      </c>
      <c r="D34" s="116">
        <f t="shared" si="13"/>
        <v>27</v>
      </c>
      <c r="E34" s="116">
        <f t="shared" si="9"/>
        <v>0</v>
      </c>
      <c r="F34" s="117" t="str">
        <f t="shared" si="10"/>
        <v>sprawdz</v>
      </c>
      <c r="G34" s="118" t="str">
        <f t="shared" si="11"/>
        <v xml:space="preserve"> CHECK</v>
      </c>
      <c r="H34" s="116" t="str">
        <f t="shared" si="0"/>
        <v xml:space="preserve">wir. </v>
      </c>
      <c r="I34" s="117" t="str">
        <f t="shared" si="1"/>
        <v>AL.  4x50 mm2+AL. 1x25 mm2 przyłącze napow. nN</v>
      </c>
      <c r="J34" s="117" t="str">
        <f t="shared" si="12"/>
        <v xml:space="preserve">uchwyty, światłowód, 0 </v>
      </c>
      <c r="K34" s="117">
        <f t="shared" si="2"/>
        <v>0</v>
      </c>
      <c r="L34" s="40" t="s">
        <v>77</v>
      </c>
      <c r="M34" s="112"/>
      <c r="N34" s="52"/>
      <c r="O34" s="52"/>
      <c r="P34" s="113"/>
      <c r="Q34" s="19"/>
      <c r="R34" s="39">
        <v>1</v>
      </c>
      <c r="S34" s="52"/>
      <c r="T34" s="30">
        <f t="shared" si="3"/>
        <v>0</v>
      </c>
      <c r="U34" s="34">
        <f t="shared" ref="U34:U35" si="14">P34+2</f>
        <v>2</v>
      </c>
      <c r="V34" s="35">
        <f t="shared" ca="1" si="4"/>
        <v>97</v>
      </c>
      <c r="W34" s="35">
        <f t="shared" ca="1" si="5"/>
        <v>1.6929693744344996</v>
      </c>
      <c r="X34" s="18" t="str">
        <f t="shared" si="6"/>
        <v>AL.  4x50 mm2+AL. 1x25 mm2</v>
      </c>
      <c r="Y34" s="18" t="str">
        <f t="shared" si="7"/>
        <v xml:space="preserve"> przyłącze napow. nN</v>
      </c>
      <c r="Z34" s="18">
        <f t="shared" si="8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28</v>
      </c>
      <c r="D35" s="116">
        <f t="shared" si="13"/>
        <v>28</v>
      </c>
      <c r="E35" s="116">
        <f t="shared" si="9"/>
        <v>0</v>
      </c>
      <c r="F35" s="117" t="str">
        <f t="shared" si="10"/>
        <v>sprawdz</v>
      </c>
      <c r="G35" s="118" t="str">
        <f t="shared" si="11"/>
        <v xml:space="preserve"> CHECK</v>
      </c>
      <c r="H35" s="116" t="str">
        <f t="shared" si="0"/>
        <v xml:space="preserve">wir. </v>
      </c>
      <c r="I35" s="117" t="str">
        <f t="shared" si="1"/>
        <v>AL.  4x50 mm2+AL. 1x25 mm2 przyłącze napow. nN</v>
      </c>
      <c r="J35" s="117" t="str">
        <f t="shared" si="12"/>
        <v xml:space="preserve">uchwyty, światłowód, 0 </v>
      </c>
      <c r="K35" s="117">
        <f t="shared" si="2"/>
        <v>0</v>
      </c>
      <c r="L35" s="40" t="s">
        <v>77</v>
      </c>
      <c r="M35" s="112"/>
      <c r="N35" s="30"/>
      <c r="O35" s="30"/>
      <c r="P35" s="113"/>
      <c r="Q35" s="19"/>
      <c r="R35" s="39">
        <v>1</v>
      </c>
      <c r="S35" s="30"/>
      <c r="T35" s="30">
        <f t="shared" si="3"/>
        <v>0</v>
      </c>
      <c r="U35" s="34">
        <f t="shared" si="14"/>
        <v>2</v>
      </c>
      <c r="V35" s="35">
        <f t="shared" ca="1" si="4"/>
        <v>91</v>
      </c>
      <c r="W35" s="35">
        <f t="shared" ca="1" si="5"/>
        <v>1.5882496193148399</v>
      </c>
      <c r="X35" s="18" t="str">
        <f t="shared" si="6"/>
        <v>AL.  4x50 mm2+AL. 1x25 mm2</v>
      </c>
      <c r="Y35" s="18" t="str">
        <f t="shared" si="7"/>
        <v xml:space="preserve"> przyłącze napow. nN</v>
      </c>
      <c r="Z35" s="18">
        <f t="shared" si="8"/>
        <v>0</v>
      </c>
      <c r="AA35" s="16" t="s">
        <v>12</v>
      </c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29</v>
      </c>
      <c r="D36" s="116">
        <f t="shared" si="13"/>
        <v>29</v>
      </c>
      <c r="E36" s="116">
        <f t="shared" si="9"/>
        <v>0</v>
      </c>
      <c r="F36" s="117" t="str">
        <f t="shared" si="10"/>
        <v>sprawdz</v>
      </c>
      <c r="G36" s="118" t="str">
        <f t="shared" si="11"/>
        <v xml:space="preserve"> CHECK</v>
      </c>
      <c r="H36" s="116" t="str">
        <f t="shared" si="0"/>
        <v xml:space="preserve">wir. </v>
      </c>
      <c r="I36" s="117" t="str">
        <f t="shared" si="1"/>
        <v>AL.  4x50 mm2+AL. 1x25 mm2 przyłącze napow. nN</v>
      </c>
      <c r="J36" s="117" t="str">
        <f t="shared" si="12"/>
        <v xml:space="preserve">uchwyty, światłowód, 0 </v>
      </c>
      <c r="K36" s="117">
        <f t="shared" si="2"/>
        <v>0</v>
      </c>
      <c r="L36" s="40" t="s">
        <v>77</v>
      </c>
      <c r="M36" s="112"/>
      <c r="N36" s="39"/>
      <c r="O36" s="30"/>
      <c r="P36" s="113"/>
      <c r="Q36" s="19"/>
      <c r="R36" s="39">
        <v>1</v>
      </c>
      <c r="S36" s="30"/>
      <c r="T36" s="30">
        <f t="shared" si="3"/>
        <v>0</v>
      </c>
      <c r="U36" s="34"/>
      <c r="V36" s="35">
        <f t="shared" ca="1" si="4"/>
        <v>127</v>
      </c>
      <c r="W36" s="35">
        <f t="shared" ca="1" si="5"/>
        <v>2.2165681500327987</v>
      </c>
      <c r="X36" s="18" t="str">
        <f t="shared" si="6"/>
        <v>AL.  4x50 mm2+AL. 1x25 mm2</v>
      </c>
      <c r="Y36" s="18" t="str">
        <f t="shared" si="7"/>
        <v xml:space="preserve"> przyłącze napow. nN</v>
      </c>
      <c r="Z36" s="18">
        <f t="shared" si="8"/>
        <v>0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30</v>
      </c>
      <c r="D37" s="116">
        <f t="shared" si="13"/>
        <v>30</v>
      </c>
      <c r="E37" s="116">
        <f t="shared" si="9"/>
        <v>0</v>
      </c>
      <c r="F37" s="117" t="str">
        <f t="shared" si="10"/>
        <v>sprawdz</v>
      </c>
      <c r="G37" s="118" t="str">
        <f t="shared" si="11"/>
        <v xml:space="preserve"> CHECK</v>
      </c>
      <c r="H37" s="116" t="str">
        <f t="shared" si="0"/>
        <v xml:space="preserve">wir. </v>
      </c>
      <c r="I37" s="117" t="str">
        <f t="shared" si="1"/>
        <v>AL.  4x50 mm2+AL. 1x25 mm2 przyłącze napow. nN</v>
      </c>
      <c r="J37" s="117" t="str">
        <f t="shared" si="12"/>
        <v xml:space="preserve">uchwyty, światłowód, 0 </v>
      </c>
      <c r="K37" s="117">
        <f t="shared" si="2"/>
        <v>0</v>
      </c>
      <c r="L37" s="40" t="s">
        <v>77</v>
      </c>
      <c r="M37" s="112"/>
      <c r="N37" s="30"/>
      <c r="O37" s="30"/>
      <c r="P37" s="113"/>
      <c r="Q37" s="19"/>
      <c r="R37" s="39">
        <v>1</v>
      </c>
      <c r="S37" s="30"/>
      <c r="T37" s="30">
        <f t="shared" si="3"/>
        <v>0</v>
      </c>
      <c r="U37" s="34"/>
      <c r="V37" s="35">
        <f t="shared" ca="1" si="4"/>
        <v>149</v>
      </c>
      <c r="W37" s="35">
        <f t="shared" ca="1" si="5"/>
        <v>2.6005405854715509</v>
      </c>
      <c r="X37" s="18" t="str">
        <f t="shared" si="6"/>
        <v>AL.  4x50 mm2+AL. 1x25 mm2</v>
      </c>
      <c r="Y37" s="18" t="str">
        <f t="shared" si="7"/>
        <v xml:space="preserve"> przyłącze napow. nN</v>
      </c>
      <c r="Z37" s="18">
        <f t="shared" si="8"/>
        <v>0</v>
      </c>
      <c r="AA37" s="16"/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31</v>
      </c>
      <c r="D38" s="116">
        <f t="shared" si="13"/>
        <v>31</v>
      </c>
      <c r="E38" s="116">
        <f t="shared" si="9"/>
        <v>0</v>
      </c>
      <c r="F38" s="117" t="str">
        <f t="shared" si="10"/>
        <v>sprawdz</v>
      </c>
      <c r="G38" s="118" t="str">
        <f t="shared" si="11"/>
        <v xml:space="preserve"> CHECK</v>
      </c>
      <c r="H38" s="116" t="str">
        <f t="shared" si="0"/>
        <v xml:space="preserve">wir. </v>
      </c>
      <c r="I38" s="117" t="str">
        <f t="shared" si="1"/>
        <v>AL.  4x50 mm2+AL. 1x25 mm2 przyłącze napow. nN</v>
      </c>
      <c r="J38" s="117" t="str">
        <f t="shared" si="12"/>
        <v xml:space="preserve">uchwyty, światłowód, 0 </v>
      </c>
      <c r="K38" s="117">
        <f t="shared" si="2"/>
        <v>0</v>
      </c>
      <c r="L38" s="40" t="s">
        <v>77</v>
      </c>
      <c r="M38" s="112"/>
      <c r="N38" s="30"/>
      <c r="O38" s="30"/>
      <c r="P38" s="113"/>
      <c r="Q38" s="19"/>
      <c r="R38" s="39">
        <v>1</v>
      </c>
      <c r="S38" s="30"/>
      <c r="T38" s="30">
        <f t="shared" si="3"/>
        <v>0</v>
      </c>
      <c r="U38" s="34"/>
      <c r="V38" s="35">
        <f t="shared" ca="1" si="4"/>
        <v>116</v>
      </c>
      <c r="W38" s="35">
        <f t="shared" ca="1" si="5"/>
        <v>2.0245819323134224</v>
      </c>
      <c r="X38" s="18" t="str">
        <f t="shared" si="6"/>
        <v>AL.  4x50 mm2+AL. 1x25 mm2</v>
      </c>
      <c r="Y38" s="18" t="str">
        <f t="shared" si="7"/>
        <v xml:space="preserve"> przyłącze napow. nN</v>
      </c>
      <c r="Z38" s="18">
        <f t="shared" si="8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32</v>
      </c>
      <c r="D39" s="116">
        <f t="shared" si="13"/>
        <v>32</v>
      </c>
      <c r="E39" s="116">
        <f t="shared" si="9"/>
        <v>0</v>
      </c>
      <c r="F39" s="117" t="str">
        <f t="shared" si="10"/>
        <v>sprawdz</v>
      </c>
      <c r="G39" s="118" t="str">
        <f t="shared" si="11"/>
        <v xml:space="preserve"> CHECK</v>
      </c>
      <c r="H39" s="116" t="str">
        <f t="shared" si="0"/>
        <v xml:space="preserve">wir. </v>
      </c>
      <c r="I39" s="117" t="str">
        <f t="shared" si="1"/>
        <v>AL.  4x50 mm2+AL. 1x25 mm2 przyłącze napow. nN</v>
      </c>
      <c r="J39" s="117" t="str">
        <f t="shared" si="12"/>
        <v xml:space="preserve">uchwyty, światłowód, 0 </v>
      </c>
      <c r="K39" s="117">
        <f t="shared" si="2"/>
        <v>0</v>
      </c>
      <c r="L39" s="40" t="s">
        <v>77</v>
      </c>
      <c r="M39" s="112"/>
      <c r="N39" s="30"/>
      <c r="O39" s="30"/>
      <c r="P39" s="113"/>
      <c r="Q39" s="19"/>
      <c r="R39" s="39">
        <v>1</v>
      </c>
      <c r="S39" s="30"/>
      <c r="T39" s="30">
        <f t="shared" si="3"/>
        <v>0</v>
      </c>
      <c r="U39" s="34"/>
      <c r="V39" s="35">
        <f t="shared" ca="1" si="4"/>
        <v>177</v>
      </c>
      <c r="W39" s="35">
        <f t="shared" ca="1" si="5"/>
        <v>3.0892327760299634</v>
      </c>
      <c r="X39" s="18" t="str">
        <f t="shared" si="6"/>
        <v>AL.  4x50 mm2+AL. 1x25 mm2</v>
      </c>
      <c r="Y39" s="18" t="str">
        <f t="shared" si="7"/>
        <v xml:space="preserve"> przyłącze napow. nN</v>
      </c>
      <c r="Z39" s="18">
        <f t="shared" si="8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33</v>
      </c>
      <c r="D40" s="116">
        <f t="shared" si="13"/>
        <v>33</v>
      </c>
      <c r="E40" s="116">
        <f t="shared" si="9"/>
        <v>0</v>
      </c>
      <c r="F40" s="117" t="str">
        <f t="shared" si="10"/>
        <v>sprawdz</v>
      </c>
      <c r="G40" s="118" t="str">
        <f t="shared" si="11"/>
        <v xml:space="preserve"> CHECK</v>
      </c>
      <c r="H40" s="116" t="str">
        <f t="shared" ref="H40:H70" si="15">IF(O40="-10/ZN",CONCATENATE("żel. ",N40,O40),CONCATENATE("wir. ",N40,O40))</f>
        <v xml:space="preserve">wir. </v>
      </c>
      <c r="I40" s="117" t="str">
        <f t="shared" si="1"/>
        <v>AL.  4x50 mm2+AL. 1x25 mm2 przyłącze napow. nN</v>
      </c>
      <c r="J40" s="117" t="str">
        <f t="shared" si="12"/>
        <v xml:space="preserve">uchwyty, światłowód, 0 </v>
      </c>
      <c r="K40" s="117">
        <f t="shared" si="2"/>
        <v>0</v>
      </c>
      <c r="L40" s="40" t="s">
        <v>77</v>
      </c>
      <c r="M40" s="112"/>
      <c r="N40" s="30"/>
      <c r="O40" s="30"/>
      <c r="P40" s="113"/>
      <c r="Q40" s="19"/>
      <c r="R40" s="39">
        <v>1</v>
      </c>
      <c r="S40" s="30"/>
      <c r="T40" s="30">
        <f t="shared" si="3"/>
        <v>0</v>
      </c>
      <c r="U40" s="34">
        <f t="shared" ref="U40:U59" si="16">P40+2</f>
        <v>2</v>
      </c>
      <c r="V40" s="35">
        <f t="shared" ca="1" si="4"/>
        <v>143</v>
      </c>
      <c r="W40" s="35">
        <f t="shared" ca="1" si="5"/>
        <v>2.4958208303518914</v>
      </c>
      <c r="X40" s="18" t="str">
        <f t="shared" ref="X40:X70" si="17">IF(R40=1,("AL.  4x50 mm2+AL. 1x25 mm2"),IF(R40=2,("AL.  4x50 mm2+AL. 2x25 mm2"),IF(R40=3,("AsXSn 4x50 mm2+AsXSn 1x25 mm2"),IF(R40=4,("AsXSn 4x50 mm2+AsXSn 2x25 mm2"),IF(R40=5,("AL.  4x50 mm2"),IF(R40=6,("AsXSn 4x50 mm2"),IF(R40=9,("2xAL. 2x25 mm2"),IF(R40=8,("3xAsXSn 4x50 mm2+AsXSn 2x25 mm2"),IF(R40=10,("AsXSn 4x70 mm2+AL.  4x50 mm2+AL. 2x25 mm2"),IF(R40=11,("AL.  7x50 mm2+AL. 2x25 mm2")))))))))))</f>
        <v>AL.  4x50 mm2+AL. 1x25 mm2</v>
      </c>
      <c r="Y40" s="18" t="str">
        <f t="shared" ref="Y40:Y70" si="18">IF(S40="T",(", lampa OU, przyłącze napow. nN"), (" przyłącze napow. nN"))</f>
        <v xml:space="preserve"> przyłącze napow. nN</v>
      </c>
      <c r="Z40" s="18">
        <f t="shared" ref="Z40:Z70" si="19">IF(OR(N40="Kr",N40="K"),"wspornik krańcowy",IF(N40="P","wspornik przelotowy",IF(OR(N40="Nr",N40="RNKr",N40="Np."),"wspornik narożny",IF(N40="N","wspornik narożny",IF(N40="Or","wspornik odporowy",IF(OR(N40="RPP",N40="RPPb",N40="RPPR"),"wspornik przelotowy",IF(N40="RPK","wspornik przelotowy",IF(OR(N40="RPKr",N40="RPKb"),"wspornik przelotowy",IF(N40="BN","wspornik przelotowy",IF(N40="Npr","wspornik narożny",0))))))))))</f>
        <v>0</v>
      </c>
      <c r="AA40" s="16" t="s">
        <v>12</v>
      </c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34</v>
      </c>
      <c r="D41" s="116">
        <f t="shared" si="13"/>
        <v>34</v>
      </c>
      <c r="E41" s="116">
        <f t="shared" si="9"/>
        <v>0</v>
      </c>
      <c r="F41" s="117" t="str">
        <f t="shared" si="10"/>
        <v>sprawdz</v>
      </c>
      <c r="G41" s="118" t="str">
        <f t="shared" si="11"/>
        <v xml:space="preserve"> CHECK</v>
      </c>
      <c r="H41" s="116" t="str">
        <f t="shared" si="15"/>
        <v xml:space="preserve">wir. </v>
      </c>
      <c r="I41" s="117" t="str">
        <f t="shared" si="1"/>
        <v>AL.  4x50 mm2+AL. 1x25 mm2 przyłącze napow. nN</v>
      </c>
      <c r="J41" s="117" t="str">
        <f t="shared" si="12"/>
        <v xml:space="preserve">uchwyty, światłowód, 0 </v>
      </c>
      <c r="K41" s="117">
        <f t="shared" si="2"/>
        <v>0</v>
      </c>
      <c r="L41" s="40" t="s">
        <v>77</v>
      </c>
      <c r="M41" s="112"/>
      <c r="N41" s="30"/>
      <c r="O41" s="44"/>
      <c r="P41" s="113"/>
      <c r="Q41" s="19"/>
      <c r="R41" s="39">
        <v>1</v>
      </c>
      <c r="S41" s="30"/>
      <c r="T41" s="30">
        <f t="shared" si="3"/>
        <v>0</v>
      </c>
      <c r="U41" s="34">
        <f t="shared" si="16"/>
        <v>2</v>
      </c>
      <c r="V41" s="35">
        <f t="shared" ca="1" si="4"/>
        <v>155</v>
      </c>
      <c r="W41" s="35">
        <f t="shared" ca="1" si="5"/>
        <v>2.7052603405912108</v>
      </c>
      <c r="X41" s="18" t="str">
        <f t="shared" si="17"/>
        <v>AL.  4x50 mm2+AL. 1x25 mm2</v>
      </c>
      <c r="Y41" s="18" t="str">
        <f t="shared" si="18"/>
        <v xml:space="preserve"> przyłącze napow. nN</v>
      </c>
      <c r="Z41" s="18">
        <f t="shared" si="19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35</v>
      </c>
      <c r="D42" s="116">
        <f t="shared" si="13"/>
        <v>35</v>
      </c>
      <c r="E42" s="116">
        <f t="shared" si="9"/>
        <v>0</v>
      </c>
      <c r="F42" s="117" t="str">
        <f t="shared" si="10"/>
        <v>sprawdz</v>
      </c>
      <c r="G42" s="118" t="str">
        <f t="shared" si="11"/>
        <v xml:space="preserve"> CHECK</v>
      </c>
      <c r="H42" s="116" t="str">
        <f t="shared" si="15"/>
        <v xml:space="preserve">wir. </v>
      </c>
      <c r="I42" s="117" t="str">
        <f t="shared" si="1"/>
        <v>AL.  4x50 mm2+AL. 1x25 mm2 przyłącze napow. nN</v>
      </c>
      <c r="J42" s="117" t="str">
        <f t="shared" si="12"/>
        <v xml:space="preserve">uchwyty, światłowód, 0 </v>
      </c>
      <c r="K42" s="117">
        <f t="shared" si="2"/>
        <v>0</v>
      </c>
      <c r="L42" s="40" t="s">
        <v>77</v>
      </c>
      <c r="M42" s="112"/>
      <c r="N42" s="30"/>
      <c r="O42" s="30"/>
      <c r="P42" s="113"/>
      <c r="Q42" s="19"/>
      <c r="R42" s="39">
        <v>1</v>
      </c>
      <c r="S42" s="30"/>
      <c r="T42" s="30">
        <f t="shared" si="3"/>
        <v>0</v>
      </c>
      <c r="U42" s="34">
        <f t="shared" si="16"/>
        <v>2</v>
      </c>
      <c r="V42" s="35">
        <f t="shared" ca="1" si="4"/>
        <v>154</v>
      </c>
      <c r="W42" s="35">
        <f t="shared" ca="1" si="5"/>
        <v>2.6878070480712677</v>
      </c>
      <c r="X42" s="18" t="str">
        <f t="shared" si="17"/>
        <v>AL.  4x50 mm2+AL. 1x25 mm2</v>
      </c>
      <c r="Y42" s="18" t="str">
        <f t="shared" si="18"/>
        <v xml:space="preserve"> przyłącze napow. nN</v>
      </c>
      <c r="Z42" s="18">
        <f t="shared" si="19"/>
        <v>0</v>
      </c>
      <c r="AA42" s="16"/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36</v>
      </c>
      <c r="D43" s="116">
        <f t="shared" si="13"/>
        <v>36</v>
      </c>
      <c r="E43" s="116">
        <f t="shared" si="9"/>
        <v>0</v>
      </c>
      <c r="F43" s="117" t="str">
        <f t="shared" si="10"/>
        <v>sprawdz</v>
      </c>
      <c r="G43" s="118" t="str">
        <f t="shared" si="11"/>
        <v xml:space="preserve"> CHECK</v>
      </c>
      <c r="H43" s="116" t="str">
        <f t="shared" si="15"/>
        <v xml:space="preserve">wir. </v>
      </c>
      <c r="I43" s="117" t="str">
        <f t="shared" si="1"/>
        <v>AL.  4x50 mm2+AL. 1x25 mm2 przyłącze napow. nN</v>
      </c>
      <c r="J43" s="117" t="str">
        <f t="shared" si="12"/>
        <v xml:space="preserve">uchwyty, światłowód, 0 </v>
      </c>
      <c r="K43" s="117">
        <f t="shared" si="2"/>
        <v>0</v>
      </c>
      <c r="L43" s="40" t="s">
        <v>77</v>
      </c>
      <c r="M43" s="112"/>
      <c r="N43" s="30"/>
      <c r="O43" s="30"/>
      <c r="P43" s="113"/>
      <c r="Q43" s="19"/>
      <c r="R43" s="39">
        <v>1</v>
      </c>
      <c r="S43" s="30"/>
      <c r="T43" s="30">
        <f t="shared" si="3"/>
        <v>0</v>
      </c>
      <c r="U43" s="34">
        <f t="shared" si="16"/>
        <v>2</v>
      </c>
      <c r="V43" s="35">
        <f t="shared" ca="1" si="4"/>
        <v>166</v>
      </c>
      <c r="W43" s="35">
        <f t="shared" ca="1" si="5"/>
        <v>2.8972465583105871</v>
      </c>
      <c r="X43" s="18" t="str">
        <f t="shared" si="17"/>
        <v>AL.  4x50 mm2+AL. 1x25 mm2</v>
      </c>
      <c r="Y43" s="18" t="str">
        <f t="shared" si="18"/>
        <v xml:space="preserve"> przyłącze napow. nN</v>
      </c>
      <c r="Z43" s="18">
        <f t="shared" si="19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37</v>
      </c>
      <c r="D44" s="116">
        <f t="shared" si="13"/>
        <v>37</v>
      </c>
      <c r="E44" s="116">
        <f t="shared" si="9"/>
        <v>0</v>
      </c>
      <c r="F44" s="117" t="str">
        <f t="shared" si="10"/>
        <v>sprawdz</v>
      </c>
      <c r="G44" s="118" t="str">
        <f t="shared" si="11"/>
        <v xml:space="preserve"> CHECK</v>
      </c>
      <c r="H44" s="116" t="str">
        <f t="shared" si="15"/>
        <v xml:space="preserve">wir. </v>
      </c>
      <c r="I44" s="117" t="str">
        <f t="shared" si="1"/>
        <v>AL.  4x50 mm2+AL. 1x25 mm2 przyłącze napow. nN</v>
      </c>
      <c r="J44" s="117" t="str">
        <f t="shared" si="12"/>
        <v xml:space="preserve">uchwyty, światłowód, 0 </v>
      </c>
      <c r="K44" s="117">
        <f t="shared" si="2"/>
        <v>0</v>
      </c>
      <c r="L44" s="40" t="s">
        <v>77</v>
      </c>
      <c r="M44" s="112"/>
      <c r="N44" s="39"/>
      <c r="O44" s="39"/>
      <c r="P44" s="113"/>
      <c r="Q44" s="19"/>
      <c r="R44" s="39">
        <v>1</v>
      </c>
      <c r="S44" s="30"/>
      <c r="T44" s="30">
        <f t="shared" si="3"/>
        <v>0</v>
      </c>
      <c r="U44" s="34">
        <f t="shared" si="16"/>
        <v>2</v>
      </c>
      <c r="V44" s="35">
        <f t="shared" ca="1" si="4"/>
        <v>112</v>
      </c>
      <c r="W44" s="35">
        <f t="shared" ca="1" si="5"/>
        <v>1.9547687622336491</v>
      </c>
      <c r="X44" s="18" t="str">
        <f t="shared" si="17"/>
        <v>AL.  4x50 mm2+AL. 1x25 mm2</v>
      </c>
      <c r="Y44" s="18" t="str">
        <f t="shared" si="18"/>
        <v xml:space="preserve"> przyłącze napow. nN</v>
      </c>
      <c r="Z44" s="18">
        <f t="shared" si="19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38</v>
      </c>
      <c r="D45" s="116">
        <f t="shared" si="13"/>
        <v>38</v>
      </c>
      <c r="E45" s="116">
        <f t="shared" si="9"/>
        <v>0</v>
      </c>
      <c r="F45" s="117" t="str">
        <f t="shared" si="10"/>
        <v>sprawdz</v>
      </c>
      <c r="G45" s="118" t="str">
        <f t="shared" si="11"/>
        <v xml:space="preserve"> CHECK</v>
      </c>
      <c r="H45" s="116" t="str">
        <f t="shared" si="15"/>
        <v xml:space="preserve">wir. </v>
      </c>
      <c r="I45" s="117" t="str">
        <f t="shared" si="1"/>
        <v>AL.  4x50 mm2+AL. 1x25 mm2 przyłącze napow. nN</v>
      </c>
      <c r="J45" s="117" t="str">
        <f t="shared" si="12"/>
        <v xml:space="preserve">uchwyty, światłowód, 0 </v>
      </c>
      <c r="K45" s="117">
        <f t="shared" si="2"/>
        <v>0</v>
      </c>
      <c r="L45" s="40" t="s">
        <v>77</v>
      </c>
      <c r="M45" s="112"/>
      <c r="N45" s="39"/>
      <c r="O45" s="39"/>
      <c r="P45" s="113"/>
      <c r="Q45" s="19"/>
      <c r="R45" s="39">
        <v>1</v>
      </c>
      <c r="S45" s="39"/>
      <c r="T45" s="30">
        <f t="shared" si="3"/>
        <v>0</v>
      </c>
      <c r="U45" s="34">
        <f t="shared" si="16"/>
        <v>2</v>
      </c>
      <c r="V45" s="35">
        <f t="shared" ca="1" si="4"/>
        <v>101</v>
      </c>
      <c r="W45" s="35">
        <f t="shared" ca="1" si="5"/>
        <v>1.7627825445142729</v>
      </c>
      <c r="X45" s="18" t="str">
        <f t="shared" si="17"/>
        <v>AL.  4x50 mm2+AL. 1x25 mm2</v>
      </c>
      <c r="Y45" s="18" t="str">
        <f t="shared" si="18"/>
        <v xml:space="preserve"> przyłącze napow. nN</v>
      </c>
      <c r="Z45" s="18">
        <f t="shared" si="19"/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39</v>
      </c>
      <c r="D46" s="116">
        <f t="shared" si="13"/>
        <v>39</v>
      </c>
      <c r="E46" s="116">
        <f t="shared" si="9"/>
        <v>0</v>
      </c>
      <c r="F46" s="117" t="str">
        <f t="shared" si="10"/>
        <v>sprawdz</v>
      </c>
      <c r="G46" s="118" t="str">
        <f t="shared" si="11"/>
        <v xml:space="preserve"> CHECK</v>
      </c>
      <c r="H46" s="116" t="str">
        <f t="shared" si="15"/>
        <v xml:space="preserve">wir. </v>
      </c>
      <c r="I46" s="117" t="str">
        <f t="shared" si="1"/>
        <v>AL.  4x50 mm2+AL. 1x25 mm2 przyłącze napow. nN</v>
      </c>
      <c r="J46" s="117" t="str">
        <f t="shared" si="12"/>
        <v xml:space="preserve">uchwyty, światłowód, 0 </v>
      </c>
      <c r="K46" s="117">
        <f t="shared" si="2"/>
        <v>0</v>
      </c>
      <c r="L46" s="40" t="s">
        <v>77</v>
      </c>
      <c r="M46" s="112"/>
      <c r="N46" s="48"/>
      <c r="O46" s="48"/>
      <c r="P46" s="113"/>
      <c r="Q46" s="19"/>
      <c r="R46" s="39">
        <v>1</v>
      </c>
      <c r="S46" s="48"/>
      <c r="T46" s="30">
        <f t="shared" si="3"/>
        <v>0</v>
      </c>
      <c r="U46" s="34">
        <f t="shared" si="16"/>
        <v>2</v>
      </c>
      <c r="V46" s="35">
        <f t="shared" ca="1" si="4"/>
        <v>154</v>
      </c>
      <c r="W46" s="35">
        <f t="shared" ca="1" si="5"/>
        <v>2.6878070480712677</v>
      </c>
      <c r="X46" s="18" t="str">
        <f t="shared" si="17"/>
        <v>AL.  4x50 mm2+AL. 1x25 mm2</v>
      </c>
      <c r="Y46" s="18" t="str">
        <f t="shared" si="18"/>
        <v xml:space="preserve"> przyłącze napow. nN</v>
      </c>
      <c r="Z46" s="18">
        <f t="shared" si="19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40</v>
      </c>
      <c r="D47" s="116">
        <f t="shared" si="13"/>
        <v>40</v>
      </c>
      <c r="E47" s="116">
        <f t="shared" si="9"/>
        <v>0</v>
      </c>
      <c r="F47" s="117" t="str">
        <f t="shared" si="10"/>
        <v>sprawdz</v>
      </c>
      <c r="G47" s="118" t="str">
        <f t="shared" si="11"/>
        <v xml:space="preserve"> CHECK</v>
      </c>
      <c r="H47" s="116" t="str">
        <f t="shared" si="15"/>
        <v xml:space="preserve">wir. </v>
      </c>
      <c r="I47" s="117" t="str">
        <f t="shared" si="1"/>
        <v>AL.  4x50 mm2+AL. 1x25 mm2 przyłącze napow. nN</v>
      </c>
      <c r="J47" s="117" t="str">
        <f t="shared" si="12"/>
        <v xml:space="preserve">uchwyty, światłowód, 0 </v>
      </c>
      <c r="K47" s="117">
        <f t="shared" si="2"/>
        <v>0</v>
      </c>
      <c r="L47" s="40" t="s">
        <v>77</v>
      </c>
      <c r="M47" s="112"/>
      <c r="N47" s="50"/>
      <c r="O47" s="50"/>
      <c r="P47" s="113"/>
      <c r="Q47" s="19"/>
      <c r="R47" s="39">
        <v>1</v>
      </c>
      <c r="S47" s="50"/>
      <c r="T47" s="30">
        <f t="shared" si="3"/>
        <v>0</v>
      </c>
      <c r="U47" s="34">
        <f t="shared" si="16"/>
        <v>2</v>
      </c>
      <c r="V47" s="35">
        <f t="shared" ca="1" si="4"/>
        <v>175</v>
      </c>
      <c r="W47" s="35">
        <f t="shared" ca="1" si="5"/>
        <v>3.0543261909900767</v>
      </c>
      <c r="X47" s="18" t="str">
        <f t="shared" si="17"/>
        <v>AL.  4x50 mm2+AL. 1x25 mm2</v>
      </c>
      <c r="Y47" s="18" t="str">
        <f t="shared" si="18"/>
        <v xml:space="preserve"> przyłącze napow. nN</v>
      </c>
      <c r="Z47" s="18">
        <f t="shared" si="19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41</v>
      </c>
      <c r="D48" s="116">
        <f t="shared" si="13"/>
        <v>41</v>
      </c>
      <c r="E48" s="116">
        <f t="shared" si="9"/>
        <v>0</v>
      </c>
      <c r="F48" s="117" t="str">
        <f t="shared" si="10"/>
        <v>sprawdz</v>
      </c>
      <c r="G48" s="118" t="str">
        <f t="shared" si="11"/>
        <v xml:space="preserve"> CHECK</v>
      </c>
      <c r="H48" s="116" t="str">
        <f t="shared" si="15"/>
        <v xml:space="preserve">wir. </v>
      </c>
      <c r="I48" s="117" t="str">
        <f t="shared" si="1"/>
        <v>AL.  4x50 mm2+AL. 1x25 mm2 przyłącze napow. nN</v>
      </c>
      <c r="J48" s="117" t="str">
        <f t="shared" si="12"/>
        <v xml:space="preserve">uchwyty, światłowód, 0 </v>
      </c>
      <c r="K48" s="117">
        <f t="shared" si="2"/>
        <v>0</v>
      </c>
      <c r="L48" s="40" t="s">
        <v>77</v>
      </c>
      <c r="M48" s="112"/>
      <c r="N48" s="52"/>
      <c r="O48" s="52"/>
      <c r="P48" s="113"/>
      <c r="Q48" s="19"/>
      <c r="R48" s="39">
        <v>1</v>
      </c>
      <c r="S48" s="52"/>
      <c r="T48" s="30">
        <f t="shared" si="3"/>
        <v>0</v>
      </c>
      <c r="U48" s="34">
        <f t="shared" si="16"/>
        <v>2</v>
      </c>
      <c r="V48" s="35">
        <f t="shared" ca="1" si="4"/>
        <v>174</v>
      </c>
      <c r="W48" s="35">
        <f t="shared" ca="1" si="5"/>
        <v>3.0368728984701332</v>
      </c>
      <c r="X48" s="18" t="str">
        <f t="shared" si="17"/>
        <v>AL.  4x50 mm2+AL. 1x25 mm2</v>
      </c>
      <c r="Y48" s="18" t="str">
        <f t="shared" si="18"/>
        <v xml:space="preserve"> przyłącze napow. nN</v>
      </c>
      <c r="Z48" s="18">
        <f t="shared" si="19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42</v>
      </c>
      <c r="D49" s="116">
        <f t="shared" si="13"/>
        <v>42</v>
      </c>
      <c r="E49" s="116">
        <f t="shared" si="9"/>
        <v>0</v>
      </c>
      <c r="F49" s="117" t="str">
        <f t="shared" si="10"/>
        <v>sprawdz</v>
      </c>
      <c r="G49" s="118" t="str">
        <f t="shared" si="11"/>
        <v xml:space="preserve"> CHECK</v>
      </c>
      <c r="H49" s="116" t="str">
        <f t="shared" si="15"/>
        <v xml:space="preserve">wir. </v>
      </c>
      <c r="I49" s="117" t="str">
        <f t="shared" si="1"/>
        <v>AL.  4x50 mm2+AL. 1x25 mm2 przyłącze napow. nN</v>
      </c>
      <c r="J49" s="117" t="str">
        <f t="shared" si="12"/>
        <v xml:space="preserve">uchwyty, światłowód, 0 </v>
      </c>
      <c r="K49" s="117">
        <f t="shared" si="2"/>
        <v>0</v>
      </c>
      <c r="L49" s="40" t="s">
        <v>77</v>
      </c>
      <c r="M49" s="112"/>
      <c r="N49" s="30"/>
      <c r="O49" s="30"/>
      <c r="P49" s="113"/>
      <c r="Q49" s="19"/>
      <c r="R49" s="39">
        <v>1</v>
      </c>
      <c r="S49" s="30"/>
      <c r="T49" s="30">
        <f t="shared" si="3"/>
        <v>0</v>
      </c>
      <c r="U49" s="34">
        <f t="shared" si="16"/>
        <v>2</v>
      </c>
      <c r="V49" s="35">
        <f t="shared" ca="1" si="4"/>
        <v>108</v>
      </c>
      <c r="W49" s="35">
        <f t="shared" ca="1" si="5"/>
        <v>1.8849555921538759</v>
      </c>
      <c r="X49" s="18" t="str">
        <f t="shared" si="17"/>
        <v>AL.  4x50 mm2+AL. 1x25 mm2</v>
      </c>
      <c r="Y49" s="18" t="str">
        <f t="shared" si="18"/>
        <v xml:space="preserve"> przyłącze napow. nN</v>
      </c>
      <c r="Z49" s="18">
        <f t="shared" si="19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43</v>
      </c>
      <c r="D50" s="116">
        <f t="shared" si="13"/>
        <v>43</v>
      </c>
      <c r="E50" s="116">
        <f t="shared" si="9"/>
        <v>0</v>
      </c>
      <c r="F50" s="117" t="str">
        <f t="shared" si="10"/>
        <v>sprawdz</v>
      </c>
      <c r="G50" s="118" t="str">
        <f t="shared" si="11"/>
        <v xml:space="preserve"> CHECK</v>
      </c>
      <c r="H50" s="116" t="str">
        <f t="shared" si="15"/>
        <v xml:space="preserve">wir. </v>
      </c>
      <c r="I50" s="117" t="str">
        <f t="shared" si="1"/>
        <v>AL.  4x50 mm2+AL. 1x25 mm2 przyłącze napow. nN</v>
      </c>
      <c r="J50" s="117" t="str">
        <f t="shared" si="12"/>
        <v xml:space="preserve">uchwyty, światłowód, 0 </v>
      </c>
      <c r="K50" s="117">
        <f t="shared" si="2"/>
        <v>0</v>
      </c>
      <c r="L50" s="40" t="s">
        <v>77</v>
      </c>
      <c r="M50" s="112"/>
      <c r="N50" s="30"/>
      <c r="O50" s="30"/>
      <c r="P50" s="113"/>
      <c r="Q50" s="19"/>
      <c r="R50" s="39">
        <v>1</v>
      </c>
      <c r="S50" s="30"/>
      <c r="T50" s="30">
        <f t="shared" si="3"/>
        <v>0</v>
      </c>
      <c r="U50" s="34">
        <f t="shared" si="16"/>
        <v>2</v>
      </c>
      <c r="V50" s="35">
        <f t="shared" ca="1" si="4"/>
        <v>174</v>
      </c>
      <c r="W50" s="35">
        <f t="shared" ca="1" si="5"/>
        <v>3.0368728984701332</v>
      </c>
      <c r="X50" s="18" t="str">
        <f t="shared" si="17"/>
        <v>AL.  4x50 mm2+AL. 1x25 mm2</v>
      </c>
      <c r="Y50" s="18" t="str">
        <f t="shared" si="18"/>
        <v xml:space="preserve"> przyłącze napow. nN</v>
      </c>
      <c r="Z50" s="18">
        <f t="shared" si="19"/>
        <v>0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44</v>
      </c>
      <c r="D51" s="116">
        <f t="shared" si="13"/>
        <v>44</v>
      </c>
      <c r="E51" s="116">
        <f t="shared" si="9"/>
        <v>0</v>
      </c>
      <c r="F51" s="117" t="str">
        <f t="shared" si="10"/>
        <v>sprawdz</v>
      </c>
      <c r="G51" s="118" t="str">
        <f t="shared" si="11"/>
        <v xml:space="preserve"> CHECK</v>
      </c>
      <c r="H51" s="116" t="str">
        <f t="shared" si="15"/>
        <v xml:space="preserve">wir. </v>
      </c>
      <c r="I51" s="117" t="str">
        <f t="shared" si="1"/>
        <v>AL.  4x50 mm2+AL. 1x25 mm2 przyłącze napow. nN</v>
      </c>
      <c r="J51" s="117" t="str">
        <f t="shared" si="12"/>
        <v xml:space="preserve">uchwyty, światłowód, 0 </v>
      </c>
      <c r="K51" s="117">
        <f t="shared" si="2"/>
        <v>0</v>
      </c>
      <c r="L51" s="40" t="s">
        <v>77</v>
      </c>
      <c r="M51" s="112"/>
      <c r="N51" s="30"/>
      <c r="O51" s="30"/>
      <c r="P51" s="113"/>
      <c r="Q51" s="19"/>
      <c r="R51" s="39">
        <v>1</v>
      </c>
      <c r="S51" s="30"/>
      <c r="T51" s="30">
        <f t="shared" si="3"/>
        <v>0</v>
      </c>
      <c r="U51" s="34">
        <f t="shared" si="16"/>
        <v>2</v>
      </c>
      <c r="V51" s="35">
        <f t="shared" ca="1" si="4"/>
        <v>123</v>
      </c>
      <c r="W51" s="35">
        <f t="shared" ca="1" si="5"/>
        <v>2.1467549799530254</v>
      </c>
      <c r="X51" s="18" t="str">
        <f t="shared" si="17"/>
        <v>AL.  4x50 mm2+AL. 1x25 mm2</v>
      </c>
      <c r="Y51" s="18" t="str">
        <f t="shared" si="18"/>
        <v xml:space="preserve"> przyłącze napow. nN</v>
      </c>
      <c r="Z51" s="18">
        <f t="shared" si="19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45</v>
      </c>
      <c r="D52" s="116">
        <f t="shared" si="13"/>
        <v>45</v>
      </c>
      <c r="E52" s="116">
        <f t="shared" si="9"/>
        <v>0</v>
      </c>
      <c r="F52" s="117" t="str">
        <f t="shared" si="10"/>
        <v>sprawdz</v>
      </c>
      <c r="G52" s="118" t="str">
        <f t="shared" si="11"/>
        <v xml:space="preserve"> CHECK</v>
      </c>
      <c r="H52" s="116" t="str">
        <f t="shared" si="15"/>
        <v xml:space="preserve">wir. </v>
      </c>
      <c r="I52" s="117" t="str">
        <f t="shared" si="1"/>
        <v>AL.  4x50 mm2+AL. 1x25 mm2 przyłącze napow. nN</v>
      </c>
      <c r="J52" s="117" t="str">
        <f t="shared" si="12"/>
        <v xml:space="preserve">uchwyty, światłowód, 0 </v>
      </c>
      <c r="K52" s="117">
        <f t="shared" si="2"/>
        <v>0</v>
      </c>
      <c r="L52" s="40" t="s">
        <v>77</v>
      </c>
      <c r="M52" s="112"/>
      <c r="N52" s="30"/>
      <c r="O52" s="30"/>
      <c r="P52" s="113"/>
      <c r="Q52" s="19"/>
      <c r="R52" s="39">
        <v>1</v>
      </c>
      <c r="S52" s="30"/>
      <c r="T52" s="30">
        <f t="shared" si="3"/>
        <v>0</v>
      </c>
      <c r="U52" s="34">
        <f t="shared" si="16"/>
        <v>2</v>
      </c>
      <c r="V52" s="35">
        <f t="shared" ca="1" si="4"/>
        <v>175</v>
      </c>
      <c r="W52" s="35">
        <f t="shared" ca="1" si="5"/>
        <v>3.0543261909900767</v>
      </c>
      <c r="X52" s="18" t="str">
        <f t="shared" si="17"/>
        <v>AL.  4x50 mm2+AL. 1x25 mm2</v>
      </c>
      <c r="Y52" s="18" t="str">
        <f t="shared" si="18"/>
        <v xml:space="preserve"> przyłącze napow. nN</v>
      </c>
      <c r="Z52" s="18">
        <f t="shared" si="19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46</v>
      </c>
      <c r="D53" s="116">
        <f t="shared" si="13"/>
        <v>46</v>
      </c>
      <c r="E53" s="116">
        <f t="shared" si="9"/>
        <v>0</v>
      </c>
      <c r="F53" s="117" t="str">
        <f t="shared" si="10"/>
        <v>sprawdz</v>
      </c>
      <c r="G53" s="118" t="str">
        <f t="shared" si="11"/>
        <v xml:space="preserve"> CHECK</v>
      </c>
      <c r="H53" s="116" t="str">
        <f t="shared" si="15"/>
        <v xml:space="preserve">wir. </v>
      </c>
      <c r="I53" s="117" t="str">
        <f t="shared" si="1"/>
        <v>AL.  4x50 mm2+AL. 1x25 mm2 przyłącze napow. nN</v>
      </c>
      <c r="J53" s="117" t="str">
        <f t="shared" si="12"/>
        <v xml:space="preserve">uchwyty, światłowód, 0 </v>
      </c>
      <c r="K53" s="117">
        <f t="shared" si="2"/>
        <v>0</v>
      </c>
      <c r="L53" s="40" t="s">
        <v>77</v>
      </c>
      <c r="M53" s="112"/>
      <c r="N53" s="30"/>
      <c r="O53" s="30"/>
      <c r="P53" s="113"/>
      <c r="Q53" s="19"/>
      <c r="R53" s="39">
        <v>1</v>
      </c>
      <c r="S53" s="30"/>
      <c r="T53" s="30">
        <f t="shared" si="3"/>
        <v>0</v>
      </c>
      <c r="U53" s="34">
        <f t="shared" si="16"/>
        <v>2</v>
      </c>
      <c r="V53" s="35">
        <f t="shared" ca="1" si="4"/>
        <v>159</v>
      </c>
      <c r="W53" s="35">
        <f t="shared" ca="1" si="5"/>
        <v>2.7750735106709841</v>
      </c>
      <c r="X53" s="18" t="str">
        <f t="shared" si="17"/>
        <v>AL.  4x50 mm2+AL. 1x25 mm2</v>
      </c>
      <c r="Y53" s="18" t="str">
        <f t="shared" si="18"/>
        <v xml:space="preserve"> przyłącze napow. nN</v>
      </c>
      <c r="Z53" s="18">
        <f t="shared" si="19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47</v>
      </c>
      <c r="D54" s="116">
        <f t="shared" si="13"/>
        <v>47</v>
      </c>
      <c r="E54" s="116">
        <f t="shared" si="9"/>
        <v>0</v>
      </c>
      <c r="F54" s="117" t="str">
        <f t="shared" si="10"/>
        <v>sprawdz</v>
      </c>
      <c r="G54" s="118" t="str">
        <f t="shared" si="11"/>
        <v xml:space="preserve"> CHECK</v>
      </c>
      <c r="H54" s="116" t="str">
        <f t="shared" si="15"/>
        <v xml:space="preserve">wir. </v>
      </c>
      <c r="I54" s="117" t="str">
        <f t="shared" si="1"/>
        <v>AL.  4x50 mm2+AL. 1x25 mm2 przyłącze napow. nN</v>
      </c>
      <c r="J54" s="117" t="str">
        <f t="shared" si="12"/>
        <v xml:space="preserve">uchwyty, światłowód, 0 </v>
      </c>
      <c r="K54" s="117">
        <f t="shared" si="2"/>
        <v>0</v>
      </c>
      <c r="L54" s="40" t="s">
        <v>77</v>
      </c>
      <c r="M54" s="112"/>
      <c r="N54" s="39"/>
      <c r="O54" s="39"/>
      <c r="P54" s="113"/>
      <c r="Q54" s="19"/>
      <c r="R54" s="39">
        <v>1</v>
      </c>
      <c r="S54" s="30"/>
      <c r="T54" s="30">
        <f t="shared" si="3"/>
        <v>0</v>
      </c>
      <c r="U54" s="34">
        <f t="shared" si="16"/>
        <v>2</v>
      </c>
      <c r="V54" s="35">
        <f t="shared" ca="1" si="4"/>
        <v>165</v>
      </c>
      <c r="W54" s="35">
        <f t="shared" ca="1" si="5"/>
        <v>2.8797932657906435</v>
      </c>
      <c r="X54" s="18" t="str">
        <f t="shared" si="17"/>
        <v>AL.  4x50 mm2+AL. 1x25 mm2</v>
      </c>
      <c r="Y54" s="18" t="str">
        <f t="shared" si="18"/>
        <v xml:space="preserve"> przyłącze napow. nN</v>
      </c>
      <c r="Z54" s="18">
        <f t="shared" si="19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48</v>
      </c>
      <c r="D55" s="116">
        <f t="shared" si="13"/>
        <v>48</v>
      </c>
      <c r="E55" s="116">
        <f t="shared" si="9"/>
        <v>0</v>
      </c>
      <c r="F55" s="117" t="str">
        <f t="shared" si="10"/>
        <v>sprawdz</v>
      </c>
      <c r="G55" s="118" t="str">
        <f t="shared" si="11"/>
        <v xml:space="preserve"> CHECK</v>
      </c>
      <c r="H55" s="116" t="str">
        <f t="shared" si="15"/>
        <v xml:space="preserve">wir. </v>
      </c>
      <c r="I55" s="117" t="str">
        <f t="shared" si="1"/>
        <v>AL.  4x50 mm2+AL. 1x25 mm2 przyłącze napow. nN</v>
      </c>
      <c r="J55" s="117" t="str">
        <f t="shared" si="12"/>
        <v xml:space="preserve">uchwyty, światłowód, 0 </v>
      </c>
      <c r="K55" s="117">
        <f t="shared" si="2"/>
        <v>0</v>
      </c>
      <c r="L55" s="40" t="s">
        <v>77</v>
      </c>
      <c r="M55" s="112"/>
      <c r="N55" s="39"/>
      <c r="O55" s="39"/>
      <c r="P55" s="113"/>
      <c r="Q55" s="19"/>
      <c r="R55" s="39">
        <v>1</v>
      </c>
      <c r="S55" s="39"/>
      <c r="T55" s="30">
        <f t="shared" si="3"/>
        <v>0</v>
      </c>
      <c r="U55" s="34">
        <f t="shared" si="16"/>
        <v>2</v>
      </c>
      <c r="V55" s="35">
        <f t="shared" ca="1" si="4"/>
        <v>122</v>
      </c>
      <c r="W55" s="35">
        <f t="shared" ca="1" si="5"/>
        <v>2.1293016874330819</v>
      </c>
      <c r="X55" s="18" t="str">
        <f t="shared" si="17"/>
        <v>AL.  4x50 mm2+AL. 1x25 mm2</v>
      </c>
      <c r="Y55" s="18" t="str">
        <f t="shared" si="18"/>
        <v xml:space="preserve"> przyłącze napow. nN</v>
      </c>
      <c r="Z55" s="18">
        <f t="shared" si="19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49</v>
      </c>
      <c r="D56" s="116">
        <f t="shared" si="13"/>
        <v>49</v>
      </c>
      <c r="E56" s="116">
        <f t="shared" si="9"/>
        <v>0</v>
      </c>
      <c r="F56" s="117" t="str">
        <f t="shared" si="10"/>
        <v>sprawdz</v>
      </c>
      <c r="G56" s="118" t="str">
        <f t="shared" si="11"/>
        <v xml:space="preserve"> CHECK</v>
      </c>
      <c r="H56" s="116" t="str">
        <f t="shared" si="15"/>
        <v xml:space="preserve">wir. </v>
      </c>
      <c r="I56" s="117" t="str">
        <f t="shared" si="1"/>
        <v>AL.  4x50 mm2+AL. 1x25 mm2 przyłącze napow. nN</v>
      </c>
      <c r="J56" s="117" t="str">
        <f t="shared" si="12"/>
        <v xml:space="preserve">uchwyty, światłowód, 0 </v>
      </c>
      <c r="K56" s="117">
        <f t="shared" si="2"/>
        <v>0</v>
      </c>
      <c r="L56" s="40" t="s">
        <v>77</v>
      </c>
      <c r="M56" s="112"/>
      <c r="N56" s="48"/>
      <c r="O56" s="48"/>
      <c r="P56" s="113"/>
      <c r="Q56" s="19"/>
      <c r="R56" s="39">
        <v>1</v>
      </c>
      <c r="S56" s="48"/>
      <c r="T56" s="30">
        <f t="shared" si="3"/>
        <v>0</v>
      </c>
      <c r="U56" s="34">
        <f t="shared" si="16"/>
        <v>2</v>
      </c>
      <c r="V56" s="35">
        <f t="shared" ca="1" si="4"/>
        <v>168</v>
      </c>
      <c r="W56" s="35">
        <f t="shared" ca="1" si="5"/>
        <v>2.9321531433504737</v>
      </c>
      <c r="X56" s="18" t="str">
        <f t="shared" si="17"/>
        <v>AL.  4x50 mm2+AL. 1x25 mm2</v>
      </c>
      <c r="Y56" s="18" t="str">
        <f t="shared" si="18"/>
        <v xml:space="preserve"> przyłącze napow. nN</v>
      </c>
      <c r="Z56" s="18">
        <f t="shared" si="19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50</v>
      </c>
      <c r="D57" s="116">
        <f t="shared" si="13"/>
        <v>50</v>
      </c>
      <c r="E57" s="116">
        <f t="shared" si="9"/>
        <v>0</v>
      </c>
      <c r="F57" s="117" t="str">
        <f t="shared" si="10"/>
        <v>sprawdz</v>
      </c>
      <c r="G57" s="118" t="str">
        <f t="shared" si="11"/>
        <v xml:space="preserve"> CHECK</v>
      </c>
      <c r="H57" s="116" t="str">
        <f t="shared" si="15"/>
        <v xml:space="preserve">wir. </v>
      </c>
      <c r="I57" s="117" t="str">
        <f t="shared" si="1"/>
        <v>AL.  4x50 mm2+AL. 1x25 mm2 przyłącze napow. nN</v>
      </c>
      <c r="J57" s="117" t="str">
        <f t="shared" si="12"/>
        <v xml:space="preserve">uchwyty, światłowód, 0 </v>
      </c>
      <c r="K57" s="117">
        <f t="shared" si="2"/>
        <v>0</v>
      </c>
      <c r="L57" s="40" t="s">
        <v>77</v>
      </c>
      <c r="M57" s="112"/>
      <c r="N57" s="50"/>
      <c r="O57" s="50"/>
      <c r="P57" s="113"/>
      <c r="Q57" s="19"/>
      <c r="R57" s="39">
        <v>1</v>
      </c>
      <c r="S57" s="50"/>
      <c r="T57" s="30">
        <f t="shared" si="3"/>
        <v>0</v>
      </c>
      <c r="U57" s="34">
        <f t="shared" si="16"/>
        <v>2</v>
      </c>
      <c r="V57" s="35">
        <f t="shared" ca="1" si="4"/>
        <v>110</v>
      </c>
      <c r="W57" s="35">
        <f t="shared" ca="1" si="5"/>
        <v>1.9198621771937625</v>
      </c>
      <c r="X57" s="18" t="str">
        <f t="shared" si="17"/>
        <v>AL.  4x50 mm2+AL. 1x25 mm2</v>
      </c>
      <c r="Y57" s="18" t="str">
        <f t="shared" si="18"/>
        <v xml:space="preserve"> przyłącze napow. nN</v>
      </c>
      <c r="Z57" s="18">
        <f t="shared" si="19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51</v>
      </c>
      <c r="D58" s="116">
        <f t="shared" si="13"/>
        <v>51</v>
      </c>
      <c r="E58" s="116">
        <f t="shared" si="9"/>
        <v>0</v>
      </c>
      <c r="F58" s="117" t="str">
        <f t="shared" si="10"/>
        <v>sprawdz</v>
      </c>
      <c r="G58" s="118" t="str">
        <f t="shared" si="11"/>
        <v xml:space="preserve"> CHECK</v>
      </c>
      <c r="H58" s="116" t="str">
        <f t="shared" si="15"/>
        <v xml:space="preserve">wir. </v>
      </c>
      <c r="I58" s="117" t="str">
        <f t="shared" si="1"/>
        <v>AL.  4x50 mm2+AL. 1x25 mm2 przyłącze napow. nN</v>
      </c>
      <c r="J58" s="117" t="str">
        <f t="shared" si="12"/>
        <v xml:space="preserve">uchwyty, światłowód, 0 </v>
      </c>
      <c r="K58" s="117">
        <f t="shared" si="2"/>
        <v>0</v>
      </c>
      <c r="L58" s="40" t="s">
        <v>77</v>
      </c>
      <c r="M58" s="112"/>
      <c r="N58" s="52"/>
      <c r="O58" s="52"/>
      <c r="P58" s="113"/>
      <c r="Q58" s="19"/>
      <c r="R58" s="39">
        <v>1</v>
      </c>
      <c r="S58" s="52"/>
      <c r="T58" s="30">
        <f t="shared" si="3"/>
        <v>0</v>
      </c>
      <c r="U58" s="34">
        <f t="shared" si="16"/>
        <v>2</v>
      </c>
      <c r="V58" s="35">
        <f t="shared" ca="1" si="4"/>
        <v>161</v>
      </c>
      <c r="W58" s="35">
        <f t="shared" ca="1" si="5"/>
        <v>2.8099800957108707</v>
      </c>
      <c r="X58" s="18" t="str">
        <f t="shared" si="17"/>
        <v>AL.  4x50 mm2+AL. 1x25 mm2</v>
      </c>
      <c r="Y58" s="18" t="str">
        <f t="shared" si="18"/>
        <v xml:space="preserve"> przyłącze napow. nN</v>
      </c>
      <c r="Z58" s="18">
        <f t="shared" si="19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52</v>
      </c>
      <c r="D59" s="116">
        <f t="shared" si="13"/>
        <v>52</v>
      </c>
      <c r="E59" s="116">
        <f t="shared" si="9"/>
        <v>0</v>
      </c>
      <c r="F59" s="117" t="str">
        <f t="shared" si="10"/>
        <v>sprawdz</v>
      </c>
      <c r="G59" s="118" t="str">
        <f t="shared" si="11"/>
        <v xml:space="preserve"> CHECK</v>
      </c>
      <c r="H59" s="116" t="str">
        <f t="shared" si="15"/>
        <v xml:space="preserve">wir. </v>
      </c>
      <c r="I59" s="117" t="str">
        <f t="shared" si="1"/>
        <v>AL.  4x50 mm2+AL. 1x25 mm2 przyłącze napow. nN</v>
      </c>
      <c r="J59" s="117" t="str">
        <f t="shared" si="12"/>
        <v xml:space="preserve">uchwyty, światłowód, 0 </v>
      </c>
      <c r="K59" s="117">
        <f t="shared" si="2"/>
        <v>0</v>
      </c>
      <c r="L59" s="40" t="s">
        <v>77</v>
      </c>
      <c r="M59" s="112"/>
      <c r="N59" s="30"/>
      <c r="O59" s="30"/>
      <c r="P59" s="113"/>
      <c r="Q59" s="19"/>
      <c r="R59" s="39">
        <v>1</v>
      </c>
      <c r="S59" s="30"/>
      <c r="T59" s="30">
        <f t="shared" si="3"/>
        <v>0</v>
      </c>
      <c r="U59" s="34">
        <f t="shared" si="16"/>
        <v>2</v>
      </c>
      <c r="V59" s="35">
        <f t="shared" ca="1" si="4"/>
        <v>163</v>
      </c>
      <c r="W59" s="35">
        <f t="shared" ca="1" si="5"/>
        <v>2.8448866807507573</v>
      </c>
      <c r="X59" s="18" t="str">
        <f t="shared" si="17"/>
        <v>AL.  4x50 mm2+AL. 1x25 mm2</v>
      </c>
      <c r="Y59" s="18" t="str">
        <f t="shared" si="18"/>
        <v xml:space="preserve"> przyłącze napow. nN</v>
      </c>
      <c r="Z59" s="18">
        <f t="shared" si="19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53</v>
      </c>
      <c r="D60" s="116">
        <f t="shared" si="13"/>
        <v>53</v>
      </c>
      <c r="E60" s="116">
        <f t="shared" si="9"/>
        <v>0</v>
      </c>
      <c r="F60" s="117" t="str">
        <f t="shared" si="10"/>
        <v>sprawdz</v>
      </c>
      <c r="G60" s="118" t="str">
        <f t="shared" si="11"/>
        <v xml:space="preserve"> CHECK</v>
      </c>
      <c r="H60" s="116" t="str">
        <f t="shared" si="15"/>
        <v xml:space="preserve">wir. </v>
      </c>
      <c r="I60" s="117" t="str">
        <f t="shared" si="1"/>
        <v>AL.  4x50 mm2+AL. 1x25 mm2 przyłącze napow. nN</v>
      </c>
      <c r="J60" s="117" t="str">
        <f t="shared" si="12"/>
        <v xml:space="preserve">uchwyty, światłowód, 0 </v>
      </c>
      <c r="K60" s="117">
        <f t="shared" si="2"/>
        <v>0</v>
      </c>
      <c r="L60" s="40" t="s">
        <v>77</v>
      </c>
      <c r="M60" s="112"/>
      <c r="N60" s="30"/>
      <c r="O60" s="30"/>
      <c r="P60" s="113"/>
      <c r="Q60" s="19"/>
      <c r="R60" s="39">
        <v>1</v>
      </c>
      <c r="S60" s="30"/>
      <c r="T60" s="30">
        <f t="shared" si="3"/>
        <v>0</v>
      </c>
      <c r="U60" s="34">
        <f>SUM(U34:U59)</f>
        <v>44</v>
      </c>
      <c r="V60" s="35">
        <f t="shared" ca="1" si="4"/>
        <v>135</v>
      </c>
      <c r="W60" s="35">
        <f t="shared" ca="1" si="5"/>
        <v>2.3561944901923448</v>
      </c>
      <c r="X60" s="18" t="str">
        <f t="shared" si="17"/>
        <v>AL.  4x50 mm2+AL. 1x25 mm2</v>
      </c>
      <c r="Y60" s="18" t="str">
        <f t="shared" si="18"/>
        <v xml:space="preserve"> przyłącze napow. nN</v>
      </c>
      <c r="Z60" s="18">
        <f t="shared" si="19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54</v>
      </c>
      <c r="D61" s="116">
        <f t="shared" si="13"/>
        <v>54</v>
      </c>
      <c r="E61" s="116">
        <f t="shared" si="9"/>
        <v>0</v>
      </c>
      <c r="F61" s="117" t="str">
        <f t="shared" si="10"/>
        <v>sprawdz</v>
      </c>
      <c r="G61" s="118" t="str">
        <f t="shared" si="11"/>
        <v xml:space="preserve"> CHECK</v>
      </c>
      <c r="H61" s="116" t="str">
        <f t="shared" si="15"/>
        <v xml:space="preserve">wir. </v>
      </c>
      <c r="I61" s="117" t="str">
        <f t="shared" si="1"/>
        <v>AL.  4x50 mm2+AL. 1x25 mm2 przyłącze napow. nN</v>
      </c>
      <c r="J61" s="117" t="str">
        <f t="shared" si="12"/>
        <v xml:space="preserve">uchwyty, światłowód, 0 </v>
      </c>
      <c r="K61" s="117">
        <f t="shared" si="2"/>
        <v>0</v>
      </c>
      <c r="L61" s="40" t="s">
        <v>77</v>
      </c>
      <c r="M61" s="112"/>
      <c r="N61" s="30"/>
      <c r="O61" s="30"/>
      <c r="P61" s="113"/>
      <c r="Q61" s="19"/>
      <c r="R61" s="39">
        <v>1</v>
      </c>
      <c r="S61" s="30"/>
      <c r="T61" s="30">
        <f t="shared" si="3"/>
        <v>0</v>
      </c>
      <c r="U61" s="34"/>
      <c r="V61" s="35">
        <f t="shared" ca="1" si="4"/>
        <v>109</v>
      </c>
      <c r="W61" s="35">
        <f t="shared" ca="1" si="5"/>
        <v>1.9024088846738192</v>
      </c>
      <c r="X61" s="18" t="str">
        <f t="shared" si="17"/>
        <v>AL.  4x50 mm2+AL. 1x25 mm2</v>
      </c>
      <c r="Y61" s="18" t="str">
        <f t="shared" si="18"/>
        <v xml:space="preserve"> przyłącze napow. nN</v>
      </c>
      <c r="Z61" s="18">
        <f t="shared" si="19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55</v>
      </c>
      <c r="D62" s="116">
        <f t="shared" si="13"/>
        <v>55</v>
      </c>
      <c r="E62" s="116">
        <f t="shared" si="9"/>
        <v>0</v>
      </c>
      <c r="F62" s="117" t="str">
        <f t="shared" si="10"/>
        <v>sprawdz</v>
      </c>
      <c r="G62" s="118" t="str">
        <f t="shared" si="11"/>
        <v xml:space="preserve"> CHECK</v>
      </c>
      <c r="H62" s="116" t="str">
        <f t="shared" si="15"/>
        <v xml:space="preserve">wir. </v>
      </c>
      <c r="I62" s="117" t="str">
        <f t="shared" si="1"/>
        <v>AL.  4x50 mm2+AL. 1x25 mm2 przyłącze napow. nN</v>
      </c>
      <c r="J62" s="117" t="str">
        <f t="shared" si="12"/>
        <v xml:space="preserve">uchwyty, światłowód, 0 </v>
      </c>
      <c r="K62" s="117">
        <f t="shared" si="2"/>
        <v>0</v>
      </c>
      <c r="L62" s="40" t="s">
        <v>77</v>
      </c>
      <c r="M62" s="112"/>
      <c r="N62" s="30"/>
      <c r="O62" s="30"/>
      <c r="P62" s="113"/>
      <c r="Q62" s="19"/>
      <c r="R62" s="39">
        <v>1</v>
      </c>
      <c r="S62" s="30"/>
      <c r="T62" s="30">
        <f t="shared" si="3"/>
        <v>0</v>
      </c>
      <c r="U62" s="34"/>
      <c r="V62" s="35">
        <f t="shared" ca="1" si="4"/>
        <v>99</v>
      </c>
      <c r="W62" s="35">
        <f t="shared" ca="1" si="5"/>
        <v>1.7278759594743862</v>
      </c>
      <c r="X62" s="18" t="str">
        <f t="shared" si="17"/>
        <v>AL.  4x50 mm2+AL. 1x25 mm2</v>
      </c>
      <c r="Y62" s="18" t="str">
        <f t="shared" si="18"/>
        <v xml:space="preserve"> przyłącze napow. nN</v>
      </c>
      <c r="Z62" s="18">
        <f t="shared" si="19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56</v>
      </c>
      <c r="D63" s="116">
        <f t="shared" si="13"/>
        <v>56</v>
      </c>
      <c r="E63" s="116">
        <f t="shared" si="9"/>
        <v>0</v>
      </c>
      <c r="F63" s="117" t="str">
        <f t="shared" si="10"/>
        <v>sprawdz</v>
      </c>
      <c r="G63" s="118" t="str">
        <f t="shared" si="11"/>
        <v xml:space="preserve"> CHECK</v>
      </c>
      <c r="H63" s="116" t="str">
        <f t="shared" si="15"/>
        <v xml:space="preserve">wir. </v>
      </c>
      <c r="I63" s="117" t="str">
        <f t="shared" si="1"/>
        <v>AL.  4x50 mm2+AL. 1x25 mm2 przyłącze napow. nN</v>
      </c>
      <c r="J63" s="117" t="str">
        <f t="shared" si="12"/>
        <v xml:space="preserve">uchwyty, światłowód, 0 </v>
      </c>
      <c r="K63" s="117">
        <f t="shared" si="2"/>
        <v>0</v>
      </c>
      <c r="L63" s="40" t="s">
        <v>77</v>
      </c>
      <c r="M63" s="112"/>
      <c r="N63" s="30"/>
      <c r="O63" s="30"/>
      <c r="P63" s="113"/>
      <c r="Q63" s="19"/>
      <c r="R63" s="39">
        <v>1</v>
      </c>
      <c r="S63" s="30"/>
      <c r="T63" s="30">
        <f t="shared" si="3"/>
        <v>0</v>
      </c>
      <c r="U63" s="34"/>
      <c r="V63" s="35">
        <f t="shared" ca="1" si="4"/>
        <v>96</v>
      </c>
      <c r="W63" s="35">
        <f t="shared" ca="1" si="5"/>
        <v>1.6755160819145565</v>
      </c>
      <c r="X63" s="18" t="str">
        <f t="shared" si="17"/>
        <v>AL.  4x50 mm2+AL. 1x25 mm2</v>
      </c>
      <c r="Y63" s="18" t="str">
        <f t="shared" si="18"/>
        <v xml:space="preserve"> przyłącze napow. nN</v>
      </c>
      <c r="Z63" s="18">
        <f t="shared" si="19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57</v>
      </c>
      <c r="D64" s="116">
        <f t="shared" si="13"/>
        <v>57</v>
      </c>
      <c r="E64" s="116">
        <f t="shared" si="9"/>
        <v>0</v>
      </c>
      <c r="F64" s="117" t="str">
        <f t="shared" si="10"/>
        <v>sprawdz</v>
      </c>
      <c r="G64" s="118" t="str">
        <f t="shared" si="11"/>
        <v xml:space="preserve"> CHECK</v>
      </c>
      <c r="H64" s="116" t="str">
        <f t="shared" si="15"/>
        <v xml:space="preserve">wir. </v>
      </c>
      <c r="I64" s="117" t="str">
        <f t="shared" si="1"/>
        <v>AL.  4x50 mm2+AL. 1x25 mm2 przyłącze napow. nN</v>
      </c>
      <c r="J64" s="117" t="str">
        <f t="shared" si="12"/>
        <v xml:space="preserve">uchwyty, światłowód, 0 </v>
      </c>
      <c r="K64" s="117">
        <f t="shared" si="2"/>
        <v>0</v>
      </c>
      <c r="L64" s="40" t="s">
        <v>77</v>
      </c>
      <c r="M64" s="112"/>
      <c r="N64" s="55"/>
      <c r="O64" s="55"/>
      <c r="P64" s="113"/>
      <c r="Q64" s="19"/>
      <c r="R64" s="39">
        <v>1</v>
      </c>
      <c r="S64" s="55"/>
      <c r="T64" s="30">
        <f t="shared" si="3"/>
        <v>0</v>
      </c>
      <c r="U64" s="34">
        <f t="shared" ref="U64:U65" si="20">P64+2</f>
        <v>2</v>
      </c>
      <c r="V64" s="35">
        <f t="shared" ca="1" si="4"/>
        <v>174</v>
      </c>
      <c r="W64" s="35">
        <f t="shared" ca="1" si="5"/>
        <v>3.0368728984701332</v>
      </c>
      <c r="X64" s="18" t="str">
        <f t="shared" si="17"/>
        <v>AL.  4x50 mm2+AL. 1x25 mm2</v>
      </c>
      <c r="Y64" s="18" t="str">
        <f t="shared" si="18"/>
        <v xml:space="preserve"> przyłącze napow. nN</v>
      </c>
      <c r="Z64" s="18">
        <f t="shared" si="19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58</v>
      </c>
      <c r="D65" s="116">
        <f t="shared" si="13"/>
        <v>58</v>
      </c>
      <c r="E65" s="116">
        <f t="shared" si="9"/>
        <v>0</v>
      </c>
      <c r="F65" s="117" t="str">
        <f t="shared" si="10"/>
        <v>sprawdz</v>
      </c>
      <c r="G65" s="118" t="str">
        <f t="shared" si="11"/>
        <v xml:space="preserve"> CHECK</v>
      </c>
      <c r="H65" s="116" t="str">
        <f t="shared" si="15"/>
        <v xml:space="preserve">wir. </v>
      </c>
      <c r="I65" s="117" t="str">
        <f t="shared" si="1"/>
        <v>AL.  4x50 mm2+AL. 1x25 mm2 przyłącze napow. nN</v>
      </c>
      <c r="J65" s="117" t="str">
        <f t="shared" si="12"/>
        <v xml:space="preserve">uchwyty, światłowód, 0 </v>
      </c>
      <c r="K65" s="117">
        <f t="shared" si="2"/>
        <v>0</v>
      </c>
      <c r="L65" s="40" t="s">
        <v>77</v>
      </c>
      <c r="M65" s="112"/>
      <c r="N65" s="14"/>
      <c r="O65" s="14"/>
      <c r="P65" s="113"/>
      <c r="Q65" s="19"/>
      <c r="R65" s="39">
        <v>1</v>
      </c>
      <c r="S65" s="14"/>
      <c r="T65" s="30">
        <f t="shared" si="3"/>
        <v>0</v>
      </c>
      <c r="U65" s="34">
        <f t="shared" si="20"/>
        <v>2</v>
      </c>
      <c r="V65" s="35">
        <f t="shared" ca="1" si="4"/>
        <v>110</v>
      </c>
      <c r="W65" s="35">
        <f t="shared" ca="1" si="5"/>
        <v>1.9198621771937625</v>
      </c>
      <c r="X65" s="18" t="str">
        <f t="shared" si="17"/>
        <v>AL.  4x50 mm2+AL. 1x25 mm2</v>
      </c>
      <c r="Y65" s="18" t="str">
        <f t="shared" si="18"/>
        <v xml:space="preserve"> przyłącze napow. nN</v>
      </c>
      <c r="Z65" s="18">
        <f t="shared" si="19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59</v>
      </c>
      <c r="D66" s="116">
        <f t="shared" si="13"/>
        <v>59</v>
      </c>
      <c r="E66" s="116">
        <f t="shared" si="9"/>
        <v>0</v>
      </c>
      <c r="F66" s="117" t="str">
        <f t="shared" si="10"/>
        <v>sprawdz</v>
      </c>
      <c r="G66" s="118" t="str">
        <f t="shared" si="11"/>
        <v xml:space="preserve"> CHECK</v>
      </c>
      <c r="H66" s="116" t="str">
        <f t="shared" si="15"/>
        <v xml:space="preserve">wir. </v>
      </c>
      <c r="I66" s="117" t="str">
        <f t="shared" si="1"/>
        <v>AL.  4x50 mm2+AL. 1x25 mm2 przyłącze napow. nN</v>
      </c>
      <c r="J66" s="117" t="str">
        <f t="shared" si="12"/>
        <v xml:space="preserve">uchwyty, światłowód, 0 </v>
      </c>
      <c r="K66" s="117">
        <f t="shared" si="2"/>
        <v>0</v>
      </c>
      <c r="L66" s="40" t="s">
        <v>77</v>
      </c>
      <c r="M66" s="112"/>
      <c r="N66" s="30"/>
      <c r="O66" s="30"/>
      <c r="P66" s="113"/>
      <c r="Q66" s="19"/>
      <c r="R66" s="39">
        <v>1</v>
      </c>
      <c r="S66" s="30"/>
      <c r="T66" s="30">
        <f t="shared" si="3"/>
        <v>0</v>
      </c>
      <c r="U66" s="34"/>
      <c r="V66" s="35">
        <f t="shared" ca="1" si="4"/>
        <v>115</v>
      </c>
      <c r="W66" s="35">
        <f t="shared" ca="1" si="5"/>
        <v>2.0071286397934789</v>
      </c>
      <c r="X66" s="18" t="str">
        <f t="shared" si="17"/>
        <v>AL.  4x50 mm2+AL. 1x25 mm2</v>
      </c>
      <c r="Y66" s="18" t="str">
        <f t="shared" si="18"/>
        <v xml:space="preserve"> przyłącze napow. nN</v>
      </c>
      <c r="Z66" s="18">
        <f t="shared" si="19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60</v>
      </c>
      <c r="D67" s="116">
        <f t="shared" si="13"/>
        <v>60</v>
      </c>
      <c r="E67" s="116">
        <f t="shared" si="9"/>
        <v>0</v>
      </c>
      <c r="F67" s="117" t="str">
        <f t="shared" si="10"/>
        <v>sprawdz</v>
      </c>
      <c r="G67" s="118" t="str">
        <f t="shared" si="11"/>
        <v xml:space="preserve"> CHECK</v>
      </c>
      <c r="H67" s="116" t="str">
        <f t="shared" si="15"/>
        <v xml:space="preserve">wir. </v>
      </c>
      <c r="I67" s="117" t="str">
        <f t="shared" si="1"/>
        <v>AL.  4x50 mm2+AL. 1x25 mm2 przyłącze napow. nN</v>
      </c>
      <c r="J67" s="117" t="str">
        <f t="shared" si="12"/>
        <v xml:space="preserve">uchwyty, światłowód, 0 </v>
      </c>
      <c r="K67" s="117">
        <f t="shared" si="2"/>
        <v>0</v>
      </c>
      <c r="L67" s="40" t="s">
        <v>77</v>
      </c>
      <c r="M67" s="112"/>
      <c r="N67" s="14"/>
      <c r="O67" s="14"/>
      <c r="P67" s="113"/>
      <c r="Q67" s="19"/>
      <c r="R67" s="39">
        <v>1</v>
      </c>
      <c r="S67" s="14"/>
      <c r="T67" s="30">
        <f t="shared" si="3"/>
        <v>0</v>
      </c>
      <c r="U67" s="34">
        <v>36</v>
      </c>
      <c r="V67" s="35">
        <f t="shared" ca="1" si="4"/>
        <v>155</v>
      </c>
      <c r="W67" s="35">
        <f t="shared" ca="1" si="5"/>
        <v>2.7052603405912108</v>
      </c>
      <c r="X67" s="18" t="str">
        <f t="shared" si="17"/>
        <v>AL.  4x50 mm2+AL. 1x25 mm2</v>
      </c>
      <c r="Y67" s="18" t="str">
        <f t="shared" si="18"/>
        <v xml:space="preserve"> przyłącze napow. nN</v>
      </c>
      <c r="Z67" s="18">
        <f t="shared" si="19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61</v>
      </c>
      <c r="D68" s="116">
        <f t="shared" si="13"/>
        <v>61</v>
      </c>
      <c r="E68" s="116">
        <f t="shared" si="9"/>
        <v>0</v>
      </c>
      <c r="F68" s="117" t="str">
        <f t="shared" si="10"/>
        <v>sprawdz</v>
      </c>
      <c r="G68" s="118" t="str">
        <f t="shared" si="11"/>
        <v xml:space="preserve"> CHECK</v>
      </c>
      <c r="H68" s="116" t="str">
        <f t="shared" si="15"/>
        <v xml:space="preserve">wir. </v>
      </c>
      <c r="I68" s="117" t="str">
        <f t="shared" si="1"/>
        <v>AL.  4x50 mm2+AL. 1x25 mm2 przyłącze napow. nN</v>
      </c>
      <c r="J68" s="117" t="str">
        <f t="shared" si="12"/>
        <v xml:space="preserve">uchwyty, światłowód, 0 </v>
      </c>
      <c r="K68" s="117">
        <f t="shared" si="2"/>
        <v>0</v>
      </c>
      <c r="L68" s="40" t="s">
        <v>77</v>
      </c>
      <c r="M68" s="112"/>
      <c r="N68" s="30"/>
      <c r="O68" s="30"/>
      <c r="P68" s="113"/>
      <c r="Q68" s="19"/>
      <c r="R68" s="39">
        <v>1</v>
      </c>
      <c r="S68" s="30"/>
      <c r="T68" s="30">
        <f t="shared" si="3"/>
        <v>0</v>
      </c>
      <c r="U68" s="34"/>
      <c r="V68" s="35">
        <f t="shared" ca="1" si="4"/>
        <v>158</v>
      </c>
      <c r="W68" s="35">
        <f t="shared" ca="1" si="5"/>
        <v>2.7576202181510405</v>
      </c>
      <c r="X68" s="18" t="str">
        <f t="shared" si="17"/>
        <v>AL.  4x50 mm2+AL. 1x25 mm2</v>
      </c>
      <c r="Y68" s="18" t="str">
        <f t="shared" si="18"/>
        <v xml:space="preserve"> przyłącze napow. nN</v>
      </c>
      <c r="Z68" s="18">
        <f t="shared" si="19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62</v>
      </c>
      <c r="D69" s="116">
        <f t="shared" si="13"/>
        <v>62</v>
      </c>
      <c r="E69" s="116">
        <f t="shared" si="9"/>
        <v>0</v>
      </c>
      <c r="F69" s="117" t="str">
        <f t="shared" si="10"/>
        <v>sprawdz</v>
      </c>
      <c r="G69" s="118" t="str">
        <f t="shared" si="11"/>
        <v xml:space="preserve"> CHECK</v>
      </c>
      <c r="H69" s="116" t="str">
        <f t="shared" si="15"/>
        <v xml:space="preserve">wir. </v>
      </c>
      <c r="I69" s="117" t="str">
        <f t="shared" si="1"/>
        <v>AL.  4x50 mm2+AL. 1x25 mm2 przyłącze napow. nN</v>
      </c>
      <c r="J69" s="117" t="str">
        <f t="shared" si="12"/>
        <v xml:space="preserve">uchwyty, światłowód, 0 </v>
      </c>
      <c r="K69" s="117">
        <f t="shared" si="2"/>
        <v>0</v>
      </c>
      <c r="L69" s="40" t="s">
        <v>77</v>
      </c>
      <c r="M69" s="112"/>
      <c r="N69" s="30"/>
      <c r="O69" s="30"/>
      <c r="P69" s="113"/>
      <c r="Q69" s="19"/>
      <c r="R69" s="39">
        <v>1</v>
      </c>
      <c r="S69" s="30"/>
      <c r="T69" s="30">
        <f t="shared" si="3"/>
        <v>0</v>
      </c>
      <c r="U69" s="34"/>
      <c r="V69" s="35">
        <f t="shared" ca="1" si="4"/>
        <v>172</v>
      </c>
      <c r="W69" s="35">
        <f t="shared" ca="1" si="5"/>
        <v>3.001966313430247</v>
      </c>
      <c r="X69" s="18" t="str">
        <f t="shared" si="17"/>
        <v>AL.  4x50 mm2+AL. 1x25 mm2</v>
      </c>
      <c r="Y69" s="18" t="str">
        <f t="shared" si="18"/>
        <v xml:space="preserve"> przyłącze napow. nN</v>
      </c>
      <c r="Z69" s="18">
        <f t="shared" si="19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63</v>
      </c>
      <c r="D70" s="116">
        <f t="shared" si="13"/>
        <v>63</v>
      </c>
      <c r="E70" s="116">
        <f t="shared" si="9"/>
        <v>0</v>
      </c>
      <c r="F70" s="117" t="str">
        <f t="shared" si="10"/>
        <v>sprawdz</v>
      </c>
      <c r="G70" s="118" t="str">
        <f t="shared" si="11"/>
        <v xml:space="preserve"> CHECK</v>
      </c>
      <c r="H70" s="116" t="str">
        <f t="shared" si="15"/>
        <v xml:space="preserve">wir. </v>
      </c>
      <c r="I70" s="117" t="str">
        <f t="shared" si="1"/>
        <v>AL.  4x50 mm2+AL. 1x25 mm2 przyłącze napow. nN</v>
      </c>
      <c r="J70" s="117" t="str">
        <f t="shared" si="12"/>
        <v xml:space="preserve">uchwyty, światłowód, 0 </v>
      </c>
      <c r="K70" s="117">
        <f t="shared" si="2"/>
        <v>0</v>
      </c>
      <c r="L70" s="40" t="s">
        <v>77</v>
      </c>
      <c r="M70" s="112"/>
      <c r="N70" s="30"/>
      <c r="O70" s="30"/>
      <c r="P70" s="113"/>
      <c r="Q70" s="19"/>
      <c r="R70" s="39">
        <v>1</v>
      </c>
      <c r="S70" s="30"/>
      <c r="T70" s="30">
        <f t="shared" si="3"/>
        <v>0</v>
      </c>
      <c r="U70" s="34"/>
      <c r="V70" s="35">
        <f t="shared" ca="1" si="4"/>
        <v>126</v>
      </c>
      <c r="W70" s="35">
        <f t="shared" ca="1" si="5"/>
        <v>2.1991148575128552</v>
      </c>
      <c r="X70" s="18" t="str">
        <f t="shared" si="17"/>
        <v>AL.  4x50 mm2+AL. 1x25 mm2</v>
      </c>
      <c r="Y70" s="18" t="str">
        <f t="shared" si="18"/>
        <v xml:space="preserve"> przyłącze napow. nN</v>
      </c>
      <c r="Z70" s="18">
        <f t="shared" si="19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64</v>
      </c>
      <c r="D71" s="116">
        <f t="shared" si="13"/>
        <v>64</v>
      </c>
      <c r="E71" s="116">
        <f t="shared" si="9"/>
        <v>0</v>
      </c>
      <c r="F71" s="117" t="str">
        <f t="shared" si="10"/>
        <v>sprawdz</v>
      </c>
      <c r="G71" s="118" t="str">
        <f t="shared" si="11"/>
        <v xml:space="preserve"> CHECK</v>
      </c>
      <c r="H71" s="116" t="str">
        <f t="shared" ref="H71:H133" si="21">IF(O71="-10/ZN",CONCATENATE("żel. ",N71,O71),CONCATENATE("wir. ",N71,O71))</f>
        <v xml:space="preserve">wir. </v>
      </c>
      <c r="I71" s="117" t="str">
        <f t="shared" si="1"/>
        <v>AL.  4x50 mm2+AL. 1x25 mm2 przyłącze napow. nN</v>
      </c>
      <c r="J71" s="117" t="str">
        <f t="shared" si="12"/>
        <v xml:space="preserve">uchwyty, światłowód, 0 </v>
      </c>
      <c r="K71" s="117">
        <f t="shared" si="2"/>
        <v>0</v>
      </c>
      <c r="L71" s="40" t="s">
        <v>77</v>
      </c>
      <c r="M71" s="112"/>
      <c r="N71" s="30"/>
      <c r="O71" s="30"/>
      <c r="P71" s="113"/>
      <c r="Q71" s="19"/>
      <c r="R71" s="39">
        <v>1</v>
      </c>
      <c r="S71" s="30"/>
      <c r="T71" s="30">
        <f t="shared" si="3"/>
        <v>0</v>
      </c>
      <c r="U71" s="34">
        <f t="shared" ref="U71:U73" si="22">P71+2</f>
        <v>2</v>
      </c>
      <c r="V71" s="35">
        <f t="shared" ca="1" si="4"/>
        <v>131</v>
      </c>
      <c r="W71" s="35">
        <f t="shared" ca="1" si="5"/>
        <v>2.2863813201125716</v>
      </c>
      <c r="X71" s="18" t="str">
        <f t="shared" ref="X71:X134" si="23">IF(R71=1,("AL.  4x50 mm2+AL. 1x25 mm2"),IF(R71=2,("AL.  4x50 mm2+AL. 2x25 mm2"),IF(R71=3,("AsXSn 4x50 mm2+AsXSn 1x25 mm2"),IF(R71=4,("AsXSn 4x50 mm2+AsXSn 2x25 mm2"),IF(R71=5,("AL.  4x50 mm2"),IF(R71=6,("AsXSn 4x50 mm2"),IF(R71=9,("2xAL. 2x25 mm2"),IF(R71=8,("3xAsXSn 4x50 mm2+AsXSn 2x25 mm2"),IF(R71=10,("AsXSn 4x70 mm2+AL.  4x50 mm2+AL. 2x25 mm2"),IF(R71=11,("AL.  7x50 mm2+AL. 2x25 mm2")))))))))))</f>
        <v>AL.  4x50 mm2+AL. 1x25 mm2</v>
      </c>
      <c r="Y71" s="18" t="str">
        <f t="shared" ref="Y71:Y134" si="24">IF(S71="T",(", lampa OU, przyłącze napow. nN"), (" przyłącze napow. nN"))</f>
        <v xml:space="preserve"> przyłącze napow. nN</v>
      </c>
      <c r="Z71" s="18">
        <f t="shared" ref="Z71:Z112" si="25">IF(OR(N71="Kr",N71="K"),"wspornik krańcowy",IF(N71="P","wspornik przelotowy",IF(OR(N71="Nr",N71="RNKr",N71="Np."),"wspornik narożny",IF(N71="N","wspornik narożny",IF(N71="Or","wspornik odporowy",IF(OR(N71="RPP",N71="RPPb",N71="RPPR"),"wspornik przelotowy",IF(N71="RPK","wspornik przelotowy",IF(OR(N71="RPKr",N71="RPKb"),"wspornik przelotowy",IF(N71="BN","wspornik przelotowy",IF(N71="Npr","wspornik narożny",0))))))))))</f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65</v>
      </c>
      <c r="D72" s="116">
        <f t="shared" si="13"/>
        <v>65</v>
      </c>
      <c r="E72" s="116">
        <f t="shared" si="9"/>
        <v>0</v>
      </c>
      <c r="F72" s="117" t="str">
        <f t="shared" si="10"/>
        <v>sprawdz</v>
      </c>
      <c r="G72" s="118" t="str">
        <f t="shared" si="11"/>
        <v xml:space="preserve"> CHECK</v>
      </c>
      <c r="H72" s="116" t="str">
        <f t="shared" si="21"/>
        <v xml:space="preserve">wir. </v>
      </c>
      <c r="I72" s="117" t="str">
        <f t="shared" ref="I72:I110" si="26">CONCATENATE(X72,Y72)</f>
        <v>AL.  4x50 mm2+AL. 1x25 mm2 przyłącze napow. nN</v>
      </c>
      <c r="J72" s="117" t="str">
        <f t="shared" si="12"/>
        <v xml:space="preserve">uchwyty, światłowód, 0 </v>
      </c>
      <c r="K72" s="117">
        <f t="shared" ref="K72:K79" si="27">P72</f>
        <v>0</v>
      </c>
      <c r="L72" s="40" t="s">
        <v>77</v>
      </c>
      <c r="M72" s="112"/>
      <c r="N72" s="30"/>
      <c r="O72" s="30"/>
      <c r="P72" s="113"/>
      <c r="Q72" s="19"/>
      <c r="R72" s="39">
        <v>1</v>
      </c>
      <c r="S72" s="30"/>
      <c r="T72" s="30">
        <f t="shared" ref="T72:T97" si="28">IF(S72="T",20,0)</f>
        <v>0</v>
      </c>
      <c r="U72" s="34">
        <f t="shared" si="22"/>
        <v>2</v>
      </c>
      <c r="V72" s="35">
        <f t="shared" ref="V72:V110" ca="1" si="29">RANDBETWEEN(90,180)</f>
        <v>131</v>
      </c>
      <c r="W72" s="35">
        <f t="shared" ref="W72:W88" ca="1" si="30">RADIANS(V72)</f>
        <v>2.2863813201125716</v>
      </c>
      <c r="X72" s="18" t="str">
        <f t="shared" si="23"/>
        <v>AL.  4x50 mm2+AL. 1x25 mm2</v>
      </c>
      <c r="Y72" s="18" t="str">
        <f t="shared" si="24"/>
        <v xml:space="preserve"> przyłącze napow. nN</v>
      </c>
      <c r="Z72" s="18">
        <f t="shared" si="25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66</v>
      </c>
      <c r="D73" s="116">
        <f t="shared" si="13"/>
        <v>66</v>
      </c>
      <c r="E73" s="116">
        <f t="shared" ref="E73:E136" si="31">M73</f>
        <v>0</v>
      </c>
      <c r="F73" s="117" t="str">
        <f t="shared" ref="F73:F136" si="32">IF(O73="-10.5/10/E",1000,IF(OR(N73="Nr",N73="Kr",N73="Or",N73="RPKr",N73="RNKr"),1472,IF(N73="P",227,IF(N73="BN",454,IF(N73="Np.",1250,"sprawdz")))))</f>
        <v>sprawdz</v>
      </c>
      <c r="G73" s="118" t="str">
        <f t="shared" ref="G73:G136" si="33">IF(N73="P",1.4308*P73+64.2+37.8+T73,IF(OR(N73="Kr",N73="RPKr",N73="RPK",N73="K"),501+321.33+1.43*P73+79,IF(OR(N73="Nr",N73="N",N73="Nrp"),2*501*COS(W73/2)+20+79+125,IF(N73="Or",657,IF(OR(N73="Pb",N73="BN",N73="Pp"),1.43*P73+64.2+77.6+T74," CHECK")))))</f>
        <v xml:space="preserve"> CHECK</v>
      </c>
      <c r="H73" s="116" t="str">
        <f t="shared" si="21"/>
        <v xml:space="preserve">wir. </v>
      </c>
      <c r="I73" s="117" t="str">
        <f t="shared" si="26"/>
        <v>AL.  4x50 mm2+AL. 1x25 mm2 przyłącze napow. nN</v>
      </c>
      <c r="J73" s="117" t="str">
        <f t="shared" ref="J73:J136" si="34">CONCATENATE("uchwyty, światłowód, ",Z73,IF(Q73=1, ", mufa i zapas", " "))</f>
        <v xml:space="preserve">uchwyty, światłowód, 0 </v>
      </c>
      <c r="K73" s="117">
        <f t="shared" si="27"/>
        <v>0</v>
      </c>
      <c r="L73" s="40" t="s">
        <v>77</v>
      </c>
      <c r="M73" s="112"/>
      <c r="N73" s="30"/>
      <c r="O73" s="30"/>
      <c r="P73" s="113"/>
      <c r="Q73" s="19"/>
      <c r="R73" s="39">
        <v>1</v>
      </c>
      <c r="S73" s="30"/>
      <c r="T73" s="30">
        <f t="shared" si="28"/>
        <v>0</v>
      </c>
      <c r="U73" s="34">
        <f t="shared" si="22"/>
        <v>2</v>
      </c>
      <c r="V73" s="35">
        <f t="shared" ca="1" si="29"/>
        <v>169</v>
      </c>
      <c r="W73" s="35">
        <f t="shared" ca="1" si="30"/>
        <v>2.9496064358704168</v>
      </c>
      <c r="X73" s="18" t="str">
        <f t="shared" si="23"/>
        <v>AL.  4x50 mm2+AL. 1x25 mm2</v>
      </c>
      <c r="Y73" s="18" t="str">
        <f t="shared" si="24"/>
        <v xml:space="preserve"> przyłącze napow. nN</v>
      </c>
      <c r="Z73" s="18">
        <f t="shared" si="25"/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67</v>
      </c>
      <c r="D74" s="116">
        <f t="shared" ref="D74:D137" si="35">IF(E74=1,1,D73+1)</f>
        <v>67</v>
      </c>
      <c r="E74" s="116">
        <f t="shared" si="31"/>
        <v>0</v>
      </c>
      <c r="F74" s="117" t="str">
        <f t="shared" si="32"/>
        <v>sprawdz</v>
      </c>
      <c r="G74" s="118" t="str">
        <f t="shared" si="33"/>
        <v xml:space="preserve"> CHECK</v>
      </c>
      <c r="H74" s="116" t="str">
        <f t="shared" si="21"/>
        <v xml:space="preserve">wir. </v>
      </c>
      <c r="I74" s="117" t="str">
        <f t="shared" si="26"/>
        <v>AL.  4x50 mm2+AL. 1x25 mm2 przyłącze napow. nN</v>
      </c>
      <c r="J74" s="117" t="str">
        <f t="shared" si="34"/>
        <v xml:space="preserve">uchwyty, światłowód, 0 </v>
      </c>
      <c r="K74" s="117">
        <f t="shared" si="27"/>
        <v>0</v>
      </c>
      <c r="L74" s="40" t="s">
        <v>77</v>
      </c>
      <c r="M74" s="112"/>
      <c r="N74" s="30"/>
      <c r="O74" s="30"/>
      <c r="P74" s="113"/>
      <c r="Q74" s="19"/>
      <c r="R74" s="39">
        <v>1</v>
      </c>
      <c r="S74" s="30"/>
      <c r="T74" s="30">
        <f t="shared" si="28"/>
        <v>0</v>
      </c>
      <c r="U74" s="34">
        <v>883</v>
      </c>
      <c r="V74" s="35">
        <f t="shared" ca="1" si="29"/>
        <v>146</v>
      </c>
      <c r="W74" s="35">
        <f t="shared" ca="1" si="30"/>
        <v>2.5481807079117211</v>
      </c>
      <c r="X74" s="18" t="str">
        <f t="shared" si="23"/>
        <v>AL.  4x50 mm2+AL. 1x25 mm2</v>
      </c>
      <c r="Y74" s="18" t="str">
        <f t="shared" si="24"/>
        <v xml:space="preserve"> przyłącze napow. nN</v>
      </c>
      <c r="Z74" s="18">
        <f t="shared" si="25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68</v>
      </c>
      <c r="D75" s="116">
        <f t="shared" si="35"/>
        <v>68</v>
      </c>
      <c r="E75" s="116">
        <f t="shared" si="31"/>
        <v>0</v>
      </c>
      <c r="F75" s="117" t="str">
        <f t="shared" si="32"/>
        <v>sprawdz</v>
      </c>
      <c r="G75" s="118" t="str">
        <f t="shared" si="33"/>
        <v xml:space="preserve"> CHECK</v>
      </c>
      <c r="H75" s="116" t="str">
        <f t="shared" si="21"/>
        <v xml:space="preserve">wir. </v>
      </c>
      <c r="I75" s="117" t="str">
        <f t="shared" si="26"/>
        <v>AL.  4x50 mm2+AL. 1x25 mm2 przyłącze napow. nN</v>
      </c>
      <c r="J75" s="117" t="str">
        <f t="shared" si="34"/>
        <v xml:space="preserve">uchwyty, światłowód, 0 </v>
      </c>
      <c r="K75" s="117">
        <f t="shared" si="27"/>
        <v>0</v>
      </c>
      <c r="L75" s="40" t="s">
        <v>77</v>
      </c>
      <c r="M75" s="112"/>
      <c r="N75" s="55"/>
      <c r="O75" s="55"/>
      <c r="P75" s="113"/>
      <c r="Q75" s="19"/>
      <c r="R75" s="39">
        <v>1</v>
      </c>
      <c r="S75" s="55"/>
      <c r="T75" s="30">
        <f t="shared" si="28"/>
        <v>0</v>
      </c>
      <c r="U75" s="34">
        <f t="shared" ref="U75:U84" si="36">P75+2</f>
        <v>2</v>
      </c>
      <c r="V75" s="35">
        <f t="shared" ca="1" si="29"/>
        <v>124</v>
      </c>
      <c r="W75" s="35">
        <f t="shared" ca="1" si="30"/>
        <v>2.1642082724729685</v>
      </c>
      <c r="X75" s="18" t="str">
        <f t="shared" si="23"/>
        <v>AL.  4x50 mm2+AL. 1x25 mm2</v>
      </c>
      <c r="Y75" s="18" t="str">
        <f t="shared" si="24"/>
        <v xml:space="preserve"> przyłącze napow. nN</v>
      </c>
      <c r="Z75" s="18">
        <f t="shared" si="25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69</v>
      </c>
      <c r="D76" s="116">
        <f t="shared" si="35"/>
        <v>69</v>
      </c>
      <c r="E76" s="116">
        <f t="shared" si="31"/>
        <v>0</v>
      </c>
      <c r="F76" s="117" t="str">
        <f t="shared" si="32"/>
        <v>sprawdz</v>
      </c>
      <c r="G76" s="118" t="str">
        <f t="shared" si="33"/>
        <v xml:space="preserve"> CHECK</v>
      </c>
      <c r="H76" s="116" t="str">
        <f t="shared" si="21"/>
        <v xml:space="preserve">wir. </v>
      </c>
      <c r="I76" s="117" t="str">
        <f t="shared" si="26"/>
        <v>AL.  4x50 mm2+AL. 1x25 mm2 przyłącze napow. nN</v>
      </c>
      <c r="J76" s="117" t="str">
        <f t="shared" si="34"/>
        <v xml:space="preserve">uchwyty, światłowód, 0 </v>
      </c>
      <c r="K76" s="117">
        <f t="shared" si="27"/>
        <v>0</v>
      </c>
      <c r="L76" s="40" t="s">
        <v>77</v>
      </c>
      <c r="M76" s="112"/>
      <c r="N76" s="14"/>
      <c r="O76" s="14"/>
      <c r="P76" s="113"/>
      <c r="Q76" s="19"/>
      <c r="R76" s="39">
        <v>1</v>
      </c>
      <c r="S76" s="14"/>
      <c r="T76" s="30">
        <f t="shared" si="28"/>
        <v>0</v>
      </c>
      <c r="U76" s="34">
        <f t="shared" si="36"/>
        <v>2</v>
      </c>
      <c r="V76" s="35">
        <f t="shared" ca="1" si="29"/>
        <v>122</v>
      </c>
      <c r="W76" s="35">
        <f t="shared" ca="1" si="30"/>
        <v>2.1293016874330819</v>
      </c>
      <c r="X76" s="18" t="str">
        <f t="shared" si="23"/>
        <v>AL.  4x50 mm2+AL. 1x25 mm2</v>
      </c>
      <c r="Y76" s="18" t="str">
        <f t="shared" si="24"/>
        <v xml:space="preserve"> przyłącze napow. nN</v>
      </c>
      <c r="Z76" s="18">
        <f t="shared" si="25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70</v>
      </c>
      <c r="D77" s="116">
        <f t="shared" si="35"/>
        <v>70</v>
      </c>
      <c r="E77" s="116">
        <f t="shared" si="31"/>
        <v>0</v>
      </c>
      <c r="F77" s="117" t="str">
        <f t="shared" si="32"/>
        <v>sprawdz</v>
      </c>
      <c r="G77" s="118" t="str">
        <f t="shared" si="33"/>
        <v xml:space="preserve"> CHECK</v>
      </c>
      <c r="H77" s="116" t="str">
        <f t="shared" si="21"/>
        <v xml:space="preserve">wir. </v>
      </c>
      <c r="I77" s="117" t="str">
        <f t="shared" si="26"/>
        <v>AL.  4x50 mm2+AL. 1x25 mm2 przyłącze napow. nN</v>
      </c>
      <c r="J77" s="117" t="str">
        <f t="shared" si="34"/>
        <v xml:space="preserve">uchwyty, światłowód, 0 </v>
      </c>
      <c r="K77" s="117">
        <f t="shared" si="27"/>
        <v>0</v>
      </c>
      <c r="L77" s="40" t="s">
        <v>77</v>
      </c>
      <c r="M77" s="112"/>
      <c r="N77" s="30"/>
      <c r="O77" s="30"/>
      <c r="P77" s="113"/>
      <c r="Q77" s="19"/>
      <c r="R77" s="39">
        <v>1</v>
      </c>
      <c r="S77" s="30"/>
      <c r="T77" s="30">
        <f t="shared" si="28"/>
        <v>0</v>
      </c>
      <c r="U77" s="34">
        <f t="shared" si="36"/>
        <v>2</v>
      </c>
      <c r="V77" s="35">
        <f t="shared" ca="1" si="29"/>
        <v>134</v>
      </c>
      <c r="W77" s="35">
        <f t="shared" ca="1" si="30"/>
        <v>2.3387411976724017</v>
      </c>
      <c r="X77" s="18" t="str">
        <f t="shared" si="23"/>
        <v>AL.  4x50 mm2+AL. 1x25 mm2</v>
      </c>
      <c r="Y77" s="18" t="str">
        <f t="shared" si="24"/>
        <v xml:space="preserve"> przyłącze napow. nN</v>
      </c>
      <c r="Z77" s="18">
        <f t="shared" si="25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71</v>
      </c>
      <c r="D78" s="116">
        <f t="shared" si="35"/>
        <v>71</v>
      </c>
      <c r="E78" s="116">
        <f t="shared" si="31"/>
        <v>0</v>
      </c>
      <c r="F78" s="117" t="str">
        <f t="shared" si="32"/>
        <v>sprawdz</v>
      </c>
      <c r="G78" s="118" t="str">
        <f t="shared" si="33"/>
        <v xml:space="preserve"> CHECK</v>
      </c>
      <c r="H78" s="116" t="str">
        <f t="shared" si="21"/>
        <v xml:space="preserve">wir. </v>
      </c>
      <c r="I78" s="117" t="str">
        <f t="shared" si="26"/>
        <v>AL.  4x50 mm2+AL. 1x25 mm2 przyłącze napow. nN</v>
      </c>
      <c r="J78" s="117" t="str">
        <f t="shared" si="34"/>
        <v xml:space="preserve">uchwyty, światłowód, 0 </v>
      </c>
      <c r="K78" s="117">
        <f t="shared" si="27"/>
        <v>0</v>
      </c>
      <c r="L78" s="40" t="s">
        <v>77</v>
      </c>
      <c r="M78" s="112"/>
      <c r="N78" s="30"/>
      <c r="O78" s="30"/>
      <c r="P78" s="113"/>
      <c r="Q78" s="19"/>
      <c r="R78" s="39">
        <v>1</v>
      </c>
      <c r="S78" s="30"/>
      <c r="T78" s="30">
        <f t="shared" si="28"/>
        <v>0</v>
      </c>
      <c r="U78" s="34">
        <f t="shared" si="36"/>
        <v>2</v>
      </c>
      <c r="V78" s="35">
        <f t="shared" ca="1" si="29"/>
        <v>171</v>
      </c>
      <c r="W78" s="35">
        <f t="shared" ca="1" si="30"/>
        <v>2.9845130209103035</v>
      </c>
      <c r="X78" s="18" t="str">
        <f t="shared" si="23"/>
        <v>AL.  4x50 mm2+AL. 1x25 mm2</v>
      </c>
      <c r="Y78" s="18" t="str">
        <f t="shared" si="24"/>
        <v xml:space="preserve"> przyłącze napow. nN</v>
      </c>
      <c r="Z78" s="18">
        <f t="shared" si="25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72</v>
      </c>
      <c r="D79" s="116">
        <f t="shared" si="35"/>
        <v>72</v>
      </c>
      <c r="E79" s="116">
        <f t="shared" si="31"/>
        <v>0</v>
      </c>
      <c r="F79" s="117" t="str">
        <f t="shared" si="32"/>
        <v>sprawdz</v>
      </c>
      <c r="G79" s="118" t="str">
        <f t="shared" si="33"/>
        <v xml:space="preserve"> CHECK</v>
      </c>
      <c r="H79" s="116" t="str">
        <f t="shared" si="21"/>
        <v xml:space="preserve">wir. </v>
      </c>
      <c r="I79" s="117" t="str">
        <f t="shared" si="26"/>
        <v>AL.  4x50 mm2+AL. 1x25 mm2 przyłącze napow. nN</v>
      </c>
      <c r="J79" s="117" t="str">
        <f t="shared" si="34"/>
        <v xml:space="preserve">uchwyty, światłowód, 0 </v>
      </c>
      <c r="K79" s="117">
        <f t="shared" si="27"/>
        <v>0</v>
      </c>
      <c r="L79" s="40" t="s">
        <v>77</v>
      </c>
      <c r="M79" s="112"/>
      <c r="N79" s="30"/>
      <c r="O79" s="30"/>
      <c r="P79" s="113"/>
      <c r="Q79" s="19"/>
      <c r="R79" s="39">
        <v>1</v>
      </c>
      <c r="S79" s="30"/>
      <c r="T79" s="30">
        <f t="shared" si="28"/>
        <v>0</v>
      </c>
      <c r="U79" s="34">
        <f t="shared" si="36"/>
        <v>2</v>
      </c>
      <c r="V79" s="35">
        <f t="shared" ca="1" si="29"/>
        <v>123</v>
      </c>
      <c r="W79" s="35">
        <f t="shared" ca="1" si="30"/>
        <v>2.1467549799530254</v>
      </c>
      <c r="X79" s="18" t="str">
        <f t="shared" si="23"/>
        <v>AL.  4x50 mm2+AL. 1x25 mm2</v>
      </c>
      <c r="Y79" s="18" t="str">
        <f t="shared" si="24"/>
        <v xml:space="preserve"> przyłącze napow. nN</v>
      </c>
      <c r="Z79" s="18">
        <f t="shared" si="25"/>
        <v>0</v>
      </c>
      <c r="AA79" s="16" t="s">
        <v>12</v>
      </c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73</v>
      </c>
      <c r="D80" s="116">
        <f t="shared" si="35"/>
        <v>73</v>
      </c>
      <c r="E80" s="116">
        <f t="shared" si="31"/>
        <v>0</v>
      </c>
      <c r="F80" s="117" t="str">
        <f t="shared" si="32"/>
        <v>sprawdz</v>
      </c>
      <c r="G80" s="118" t="str">
        <f t="shared" si="33"/>
        <v xml:space="preserve"> CHECK</v>
      </c>
      <c r="H80" s="116" t="str">
        <f t="shared" si="21"/>
        <v xml:space="preserve">wir. </v>
      </c>
      <c r="I80" s="117" t="str">
        <f t="shared" si="26"/>
        <v>AL.  4x50 mm2+AL. 1x25 mm2 przyłącze napow. nN</v>
      </c>
      <c r="J80" s="117" t="str">
        <f t="shared" si="34"/>
        <v xml:space="preserve">uchwyty, światłowód, 0 </v>
      </c>
      <c r="K80" s="117"/>
      <c r="L80" s="40" t="s">
        <v>77</v>
      </c>
      <c r="M80" s="112"/>
      <c r="N80" s="30"/>
      <c r="O80" s="30"/>
      <c r="P80" s="113"/>
      <c r="Q80" s="19"/>
      <c r="R80" s="39">
        <v>1</v>
      </c>
      <c r="S80" s="30"/>
      <c r="T80" s="30">
        <f t="shared" si="28"/>
        <v>0</v>
      </c>
      <c r="U80" s="34">
        <f t="shared" si="36"/>
        <v>2</v>
      </c>
      <c r="V80" s="35">
        <f t="shared" ca="1" si="29"/>
        <v>180</v>
      </c>
      <c r="W80" s="35">
        <f t="shared" ca="1" si="30"/>
        <v>3.1415926535897931</v>
      </c>
      <c r="X80" s="18" t="str">
        <f t="shared" si="23"/>
        <v>AL.  4x50 mm2+AL. 1x25 mm2</v>
      </c>
      <c r="Y80" s="18" t="str">
        <f t="shared" si="24"/>
        <v xml:space="preserve"> przyłącze napow. nN</v>
      </c>
      <c r="Z80" s="18">
        <f t="shared" si="25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74</v>
      </c>
      <c r="D81" s="116">
        <f t="shared" si="35"/>
        <v>74</v>
      </c>
      <c r="E81" s="116">
        <f t="shared" si="31"/>
        <v>0</v>
      </c>
      <c r="F81" s="117" t="str">
        <f t="shared" si="32"/>
        <v>sprawdz</v>
      </c>
      <c r="G81" s="118" t="str">
        <f t="shared" si="33"/>
        <v xml:space="preserve"> CHECK</v>
      </c>
      <c r="H81" s="116" t="str">
        <f t="shared" si="21"/>
        <v xml:space="preserve">wir. </v>
      </c>
      <c r="I81" s="117" t="str">
        <f t="shared" si="26"/>
        <v>AL.  4x50 mm2+AL. 1x25 mm2 przyłącze napow. nN</v>
      </c>
      <c r="J81" s="117" t="str">
        <f t="shared" si="34"/>
        <v xml:space="preserve">uchwyty, światłowód, 0 </v>
      </c>
      <c r="K81" s="117"/>
      <c r="L81" s="40" t="s">
        <v>77</v>
      </c>
      <c r="M81" s="112"/>
      <c r="N81" s="30"/>
      <c r="O81" s="30"/>
      <c r="P81" s="113"/>
      <c r="Q81" s="19"/>
      <c r="R81" s="39">
        <v>1</v>
      </c>
      <c r="S81" s="30"/>
      <c r="T81" s="30">
        <f t="shared" si="28"/>
        <v>0</v>
      </c>
      <c r="U81" s="34">
        <f t="shared" si="36"/>
        <v>2</v>
      </c>
      <c r="V81" s="35">
        <f t="shared" ca="1" si="29"/>
        <v>167</v>
      </c>
      <c r="W81" s="35">
        <f t="shared" ca="1" si="30"/>
        <v>2.9146998508305302</v>
      </c>
      <c r="X81" s="18" t="str">
        <f t="shared" si="23"/>
        <v>AL.  4x50 mm2+AL. 1x25 mm2</v>
      </c>
      <c r="Y81" s="18" t="str">
        <f t="shared" si="24"/>
        <v xml:space="preserve"> przyłącze napow. nN</v>
      </c>
      <c r="Z81" s="18">
        <f t="shared" si="25"/>
        <v>0</v>
      </c>
      <c r="AA81" s="16"/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75</v>
      </c>
      <c r="D82" s="116">
        <f t="shared" si="35"/>
        <v>75</v>
      </c>
      <c r="E82" s="116">
        <f t="shared" si="31"/>
        <v>0</v>
      </c>
      <c r="F82" s="117" t="str">
        <f t="shared" si="32"/>
        <v>sprawdz</v>
      </c>
      <c r="G82" s="118" t="str">
        <f t="shared" si="33"/>
        <v xml:space="preserve"> CHECK</v>
      </c>
      <c r="H82" s="116" t="str">
        <f t="shared" si="21"/>
        <v xml:space="preserve">wir. </v>
      </c>
      <c r="I82" s="117" t="str">
        <f t="shared" si="26"/>
        <v>AL.  4x50 mm2+AL. 1x25 mm2 przyłącze napow. nN</v>
      </c>
      <c r="J82" s="117" t="str">
        <f t="shared" si="34"/>
        <v xml:space="preserve">uchwyty, światłowód, 0 </v>
      </c>
      <c r="K82" s="117"/>
      <c r="L82" s="40" t="s">
        <v>77</v>
      </c>
      <c r="M82" s="112"/>
      <c r="N82" s="30"/>
      <c r="O82" s="30"/>
      <c r="P82" s="113"/>
      <c r="Q82" s="19"/>
      <c r="R82" s="39">
        <v>1</v>
      </c>
      <c r="S82" s="30"/>
      <c r="T82" s="30">
        <f t="shared" si="28"/>
        <v>0</v>
      </c>
      <c r="U82" s="34">
        <f t="shared" si="36"/>
        <v>2</v>
      </c>
      <c r="V82" s="35">
        <f t="shared" ca="1" si="29"/>
        <v>101</v>
      </c>
      <c r="W82" s="35">
        <f t="shared" ca="1" si="30"/>
        <v>1.7627825445142729</v>
      </c>
      <c r="X82" s="18" t="str">
        <f t="shared" si="23"/>
        <v>AL.  4x50 mm2+AL. 1x25 mm2</v>
      </c>
      <c r="Y82" s="18" t="str">
        <f t="shared" si="24"/>
        <v xml:space="preserve"> przyłącze napow. nN</v>
      </c>
      <c r="Z82" s="18">
        <f t="shared" si="25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76</v>
      </c>
      <c r="D83" s="116">
        <f t="shared" si="35"/>
        <v>76</v>
      </c>
      <c r="E83" s="116">
        <f t="shared" si="31"/>
        <v>0</v>
      </c>
      <c r="F83" s="117" t="str">
        <f t="shared" si="32"/>
        <v>sprawdz</v>
      </c>
      <c r="G83" s="118" t="str">
        <f t="shared" si="33"/>
        <v xml:space="preserve"> CHECK</v>
      </c>
      <c r="H83" s="116" t="str">
        <f t="shared" si="21"/>
        <v xml:space="preserve">wir. </v>
      </c>
      <c r="I83" s="117" t="str">
        <f t="shared" si="26"/>
        <v>AL.  4x50 mm2+AL. 1x25 mm2 przyłącze napow. nN</v>
      </c>
      <c r="J83" s="117" t="str">
        <f t="shared" si="34"/>
        <v xml:space="preserve">uchwyty, światłowód, 0 </v>
      </c>
      <c r="K83" s="117"/>
      <c r="L83" s="40" t="s">
        <v>77</v>
      </c>
      <c r="M83" s="112"/>
      <c r="N83" s="14"/>
      <c r="O83" s="30"/>
      <c r="P83" s="113"/>
      <c r="Q83" s="19"/>
      <c r="R83" s="39">
        <v>1</v>
      </c>
      <c r="S83" s="30"/>
      <c r="T83" s="30">
        <f t="shared" si="28"/>
        <v>0</v>
      </c>
      <c r="U83" s="34">
        <f t="shared" si="36"/>
        <v>2</v>
      </c>
      <c r="V83" s="35">
        <f t="shared" ca="1" si="29"/>
        <v>94</v>
      </c>
      <c r="W83" s="35">
        <f t="shared" ca="1" si="30"/>
        <v>1.6406094968746698</v>
      </c>
      <c r="X83" s="18" t="str">
        <f t="shared" si="23"/>
        <v>AL.  4x50 mm2+AL. 1x25 mm2</v>
      </c>
      <c r="Y83" s="18" t="str">
        <f t="shared" si="24"/>
        <v xml:space="preserve"> przyłącze napow. nN</v>
      </c>
      <c r="Z83" s="18">
        <f t="shared" si="25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77</v>
      </c>
      <c r="D84" s="116">
        <f t="shared" si="35"/>
        <v>77</v>
      </c>
      <c r="E84" s="116">
        <f t="shared" si="31"/>
        <v>0</v>
      </c>
      <c r="F84" s="117" t="str">
        <f t="shared" si="32"/>
        <v>sprawdz</v>
      </c>
      <c r="G84" s="118" t="str">
        <f t="shared" si="33"/>
        <v xml:space="preserve"> CHECK</v>
      </c>
      <c r="H84" s="116" t="str">
        <f t="shared" si="21"/>
        <v xml:space="preserve">wir. </v>
      </c>
      <c r="I84" s="117" t="str">
        <f t="shared" si="26"/>
        <v>AL.  4x50 mm2+AL. 1x25 mm2 przyłącze napow. nN</v>
      </c>
      <c r="J84" s="117" t="str">
        <f t="shared" si="34"/>
        <v xml:space="preserve">uchwyty, światłowód, 0 </v>
      </c>
      <c r="K84" s="117"/>
      <c r="L84" s="40" t="s">
        <v>77</v>
      </c>
      <c r="M84" s="112"/>
      <c r="N84" s="57"/>
      <c r="O84" s="44"/>
      <c r="P84" s="113"/>
      <c r="Q84" s="19"/>
      <c r="R84" s="39">
        <v>1</v>
      </c>
      <c r="S84" s="30"/>
      <c r="T84" s="30">
        <f t="shared" si="28"/>
        <v>0</v>
      </c>
      <c r="U84" s="34">
        <f t="shared" si="36"/>
        <v>2</v>
      </c>
      <c r="V84" s="35">
        <f t="shared" ca="1" si="29"/>
        <v>99</v>
      </c>
      <c r="W84" s="35">
        <f t="shared" ca="1" si="30"/>
        <v>1.7278759594743862</v>
      </c>
      <c r="X84" s="18" t="str">
        <f t="shared" si="23"/>
        <v>AL.  4x50 mm2+AL. 1x25 mm2</v>
      </c>
      <c r="Y84" s="18" t="str">
        <f t="shared" si="24"/>
        <v xml:space="preserve"> przyłącze napow. nN</v>
      </c>
      <c r="Z84" s="18">
        <f t="shared" si="25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78</v>
      </c>
      <c r="D85" s="116">
        <f t="shared" si="35"/>
        <v>78</v>
      </c>
      <c r="E85" s="116">
        <f t="shared" si="31"/>
        <v>0</v>
      </c>
      <c r="F85" s="117" t="str">
        <f t="shared" si="32"/>
        <v>sprawdz</v>
      </c>
      <c r="G85" s="118" t="str">
        <f t="shared" si="33"/>
        <v xml:space="preserve"> CHECK</v>
      </c>
      <c r="H85" s="116" t="str">
        <f t="shared" si="21"/>
        <v xml:space="preserve">wir. </v>
      </c>
      <c r="I85" s="117" t="str">
        <f t="shared" si="26"/>
        <v>AL.  4x50 mm2+AL. 1x25 mm2 przyłącze napow. nN</v>
      </c>
      <c r="J85" s="117" t="str">
        <f t="shared" si="34"/>
        <v xml:space="preserve">uchwyty, światłowód, 0 </v>
      </c>
      <c r="K85" s="117"/>
      <c r="L85" s="40" t="s">
        <v>77</v>
      </c>
      <c r="M85" s="112"/>
      <c r="N85" s="39"/>
      <c r="O85" s="39"/>
      <c r="P85" s="33"/>
      <c r="Q85" s="19"/>
      <c r="R85" s="39">
        <v>1</v>
      </c>
      <c r="S85" s="30"/>
      <c r="T85" s="30">
        <f t="shared" si="28"/>
        <v>0</v>
      </c>
      <c r="U85" s="34">
        <f>SUM(U71:U84)</f>
        <v>909</v>
      </c>
      <c r="V85" s="35">
        <f t="shared" ca="1" si="29"/>
        <v>90</v>
      </c>
      <c r="W85" s="35">
        <f t="shared" ca="1" si="30"/>
        <v>1.5707963267948966</v>
      </c>
      <c r="X85" s="18" t="str">
        <f t="shared" si="23"/>
        <v>AL.  4x50 mm2+AL. 1x25 mm2</v>
      </c>
      <c r="Y85" s="18" t="str">
        <f t="shared" si="24"/>
        <v xml:space="preserve"> przyłącze napow. nN</v>
      </c>
      <c r="Z85" s="18">
        <f t="shared" si="25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79</v>
      </c>
      <c r="D86" s="116">
        <f t="shared" si="35"/>
        <v>79</v>
      </c>
      <c r="E86" s="116">
        <f t="shared" si="31"/>
        <v>0</v>
      </c>
      <c r="F86" s="117" t="str">
        <f t="shared" si="32"/>
        <v>sprawdz</v>
      </c>
      <c r="G86" s="118" t="str">
        <f t="shared" si="33"/>
        <v xml:space="preserve"> CHECK</v>
      </c>
      <c r="H86" s="116" t="str">
        <f t="shared" si="21"/>
        <v xml:space="preserve">wir. </v>
      </c>
      <c r="I86" s="117" t="str">
        <f t="shared" si="26"/>
        <v>AL.  4x50 mm2+AL. 1x25 mm2 przyłącze napow. nN</v>
      </c>
      <c r="J86" s="117" t="str">
        <f t="shared" si="34"/>
        <v xml:space="preserve">uchwyty, światłowód, 0 </v>
      </c>
      <c r="K86" s="117"/>
      <c r="L86" s="40" t="s">
        <v>77</v>
      </c>
      <c r="M86" s="112"/>
      <c r="N86" s="39"/>
      <c r="O86" s="39"/>
      <c r="P86" s="33"/>
      <c r="Q86" s="19"/>
      <c r="R86" s="39">
        <v>1</v>
      </c>
      <c r="S86" s="39"/>
      <c r="T86" s="30">
        <f t="shared" si="28"/>
        <v>0</v>
      </c>
      <c r="U86" s="34"/>
      <c r="V86" s="35">
        <f t="shared" ca="1" si="29"/>
        <v>96</v>
      </c>
      <c r="W86" s="35">
        <f t="shared" ca="1" si="30"/>
        <v>1.6755160819145565</v>
      </c>
      <c r="X86" s="18" t="str">
        <f t="shared" si="23"/>
        <v>AL.  4x50 mm2+AL. 1x25 mm2</v>
      </c>
      <c r="Y86" s="18" t="str">
        <f t="shared" si="24"/>
        <v xml:space="preserve"> przyłącze napow. nN</v>
      </c>
      <c r="Z86" s="18">
        <f t="shared" si="25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80</v>
      </c>
      <c r="D87" s="116">
        <f t="shared" si="35"/>
        <v>80</v>
      </c>
      <c r="E87" s="116">
        <f t="shared" si="31"/>
        <v>0</v>
      </c>
      <c r="F87" s="117" t="str">
        <f t="shared" si="32"/>
        <v>sprawdz</v>
      </c>
      <c r="G87" s="118" t="str">
        <f t="shared" si="33"/>
        <v xml:space="preserve"> CHECK</v>
      </c>
      <c r="H87" s="116" t="str">
        <f t="shared" si="21"/>
        <v xml:space="preserve">wir. </v>
      </c>
      <c r="I87" s="117" t="str">
        <f t="shared" si="26"/>
        <v>AL.  4x50 mm2+AL. 1x25 mm2 przyłącze napow. nN</v>
      </c>
      <c r="J87" s="117" t="str">
        <f t="shared" si="34"/>
        <v xml:space="preserve">uchwyty, światłowód, 0 </v>
      </c>
      <c r="K87" s="116"/>
      <c r="L87" s="40" t="s">
        <v>77</v>
      </c>
      <c r="M87" s="112"/>
      <c r="N87" s="39"/>
      <c r="O87" s="39"/>
      <c r="P87" s="33"/>
      <c r="Q87" s="19"/>
      <c r="R87" s="39">
        <v>1</v>
      </c>
      <c r="S87" s="39"/>
      <c r="T87" s="30">
        <f t="shared" si="28"/>
        <v>0</v>
      </c>
      <c r="U87" s="34"/>
      <c r="V87" s="35">
        <f t="shared" ca="1" si="29"/>
        <v>125</v>
      </c>
      <c r="W87" s="35">
        <f t="shared" ca="1" si="30"/>
        <v>2.1816615649929121</v>
      </c>
      <c r="X87" s="18" t="str">
        <f t="shared" si="23"/>
        <v>AL.  4x50 mm2+AL. 1x25 mm2</v>
      </c>
      <c r="Y87" s="18" t="str">
        <f t="shared" si="24"/>
        <v xml:space="preserve"> przyłącze napow. nN</v>
      </c>
      <c r="Z87" s="18">
        <f t="shared" si="25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81</v>
      </c>
      <c r="D88" s="116">
        <f t="shared" si="35"/>
        <v>81</v>
      </c>
      <c r="E88" s="116">
        <f t="shared" si="31"/>
        <v>0</v>
      </c>
      <c r="F88" s="117" t="str">
        <f t="shared" si="32"/>
        <v>sprawdz</v>
      </c>
      <c r="G88" s="118" t="str">
        <f t="shared" si="33"/>
        <v xml:space="preserve"> CHECK</v>
      </c>
      <c r="H88" s="116" t="str">
        <f t="shared" si="21"/>
        <v xml:space="preserve">wir. </v>
      </c>
      <c r="I88" s="117" t="str">
        <f t="shared" si="26"/>
        <v>AL.  4x50 mm2+AL. 1x25 mm2 przyłącze napow. nN</v>
      </c>
      <c r="J88" s="117" t="str">
        <f t="shared" si="34"/>
        <v xml:space="preserve">uchwyty, światłowód, 0 </v>
      </c>
      <c r="K88" s="116"/>
      <c r="L88" s="40" t="s">
        <v>77</v>
      </c>
      <c r="M88" s="112"/>
      <c r="N88" s="30"/>
      <c r="O88" s="30"/>
      <c r="P88" s="33"/>
      <c r="Q88" s="19"/>
      <c r="R88" s="39">
        <v>1</v>
      </c>
      <c r="S88" s="30"/>
      <c r="T88" s="30">
        <f t="shared" si="28"/>
        <v>0</v>
      </c>
      <c r="U88" s="34"/>
      <c r="V88" s="35">
        <f t="shared" ca="1" si="29"/>
        <v>154</v>
      </c>
      <c r="W88" s="35">
        <f t="shared" ca="1" si="30"/>
        <v>2.6878070480712677</v>
      </c>
      <c r="X88" s="18" t="str">
        <f t="shared" si="23"/>
        <v>AL.  4x50 mm2+AL. 1x25 mm2</v>
      </c>
      <c r="Y88" s="18" t="str">
        <f t="shared" si="24"/>
        <v xml:space="preserve"> przyłącze napow. nN</v>
      </c>
      <c r="Z88" s="18">
        <f t="shared" si="25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82</v>
      </c>
      <c r="D89" s="116">
        <f t="shared" si="35"/>
        <v>82</v>
      </c>
      <c r="E89" s="116">
        <f t="shared" si="31"/>
        <v>0</v>
      </c>
      <c r="F89" s="117" t="str">
        <f t="shared" si="32"/>
        <v>sprawdz</v>
      </c>
      <c r="G89" s="118" t="str">
        <f t="shared" si="33"/>
        <v xml:space="preserve"> CHECK</v>
      </c>
      <c r="H89" s="116" t="str">
        <f t="shared" si="21"/>
        <v xml:space="preserve">wir. </v>
      </c>
      <c r="I89" s="117" t="str">
        <f t="shared" si="26"/>
        <v>AL.  4x50 mm2+AL. 1x25 mm2 przyłącze napow. nN</v>
      </c>
      <c r="J89" s="117" t="str">
        <f t="shared" si="34"/>
        <v xml:space="preserve">uchwyty, światłowód, 0 </v>
      </c>
      <c r="K89" s="117"/>
      <c r="L89" s="40" t="s">
        <v>77</v>
      </c>
      <c r="M89" s="112"/>
      <c r="N89" s="30"/>
      <c r="O89" s="30"/>
      <c r="P89" s="33"/>
      <c r="Q89" s="19"/>
      <c r="R89" s="39">
        <v>1</v>
      </c>
      <c r="S89" s="30"/>
      <c r="T89" s="30">
        <f t="shared" si="28"/>
        <v>0</v>
      </c>
      <c r="U89" s="34">
        <f t="shared" ref="U89:U97" si="37">P89+2</f>
        <v>2</v>
      </c>
      <c r="V89" s="35">
        <f t="shared" ca="1" si="29"/>
        <v>135</v>
      </c>
      <c r="W89" s="35">
        <f ca="1">RADIANS(V89)</f>
        <v>2.3561944901923448</v>
      </c>
      <c r="X89" s="18" t="str">
        <f t="shared" si="23"/>
        <v>AL.  4x50 mm2+AL. 1x25 mm2</v>
      </c>
      <c r="Y89" s="18" t="str">
        <f t="shared" si="24"/>
        <v xml:space="preserve"> przyłącze napow. nN</v>
      </c>
      <c r="Z89" s="18">
        <f t="shared" si="25"/>
        <v>0</v>
      </c>
      <c r="AA89" s="16"/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83</v>
      </c>
      <c r="D90" s="116">
        <f t="shared" si="35"/>
        <v>83</v>
      </c>
      <c r="E90" s="116">
        <f t="shared" si="31"/>
        <v>0</v>
      </c>
      <c r="F90" s="117" t="str">
        <f t="shared" si="32"/>
        <v>sprawdz</v>
      </c>
      <c r="G90" s="118" t="str">
        <f t="shared" si="33"/>
        <v xml:space="preserve"> CHECK</v>
      </c>
      <c r="H90" s="116" t="str">
        <f t="shared" si="21"/>
        <v xml:space="preserve">wir. </v>
      </c>
      <c r="I90" s="117" t="str">
        <f t="shared" si="26"/>
        <v>AL.  4x50 mm2+AL. 1x25 mm2 przyłącze napow. nN</v>
      </c>
      <c r="J90" s="117" t="str">
        <f t="shared" si="34"/>
        <v xml:space="preserve">uchwyty, światłowód, 0 </v>
      </c>
      <c r="K90" s="117"/>
      <c r="L90" s="40" t="s">
        <v>77</v>
      </c>
      <c r="M90" s="112"/>
      <c r="N90" s="30"/>
      <c r="O90" s="30"/>
      <c r="P90" s="33"/>
      <c r="Q90" s="19"/>
      <c r="R90" s="39">
        <v>1</v>
      </c>
      <c r="S90" s="30"/>
      <c r="T90" s="30">
        <f t="shared" si="28"/>
        <v>0</v>
      </c>
      <c r="U90" s="34">
        <f t="shared" si="37"/>
        <v>2</v>
      </c>
      <c r="V90" s="35">
        <f t="shared" ca="1" si="29"/>
        <v>139</v>
      </c>
      <c r="W90" s="35"/>
      <c r="X90" s="18" t="str">
        <f t="shared" si="23"/>
        <v>AL.  4x50 mm2+AL. 1x25 mm2</v>
      </c>
      <c r="Y90" s="18" t="str">
        <f t="shared" si="24"/>
        <v xml:space="preserve"> przyłącze napow. nN</v>
      </c>
      <c r="Z90" s="18">
        <f t="shared" si="25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84</v>
      </c>
      <c r="D91" s="116">
        <f t="shared" si="35"/>
        <v>84</v>
      </c>
      <c r="E91" s="116">
        <f t="shared" si="31"/>
        <v>0</v>
      </c>
      <c r="F91" s="117" t="str">
        <f t="shared" si="32"/>
        <v>sprawdz</v>
      </c>
      <c r="G91" s="118" t="str">
        <f t="shared" si="33"/>
        <v xml:space="preserve"> CHECK</v>
      </c>
      <c r="H91" s="116" t="str">
        <f t="shared" si="21"/>
        <v xml:space="preserve">wir. </v>
      </c>
      <c r="I91" s="117" t="str">
        <f t="shared" si="26"/>
        <v>AL.  4x50 mm2+AL. 1x25 mm2 przyłącze napow. nN</v>
      </c>
      <c r="J91" s="117" t="str">
        <f t="shared" si="34"/>
        <v xml:space="preserve">uchwyty, światłowód, 0 </v>
      </c>
      <c r="K91" s="117"/>
      <c r="L91" s="40" t="s">
        <v>77</v>
      </c>
      <c r="M91" s="112"/>
      <c r="N91" s="30"/>
      <c r="O91" s="30"/>
      <c r="P91" s="33"/>
      <c r="Q91" s="19"/>
      <c r="R91" s="39">
        <v>1</v>
      </c>
      <c r="S91" s="30"/>
      <c r="T91" s="30">
        <f t="shared" si="28"/>
        <v>0</v>
      </c>
      <c r="U91" s="34">
        <f t="shared" si="37"/>
        <v>2</v>
      </c>
      <c r="V91" s="35">
        <f t="shared" ca="1" si="29"/>
        <v>144</v>
      </c>
      <c r="W91" s="35"/>
      <c r="X91" s="18" t="str">
        <f t="shared" si="23"/>
        <v>AL.  4x50 mm2+AL. 1x25 mm2</v>
      </c>
      <c r="Y91" s="18" t="str">
        <f t="shared" si="24"/>
        <v xml:space="preserve"> przyłącze napow. nN</v>
      </c>
      <c r="Z91" s="18">
        <f t="shared" si="25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85</v>
      </c>
      <c r="D92" s="116">
        <f t="shared" si="35"/>
        <v>85</v>
      </c>
      <c r="E92" s="116">
        <f t="shared" si="31"/>
        <v>0</v>
      </c>
      <c r="F92" s="117" t="str">
        <f t="shared" si="32"/>
        <v>sprawdz</v>
      </c>
      <c r="G92" s="118" t="str">
        <f t="shared" si="33"/>
        <v xml:space="preserve"> CHECK</v>
      </c>
      <c r="H92" s="116" t="str">
        <f t="shared" si="21"/>
        <v xml:space="preserve">wir. </v>
      </c>
      <c r="I92" s="117" t="str">
        <f t="shared" si="26"/>
        <v>AL.  4x50 mm2+AL. 1x25 mm2 przyłącze napow. nN</v>
      </c>
      <c r="J92" s="117" t="str">
        <f t="shared" si="34"/>
        <v xml:space="preserve">uchwyty, światłowód, 0 </v>
      </c>
      <c r="K92" s="117"/>
      <c r="L92" s="40" t="s">
        <v>77</v>
      </c>
      <c r="M92" s="112"/>
      <c r="N92" s="30"/>
      <c r="O92" s="30"/>
      <c r="P92" s="33"/>
      <c r="Q92" s="19"/>
      <c r="R92" s="39">
        <v>1</v>
      </c>
      <c r="S92" s="30"/>
      <c r="T92" s="30">
        <f t="shared" si="28"/>
        <v>0</v>
      </c>
      <c r="U92" s="34">
        <f t="shared" si="37"/>
        <v>2</v>
      </c>
      <c r="V92" s="35">
        <f t="shared" ca="1" si="29"/>
        <v>147</v>
      </c>
      <c r="W92" s="35">
        <f ca="1">RADIANS(V92)</f>
        <v>2.5656340004316642</v>
      </c>
      <c r="X92" s="18" t="str">
        <f t="shared" si="23"/>
        <v>AL.  4x50 mm2+AL. 1x25 mm2</v>
      </c>
      <c r="Y92" s="18" t="str">
        <f t="shared" si="24"/>
        <v xml:space="preserve"> przyłącze napow. nN</v>
      </c>
      <c r="Z92" s="18">
        <f t="shared" si="25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86</v>
      </c>
      <c r="D93" s="116">
        <f t="shared" si="35"/>
        <v>86</v>
      </c>
      <c r="E93" s="116">
        <f t="shared" si="31"/>
        <v>0</v>
      </c>
      <c r="F93" s="117" t="str">
        <f t="shared" si="32"/>
        <v>sprawdz</v>
      </c>
      <c r="G93" s="118" t="str">
        <f t="shared" si="33"/>
        <v xml:space="preserve"> CHECK</v>
      </c>
      <c r="H93" s="116" t="str">
        <f t="shared" si="21"/>
        <v xml:space="preserve">wir. </v>
      </c>
      <c r="I93" s="117" t="str">
        <f t="shared" si="26"/>
        <v>AL.  4x50 mm2+AL. 1x25 mm2 przyłącze napow. nN</v>
      </c>
      <c r="J93" s="117" t="str">
        <f t="shared" si="34"/>
        <v xml:space="preserve">uchwyty, światłowód, 0 </v>
      </c>
      <c r="K93" s="117"/>
      <c r="L93" s="40" t="s">
        <v>77</v>
      </c>
      <c r="M93" s="112"/>
      <c r="N93" s="30"/>
      <c r="O93" s="30"/>
      <c r="P93" s="33"/>
      <c r="Q93" s="19"/>
      <c r="R93" s="39">
        <v>1</v>
      </c>
      <c r="S93" s="30"/>
      <c r="T93" s="30">
        <f t="shared" si="28"/>
        <v>0</v>
      </c>
      <c r="U93" s="34">
        <f t="shared" si="37"/>
        <v>2</v>
      </c>
      <c r="V93" s="35">
        <f t="shared" ca="1" si="29"/>
        <v>164</v>
      </c>
      <c r="W93" s="35">
        <f ca="1">RADIANS(V93)</f>
        <v>2.8623399732707004</v>
      </c>
      <c r="X93" s="18" t="str">
        <f t="shared" si="23"/>
        <v>AL.  4x50 mm2+AL. 1x25 mm2</v>
      </c>
      <c r="Y93" s="18" t="str">
        <f t="shared" si="24"/>
        <v xml:space="preserve"> przyłącze napow. nN</v>
      </c>
      <c r="Z93" s="18">
        <f t="shared" si="25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87</v>
      </c>
      <c r="D94" s="116">
        <f t="shared" si="35"/>
        <v>87</v>
      </c>
      <c r="E94" s="116">
        <f t="shared" si="31"/>
        <v>0</v>
      </c>
      <c r="F94" s="117" t="str">
        <f t="shared" si="32"/>
        <v>sprawdz</v>
      </c>
      <c r="G94" s="118" t="str">
        <f t="shared" si="33"/>
        <v xml:space="preserve"> CHECK</v>
      </c>
      <c r="H94" s="116" t="str">
        <f t="shared" si="21"/>
        <v xml:space="preserve">wir. </v>
      </c>
      <c r="I94" s="117" t="str">
        <f t="shared" si="26"/>
        <v>AL.  4x50 mm2+AL. 1x25 mm2 przyłącze napow. nN</v>
      </c>
      <c r="J94" s="117" t="str">
        <f t="shared" si="34"/>
        <v xml:space="preserve">uchwyty, światłowód, 0 </v>
      </c>
      <c r="K94" s="117"/>
      <c r="L94" s="40" t="s">
        <v>77</v>
      </c>
      <c r="M94" s="112"/>
      <c r="N94" s="30"/>
      <c r="O94" s="30"/>
      <c r="P94" s="33"/>
      <c r="Q94" s="19"/>
      <c r="R94" s="39">
        <v>1</v>
      </c>
      <c r="S94" s="30"/>
      <c r="T94" s="30">
        <f t="shared" si="28"/>
        <v>0</v>
      </c>
      <c r="U94" s="34">
        <f t="shared" si="37"/>
        <v>2</v>
      </c>
      <c r="V94" s="35">
        <f t="shared" ca="1" si="29"/>
        <v>128</v>
      </c>
      <c r="W94" s="35">
        <f ca="1">RADIANS(V94)</f>
        <v>2.2340214425527418</v>
      </c>
      <c r="X94" s="18" t="str">
        <f t="shared" si="23"/>
        <v>AL.  4x50 mm2+AL. 1x25 mm2</v>
      </c>
      <c r="Y94" s="18" t="str">
        <f t="shared" si="24"/>
        <v xml:space="preserve"> przyłącze napow. nN</v>
      </c>
      <c r="Z94" s="18">
        <f t="shared" si="25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88</v>
      </c>
      <c r="D95" s="116">
        <f t="shared" si="35"/>
        <v>88</v>
      </c>
      <c r="E95" s="116">
        <f t="shared" si="31"/>
        <v>0</v>
      </c>
      <c r="F95" s="117" t="str">
        <f t="shared" si="32"/>
        <v>sprawdz</v>
      </c>
      <c r="G95" s="118" t="str">
        <f t="shared" si="33"/>
        <v xml:space="preserve"> CHECK</v>
      </c>
      <c r="H95" s="116" t="str">
        <f t="shared" si="21"/>
        <v xml:space="preserve">wir. </v>
      </c>
      <c r="I95" s="117" t="str">
        <f t="shared" si="26"/>
        <v>AL.  4x50 mm2+AL. 1x25 mm2 przyłącze napow. nN</v>
      </c>
      <c r="J95" s="117" t="str">
        <f t="shared" si="34"/>
        <v xml:space="preserve">uchwyty, światłowód, 0 </v>
      </c>
      <c r="K95" s="117"/>
      <c r="L95" s="40" t="s">
        <v>77</v>
      </c>
      <c r="M95" s="112"/>
      <c r="N95" s="30"/>
      <c r="O95" s="30"/>
      <c r="P95" s="33"/>
      <c r="Q95" s="19"/>
      <c r="R95" s="39">
        <v>1</v>
      </c>
      <c r="S95" s="30"/>
      <c r="T95" s="30">
        <f t="shared" si="28"/>
        <v>0</v>
      </c>
      <c r="U95" s="34">
        <f t="shared" si="37"/>
        <v>2</v>
      </c>
      <c r="V95" s="35">
        <f t="shared" ca="1" si="29"/>
        <v>171</v>
      </c>
      <c r="W95" s="35"/>
      <c r="X95" s="18" t="str">
        <f t="shared" si="23"/>
        <v>AL.  4x50 mm2+AL. 1x25 mm2</v>
      </c>
      <c r="Y95" s="18" t="str">
        <f t="shared" si="24"/>
        <v xml:space="preserve"> przyłącze napow. nN</v>
      </c>
      <c r="Z95" s="18">
        <f t="shared" si="25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89</v>
      </c>
      <c r="D96" s="116">
        <f t="shared" si="35"/>
        <v>89</v>
      </c>
      <c r="E96" s="116">
        <f t="shared" si="31"/>
        <v>0</v>
      </c>
      <c r="F96" s="117" t="str">
        <f t="shared" si="32"/>
        <v>sprawdz</v>
      </c>
      <c r="G96" s="118" t="str">
        <f t="shared" si="33"/>
        <v xml:space="preserve"> CHECK</v>
      </c>
      <c r="H96" s="116" t="str">
        <f t="shared" si="21"/>
        <v xml:space="preserve">wir. </v>
      </c>
      <c r="I96" s="117" t="str">
        <f t="shared" si="26"/>
        <v>AL.  4x50 mm2+AL. 1x25 mm2 przyłącze napow. nN</v>
      </c>
      <c r="J96" s="117" t="str">
        <f t="shared" si="34"/>
        <v xml:space="preserve">uchwyty, światłowód, 0 </v>
      </c>
      <c r="K96" s="117"/>
      <c r="L96" s="40" t="s">
        <v>77</v>
      </c>
      <c r="M96" s="112"/>
      <c r="N96" s="58"/>
      <c r="O96" s="30"/>
      <c r="P96" s="33"/>
      <c r="Q96" s="19"/>
      <c r="R96" s="39">
        <v>1</v>
      </c>
      <c r="S96" s="30"/>
      <c r="T96" s="30">
        <f t="shared" si="28"/>
        <v>0</v>
      </c>
      <c r="U96" s="34">
        <f t="shared" si="37"/>
        <v>2</v>
      </c>
      <c r="V96" s="35">
        <f t="shared" ca="1" si="29"/>
        <v>146</v>
      </c>
      <c r="W96" s="35"/>
      <c r="X96" s="18" t="str">
        <f t="shared" si="23"/>
        <v>AL.  4x50 mm2+AL. 1x25 mm2</v>
      </c>
      <c r="Y96" s="18" t="str">
        <f t="shared" si="24"/>
        <v xml:space="preserve"> przyłącze napow. nN</v>
      </c>
      <c r="Z96" s="18">
        <f t="shared" si="25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90</v>
      </c>
      <c r="D97" s="116">
        <f t="shared" si="35"/>
        <v>90</v>
      </c>
      <c r="E97" s="116">
        <f t="shared" si="31"/>
        <v>0</v>
      </c>
      <c r="F97" s="117" t="str">
        <f t="shared" si="32"/>
        <v>sprawdz</v>
      </c>
      <c r="G97" s="118" t="str">
        <f t="shared" si="33"/>
        <v xml:space="preserve"> CHECK</v>
      </c>
      <c r="H97" s="116" t="str">
        <f t="shared" si="21"/>
        <v xml:space="preserve">wir. </v>
      </c>
      <c r="I97" s="117" t="str">
        <f t="shared" si="26"/>
        <v>AL.  4x50 mm2+AL. 1x25 mm2 przyłącze napow. nN</v>
      </c>
      <c r="J97" s="117" t="str">
        <f t="shared" si="34"/>
        <v xml:space="preserve">uchwyty, światłowód, 0 </v>
      </c>
      <c r="K97" s="117"/>
      <c r="L97" s="40" t="s">
        <v>77</v>
      </c>
      <c r="M97" s="112"/>
      <c r="N97" s="57"/>
      <c r="O97" s="30"/>
      <c r="P97" s="33"/>
      <c r="Q97" s="19"/>
      <c r="R97" s="39">
        <v>1</v>
      </c>
      <c r="S97" s="30"/>
      <c r="T97" s="30">
        <f t="shared" si="28"/>
        <v>0</v>
      </c>
      <c r="U97" s="34">
        <f t="shared" si="37"/>
        <v>2</v>
      </c>
      <c r="V97" s="35">
        <f t="shared" ca="1" si="29"/>
        <v>108</v>
      </c>
      <c r="W97" s="35"/>
      <c r="X97" s="18" t="str">
        <f t="shared" si="23"/>
        <v>AL.  4x50 mm2+AL. 1x25 mm2</v>
      </c>
      <c r="Y97" s="18" t="str">
        <f t="shared" si="24"/>
        <v xml:space="preserve"> przyłącze napow. nN</v>
      </c>
      <c r="Z97" s="18">
        <f t="shared" si="25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91</v>
      </c>
      <c r="D98" s="116">
        <f t="shared" si="35"/>
        <v>91</v>
      </c>
      <c r="E98" s="116">
        <f t="shared" si="31"/>
        <v>0</v>
      </c>
      <c r="F98" s="117" t="str">
        <f t="shared" si="32"/>
        <v>sprawdz</v>
      </c>
      <c r="G98" s="118" t="str">
        <f t="shared" si="33"/>
        <v xml:space="preserve"> CHECK</v>
      </c>
      <c r="H98" s="116" t="str">
        <f t="shared" si="21"/>
        <v xml:space="preserve">wir. </v>
      </c>
      <c r="I98" s="117" t="str">
        <f t="shared" si="26"/>
        <v>AL.  4x50 mm2+AL. 1x25 mm2 przyłącze napow. nN</v>
      </c>
      <c r="J98" s="117" t="str">
        <f t="shared" si="34"/>
        <v xml:space="preserve">uchwyty, światłowód, 0 </v>
      </c>
      <c r="K98" s="117"/>
      <c r="L98" s="40" t="s">
        <v>77</v>
      </c>
      <c r="M98" s="112"/>
      <c r="N98" s="39"/>
      <c r="O98" s="39"/>
      <c r="P98" s="33"/>
      <c r="Q98" s="19"/>
      <c r="R98" s="39">
        <v>1</v>
      </c>
      <c r="S98" s="30"/>
      <c r="T98" s="30"/>
      <c r="U98" s="34">
        <f>SUM(U89:U97)</f>
        <v>18</v>
      </c>
      <c r="V98" s="35">
        <f t="shared" ca="1" si="29"/>
        <v>143</v>
      </c>
      <c r="W98" s="35">
        <f ca="1">RADIANS(V98)</f>
        <v>2.4958208303518914</v>
      </c>
      <c r="X98" s="18" t="str">
        <f t="shared" si="23"/>
        <v>AL.  4x50 mm2+AL. 1x25 mm2</v>
      </c>
      <c r="Y98" s="18" t="str">
        <f t="shared" si="24"/>
        <v xml:space="preserve"> przyłącze napow. nN</v>
      </c>
      <c r="Z98" s="18">
        <f t="shared" si="25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92</v>
      </c>
      <c r="D99" s="116">
        <f t="shared" si="35"/>
        <v>92</v>
      </c>
      <c r="E99" s="116">
        <f t="shared" si="31"/>
        <v>0</v>
      </c>
      <c r="F99" s="117" t="str">
        <f t="shared" si="32"/>
        <v>sprawdz</v>
      </c>
      <c r="G99" s="118" t="str">
        <f t="shared" si="33"/>
        <v xml:space="preserve"> CHECK</v>
      </c>
      <c r="H99" s="116" t="str">
        <f t="shared" si="21"/>
        <v xml:space="preserve">wir. </v>
      </c>
      <c r="I99" s="117" t="str">
        <f t="shared" si="26"/>
        <v>AL.  4x50 mm2+AL. 1x25 mm2 przyłącze napow. nN</v>
      </c>
      <c r="J99" s="117" t="str">
        <f t="shared" si="34"/>
        <v xml:space="preserve">uchwyty, światłowód, 0 </v>
      </c>
      <c r="K99" s="117"/>
      <c r="L99" s="40" t="s">
        <v>77</v>
      </c>
      <c r="M99" s="112"/>
      <c r="N99" s="39"/>
      <c r="O99" s="39"/>
      <c r="P99" s="33"/>
      <c r="Q99" s="19"/>
      <c r="R99" s="39">
        <v>1</v>
      </c>
      <c r="S99" s="39"/>
      <c r="T99" s="30"/>
      <c r="U99" s="34">
        <v>1258</v>
      </c>
      <c r="V99" s="35">
        <f t="shared" ca="1" si="29"/>
        <v>120</v>
      </c>
      <c r="W99" s="35">
        <f ca="1">RADIANS(V99)</f>
        <v>2.0943951023931953</v>
      </c>
      <c r="X99" s="18" t="str">
        <f t="shared" si="23"/>
        <v>AL.  4x50 mm2+AL. 1x25 mm2</v>
      </c>
      <c r="Y99" s="18" t="str">
        <f t="shared" si="24"/>
        <v xml:space="preserve"> przyłącze napow. nN</v>
      </c>
      <c r="Z99" s="18">
        <f t="shared" si="25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93</v>
      </c>
      <c r="D100" s="116">
        <f t="shared" si="35"/>
        <v>93</v>
      </c>
      <c r="E100" s="116">
        <f t="shared" si="31"/>
        <v>0</v>
      </c>
      <c r="F100" s="117" t="str">
        <f t="shared" si="32"/>
        <v>sprawdz</v>
      </c>
      <c r="G100" s="118" t="str">
        <f t="shared" si="33"/>
        <v xml:space="preserve"> CHECK</v>
      </c>
      <c r="H100" s="116" t="str">
        <f t="shared" si="21"/>
        <v xml:space="preserve">wir. </v>
      </c>
      <c r="I100" s="117" t="str">
        <f t="shared" si="26"/>
        <v>AL.  4x50 mm2+AL. 1x25 mm2 przyłącze napow. nN</v>
      </c>
      <c r="J100" s="117" t="str">
        <f t="shared" si="34"/>
        <v xml:space="preserve">uchwyty, światłowód, 0 </v>
      </c>
      <c r="K100" s="121"/>
      <c r="L100" s="40" t="s">
        <v>77</v>
      </c>
      <c r="M100" s="112"/>
      <c r="N100" s="48"/>
      <c r="O100" s="48"/>
      <c r="P100" s="33"/>
      <c r="Q100" s="19"/>
      <c r="R100" s="39">
        <v>1</v>
      </c>
      <c r="S100" s="48"/>
      <c r="T100" s="48"/>
      <c r="U100" s="34">
        <f t="shared" ref="U100:U111" si="38">P100+2</f>
        <v>2</v>
      </c>
      <c r="V100" s="35">
        <f t="shared" ca="1" si="29"/>
        <v>126</v>
      </c>
      <c r="W100" s="35">
        <f ca="1">RADIANS(V100)</f>
        <v>2.1991148575128552</v>
      </c>
      <c r="X100" s="18" t="str">
        <f t="shared" si="23"/>
        <v>AL.  4x50 mm2+AL. 1x25 mm2</v>
      </c>
      <c r="Y100" s="18" t="str">
        <f t="shared" si="24"/>
        <v xml:space="preserve"> przyłącze napow. nN</v>
      </c>
      <c r="Z100" s="18">
        <f t="shared" si="25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94</v>
      </c>
      <c r="D101" s="116">
        <f t="shared" si="35"/>
        <v>94</v>
      </c>
      <c r="E101" s="116">
        <f t="shared" si="31"/>
        <v>0</v>
      </c>
      <c r="F101" s="117" t="str">
        <f t="shared" si="32"/>
        <v>sprawdz</v>
      </c>
      <c r="G101" s="118" t="str">
        <f t="shared" si="33"/>
        <v xml:space="preserve"> CHECK</v>
      </c>
      <c r="H101" s="116" t="str">
        <f t="shared" si="21"/>
        <v xml:space="preserve">wir. </v>
      </c>
      <c r="I101" s="117" t="str">
        <f t="shared" si="26"/>
        <v>AL.  4x50 mm2+AL. 1x25 mm2 przyłącze napow. nN</v>
      </c>
      <c r="J101" s="117" t="str">
        <f t="shared" si="34"/>
        <v xml:space="preserve">uchwyty, światłowód, 0 </v>
      </c>
      <c r="K101" s="122"/>
      <c r="L101" s="40" t="s">
        <v>77</v>
      </c>
      <c r="M101" s="112"/>
      <c r="N101" s="50"/>
      <c r="O101" s="50"/>
      <c r="P101" s="33"/>
      <c r="Q101" s="19"/>
      <c r="R101" s="39">
        <v>1</v>
      </c>
      <c r="S101" s="50"/>
      <c r="T101" s="50"/>
      <c r="U101" s="34">
        <f t="shared" si="38"/>
        <v>2</v>
      </c>
      <c r="V101" s="35">
        <f t="shared" ca="1" si="29"/>
        <v>98</v>
      </c>
      <c r="W101" s="35"/>
      <c r="X101" s="18" t="str">
        <f t="shared" si="23"/>
        <v>AL.  4x50 mm2+AL. 1x25 mm2</v>
      </c>
      <c r="Y101" s="18" t="str">
        <f t="shared" si="24"/>
        <v xml:space="preserve"> przyłącze napow. nN</v>
      </c>
      <c r="Z101" s="18">
        <f t="shared" si="25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95</v>
      </c>
      <c r="D102" s="116">
        <f t="shared" si="35"/>
        <v>95</v>
      </c>
      <c r="E102" s="116">
        <f t="shared" si="31"/>
        <v>0</v>
      </c>
      <c r="F102" s="117" t="str">
        <f t="shared" si="32"/>
        <v>sprawdz</v>
      </c>
      <c r="G102" s="118" t="str">
        <f t="shared" si="33"/>
        <v xml:space="preserve"> CHECK</v>
      </c>
      <c r="H102" s="116" t="str">
        <f t="shared" si="21"/>
        <v xml:space="preserve">wir. </v>
      </c>
      <c r="I102" s="117" t="str">
        <f t="shared" si="26"/>
        <v>AL.  4x50 mm2+AL. 1x25 mm2 przyłącze napow. nN</v>
      </c>
      <c r="J102" s="117" t="str">
        <f t="shared" si="34"/>
        <v xml:space="preserve">uchwyty, światłowód, 0 </v>
      </c>
      <c r="K102" s="116"/>
      <c r="L102" s="40" t="s">
        <v>77</v>
      </c>
      <c r="M102" s="112"/>
      <c r="N102" s="52"/>
      <c r="O102" s="52"/>
      <c r="P102" s="33"/>
      <c r="Q102" s="19"/>
      <c r="R102" s="39">
        <v>1</v>
      </c>
      <c r="S102" s="52"/>
      <c r="T102" s="52"/>
      <c r="U102" s="34">
        <f t="shared" si="38"/>
        <v>2</v>
      </c>
      <c r="V102" s="35">
        <f t="shared" ca="1" si="29"/>
        <v>169</v>
      </c>
      <c r="W102" s="35">
        <f ca="1">RADIANS(V102)</f>
        <v>2.9496064358704168</v>
      </c>
      <c r="X102" s="18" t="str">
        <f t="shared" si="23"/>
        <v>AL.  4x50 mm2+AL. 1x25 mm2</v>
      </c>
      <c r="Y102" s="18" t="str">
        <f t="shared" si="24"/>
        <v xml:space="preserve"> przyłącze napow. nN</v>
      </c>
      <c r="Z102" s="18">
        <f t="shared" si="25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96</v>
      </c>
      <c r="D103" s="116">
        <f t="shared" si="35"/>
        <v>96</v>
      </c>
      <c r="E103" s="116">
        <f t="shared" si="31"/>
        <v>0</v>
      </c>
      <c r="F103" s="117" t="str">
        <f t="shared" si="32"/>
        <v>sprawdz</v>
      </c>
      <c r="G103" s="118" t="str">
        <f t="shared" si="33"/>
        <v xml:space="preserve"> CHECK</v>
      </c>
      <c r="H103" s="116" t="str">
        <f t="shared" si="21"/>
        <v xml:space="preserve">wir. </v>
      </c>
      <c r="I103" s="117" t="str">
        <f t="shared" si="26"/>
        <v>AL.  4x50 mm2+AL. 1x25 mm2 przyłącze napow. nN</v>
      </c>
      <c r="J103" s="117" t="str">
        <f t="shared" si="34"/>
        <v xml:space="preserve">uchwyty, światłowód, 0 </v>
      </c>
      <c r="K103" s="117"/>
      <c r="L103" s="40" t="s">
        <v>77</v>
      </c>
      <c r="M103" s="112"/>
      <c r="N103" s="30"/>
      <c r="O103" s="30"/>
      <c r="P103" s="33"/>
      <c r="Q103" s="19"/>
      <c r="R103" s="39">
        <v>1</v>
      </c>
      <c r="S103" s="30"/>
      <c r="T103" s="30"/>
      <c r="U103" s="34">
        <f t="shared" si="38"/>
        <v>2</v>
      </c>
      <c r="V103" s="35">
        <f t="shared" ca="1" si="29"/>
        <v>164</v>
      </c>
      <c r="W103" s="35"/>
      <c r="X103" s="18" t="str">
        <f t="shared" si="23"/>
        <v>AL.  4x50 mm2+AL. 1x25 mm2</v>
      </c>
      <c r="Y103" s="18" t="str">
        <f t="shared" si="24"/>
        <v xml:space="preserve"> przyłącze napow. nN</v>
      </c>
      <c r="Z103" s="18">
        <f t="shared" si="25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97</v>
      </c>
      <c r="D104" s="116">
        <f t="shared" si="35"/>
        <v>97</v>
      </c>
      <c r="E104" s="116">
        <f t="shared" si="31"/>
        <v>0</v>
      </c>
      <c r="F104" s="117" t="str">
        <f t="shared" si="32"/>
        <v>sprawdz</v>
      </c>
      <c r="G104" s="118" t="str">
        <f t="shared" si="33"/>
        <v xml:space="preserve"> CHECK</v>
      </c>
      <c r="H104" s="116" t="str">
        <f t="shared" si="21"/>
        <v xml:space="preserve">wir. </v>
      </c>
      <c r="I104" s="117" t="str">
        <f t="shared" si="26"/>
        <v>AL.  4x50 mm2+AL. 1x25 mm2 przyłącze napow. nN</v>
      </c>
      <c r="J104" s="117" t="str">
        <f t="shared" si="34"/>
        <v xml:space="preserve">uchwyty, światłowód, 0 </v>
      </c>
      <c r="K104" s="117"/>
      <c r="L104" s="40" t="s">
        <v>77</v>
      </c>
      <c r="M104" s="112"/>
      <c r="N104" s="52"/>
      <c r="O104" s="30"/>
      <c r="P104" s="33"/>
      <c r="Q104" s="19"/>
      <c r="R104" s="39">
        <v>1</v>
      </c>
      <c r="S104" s="30"/>
      <c r="T104" s="30"/>
      <c r="U104" s="34">
        <f t="shared" si="38"/>
        <v>2</v>
      </c>
      <c r="V104" s="35">
        <f t="shared" ca="1" si="29"/>
        <v>152</v>
      </c>
      <c r="W104" s="35"/>
      <c r="X104" s="18" t="str">
        <f t="shared" si="23"/>
        <v>AL.  4x50 mm2+AL. 1x25 mm2</v>
      </c>
      <c r="Y104" s="18" t="str">
        <f t="shared" si="24"/>
        <v xml:space="preserve"> przyłącze napow. nN</v>
      </c>
      <c r="Z104" s="18">
        <f t="shared" si="25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98</v>
      </c>
      <c r="D105" s="116">
        <f t="shared" si="35"/>
        <v>98</v>
      </c>
      <c r="E105" s="116">
        <f t="shared" si="31"/>
        <v>0</v>
      </c>
      <c r="F105" s="117" t="str">
        <f t="shared" si="32"/>
        <v>sprawdz</v>
      </c>
      <c r="G105" s="118" t="str">
        <f t="shared" si="33"/>
        <v xml:space="preserve"> CHECK</v>
      </c>
      <c r="H105" s="116" t="str">
        <f t="shared" si="21"/>
        <v xml:space="preserve">wir. </v>
      </c>
      <c r="I105" s="117" t="str">
        <f t="shared" si="26"/>
        <v>AL.  4x50 mm2+AL. 1x25 mm2 przyłącze napow. nN</v>
      </c>
      <c r="J105" s="117" t="str">
        <f t="shared" si="34"/>
        <v xml:space="preserve">uchwyty, światłowód, 0 </v>
      </c>
      <c r="K105" s="117"/>
      <c r="L105" s="40" t="s">
        <v>77</v>
      </c>
      <c r="M105" s="112"/>
      <c r="N105" s="50"/>
      <c r="O105" s="30"/>
      <c r="P105" s="33"/>
      <c r="Q105" s="19"/>
      <c r="R105" s="39">
        <v>1</v>
      </c>
      <c r="S105" s="30"/>
      <c r="T105" s="30"/>
      <c r="U105" s="34">
        <f t="shared" si="38"/>
        <v>2</v>
      </c>
      <c r="V105" s="35">
        <f t="shared" ca="1" si="29"/>
        <v>100</v>
      </c>
      <c r="W105" s="35">
        <f ca="1">RADIANS(V105)</f>
        <v>1.7453292519943295</v>
      </c>
      <c r="X105" s="18" t="str">
        <f t="shared" si="23"/>
        <v>AL.  4x50 mm2+AL. 1x25 mm2</v>
      </c>
      <c r="Y105" s="18" t="str">
        <f t="shared" si="24"/>
        <v xml:space="preserve"> przyłącze napow. nN</v>
      </c>
      <c r="Z105" s="18">
        <f t="shared" si="25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99</v>
      </c>
      <c r="D106" s="116">
        <f t="shared" si="35"/>
        <v>99</v>
      </c>
      <c r="E106" s="116">
        <f t="shared" si="31"/>
        <v>0</v>
      </c>
      <c r="F106" s="117" t="str">
        <f t="shared" si="32"/>
        <v>sprawdz</v>
      </c>
      <c r="G106" s="118" t="str">
        <f t="shared" si="33"/>
        <v xml:space="preserve"> CHECK</v>
      </c>
      <c r="H106" s="116" t="str">
        <f t="shared" si="21"/>
        <v xml:space="preserve">wir. </v>
      </c>
      <c r="I106" s="117" t="str">
        <f t="shared" si="26"/>
        <v>AL.  4x50 mm2+AL. 1x25 mm2 przyłącze napow. nN</v>
      </c>
      <c r="J106" s="117" t="str">
        <f t="shared" si="34"/>
        <v xml:space="preserve">uchwyty, światłowód, 0 </v>
      </c>
      <c r="K106" s="117"/>
      <c r="L106" s="40" t="s">
        <v>77</v>
      </c>
      <c r="M106" s="112"/>
      <c r="N106" s="30"/>
      <c r="O106" s="30"/>
      <c r="P106" s="33"/>
      <c r="Q106" s="19"/>
      <c r="R106" s="39">
        <v>1</v>
      </c>
      <c r="S106" s="30"/>
      <c r="T106" s="30"/>
      <c r="U106" s="34">
        <f t="shared" si="38"/>
        <v>2</v>
      </c>
      <c r="V106" s="35">
        <f t="shared" ca="1" si="29"/>
        <v>93</v>
      </c>
      <c r="W106" s="35"/>
      <c r="X106" s="18" t="str">
        <f t="shared" si="23"/>
        <v>AL.  4x50 mm2+AL. 1x25 mm2</v>
      </c>
      <c r="Y106" s="18" t="str">
        <f t="shared" si="24"/>
        <v xml:space="preserve"> przyłącze napow. nN</v>
      </c>
      <c r="Z106" s="18">
        <f t="shared" si="25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100</v>
      </c>
      <c r="D107" s="116">
        <f t="shared" si="35"/>
        <v>100</v>
      </c>
      <c r="E107" s="116">
        <f t="shared" si="31"/>
        <v>0</v>
      </c>
      <c r="F107" s="117" t="str">
        <f t="shared" si="32"/>
        <v>sprawdz</v>
      </c>
      <c r="G107" s="118" t="str">
        <f t="shared" si="33"/>
        <v xml:space="preserve"> CHECK</v>
      </c>
      <c r="H107" s="116" t="str">
        <f t="shared" si="21"/>
        <v xml:space="preserve">wir. </v>
      </c>
      <c r="I107" s="117" t="str">
        <f t="shared" si="26"/>
        <v>AL.  4x50 mm2+AL. 1x25 mm2 przyłącze napow. nN</v>
      </c>
      <c r="J107" s="117" t="str">
        <f t="shared" si="34"/>
        <v xml:space="preserve">uchwyty, światłowód, 0 </v>
      </c>
      <c r="K107" s="117"/>
      <c r="L107" s="40" t="s">
        <v>77</v>
      </c>
      <c r="M107" s="112"/>
      <c r="N107" s="30"/>
      <c r="O107" s="30"/>
      <c r="P107" s="33"/>
      <c r="Q107" s="19"/>
      <c r="R107" s="39">
        <v>1</v>
      </c>
      <c r="S107" s="30"/>
      <c r="T107" s="30"/>
      <c r="U107" s="34">
        <f t="shared" si="38"/>
        <v>2</v>
      </c>
      <c r="V107" s="35">
        <f t="shared" ca="1" si="29"/>
        <v>164</v>
      </c>
      <c r="W107" s="35"/>
      <c r="X107" s="18" t="str">
        <f t="shared" si="23"/>
        <v>AL.  4x50 mm2+AL. 1x25 mm2</v>
      </c>
      <c r="Y107" s="18" t="str">
        <f t="shared" si="24"/>
        <v xml:space="preserve"> przyłącze napow. nN</v>
      </c>
      <c r="Z107" s="18">
        <f t="shared" si="25"/>
        <v>0</v>
      </c>
      <c r="AA107" s="16" t="s">
        <v>12</v>
      </c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101</v>
      </c>
      <c r="D108" s="116">
        <f t="shared" si="35"/>
        <v>101</v>
      </c>
      <c r="E108" s="116">
        <f t="shared" si="31"/>
        <v>0</v>
      </c>
      <c r="F108" s="117" t="str">
        <f t="shared" si="32"/>
        <v>sprawdz</v>
      </c>
      <c r="G108" s="118" t="str">
        <f t="shared" si="33"/>
        <v xml:space="preserve"> CHECK</v>
      </c>
      <c r="H108" s="116" t="str">
        <f t="shared" si="21"/>
        <v xml:space="preserve">wir. </v>
      </c>
      <c r="I108" s="117" t="str">
        <f t="shared" si="26"/>
        <v>AL.  4x50 mm2+AL. 1x25 mm2 przyłącze napow. nN</v>
      </c>
      <c r="J108" s="117" t="str">
        <f t="shared" si="34"/>
        <v xml:space="preserve">uchwyty, światłowód, 0 </v>
      </c>
      <c r="K108" s="117"/>
      <c r="L108" s="40" t="s">
        <v>77</v>
      </c>
      <c r="M108" s="112"/>
      <c r="N108" s="30"/>
      <c r="O108" s="30"/>
      <c r="P108" s="33"/>
      <c r="Q108" s="19"/>
      <c r="R108" s="39">
        <v>1</v>
      </c>
      <c r="S108" s="30"/>
      <c r="T108" s="30"/>
      <c r="U108" s="34">
        <f t="shared" si="38"/>
        <v>2</v>
      </c>
      <c r="V108" s="35">
        <f t="shared" ca="1" si="29"/>
        <v>136</v>
      </c>
      <c r="W108" s="35"/>
      <c r="X108" s="18" t="str">
        <f t="shared" si="23"/>
        <v>AL.  4x50 mm2+AL. 1x25 mm2</v>
      </c>
      <c r="Y108" s="18" t="str">
        <f t="shared" si="24"/>
        <v xml:space="preserve"> przyłącze napow. nN</v>
      </c>
      <c r="Z108" s="18">
        <f t="shared" si="25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102</v>
      </c>
      <c r="D109" s="116">
        <f t="shared" si="35"/>
        <v>102</v>
      </c>
      <c r="E109" s="116">
        <f t="shared" si="31"/>
        <v>0</v>
      </c>
      <c r="F109" s="117" t="str">
        <f t="shared" si="32"/>
        <v>sprawdz</v>
      </c>
      <c r="G109" s="118" t="str">
        <f t="shared" si="33"/>
        <v xml:space="preserve"> CHECK</v>
      </c>
      <c r="H109" s="116" t="str">
        <f t="shared" si="21"/>
        <v xml:space="preserve">wir. </v>
      </c>
      <c r="I109" s="117" t="str">
        <f t="shared" si="26"/>
        <v>AL.  4x50 mm2+AL. 1x25 mm2 przyłącze napow. nN</v>
      </c>
      <c r="J109" s="117" t="str">
        <f t="shared" si="34"/>
        <v xml:space="preserve">uchwyty, światłowód, 0 </v>
      </c>
      <c r="K109" s="117"/>
      <c r="L109" s="40" t="s">
        <v>77</v>
      </c>
      <c r="M109" s="112"/>
      <c r="N109" s="30"/>
      <c r="O109" s="30"/>
      <c r="P109" s="33"/>
      <c r="Q109" s="19"/>
      <c r="R109" s="39">
        <v>1</v>
      </c>
      <c r="S109" s="30"/>
      <c r="T109" s="30"/>
      <c r="U109" s="34">
        <f t="shared" si="38"/>
        <v>2</v>
      </c>
      <c r="V109" s="35">
        <f t="shared" ca="1" si="29"/>
        <v>161</v>
      </c>
      <c r="W109" s="35"/>
      <c r="X109" s="18" t="str">
        <f t="shared" si="23"/>
        <v>AL.  4x50 mm2+AL. 1x25 mm2</v>
      </c>
      <c r="Y109" s="18" t="str">
        <f t="shared" si="24"/>
        <v xml:space="preserve"> przyłącze napow. nN</v>
      </c>
      <c r="Z109" s="18">
        <f t="shared" si="25"/>
        <v>0</v>
      </c>
      <c r="AA109" s="16"/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103</v>
      </c>
      <c r="D110" s="116">
        <f t="shared" si="35"/>
        <v>103</v>
      </c>
      <c r="E110" s="116">
        <f t="shared" si="31"/>
        <v>0</v>
      </c>
      <c r="F110" s="117" t="str">
        <f t="shared" si="32"/>
        <v>sprawdz</v>
      </c>
      <c r="G110" s="118" t="str">
        <f t="shared" si="33"/>
        <v xml:space="preserve"> CHECK</v>
      </c>
      <c r="H110" s="116" t="str">
        <f t="shared" si="21"/>
        <v xml:space="preserve">wir. </v>
      </c>
      <c r="I110" s="117" t="str">
        <f t="shared" si="26"/>
        <v>AL.  4x50 mm2+AL. 1x25 mm2 przyłącze napow. nN</v>
      </c>
      <c r="J110" s="117" t="str">
        <f t="shared" si="34"/>
        <v xml:space="preserve">uchwyty, światłowód, 0 </v>
      </c>
      <c r="K110" s="117"/>
      <c r="L110" s="40" t="s">
        <v>77</v>
      </c>
      <c r="M110" s="112"/>
      <c r="N110" s="30"/>
      <c r="O110" s="30"/>
      <c r="P110" s="33"/>
      <c r="Q110" s="19"/>
      <c r="R110" s="39">
        <v>1</v>
      </c>
      <c r="S110" s="30"/>
      <c r="T110" s="30"/>
      <c r="U110" s="34">
        <f t="shared" si="38"/>
        <v>2</v>
      </c>
      <c r="V110" s="35">
        <f t="shared" ca="1" si="29"/>
        <v>140</v>
      </c>
      <c r="W110" s="35"/>
      <c r="X110" s="18" t="str">
        <f t="shared" si="23"/>
        <v>AL.  4x50 mm2+AL. 1x25 mm2</v>
      </c>
      <c r="Y110" s="18" t="str">
        <f t="shared" si="24"/>
        <v xml:space="preserve"> przyłącze napow. nN</v>
      </c>
      <c r="Z110" s="18">
        <f t="shared" si="25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104</v>
      </c>
      <c r="D111" s="116">
        <f t="shared" si="35"/>
        <v>104</v>
      </c>
      <c r="E111" s="116">
        <f t="shared" si="31"/>
        <v>0</v>
      </c>
      <c r="F111" s="117" t="str">
        <f t="shared" si="32"/>
        <v>sprawdz</v>
      </c>
      <c r="G111" s="118" t="str">
        <f t="shared" si="33"/>
        <v xml:space="preserve"> CHECK</v>
      </c>
      <c r="H111" s="116" t="str">
        <f t="shared" si="21"/>
        <v xml:space="preserve">wir. </v>
      </c>
      <c r="I111" s="117"/>
      <c r="J111" s="117" t="str">
        <f t="shared" si="34"/>
        <v xml:space="preserve">uchwyty, światłowód, 0 </v>
      </c>
      <c r="K111" s="117"/>
      <c r="L111" s="40" t="s">
        <v>77</v>
      </c>
      <c r="M111" s="112"/>
      <c r="N111" s="64"/>
      <c r="O111" s="30"/>
      <c r="P111" s="33"/>
      <c r="Q111" s="19"/>
      <c r="R111" s="39">
        <v>1</v>
      </c>
      <c r="S111" s="30"/>
      <c r="T111" s="30"/>
      <c r="U111" s="34">
        <f t="shared" si="38"/>
        <v>2</v>
      </c>
      <c r="V111" s="35"/>
      <c r="W111" s="35"/>
      <c r="X111" s="18" t="str">
        <f t="shared" si="23"/>
        <v>AL.  4x50 mm2+AL. 1x25 mm2</v>
      </c>
      <c r="Y111" s="18" t="str">
        <f t="shared" si="24"/>
        <v xml:space="preserve"> przyłącze napow. nN</v>
      </c>
      <c r="Z111" s="18">
        <f t="shared" si="25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105</v>
      </c>
      <c r="D112" s="116">
        <f t="shared" si="35"/>
        <v>105</v>
      </c>
      <c r="E112" s="116">
        <f t="shared" si="31"/>
        <v>0</v>
      </c>
      <c r="F112" s="117" t="str">
        <f t="shared" si="32"/>
        <v>sprawdz</v>
      </c>
      <c r="G112" s="118" t="str">
        <f t="shared" si="33"/>
        <v xml:space="preserve"> CHECK</v>
      </c>
      <c r="H112" s="116" t="str">
        <f t="shared" si="21"/>
        <v xml:space="preserve">wir. </v>
      </c>
      <c r="I112" s="123"/>
      <c r="J112" s="117" t="str">
        <f t="shared" si="34"/>
        <v xml:space="preserve">uchwyty, światłowód, 0 </v>
      </c>
      <c r="K112" s="117"/>
      <c r="L112" s="40" t="s">
        <v>77</v>
      </c>
      <c r="M112" s="112"/>
      <c r="N112" s="39"/>
      <c r="O112" s="39"/>
      <c r="P112" s="33"/>
      <c r="Q112" s="19"/>
      <c r="R112" s="39">
        <v>1</v>
      </c>
      <c r="S112" s="30"/>
      <c r="T112" s="30"/>
      <c r="U112" s="34">
        <f>SUM(U91:U111)</f>
        <v>1314</v>
      </c>
      <c r="V112" s="35"/>
      <c r="W112" s="35"/>
      <c r="X112" s="18" t="str">
        <f t="shared" si="23"/>
        <v>AL.  4x50 mm2+AL. 1x25 mm2</v>
      </c>
      <c r="Y112" s="18" t="str">
        <f t="shared" si="24"/>
        <v xml:space="preserve"> przyłącze napow. nN</v>
      </c>
      <c r="Z112" s="18">
        <f t="shared" si="25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106</v>
      </c>
      <c r="D113" s="116">
        <f t="shared" si="35"/>
        <v>106</v>
      </c>
      <c r="E113" s="116">
        <f t="shared" si="31"/>
        <v>0</v>
      </c>
      <c r="F113" s="117" t="str">
        <f t="shared" si="32"/>
        <v>sprawdz</v>
      </c>
      <c r="G113" s="118" t="str">
        <f t="shared" si="33"/>
        <v xml:space="preserve"> CHECK</v>
      </c>
      <c r="H113" s="116" t="str">
        <f t="shared" si="21"/>
        <v xml:space="preserve">wir. </v>
      </c>
      <c r="I113" s="123"/>
      <c r="J113" s="117" t="str">
        <f t="shared" si="34"/>
        <v xml:space="preserve">uchwyty, światłowód, 0 </v>
      </c>
      <c r="K113" s="117"/>
      <c r="L113" s="40" t="s">
        <v>77</v>
      </c>
      <c r="M113" s="112"/>
      <c r="N113" s="39"/>
      <c r="O113" s="39"/>
      <c r="P113" s="33"/>
      <c r="Q113" s="19"/>
      <c r="R113" s="39">
        <v>1</v>
      </c>
      <c r="S113" s="39"/>
      <c r="T113" s="30"/>
      <c r="U113" s="34">
        <v>1177</v>
      </c>
      <c r="V113" s="35"/>
      <c r="W113" s="35"/>
      <c r="X113" s="18" t="str">
        <f t="shared" si="23"/>
        <v>AL.  4x50 mm2+AL. 1x25 mm2</v>
      </c>
      <c r="Y113" s="18" t="str">
        <f t="shared" si="24"/>
        <v xml:space="preserve"> przyłącze napow. nN</v>
      </c>
      <c r="Z113" s="18">
        <f t="shared" ref="Z113:Z155" si="39">IF(OR(N113="Kr",N113="K"),"wspornik krańcowy",IF(N113="P","wspornik przelotowy",IF(OR(N113="Nr",N113="RNKr",N113="Np."),"wspornik narożny",IF(N113="N","wspornik narożny",IF(N113="Or","wspornik odporowy",IF(OR(N113="RPP",N113="RPPb",N113="RPPR"),"wspornik przelotowy",IF(N113="RPK","wspornik przelotowy",IF(OR(N113="RPKr",N113="RPKb"),"wspornik przelotowy",IF(N113="BN","wspornik przelotowy",0)))))))))</f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107</v>
      </c>
      <c r="D114" s="116">
        <f t="shared" si="35"/>
        <v>107</v>
      </c>
      <c r="E114" s="116">
        <f t="shared" si="31"/>
        <v>0</v>
      </c>
      <c r="F114" s="117" t="str">
        <f t="shared" si="32"/>
        <v>sprawdz</v>
      </c>
      <c r="G114" s="118" t="str">
        <f t="shared" si="33"/>
        <v xml:space="preserve"> CHECK</v>
      </c>
      <c r="H114" s="116" t="str">
        <f t="shared" si="21"/>
        <v xml:space="preserve">wir. </v>
      </c>
      <c r="I114" s="124"/>
      <c r="J114" s="117" t="str">
        <f t="shared" si="34"/>
        <v xml:space="preserve">uchwyty, światłowód, 0 </v>
      </c>
      <c r="K114" s="121"/>
      <c r="L114" s="40" t="s">
        <v>77</v>
      </c>
      <c r="M114" s="112"/>
      <c r="N114" s="48"/>
      <c r="O114" s="48"/>
      <c r="P114" s="33"/>
      <c r="Q114" s="19"/>
      <c r="R114" s="39">
        <v>1</v>
      </c>
      <c r="S114" s="48"/>
      <c r="T114" s="48"/>
      <c r="U114" s="34">
        <f t="shared" ref="U114:U142" si="40">P114+2</f>
        <v>2</v>
      </c>
      <c r="V114" s="35"/>
      <c r="W114" s="35"/>
      <c r="X114" s="18" t="str">
        <f t="shared" si="23"/>
        <v>AL.  4x50 mm2+AL. 1x25 mm2</v>
      </c>
      <c r="Y114" s="18" t="str">
        <f t="shared" si="24"/>
        <v xml:space="preserve"> przyłącze napow. nN</v>
      </c>
      <c r="Z114" s="18">
        <f t="shared" si="39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108</v>
      </c>
      <c r="D115" s="116">
        <f t="shared" si="35"/>
        <v>108</v>
      </c>
      <c r="E115" s="116">
        <f t="shared" si="31"/>
        <v>0</v>
      </c>
      <c r="F115" s="117" t="str">
        <f t="shared" si="32"/>
        <v>sprawdz</v>
      </c>
      <c r="G115" s="118" t="str">
        <f t="shared" si="33"/>
        <v xml:space="preserve"> CHECK</v>
      </c>
      <c r="H115" s="116" t="str">
        <f t="shared" si="21"/>
        <v xml:space="preserve">wir. </v>
      </c>
      <c r="I115" s="125"/>
      <c r="J115" s="117" t="str">
        <f t="shared" si="34"/>
        <v xml:space="preserve">uchwyty, światłowód, 0 </v>
      </c>
      <c r="K115" s="122"/>
      <c r="L115" s="40" t="s">
        <v>77</v>
      </c>
      <c r="M115" s="112"/>
      <c r="N115" s="50"/>
      <c r="O115" s="50"/>
      <c r="P115" s="33"/>
      <c r="Q115" s="19"/>
      <c r="R115" s="39">
        <v>1</v>
      </c>
      <c r="S115" s="50"/>
      <c r="T115" s="50"/>
      <c r="U115" s="34">
        <f t="shared" si="40"/>
        <v>2</v>
      </c>
      <c r="V115" s="35"/>
      <c r="W115" s="35"/>
      <c r="X115" s="18" t="str">
        <f t="shared" si="23"/>
        <v>AL.  4x50 mm2+AL. 1x25 mm2</v>
      </c>
      <c r="Y115" s="18" t="str">
        <f t="shared" si="24"/>
        <v xml:space="preserve"> przyłącze napow. nN</v>
      </c>
      <c r="Z115" s="18">
        <f t="shared" si="39"/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109</v>
      </c>
      <c r="D116" s="116">
        <f t="shared" si="35"/>
        <v>109</v>
      </c>
      <c r="E116" s="116">
        <f t="shared" si="31"/>
        <v>0</v>
      </c>
      <c r="F116" s="117" t="str">
        <f t="shared" si="32"/>
        <v>sprawdz</v>
      </c>
      <c r="G116" s="118" t="str">
        <f t="shared" si="33"/>
        <v xml:space="preserve"> CHECK</v>
      </c>
      <c r="H116" s="116" t="str">
        <f t="shared" si="21"/>
        <v xml:space="preserve">wir. </v>
      </c>
      <c r="I116" s="126"/>
      <c r="J116" s="117" t="str">
        <f t="shared" si="34"/>
        <v xml:space="preserve">uchwyty, światłowód, 0 </v>
      </c>
      <c r="K116" s="116"/>
      <c r="L116" s="40" t="s">
        <v>77</v>
      </c>
      <c r="M116" s="112"/>
      <c r="N116" s="52"/>
      <c r="O116" s="52"/>
      <c r="P116" s="33"/>
      <c r="Q116" s="19"/>
      <c r="R116" s="39">
        <v>1</v>
      </c>
      <c r="S116" s="52"/>
      <c r="T116" s="52"/>
      <c r="U116" s="34">
        <f t="shared" si="40"/>
        <v>2</v>
      </c>
      <c r="V116" s="35"/>
      <c r="W116" s="35"/>
      <c r="X116" s="18" t="str">
        <f t="shared" si="23"/>
        <v>AL.  4x50 mm2+AL. 1x25 mm2</v>
      </c>
      <c r="Y116" s="18" t="str">
        <f t="shared" si="24"/>
        <v xml:space="preserve"> przyłącze napow. nN</v>
      </c>
      <c r="Z116" s="18">
        <f t="shared" si="39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110</v>
      </c>
      <c r="D117" s="116">
        <f t="shared" si="35"/>
        <v>110</v>
      </c>
      <c r="E117" s="116">
        <f t="shared" si="31"/>
        <v>0</v>
      </c>
      <c r="F117" s="117" t="str">
        <f t="shared" si="32"/>
        <v>sprawdz</v>
      </c>
      <c r="G117" s="118" t="str">
        <f t="shared" si="33"/>
        <v xml:space="preserve"> CHECK</v>
      </c>
      <c r="H117" s="116" t="str">
        <f t="shared" si="21"/>
        <v xml:space="preserve">wir. </v>
      </c>
      <c r="I117" s="117"/>
      <c r="J117" s="117" t="str">
        <f t="shared" si="34"/>
        <v xml:space="preserve">uchwyty, światłowód, 0 </v>
      </c>
      <c r="K117" s="117"/>
      <c r="L117" s="40" t="s">
        <v>77</v>
      </c>
      <c r="M117" s="112"/>
      <c r="N117" s="30"/>
      <c r="O117" s="30"/>
      <c r="P117" s="33"/>
      <c r="Q117" s="19"/>
      <c r="R117" s="39">
        <v>1</v>
      </c>
      <c r="S117" s="30"/>
      <c r="T117" s="30"/>
      <c r="U117" s="34">
        <f t="shared" si="40"/>
        <v>2</v>
      </c>
      <c r="V117" s="35"/>
      <c r="W117" s="35"/>
      <c r="X117" s="18" t="str">
        <f t="shared" si="23"/>
        <v>AL.  4x50 mm2+AL. 1x25 mm2</v>
      </c>
      <c r="Y117" s="18" t="str">
        <f t="shared" si="24"/>
        <v xml:space="preserve"> przyłącze napow. nN</v>
      </c>
      <c r="Z117" s="18">
        <f t="shared" si="39"/>
        <v>0</v>
      </c>
      <c r="AA117" s="16"/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111</v>
      </c>
      <c r="D118" s="116">
        <f t="shared" si="35"/>
        <v>111</v>
      </c>
      <c r="E118" s="116">
        <f t="shared" si="31"/>
        <v>0</v>
      </c>
      <c r="F118" s="117" t="str">
        <f t="shared" si="32"/>
        <v>sprawdz</v>
      </c>
      <c r="G118" s="118" t="str">
        <f t="shared" si="33"/>
        <v xml:space="preserve"> CHECK</v>
      </c>
      <c r="H118" s="116" t="str">
        <f t="shared" si="21"/>
        <v xml:space="preserve">wir. </v>
      </c>
      <c r="I118" s="117"/>
      <c r="J118" s="117" t="str">
        <f t="shared" si="34"/>
        <v xml:space="preserve">uchwyty, światłowód, 0 </v>
      </c>
      <c r="K118" s="117"/>
      <c r="L118" s="40" t="s">
        <v>77</v>
      </c>
      <c r="M118" s="112"/>
      <c r="N118" s="30"/>
      <c r="O118" s="44"/>
      <c r="P118" s="33"/>
      <c r="Q118" s="19"/>
      <c r="R118" s="39">
        <v>1</v>
      </c>
      <c r="S118" s="30"/>
      <c r="T118" s="30"/>
      <c r="U118" s="34">
        <f t="shared" si="40"/>
        <v>2</v>
      </c>
      <c r="V118" s="35"/>
      <c r="W118" s="35"/>
      <c r="X118" s="18" t="str">
        <f t="shared" si="23"/>
        <v>AL.  4x50 mm2+AL. 1x25 mm2</v>
      </c>
      <c r="Y118" s="18" t="str">
        <f t="shared" si="24"/>
        <v xml:space="preserve"> przyłącze napow. nN</v>
      </c>
      <c r="Z118" s="18">
        <f t="shared" si="39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112</v>
      </c>
      <c r="D119" s="116">
        <f t="shared" si="35"/>
        <v>112</v>
      </c>
      <c r="E119" s="116">
        <f t="shared" si="31"/>
        <v>0</v>
      </c>
      <c r="F119" s="117" t="str">
        <f t="shared" si="32"/>
        <v>sprawdz</v>
      </c>
      <c r="G119" s="118" t="str">
        <f t="shared" si="33"/>
        <v xml:space="preserve"> CHECK</v>
      </c>
      <c r="H119" s="116" t="str">
        <f t="shared" si="21"/>
        <v xml:space="preserve">wir. </v>
      </c>
      <c r="I119" s="117"/>
      <c r="J119" s="117" t="str">
        <f t="shared" si="34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1</v>
      </c>
      <c r="S119" s="30"/>
      <c r="T119" s="30"/>
      <c r="U119" s="34">
        <f t="shared" si="40"/>
        <v>2</v>
      </c>
      <c r="V119" s="35"/>
      <c r="W119" s="35"/>
      <c r="X119" s="18" t="str">
        <f t="shared" si="23"/>
        <v>AL.  4x50 mm2+AL. 1x25 mm2</v>
      </c>
      <c r="Y119" s="18" t="str">
        <f t="shared" si="24"/>
        <v xml:space="preserve"> przyłącze napow. nN</v>
      </c>
      <c r="Z119" s="18">
        <f t="shared" si="39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113</v>
      </c>
      <c r="D120" s="116">
        <f t="shared" si="35"/>
        <v>113</v>
      </c>
      <c r="E120" s="116">
        <f t="shared" si="31"/>
        <v>0</v>
      </c>
      <c r="F120" s="117" t="str">
        <f t="shared" si="32"/>
        <v>sprawdz</v>
      </c>
      <c r="G120" s="118" t="str">
        <f t="shared" si="33"/>
        <v xml:space="preserve"> CHECK</v>
      </c>
      <c r="H120" s="116" t="str">
        <f t="shared" si="21"/>
        <v xml:space="preserve">wir. </v>
      </c>
      <c r="I120" s="117"/>
      <c r="J120" s="117" t="str">
        <f t="shared" si="34"/>
        <v xml:space="preserve">uchwyty, światłowód, 0 </v>
      </c>
      <c r="K120" s="117"/>
      <c r="L120" s="40" t="s">
        <v>77</v>
      </c>
      <c r="M120" s="112"/>
      <c r="N120" s="30"/>
      <c r="O120" s="44"/>
      <c r="P120" s="33"/>
      <c r="Q120" s="19"/>
      <c r="R120" s="39">
        <v>1</v>
      </c>
      <c r="S120" s="30"/>
      <c r="T120" s="30"/>
      <c r="U120" s="34">
        <f t="shared" si="40"/>
        <v>2</v>
      </c>
      <c r="V120" s="35"/>
      <c r="W120" s="35"/>
      <c r="X120" s="18" t="str">
        <f t="shared" si="23"/>
        <v>AL.  4x50 mm2+AL. 1x25 mm2</v>
      </c>
      <c r="Y120" s="18" t="str">
        <f t="shared" si="24"/>
        <v xml:space="preserve"> przyłącze napow. nN</v>
      </c>
      <c r="Z120" s="18">
        <f t="shared" si="39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114</v>
      </c>
      <c r="D121" s="116">
        <f t="shared" si="35"/>
        <v>114</v>
      </c>
      <c r="E121" s="116">
        <f t="shared" si="31"/>
        <v>0</v>
      </c>
      <c r="F121" s="117" t="str">
        <f t="shared" si="32"/>
        <v>sprawdz</v>
      </c>
      <c r="G121" s="118" t="str">
        <f t="shared" si="33"/>
        <v xml:space="preserve"> CHECK</v>
      </c>
      <c r="H121" s="116" t="str">
        <f t="shared" si="21"/>
        <v xml:space="preserve">wir. </v>
      </c>
      <c r="I121" s="117"/>
      <c r="J121" s="117" t="str">
        <f t="shared" si="34"/>
        <v xml:space="preserve">uchwyty, światłowód, 0 </v>
      </c>
      <c r="K121" s="117"/>
      <c r="L121" s="40" t="s">
        <v>77</v>
      </c>
      <c r="M121" s="112"/>
      <c r="N121" s="14"/>
      <c r="O121" s="30"/>
      <c r="P121" s="33"/>
      <c r="Q121" s="19"/>
      <c r="R121" s="39">
        <v>1</v>
      </c>
      <c r="S121" s="30"/>
      <c r="T121" s="30"/>
      <c r="U121" s="34">
        <f t="shared" si="40"/>
        <v>2</v>
      </c>
      <c r="V121" s="35"/>
      <c r="W121" s="35"/>
      <c r="X121" s="18" t="str">
        <f t="shared" si="23"/>
        <v>AL.  4x50 mm2+AL. 1x25 mm2</v>
      </c>
      <c r="Y121" s="18" t="str">
        <f t="shared" si="24"/>
        <v xml:space="preserve"> przyłącze napow. nN</v>
      </c>
      <c r="Z121" s="18">
        <f t="shared" si="39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115</v>
      </c>
      <c r="D122" s="116">
        <f t="shared" si="35"/>
        <v>115</v>
      </c>
      <c r="E122" s="116">
        <f t="shared" si="31"/>
        <v>0</v>
      </c>
      <c r="F122" s="117" t="str">
        <f t="shared" si="32"/>
        <v>sprawdz</v>
      </c>
      <c r="G122" s="118" t="str">
        <f t="shared" si="33"/>
        <v xml:space="preserve"> CHECK</v>
      </c>
      <c r="H122" s="116" t="str">
        <f t="shared" si="21"/>
        <v xml:space="preserve">wir. </v>
      </c>
      <c r="I122" s="117"/>
      <c r="J122" s="117" t="str">
        <f t="shared" si="34"/>
        <v xml:space="preserve">uchwyty, światłowód, 0 </v>
      </c>
      <c r="K122" s="117"/>
      <c r="L122" s="40" t="s">
        <v>77</v>
      </c>
      <c r="M122" s="112"/>
      <c r="N122" s="30"/>
      <c r="O122" s="30"/>
      <c r="P122" s="33"/>
      <c r="Q122" s="19"/>
      <c r="R122" s="39">
        <v>1</v>
      </c>
      <c r="S122" s="30"/>
      <c r="T122" s="30"/>
      <c r="U122" s="34">
        <f t="shared" si="40"/>
        <v>2</v>
      </c>
      <c r="V122" s="35"/>
      <c r="W122" s="35"/>
      <c r="X122" s="18" t="str">
        <f t="shared" si="23"/>
        <v>AL.  4x50 mm2+AL. 1x25 mm2</v>
      </c>
      <c r="Y122" s="18" t="str">
        <f t="shared" si="24"/>
        <v xml:space="preserve"> przyłącze napow. nN</v>
      </c>
      <c r="Z122" s="18">
        <f t="shared" si="39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116</v>
      </c>
      <c r="D123" s="116">
        <f t="shared" si="35"/>
        <v>116</v>
      </c>
      <c r="E123" s="116">
        <f t="shared" si="31"/>
        <v>0</v>
      </c>
      <c r="F123" s="117" t="str">
        <f t="shared" si="32"/>
        <v>sprawdz</v>
      </c>
      <c r="G123" s="118" t="str">
        <f t="shared" si="33"/>
        <v xml:space="preserve"> CHECK</v>
      </c>
      <c r="H123" s="116" t="str">
        <f t="shared" si="21"/>
        <v xml:space="preserve">wir. </v>
      </c>
      <c r="I123" s="117"/>
      <c r="J123" s="117" t="str">
        <f t="shared" si="34"/>
        <v xml:space="preserve">uchwyty, światłowód, 0 </v>
      </c>
      <c r="K123" s="117"/>
      <c r="L123" s="40" t="s">
        <v>77</v>
      </c>
      <c r="M123" s="112"/>
      <c r="N123" s="14"/>
      <c r="O123" s="30"/>
      <c r="P123" s="33"/>
      <c r="Q123" s="19"/>
      <c r="R123" s="39">
        <v>1</v>
      </c>
      <c r="S123" s="30"/>
      <c r="T123" s="30"/>
      <c r="U123" s="34">
        <f t="shared" si="40"/>
        <v>2</v>
      </c>
      <c r="V123" s="32"/>
      <c r="W123" s="35"/>
      <c r="X123" s="18" t="str">
        <f t="shared" si="23"/>
        <v>AL.  4x50 mm2+AL. 1x25 mm2</v>
      </c>
      <c r="Y123" s="18" t="str">
        <f t="shared" si="24"/>
        <v xml:space="preserve"> przyłącze napow. nN</v>
      </c>
      <c r="Z123" s="18">
        <f t="shared" si="39"/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117</v>
      </c>
      <c r="D124" s="116">
        <f t="shared" si="35"/>
        <v>117</v>
      </c>
      <c r="E124" s="116">
        <f t="shared" si="31"/>
        <v>0</v>
      </c>
      <c r="F124" s="117" t="str">
        <f t="shared" si="32"/>
        <v>sprawdz</v>
      </c>
      <c r="G124" s="118" t="str">
        <f t="shared" si="33"/>
        <v xml:space="preserve"> CHECK</v>
      </c>
      <c r="H124" s="116" t="str">
        <f t="shared" si="21"/>
        <v xml:space="preserve">wir. </v>
      </c>
      <c r="I124" s="117"/>
      <c r="J124" s="117" t="str">
        <f t="shared" si="34"/>
        <v xml:space="preserve">uchwyty, światłowód, 0 </v>
      </c>
      <c r="K124" s="117"/>
      <c r="L124" s="40" t="s">
        <v>77</v>
      </c>
      <c r="M124" s="112"/>
      <c r="N124" s="30"/>
      <c r="O124" s="30"/>
      <c r="P124" s="33"/>
      <c r="Q124" s="19"/>
      <c r="R124" s="39">
        <v>1</v>
      </c>
      <c r="S124" s="30"/>
      <c r="T124" s="30"/>
      <c r="U124" s="34">
        <f t="shared" si="40"/>
        <v>2</v>
      </c>
      <c r="V124" s="35"/>
      <c r="W124" s="35"/>
      <c r="X124" s="18" t="str">
        <f t="shared" si="23"/>
        <v>AL.  4x50 mm2+AL. 1x25 mm2</v>
      </c>
      <c r="Y124" s="18" t="str">
        <f t="shared" si="24"/>
        <v xml:space="preserve"> przyłącze napow. nN</v>
      </c>
      <c r="Z124" s="18">
        <f t="shared" si="39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118</v>
      </c>
      <c r="D125" s="116">
        <f t="shared" si="35"/>
        <v>118</v>
      </c>
      <c r="E125" s="116">
        <f t="shared" si="31"/>
        <v>0</v>
      </c>
      <c r="F125" s="117" t="str">
        <f t="shared" si="32"/>
        <v>sprawdz</v>
      </c>
      <c r="G125" s="118" t="str">
        <f t="shared" si="33"/>
        <v xml:space="preserve"> CHECK</v>
      </c>
      <c r="H125" s="116" t="str">
        <f t="shared" si="21"/>
        <v xml:space="preserve">wir. </v>
      </c>
      <c r="I125" s="117"/>
      <c r="J125" s="117" t="str">
        <f t="shared" si="34"/>
        <v xml:space="preserve">uchwyty, światłowód, 0 </v>
      </c>
      <c r="K125" s="117"/>
      <c r="L125" s="40" t="s">
        <v>77</v>
      </c>
      <c r="M125" s="112"/>
      <c r="N125" s="30"/>
      <c r="O125" s="30"/>
      <c r="P125" s="33"/>
      <c r="Q125" s="19"/>
      <c r="R125" s="39">
        <v>1</v>
      </c>
      <c r="S125" s="30"/>
      <c r="T125" s="30"/>
      <c r="U125" s="34">
        <f t="shared" si="40"/>
        <v>2</v>
      </c>
      <c r="V125" s="35"/>
      <c r="W125" s="35"/>
      <c r="X125" s="18" t="str">
        <f t="shared" si="23"/>
        <v>AL.  4x50 mm2+AL. 1x25 mm2</v>
      </c>
      <c r="Y125" s="18" t="str">
        <f t="shared" si="24"/>
        <v xml:space="preserve"> przyłącze napow. nN</v>
      </c>
      <c r="Z125" s="18">
        <f t="shared" si="39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119</v>
      </c>
      <c r="D126" s="116">
        <f t="shared" si="35"/>
        <v>119</v>
      </c>
      <c r="E126" s="116">
        <f t="shared" si="31"/>
        <v>0</v>
      </c>
      <c r="F126" s="117" t="str">
        <f t="shared" si="32"/>
        <v>sprawdz</v>
      </c>
      <c r="G126" s="118" t="str">
        <f t="shared" si="33"/>
        <v xml:space="preserve"> CHECK</v>
      </c>
      <c r="H126" s="116" t="str">
        <f t="shared" si="21"/>
        <v xml:space="preserve">wir. </v>
      </c>
      <c r="I126" s="117"/>
      <c r="J126" s="117" t="str">
        <f t="shared" si="34"/>
        <v xml:space="preserve">uchwyty, światłowód, 0 </v>
      </c>
      <c r="K126" s="117"/>
      <c r="L126" s="40" t="s">
        <v>77</v>
      </c>
      <c r="M126" s="112"/>
      <c r="N126" s="14"/>
      <c r="O126" s="30"/>
      <c r="P126" s="33"/>
      <c r="Q126" s="19"/>
      <c r="R126" s="39">
        <v>1</v>
      </c>
      <c r="S126" s="30"/>
      <c r="T126" s="30"/>
      <c r="U126" s="34">
        <f t="shared" si="40"/>
        <v>2</v>
      </c>
      <c r="V126" s="35"/>
      <c r="W126" s="35"/>
      <c r="X126" s="18" t="str">
        <f t="shared" si="23"/>
        <v>AL.  4x50 mm2+AL. 1x25 mm2</v>
      </c>
      <c r="Y126" s="18" t="str">
        <f t="shared" si="24"/>
        <v xml:space="preserve"> przyłącze napow. nN</v>
      </c>
      <c r="Z126" s="18">
        <f t="shared" si="39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120</v>
      </c>
      <c r="D127" s="116">
        <f t="shared" si="35"/>
        <v>120</v>
      </c>
      <c r="E127" s="116">
        <f t="shared" si="31"/>
        <v>0</v>
      </c>
      <c r="F127" s="117" t="str">
        <f t="shared" si="32"/>
        <v>sprawdz</v>
      </c>
      <c r="G127" s="118" t="str">
        <f t="shared" si="33"/>
        <v xml:space="preserve"> CHECK</v>
      </c>
      <c r="H127" s="116" t="str">
        <f t="shared" si="21"/>
        <v xml:space="preserve">wir. </v>
      </c>
      <c r="I127" s="117"/>
      <c r="J127" s="117" t="str">
        <f t="shared" si="34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1</v>
      </c>
      <c r="S127" s="30"/>
      <c r="T127" s="30"/>
      <c r="U127" s="34">
        <f t="shared" si="40"/>
        <v>2</v>
      </c>
      <c r="V127" s="35"/>
      <c r="W127" s="35">
        <f>RADIANS(V127)</f>
        <v>0</v>
      </c>
      <c r="X127" s="18" t="str">
        <f t="shared" si="23"/>
        <v>AL.  4x50 mm2+AL. 1x25 mm2</v>
      </c>
      <c r="Y127" s="18" t="str">
        <f t="shared" si="24"/>
        <v xml:space="preserve"> przyłącze napow. nN</v>
      </c>
      <c r="Z127" s="18">
        <f t="shared" si="39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121</v>
      </c>
      <c r="D128" s="116">
        <f t="shared" si="35"/>
        <v>121</v>
      </c>
      <c r="E128" s="116">
        <f t="shared" si="31"/>
        <v>0</v>
      </c>
      <c r="F128" s="117" t="str">
        <f t="shared" si="32"/>
        <v>sprawdz</v>
      </c>
      <c r="G128" s="118" t="str">
        <f t="shared" si="33"/>
        <v xml:space="preserve"> CHECK</v>
      </c>
      <c r="H128" s="116" t="str">
        <f t="shared" si="21"/>
        <v xml:space="preserve">wir. </v>
      </c>
      <c r="I128" s="117"/>
      <c r="J128" s="117" t="str">
        <f t="shared" si="34"/>
        <v xml:space="preserve">uchwyty, światłowód, 0 </v>
      </c>
      <c r="K128" s="117"/>
      <c r="L128" s="40" t="s">
        <v>77</v>
      </c>
      <c r="M128" s="112"/>
      <c r="N128" s="30"/>
      <c r="O128" s="30"/>
      <c r="P128" s="33"/>
      <c r="Q128" s="19"/>
      <c r="R128" s="39">
        <v>1</v>
      </c>
      <c r="S128" s="30"/>
      <c r="T128" s="30"/>
      <c r="U128" s="34">
        <f t="shared" si="40"/>
        <v>2</v>
      </c>
      <c r="V128" s="35"/>
      <c r="W128" s="35"/>
      <c r="X128" s="18" t="str">
        <f t="shared" si="23"/>
        <v>AL.  4x50 mm2+AL. 1x25 mm2</v>
      </c>
      <c r="Y128" s="18" t="str">
        <f t="shared" si="24"/>
        <v xml:space="preserve"> przyłącze napow. nN</v>
      </c>
      <c r="Z128" s="18">
        <f t="shared" si="39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20">
        <v>101</v>
      </c>
      <c r="D129" s="116">
        <f t="shared" si="35"/>
        <v>122</v>
      </c>
      <c r="E129" s="116">
        <f t="shared" si="31"/>
        <v>0</v>
      </c>
      <c r="F129" s="117" t="str">
        <f t="shared" si="32"/>
        <v>sprawdz</v>
      </c>
      <c r="G129" s="118" t="str">
        <f t="shared" si="33"/>
        <v xml:space="preserve"> CHECK</v>
      </c>
      <c r="H129" s="116" t="str">
        <f t="shared" si="21"/>
        <v xml:space="preserve">wir. </v>
      </c>
      <c r="I129" s="117"/>
      <c r="J129" s="117" t="str">
        <f t="shared" si="34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1</v>
      </c>
      <c r="S129" s="30"/>
      <c r="T129" s="30"/>
      <c r="U129" s="34">
        <f t="shared" si="40"/>
        <v>2</v>
      </c>
      <c r="V129" s="35"/>
      <c r="W129" s="35"/>
      <c r="X129" s="18" t="str">
        <f t="shared" si="23"/>
        <v>AL.  4x50 mm2+AL. 1x25 mm2</v>
      </c>
      <c r="Y129" s="18" t="str">
        <f t="shared" si="24"/>
        <v xml:space="preserve"> przyłącze napow. nN</v>
      </c>
      <c r="Z129" s="18">
        <f t="shared" si="39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20">
        <v>102</v>
      </c>
      <c r="D130" s="116">
        <f t="shared" si="35"/>
        <v>123</v>
      </c>
      <c r="E130" s="116">
        <f t="shared" si="31"/>
        <v>0</v>
      </c>
      <c r="F130" s="117" t="str">
        <f t="shared" si="32"/>
        <v>sprawdz</v>
      </c>
      <c r="G130" s="118" t="str">
        <f t="shared" si="33"/>
        <v xml:space="preserve"> CHECK</v>
      </c>
      <c r="H130" s="116" t="str">
        <f t="shared" si="21"/>
        <v xml:space="preserve">wir. </v>
      </c>
      <c r="I130" s="117"/>
      <c r="J130" s="117" t="str">
        <f t="shared" si="34"/>
        <v xml:space="preserve">uchwyty, światłowód, 0 </v>
      </c>
      <c r="K130" s="117"/>
      <c r="L130" s="40" t="s">
        <v>77</v>
      </c>
      <c r="M130" s="112"/>
      <c r="N130" s="30"/>
      <c r="O130" s="30"/>
      <c r="P130" s="33"/>
      <c r="Q130" s="19"/>
      <c r="R130" s="39">
        <v>1</v>
      </c>
      <c r="S130" s="30"/>
      <c r="T130" s="30"/>
      <c r="U130" s="34">
        <f t="shared" si="40"/>
        <v>2</v>
      </c>
      <c r="V130" s="35"/>
      <c r="W130" s="35"/>
      <c r="X130" s="18" t="str">
        <f t="shared" si="23"/>
        <v>AL.  4x50 mm2+AL. 1x25 mm2</v>
      </c>
      <c r="Y130" s="18" t="str">
        <f t="shared" si="24"/>
        <v xml:space="preserve"> przyłącze napow. nN</v>
      </c>
      <c r="Z130" s="18">
        <f t="shared" si="39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16">
        <v>103</v>
      </c>
      <c r="D131" s="116">
        <f t="shared" si="35"/>
        <v>124</v>
      </c>
      <c r="E131" s="116">
        <f t="shared" si="31"/>
        <v>0</v>
      </c>
      <c r="F131" s="117" t="str">
        <f t="shared" si="32"/>
        <v>sprawdz</v>
      </c>
      <c r="G131" s="118" t="str">
        <f t="shared" si="33"/>
        <v xml:space="preserve"> CHECK</v>
      </c>
      <c r="H131" s="116" t="str">
        <f t="shared" si="21"/>
        <v xml:space="preserve">wir. </v>
      </c>
      <c r="I131" s="117"/>
      <c r="J131" s="117" t="str">
        <f t="shared" si="34"/>
        <v xml:space="preserve">uchwyty, światłowód, 0 </v>
      </c>
      <c r="K131" s="117"/>
      <c r="L131" s="40" t="s">
        <v>77</v>
      </c>
      <c r="M131" s="112"/>
      <c r="N131" s="30"/>
      <c r="O131" s="30"/>
      <c r="P131" s="33"/>
      <c r="Q131" s="19"/>
      <c r="R131" s="39">
        <v>1</v>
      </c>
      <c r="S131" s="30"/>
      <c r="T131" s="30"/>
      <c r="U131" s="34">
        <f t="shared" si="40"/>
        <v>2</v>
      </c>
      <c r="V131" s="35"/>
      <c r="W131" s="35"/>
      <c r="X131" s="18" t="str">
        <f t="shared" si="23"/>
        <v>AL.  4x50 mm2+AL. 1x25 mm2</v>
      </c>
      <c r="Y131" s="18" t="str">
        <f t="shared" si="24"/>
        <v xml:space="preserve"> przyłącze napow. nN</v>
      </c>
      <c r="Z131" s="18">
        <f t="shared" si="39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20">
        <v>104</v>
      </c>
      <c r="D132" s="116">
        <f t="shared" si="35"/>
        <v>125</v>
      </c>
      <c r="E132" s="116">
        <f t="shared" si="31"/>
        <v>0</v>
      </c>
      <c r="F132" s="117" t="str">
        <f t="shared" si="32"/>
        <v>sprawdz</v>
      </c>
      <c r="G132" s="118" t="str">
        <f t="shared" si="33"/>
        <v xml:space="preserve"> CHECK</v>
      </c>
      <c r="H132" s="116" t="str">
        <f t="shared" si="21"/>
        <v xml:space="preserve">wir. </v>
      </c>
      <c r="I132" s="117"/>
      <c r="J132" s="117" t="str">
        <f t="shared" si="34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1</v>
      </c>
      <c r="S132" s="30"/>
      <c r="T132" s="30"/>
      <c r="U132" s="34">
        <f t="shared" si="40"/>
        <v>2</v>
      </c>
      <c r="V132" s="35"/>
      <c r="W132" s="35"/>
      <c r="X132" s="18" t="str">
        <f t="shared" si="23"/>
        <v>AL.  4x50 mm2+AL. 1x25 mm2</v>
      </c>
      <c r="Y132" s="18" t="str">
        <f t="shared" si="24"/>
        <v xml:space="preserve"> przyłącze napow. nN</v>
      </c>
      <c r="Z132" s="18">
        <f t="shared" si="39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20">
        <v>105</v>
      </c>
      <c r="D133" s="116">
        <f t="shared" si="35"/>
        <v>126</v>
      </c>
      <c r="E133" s="116">
        <f t="shared" si="31"/>
        <v>0</v>
      </c>
      <c r="F133" s="117" t="str">
        <f t="shared" si="32"/>
        <v>sprawdz</v>
      </c>
      <c r="G133" s="118" t="str">
        <f t="shared" si="33"/>
        <v xml:space="preserve"> CHECK</v>
      </c>
      <c r="H133" s="116" t="str">
        <f t="shared" si="21"/>
        <v xml:space="preserve">wir. </v>
      </c>
      <c r="I133" s="117"/>
      <c r="J133" s="117" t="str">
        <f t="shared" si="34"/>
        <v xml:space="preserve">uchwyty, światłowód, 0 </v>
      </c>
      <c r="K133" s="117"/>
      <c r="L133" s="40" t="s">
        <v>77</v>
      </c>
      <c r="M133" s="112"/>
      <c r="N133" s="30"/>
      <c r="O133" s="30"/>
      <c r="P133" s="33"/>
      <c r="Q133" s="19"/>
      <c r="R133" s="39">
        <v>1</v>
      </c>
      <c r="S133" s="30"/>
      <c r="T133" s="30"/>
      <c r="U133" s="34">
        <f t="shared" si="40"/>
        <v>2</v>
      </c>
      <c r="V133" s="35"/>
      <c r="W133" s="35"/>
      <c r="X133" s="18" t="str">
        <f t="shared" si="23"/>
        <v>AL.  4x50 mm2+AL. 1x25 mm2</v>
      </c>
      <c r="Y133" s="18" t="str">
        <f t="shared" si="24"/>
        <v xml:space="preserve"> przyłącze napow. nN</v>
      </c>
      <c r="Z133" s="18">
        <f t="shared" si="39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16">
        <v>106</v>
      </c>
      <c r="D134" s="116">
        <f t="shared" si="35"/>
        <v>127</v>
      </c>
      <c r="E134" s="116">
        <f t="shared" si="31"/>
        <v>0</v>
      </c>
      <c r="F134" s="117" t="str">
        <f t="shared" si="32"/>
        <v>sprawdz</v>
      </c>
      <c r="G134" s="118" t="str">
        <f t="shared" si="33"/>
        <v xml:space="preserve"> CHECK</v>
      </c>
      <c r="H134" s="116"/>
      <c r="I134" s="117"/>
      <c r="J134" s="117" t="str">
        <f t="shared" si="34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1</v>
      </c>
      <c r="S134" s="30"/>
      <c r="T134" s="30"/>
      <c r="U134" s="34">
        <f t="shared" si="40"/>
        <v>2</v>
      </c>
      <c r="V134" s="35"/>
      <c r="W134" s="35"/>
      <c r="X134" s="18" t="str">
        <f t="shared" si="23"/>
        <v>AL.  4x50 mm2+AL. 1x25 mm2</v>
      </c>
      <c r="Y134" s="18" t="str">
        <f t="shared" si="24"/>
        <v xml:space="preserve"> przyłącze napow. nN</v>
      </c>
      <c r="Z134" s="18">
        <f t="shared" si="39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20">
        <v>107</v>
      </c>
      <c r="D135" s="116">
        <f t="shared" si="35"/>
        <v>128</v>
      </c>
      <c r="E135" s="116">
        <f t="shared" si="31"/>
        <v>0</v>
      </c>
      <c r="F135" s="117" t="str">
        <f t="shared" si="32"/>
        <v>sprawdz</v>
      </c>
      <c r="G135" s="118" t="str">
        <f t="shared" si="33"/>
        <v xml:space="preserve"> CHECK</v>
      </c>
      <c r="H135" s="116"/>
      <c r="I135" s="117"/>
      <c r="J135" s="117" t="str">
        <f t="shared" si="34"/>
        <v xml:space="preserve">uchwyty, światłowód, 0 </v>
      </c>
      <c r="K135" s="117"/>
      <c r="L135" s="40" t="s">
        <v>77</v>
      </c>
      <c r="M135" s="112"/>
      <c r="N135" s="30"/>
      <c r="O135" s="44"/>
      <c r="P135" s="33"/>
      <c r="Q135" s="19"/>
      <c r="R135" s="39">
        <v>1</v>
      </c>
      <c r="S135" s="30"/>
      <c r="T135" s="30"/>
      <c r="U135" s="34">
        <f t="shared" si="40"/>
        <v>2</v>
      </c>
      <c r="V135" s="35"/>
      <c r="W135" s="35">
        <f>RADIANS(V135)</f>
        <v>0</v>
      </c>
      <c r="X135" s="18" t="str">
        <f t="shared" ref="X135:X198" si="41">IF(R135=1,("AL.  4x50 mm2+AL. 1x25 mm2"),IF(R135=2,("AL.  4x50 mm2+AL. 2x25 mm2"),IF(R135=3,("AsXSn 4x50 mm2+AsXSn 1x25 mm2"),IF(R135=4,("AsXSn 4x50 mm2+AsXSn 2x25 mm2"),IF(R135=5,("AL.  4x50 mm2"),IF(R135=6,("AsXSn 4x50 mm2"),IF(R135=9,("2xAL. 2x25 mm2"),IF(R135=8,("3xAsXSn 4x50 mm2+AsXSn 2x25 mm2"),IF(R135=10,("AsXSn 4x70 mm2+AL.  4x50 mm2+AL. 2x25 mm2"),IF(R135=11,("AL.  7x50 mm2+AL. 2x25 mm2")))))))))))</f>
        <v>AL.  4x50 mm2+AL. 1x25 mm2</v>
      </c>
      <c r="Y135" s="18" t="str">
        <f t="shared" ref="Y135:Y198" si="42">IF(S135="T",(", lampa OU, przyłącze napow. nN"), (" przyłącze napow. nN"))</f>
        <v xml:space="preserve"> przyłącze napow. nN</v>
      </c>
      <c r="Z135" s="18">
        <f t="shared" si="39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20">
        <v>108</v>
      </c>
      <c r="D136" s="116">
        <f t="shared" si="35"/>
        <v>129</v>
      </c>
      <c r="E136" s="116">
        <f t="shared" si="31"/>
        <v>0</v>
      </c>
      <c r="F136" s="117" t="str">
        <f t="shared" si="32"/>
        <v>sprawdz</v>
      </c>
      <c r="G136" s="118" t="str">
        <f t="shared" si="33"/>
        <v xml:space="preserve"> CHECK</v>
      </c>
      <c r="H136" s="116"/>
      <c r="I136" s="117"/>
      <c r="J136" s="117" t="str">
        <f t="shared" si="34"/>
        <v xml:space="preserve">uchwyty, światłowód, 0 </v>
      </c>
      <c r="K136" s="117"/>
      <c r="L136" s="40" t="s">
        <v>77</v>
      </c>
      <c r="M136" s="112"/>
      <c r="N136" s="30"/>
      <c r="O136" s="30"/>
      <c r="P136" s="33"/>
      <c r="Q136" s="19"/>
      <c r="R136" s="39">
        <v>1</v>
      </c>
      <c r="S136" s="30"/>
      <c r="T136" s="30"/>
      <c r="U136" s="34">
        <f t="shared" si="40"/>
        <v>2</v>
      </c>
      <c r="V136" s="35"/>
      <c r="W136" s="35"/>
      <c r="X136" s="18" t="str">
        <f t="shared" si="41"/>
        <v>AL.  4x50 mm2+AL. 1x25 mm2</v>
      </c>
      <c r="Y136" s="18" t="str">
        <f t="shared" si="42"/>
        <v xml:space="preserve"> przyłącze napow. nN</v>
      </c>
      <c r="Z136" s="18">
        <f t="shared" si="39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16">
        <v>109</v>
      </c>
      <c r="D137" s="116">
        <f t="shared" si="35"/>
        <v>130</v>
      </c>
      <c r="E137" s="116">
        <f t="shared" ref="E137:E161" si="43">M137</f>
        <v>0</v>
      </c>
      <c r="F137" s="117" t="str">
        <f t="shared" ref="F137:F195" si="44">IF(O137="-10.5/10/E",1000,IF(OR(N137="Nr",N137="Kr",N137="Or",N137="RPKr",N137="RNKr"),1472,IF(N137="P",227,IF(N137="BN",454,IF(N137="Np.",1250,"sprawdz")))))</f>
        <v>sprawdz</v>
      </c>
      <c r="G137" s="118" t="str">
        <f t="shared" ref="G137:G148" si="45">IF(N137="P",1.4308*P137+64.2+37.8+T137,IF(OR(N137="Kr",N137="RPKr",N137="RPK",N137="K"),501+321.33+1.43*P137+79,IF(OR(N137="Nr",N137="N",N137="Nrp"),2*501*COS(W137/2)+20+79+125,IF(N137="Or",657,IF(OR(N137="Pb",N137="BN",N137="Pp"),1.43*P137+64.2+77.6+T138," CHECK")))))</f>
        <v xml:space="preserve"> CHECK</v>
      </c>
      <c r="H137" s="116"/>
      <c r="I137" s="117"/>
      <c r="J137" s="117" t="str">
        <f t="shared" ref="J137:J200" si="46">CONCATENATE("uchwyty, światłowód, ",Z137,IF(Q137=1, ", mufa i zapas", " "))</f>
        <v xml:space="preserve">uchwyty, światłowód, 0 </v>
      </c>
      <c r="K137" s="117"/>
      <c r="L137" s="40" t="s">
        <v>77</v>
      </c>
      <c r="M137" s="112"/>
      <c r="N137" s="30"/>
      <c r="O137" s="30"/>
      <c r="P137" s="33"/>
      <c r="Q137" s="19"/>
      <c r="R137" s="39">
        <v>1</v>
      </c>
      <c r="S137" s="30"/>
      <c r="T137" s="30"/>
      <c r="U137" s="34">
        <f t="shared" si="40"/>
        <v>2</v>
      </c>
      <c r="V137" s="35"/>
      <c r="W137" s="35"/>
      <c r="X137" s="18" t="str">
        <f t="shared" si="41"/>
        <v>AL.  4x50 mm2+AL. 1x25 mm2</v>
      </c>
      <c r="Y137" s="18" t="str">
        <f t="shared" si="42"/>
        <v xml:space="preserve"> przyłącze napow. nN</v>
      </c>
      <c r="Z137" s="18">
        <f t="shared" si="39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20">
        <v>110</v>
      </c>
      <c r="D138" s="116">
        <f t="shared" ref="D138:D149" si="47">IF(E138=1,1,D137+1)</f>
        <v>131</v>
      </c>
      <c r="E138" s="116">
        <f t="shared" si="43"/>
        <v>0</v>
      </c>
      <c r="F138" s="117" t="str">
        <f t="shared" si="44"/>
        <v>sprawdz</v>
      </c>
      <c r="G138" s="118" t="str">
        <f t="shared" si="45"/>
        <v xml:space="preserve"> CHECK</v>
      </c>
      <c r="H138" s="116"/>
      <c r="I138" s="117"/>
      <c r="J138" s="117" t="str">
        <f t="shared" si="46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1</v>
      </c>
      <c r="S138" s="30"/>
      <c r="T138" s="30"/>
      <c r="U138" s="34">
        <f t="shared" si="40"/>
        <v>2</v>
      </c>
      <c r="V138" s="35"/>
      <c r="W138" s="35"/>
      <c r="X138" s="18" t="str">
        <f t="shared" si="41"/>
        <v>AL.  4x50 mm2+AL. 1x25 mm2</v>
      </c>
      <c r="Y138" s="18" t="str">
        <f t="shared" si="42"/>
        <v xml:space="preserve"> przyłącze napow. nN</v>
      </c>
      <c r="Z138" s="18">
        <f t="shared" si="39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20">
        <v>111</v>
      </c>
      <c r="D139" s="116">
        <f t="shared" si="47"/>
        <v>132</v>
      </c>
      <c r="E139" s="116">
        <f t="shared" si="43"/>
        <v>0</v>
      </c>
      <c r="F139" s="117" t="str">
        <f t="shared" si="44"/>
        <v>sprawdz</v>
      </c>
      <c r="G139" s="118" t="str">
        <f t="shared" si="45"/>
        <v xml:space="preserve"> CHECK</v>
      </c>
      <c r="H139" s="116"/>
      <c r="I139" s="117"/>
      <c r="J139" s="117" t="str">
        <f t="shared" si="46"/>
        <v xml:space="preserve">uchwyty, światłowód, 0 </v>
      </c>
      <c r="K139" s="117"/>
      <c r="L139" s="40" t="s">
        <v>77</v>
      </c>
      <c r="M139" s="112"/>
      <c r="N139" s="30"/>
      <c r="O139" s="44"/>
      <c r="P139" s="33"/>
      <c r="Q139" s="19"/>
      <c r="R139" s="39">
        <v>1</v>
      </c>
      <c r="S139" s="30"/>
      <c r="T139" s="30"/>
      <c r="U139" s="34">
        <f t="shared" si="40"/>
        <v>2</v>
      </c>
      <c r="V139" s="35"/>
      <c r="W139" s="35"/>
      <c r="X139" s="18" t="str">
        <f t="shared" si="41"/>
        <v>AL.  4x50 mm2+AL. 1x25 mm2</v>
      </c>
      <c r="Y139" s="18" t="str">
        <f t="shared" si="42"/>
        <v xml:space="preserve"> przyłącze napow. nN</v>
      </c>
      <c r="Z139" s="18">
        <f t="shared" si="39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16">
        <v>112</v>
      </c>
      <c r="D140" s="116">
        <f t="shared" si="47"/>
        <v>133</v>
      </c>
      <c r="E140" s="116">
        <f t="shared" si="43"/>
        <v>0</v>
      </c>
      <c r="F140" s="117" t="str">
        <f t="shared" si="44"/>
        <v>sprawdz</v>
      </c>
      <c r="G140" s="118" t="str">
        <f t="shared" si="45"/>
        <v xml:space="preserve"> CHECK</v>
      </c>
      <c r="H140" s="116"/>
      <c r="I140" s="117"/>
      <c r="J140" s="117" t="str">
        <f t="shared" si="46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1</v>
      </c>
      <c r="S140" s="30"/>
      <c r="T140" s="30"/>
      <c r="U140" s="34">
        <f t="shared" si="40"/>
        <v>2</v>
      </c>
      <c r="V140" s="35"/>
      <c r="W140" s="35"/>
      <c r="X140" s="18" t="str">
        <f t="shared" si="41"/>
        <v>AL.  4x50 mm2+AL. 1x25 mm2</v>
      </c>
      <c r="Y140" s="18" t="str">
        <f t="shared" si="42"/>
        <v xml:space="preserve"> przyłącze napow. nN</v>
      </c>
      <c r="Z140" s="18">
        <f t="shared" si="39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20">
        <v>113</v>
      </c>
      <c r="D141" s="116">
        <f t="shared" si="47"/>
        <v>134</v>
      </c>
      <c r="E141" s="116">
        <f t="shared" si="43"/>
        <v>0</v>
      </c>
      <c r="F141" s="117" t="str">
        <f t="shared" si="44"/>
        <v>sprawdz</v>
      </c>
      <c r="G141" s="118" t="str">
        <f t="shared" si="45"/>
        <v xml:space="preserve"> CHECK</v>
      </c>
      <c r="H141" s="116"/>
      <c r="I141" s="117"/>
      <c r="J141" s="117" t="str">
        <f t="shared" si="46"/>
        <v xml:space="preserve">uchwyty, światłowód, 0 </v>
      </c>
      <c r="K141" s="117"/>
      <c r="L141" s="40" t="s">
        <v>77</v>
      </c>
      <c r="M141" s="112"/>
      <c r="N141" s="14"/>
      <c r="O141" s="30"/>
      <c r="P141" s="33"/>
      <c r="Q141" s="19"/>
      <c r="R141" s="39">
        <v>1</v>
      </c>
      <c r="S141" s="30"/>
      <c r="T141" s="30"/>
      <c r="U141" s="34">
        <f t="shared" si="40"/>
        <v>2</v>
      </c>
      <c r="V141" s="35"/>
      <c r="W141" s="35"/>
      <c r="X141" s="18" t="str">
        <f t="shared" si="41"/>
        <v>AL.  4x50 mm2+AL. 1x25 mm2</v>
      </c>
      <c r="Y141" s="18" t="str">
        <f t="shared" si="42"/>
        <v xml:space="preserve"> przyłącze napow. nN</v>
      </c>
      <c r="Z141" s="18">
        <f t="shared" si="39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20">
        <v>114</v>
      </c>
      <c r="D142" s="116">
        <f t="shared" si="47"/>
        <v>135</v>
      </c>
      <c r="E142" s="116">
        <f t="shared" si="43"/>
        <v>0</v>
      </c>
      <c r="F142" s="117" t="str">
        <f t="shared" si="44"/>
        <v>sprawdz</v>
      </c>
      <c r="G142" s="118" t="str">
        <f t="shared" si="45"/>
        <v xml:space="preserve"> CHECK</v>
      </c>
      <c r="H142" s="116"/>
      <c r="I142" s="117"/>
      <c r="J142" s="117" t="str">
        <f t="shared" si="46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1</v>
      </c>
      <c r="S142" s="30"/>
      <c r="T142" s="30"/>
      <c r="U142" s="34">
        <f t="shared" si="40"/>
        <v>2</v>
      </c>
      <c r="V142" s="35"/>
      <c r="W142" s="35"/>
      <c r="X142" s="18" t="str">
        <f t="shared" si="41"/>
        <v>AL.  4x50 mm2+AL. 1x25 mm2</v>
      </c>
      <c r="Y142" s="18" t="str">
        <f t="shared" si="42"/>
        <v xml:space="preserve"> przyłącze napow. nN</v>
      </c>
      <c r="Z142" s="18">
        <f t="shared" si="39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16">
        <v>115</v>
      </c>
      <c r="D143" s="116">
        <f t="shared" si="47"/>
        <v>136</v>
      </c>
      <c r="E143" s="116">
        <f t="shared" si="43"/>
        <v>0</v>
      </c>
      <c r="F143" s="117" t="str">
        <f t="shared" si="44"/>
        <v>sprawdz</v>
      </c>
      <c r="G143" s="118" t="str">
        <f t="shared" si="45"/>
        <v xml:space="preserve"> CHECK</v>
      </c>
      <c r="H143" s="120"/>
      <c r="I143" s="120"/>
      <c r="J143" s="117" t="str">
        <f t="shared" si="46"/>
        <v xml:space="preserve">uchwyty, światłowód, 0 </v>
      </c>
      <c r="K143" s="117"/>
      <c r="L143" s="40" t="s">
        <v>77</v>
      </c>
      <c r="M143" s="112"/>
      <c r="N143" s="30"/>
      <c r="O143" s="30"/>
      <c r="P143" s="33"/>
      <c r="Q143" s="19"/>
      <c r="R143" s="39">
        <v>1</v>
      </c>
      <c r="S143" s="30"/>
      <c r="T143" s="30"/>
      <c r="U143" s="34">
        <f>SUM(U116:U142)</f>
        <v>54</v>
      </c>
      <c r="V143" s="35"/>
      <c r="W143" s="35"/>
      <c r="X143" s="18" t="str">
        <f t="shared" si="41"/>
        <v>AL.  4x50 mm2+AL. 1x25 mm2</v>
      </c>
      <c r="Y143" s="18" t="str">
        <f t="shared" si="42"/>
        <v xml:space="preserve"> przyłącze napow. nN</v>
      </c>
      <c r="Z143" s="18">
        <f t="shared" si="39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20">
        <v>116</v>
      </c>
      <c r="D144" s="116">
        <f t="shared" si="47"/>
        <v>137</v>
      </c>
      <c r="E144" s="116">
        <f t="shared" si="43"/>
        <v>0</v>
      </c>
      <c r="F144" s="117" t="str">
        <f t="shared" si="44"/>
        <v>sprawdz</v>
      </c>
      <c r="G144" s="118" t="str">
        <f t="shared" si="45"/>
        <v xml:space="preserve"> CHECK</v>
      </c>
      <c r="H144" s="120"/>
      <c r="I144" s="120"/>
      <c r="J144" s="117" t="str">
        <f t="shared" si="46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1</v>
      </c>
      <c r="S144" s="30"/>
      <c r="T144" s="30"/>
      <c r="U144" s="34"/>
      <c r="V144" s="35"/>
      <c r="W144" s="35"/>
      <c r="X144" s="18" t="str">
        <f t="shared" si="41"/>
        <v>AL.  4x50 mm2+AL. 1x25 mm2</v>
      </c>
      <c r="Y144" s="18" t="str">
        <f t="shared" si="42"/>
        <v xml:space="preserve"> przyłącze napow. nN</v>
      </c>
      <c r="Z144" s="18">
        <f t="shared" si="39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20">
        <v>117</v>
      </c>
      <c r="D145" s="116">
        <f t="shared" si="47"/>
        <v>138</v>
      </c>
      <c r="E145" s="116">
        <f t="shared" si="43"/>
        <v>0</v>
      </c>
      <c r="F145" s="117" t="str">
        <f t="shared" si="44"/>
        <v>sprawdz</v>
      </c>
      <c r="G145" s="118" t="str">
        <f t="shared" si="45"/>
        <v xml:space="preserve"> CHECK</v>
      </c>
      <c r="H145" s="126"/>
      <c r="I145" s="126"/>
      <c r="J145" s="117" t="str">
        <f t="shared" si="46"/>
        <v xml:space="preserve">uchwyty, światłowód, 0 </v>
      </c>
      <c r="K145" s="116"/>
      <c r="L145" s="40" t="s">
        <v>77</v>
      </c>
      <c r="M145" s="112"/>
      <c r="N145" s="39"/>
      <c r="O145" s="39"/>
      <c r="P145" s="33"/>
      <c r="Q145" s="19"/>
      <c r="R145" s="39">
        <v>1</v>
      </c>
      <c r="S145" s="39"/>
      <c r="T145" s="39"/>
      <c r="U145" s="34"/>
      <c r="V145" s="35"/>
      <c r="W145" s="35"/>
      <c r="X145" s="18" t="str">
        <f t="shared" si="41"/>
        <v>AL.  4x50 mm2+AL. 1x25 mm2</v>
      </c>
      <c r="Y145" s="18" t="str">
        <f t="shared" si="42"/>
        <v xml:space="preserve"> przyłącze napow. nN</v>
      </c>
      <c r="Z145" s="18">
        <f t="shared" si="39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16">
        <v>118</v>
      </c>
      <c r="D146" s="116">
        <f t="shared" si="47"/>
        <v>139</v>
      </c>
      <c r="E146" s="116">
        <f t="shared" si="43"/>
        <v>0</v>
      </c>
      <c r="F146" s="117" t="str">
        <f t="shared" si="44"/>
        <v>sprawdz</v>
      </c>
      <c r="G146" s="118" t="str">
        <f t="shared" si="45"/>
        <v xml:space="preserve"> CHECK</v>
      </c>
      <c r="H146" s="116"/>
      <c r="I146" s="116"/>
      <c r="J146" s="117" t="str">
        <f t="shared" si="46"/>
        <v xml:space="preserve">uchwyty, światłowód, 0 </v>
      </c>
      <c r="K146" s="116"/>
      <c r="L146" s="40" t="s">
        <v>77</v>
      </c>
      <c r="M146" s="112"/>
      <c r="N146" s="30"/>
      <c r="O146" s="30"/>
      <c r="P146" s="33"/>
      <c r="Q146" s="19"/>
      <c r="R146" s="39">
        <v>1</v>
      </c>
      <c r="S146" s="30"/>
      <c r="T146" s="30"/>
      <c r="U146" s="34"/>
      <c r="V146" s="35"/>
      <c r="W146" s="35"/>
      <c r="X146" s="18" t="str">
        <f t="shared" si="41"/>
        <v>AL.  4x50 mm2+AL. 1x25 mm2</v>
      </c>
      <c r="Y146" s="18" t="str">
        <f t="shared" si="42"/>
        <v xml:space="preserve"> przyłącze napow. nN</v>
      </c>
      <c r="Z146" s="18">
        <f t="shared" si="39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20">
        <v>119</v>
      </c>
      <c r="D147" s="116">
        <f t="shared" si="47"/>
        <v>140</v>
      </c>
      <c r="E147" s="116">
        <f t="shared" si="43"/>
        <v>0</v>
      </c>
      <c r="F147" s="117" t="str">
        <f t="shared" si="44"/>
        <v>sprawdz</v>
      </c>
      <c r="G147" s="118" t="str">
        <f t="shared" si="45"/>
        <v xml:space="preserve"> CHECK</v>
      </c>
      <c r="H147" s="116"/>
      <c r="I147" s="117"/>
      <c r="J147" s="117" t="str">
        <f t="shared" si="46"/>
        <v xml:space="preserve">uchwyty, światłowód, 0 </v>
      </c>
      <c r="K147" s="117"/>
      <c r="L147" s="40" t="s">
        <v>77</v>
      </c>
      <c r="M147" s="112"/>
      <c r="N147" s="30"/>
      <c r="O147" s="44"/>
      <c r="P147" s="33"/>
      <c r="Q147" s="19"/>
      <c r="R147" s="39">
        <v>1</v>
      </c>
      <c r="S147" s="30"/>
      <c r="T147" s="30"/>
      <c r="U147" s="34">
        <f t="shared" ref="U147:U155" si="48">P147+2</f>
        <v>2</v>
      </c>
      <c r="V147" s="35"/>
      <c r="W147" s="35"/>
      <c r="X147" s="18" t="str">
        <f t="shared" si="41"/>
        <v>AL.  4x50 mm2+AL. 1x25 mm2</v>
      </c>
      <c r="Y147" s="18" t="str">
        <f t="shared" si="42"/>
        <v xml:space="preserve"> przyłącze napow. nN</v>
      </c>
      <c r="Z147" s="18">
        <f t="shared" si="39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20">
        <v>120</v>
      </c>
      <c r="D148" s="116">
        <f t="shared" si="47"/>
        <v>141</v>
      </c>
      <c r="E148" s="116">
        <f t="shared" si="43"/>
        <v>0</v>
      </c>
      <c r="F148" s="117" t="str">
        <f t="shared" si="44"/>
        <v>sprawdz</v>
      </c>
      <c r="G148" s="118" t="str">
        <f t="shared" si="45"/>
        <v xml:space="preserve"> CHECK</v>
      </c>
      <c r="H148" s="116"/>
      <c r="I148" s="117"/>
      <c r="J148" s="117" t="str">
        <f t="shared" si="46"/>
        <v xml:space="preserve">uchwyty, światłowód, 0 </v>
      </c>
      <c r="K148" s="117"/>
      <c r="L148" s="40" t="s">
        <v>77</v>
      </c>
      <c r="M148" s="112"/>
      <c r="N148" s="30"/>
      <c r="O148" s="30"/>
      <c r="P148" s="33"/>
      <c r="Q148" s="19"/>
      <c r="R148" s="39">
        <v>1</v>
      </c>
      <c r="S148" s="30"/>
      <c r="T148" s="30"/>
      <c r="U148" s="34">
        <f t="shared" si="48"/>
        <v>2</v>
      </c>
      <c r="V148" s="35"/>
      <c r="W148" s="35"/>
      <c r="X148" s="18" t="str">
        <f t="shared" si="41"/>
        <v>AL.  4x50 mm2+AL. 1x25 mm2</v>
      </c>
      <c r="Y148" s="18" t="str">
        <f t="shared" si="42"/>
        <v xml:space="preserve"> przyłącze napow. nN</v>
      </c>
      <c r="Z148" s="18">
        <f t="shared" si="39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16">
        <v>121</v>
      </c>
      <c r="D149" s="116">
        <f t="shared" si="47"/>
        <v>142</v>
      </c>
      <c r="E149" s="116">
        <f t="shared" si="43"/>
        <v>0</v>
      </c>
      <c r="F149" s="117" t="str">
        <f t="shared" si="44"/>
        <v>sprawdz</v>
      </c>
      <c r="G149" s="118" t="e" cm="1">
        <f t="array" ref="G149">IF(N149="P",1.4308*P149+64.2+37.8+T149,IF(OR(N149="Kr",N149="RPKr",N149="RPK",N149="K"),501+321.33+1.43*P149+79,IF(OR(N149="Nr",N149="N",N149="Nrp"),2*501*COS(W149/2)+20+79+125,IF(N149="Or",657,IF(OR(N149="Pb",N149="BN",N149="Pp"),1.43*P149+64.2+77.6+T150, CHECK)))))</f>
        <v>#NAME?</v>
      </c>
      <c r="H149" s="116"/>
      <c r="I149" s="117"/>
      <c r="J149" s="117" t="str">
        <f t="shared" si="46"/>
        <v xml:space="preserve">uchwyty, światłowód, 0 </v>
      </c>
      <c r="K149" s="117"/>
      <c r="L149" s="31">
        <v>107</v>
      </c>
      <c r="M149" s="112"/>
      <c r="N149" s="30"/>
      <c r="O149" s="30"/>
      <c r="P149" s="33"/>
      <c r="Q149" s="19"/>
      <c r="R149" s="39">
        <v>1</v>
      </c>
      <c r="S149" s="30"/>
      <c r="T149" s="30"/>
      <c r="U149" s="34">
        <f t="shared" si="48"/>
        <v>2</v>
      </c>
      <c r="V149" s="32"/>
      <c r="W149" s="35"/>
      <c r="X149" s="18" t="str">
        <f t="shared" si="41"/>
        <v>AL.  4x50 mm2+AL. 1x25 mm2</v>
      </c>
      <c r="Y149" s="18" t="str">
        <f t="shared" si="42"/>
        <v xml:space="preserve"> przyłącze napow. nN</v>
      </c>
      <c r="Z149" s="18">
        <f t="shared" si="39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54">
        <v>122</v>
      </c>
      <c r="D150" s="116">
        <f t="shared" ref="D150:D213" si="49">MAX(D149:E149)+1</f>
        <v>143</v>
      </c>
      <c r="E150" s="10">
        <f t="shared" si="43"/>
        <v>0</v>
      </c>
      <c r="F150" s="117" t="str">
        <f t="shared" si="44"/>
        <v>sprawdz</v>
      </c>
      <c r="G150" s="65"/>
      <c r="H150" s="10"/>
      <c r="I150" s="27"/>
      <c r="J150" s="117" t="str">
        <f t="shared" si="46"/>
        <v xml:space="preserve">uchwyty, światłowód, 0 </v>
      </c>
      <c r="K150" s="27"/>
      <c r="L150" s="31"/>
      <c r="M150" s="112"/>
      <c r="N150" s="30"/>
      <c r="O150" s="30"/>
      <c r="P150" s="33"/>
      <c r="Q150" s="19"/>
      <c r="R150" s="39">
        <v>1</v>
      </c>
      <c r="S150" s="30"/>
      <c r="T150" s="30"/>
      <c r="U150" s="34">
        <f t="shared" si="48"/>
        <v>2</v>
      </c>
      <c r="V150" s="32"/>
      <c r="W150" s="35"/>
      <c r="X150" s="18" t="str">
        <f t="shared" si="41"/>
        <v>AL.  4x50 mm2+AL. 1x25 mm2</v>
      </c>
      <c r="Y150" s="18" t="str">
        <f t="shared" si="42"/>
        <v xml:space="preserve"> przyłącze napow. nN</v>
      </c>
      <c r="Z150" s="18">
        <f t="shared" si="39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54">
        <v>123</v>
      </c>
      <c r="D151" s="116">
        <f t="shared" si="49"/>
        <v>144</v>
      </c>
      <c r="E151" s="10">
        <f t="shared" si="43"/>
        <v>0</v>
      </c>
      <c r="F151" s="117" t="str">
        <f t="shared" si="44"/>
        <v>sprawdz</v>
      </c>
      <c r="G151" s="65"/>
      <c r="H151" s="10"/>
      <c r="I151" s="27"/>
      <c r="J151" s="117" t="str">
        <f t="shared" si="46"/>
        <v xml:space="preserve">uchwyty, światłowód, 0 </v>
      </c>
      <c r="K151" s="27"/>
      <c r="L151" s="31"/>
      <c r="M151" s="112"/>
      <c r="N151" s="30"/>
      <c r="O151" s="30"/>
      <c r="P151" s="33"/>
      <c r="Q151" s="19"/>
      <c r="R151" s="39">
        <v>1</v>
      </c>
      <c r="S151" s="30"/>
      <c r="T151" s="30"/>
      <c r="U151" s="34">
        <f t="shared" si="48"/>
        <v>2</v>
      </c>
      <c r="V151" s="32"/>
      <c r="W151" s="35"/>
      <c r="X151" s="18" t="str">
        <f t="shared" si="41"/>
        <v>AL.  4x50 mm2+AL. 1x25 mm2</v>
      </c>
      <c r="Y151" s="18" t="str">
        <f t="shared" si="42"/>
        <v xml:space="preserve"> przyłącze napow. nN</v>
      </c>
      <c r="Z151" s="18">
        <f t="shared" si="39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10">
        <v>124</v>
      </c>
      <c r="D152" s="116">
        <f t="shared" si="49"/>
        <v>145</v>
      </c>
      <c r="E152" s="10">
        <f t="shared" si="43"/>
        <v>0</v>
      </c>
      <c r="F152" s="117" t="str">
        <f t="shared" si="44"/>
        <v>sprawdz</v>
      </c>
      <c r="G152" s="65"/>
      <c r="H152" s="10"/>
      <c r="I152" s="27"/>
      <c r="J152" s="117" t="str">
        <f t="shared" si="46"/>
        <v xml:space="preserve">uchwyty, światłowód, 0 </v>
      </c>
      <c r="K152" s="27"/>
      <c r="L152" s="31"/>
      <c r="M152" s="112"/>
      <c r="N152" s="30"/>
      <c r="O152" s="30"/>
      <c r="P152" s="33"/>
      <c r="Q152" s="19"/>
      <c r="R152" s="39">
        <v>1</v>
      </c>
      <c r="S152" s="30"/>
      <c r="T152" s="30"/>
      <c r="U152" s="34">
        <f t="shared" si="48"/>
        <v>2</v>
      </c>
      <c r="V152" s="35"/>
      <c r="W152" s="35"/>
      <c r="X152" s="18" t="str">
        <f t="shared" si="41"/>
        <v>AL.  4x50 mm2+AL. 1x25 mm2</v>
      </c>
      <c r="Y152" s="18" t="str">
        <f t="shared" si="42"/>
        <v xml:space="preserve"> przyłącze napow. nN</v>
      </c>
      <c r="Z152" s="18">
        <f t="shared" si="39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54">
        <v>125</v>
      </c>
      <c r="D153" s="116">
        <f t="shared" si="49"/>
        <v>146</v>
      </c>
      <c r="E153" s="10">
        <f t="shared" si="43"/>
        <v>0</v>
      </c>
      <c r="F153" s="117" t="str">
        <f t="shared" si="44"/>
        <v>sprawdz</v>
      </c>
      <c r="G153" s="65"/>
      <c r="H153" s="10"/>
      <c r="I153" s="27"/>
      <c r="J153" s="117" t="str">
        <f t="shared" si="46"/>
        <v xml:space="preserve">uchwyty, światłowód, 0 </v>
      </c>
      <c r="K153" s="27"/>
      <c r="L153" s="31"/>
      <c r="M153" s="112"/>
      <c r="N153" s="30"/>
      <c r="O153" s="30"/>
      <c r="P153" s="33"/>
      <c r="Q153" s="19"/>
      <c r="R153" s="39">
        <v>1</v>
      </c>
      <c r="S153" s="30"/>
      <c r="T153" s="30"/>
      <c r="U153" s="34">
        <f t="shared" si="48"/>
        <v>2</v>
      </c>
      <c r="V153" s="35"/>
      <c r="W153" s="35"/>
      <c r="X153" s="18" t="str">
        <f t="shared" si="41"/>
        <v>AL.  4x50 mm2+AL. 1x25 mm2</v>
      </c>
      <c r="Y153" s="18" t="str">
        <f t="shared" si="42"/>
        <v xml:space="preserve"> przyłącze napow. nN</v>
      </c>
      <c r="Z153" s="18">
        <f t="shared" si="39"/>
        <v>0</v>
      </c>
      <c r="AA153" s="16"/>
      <c r="AB153" s="35"/>
      <c r="AC153" s="35"/>
      <c r="AD153" s="66" t="s">
        <v>70</v>
      </c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54">
        <v>126</v>
      </c>
      <c r="D154" s="116">
        <f t="shared" si="49"/>
        <v>147</v>
      </c>
      <c r="E154" s="10">
        <f t="shared" si="43"/>
        <v>0</v>
      </c>
      <c r="F154" s="117" t="str">
        <f t="shared" si="44"/>
        <v>sprawdz</v>
      </c>
      <c r="G154" s="65"/>
      <c r="H154" s="10"/>
      <c r="I154" s="27"/>
      <c r="J154" s="117" t="str">
        <f t="shared" si="46"/>
        <v xml:space="preserve">uchwyty, światłowód, 0 </v>
      </c>
      <c r="K154" s="27"/>
      <c r="L154" s="31"/>
      <c r="M154" s="112"/>
      <c r="N154" s="30"/>
      <c r="O154" s="30"/>
      <c r="P154" s="33"/>
      <c r="Q154" s="19"/>
      <c r="R154" s="39">
        <v>1</v>
      </c>
      <c r="S154" s="30"/>
      <c r="T154" s="30"/>
      <c r="U154" s="34">
        <f t="shared" si="48"/>
        <v>2</v>
      </c>
      <c r="V154" s="32"/>
      <c r="W154" s="35"/>
      <c r="X154" s="18" t="str">
        <f t="shared" si="41"/>
        <v>AL.  4x50 mm2+AL. 1x25 mm2</v>
      </c>
      <c r="Y154" s="18" t="str">
        <f t="shared" si="42"/>
        <v xml:space="preserve"> przyłącze napow. nN</v>
      </c>
      <c r="Z154" s="18">
        <f t="shared" si="39"/>
        <v>0</v>
      </c>
      <c r="AA154" s="16" t="s">
        <v>12</v>
      </c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10">
        <v>127</v>
      </c>
      <c r="D155" s="116">
        <f t="shared" si="49"/>
        <v>148</v>
      </c>
      <c r="E155" s="10">
        <f t="shared" si="43"/>
        <v>0</v>
      </c>
      <c r="F155" s="117" t="str">
        <f t="shared" si="44"/>
        <v>sprawdz</v>
      </c>
      <c r="G155" s="65"/>
      <c r="H155" s="10"/>
      <c r="I155" s="27"/>
      <c r="J155" s="117" t="str">
        <f t="shared" si="46"/>
        <v xml:space="preserve">uchwyty, światłowód, 0 </v>
      </c>
      <c r="K155" s="27"/>
      <c r="L155" s="31"/>
      <c r="M155" s="112"/>
      <c r="N155" s="30"/>
      <c r="O155" s="30"/>
      <c r="P155" s="33"/>
      <c r="Q155" s="19"/>
      <c r="R155" s="39">
        <v>1</v>
      </c>
      <c r="S155" s="30"/>
      <c r="T155" s="30"/>
      <c r="U155" s="34">
        <f t="shared" si="48"/>
        <v>2</v>
      </c>
      <c r="V155" s="32"/>
      <c r="W155" s="35"/>
      <c r="X155" s="18" t="str">
        <f t="shared" si="41"/>
        <v>AL.  4x50 mm2+AL. 1x25 mm2</v>
      </c>
      <c r="Y155" s="18" t="str">
        <f t="shared" si="42"/>
        <v xml:space="preserve"> przyłącze napow. nN</v>
      </c>
      <c r="Z155" s="18">
        <f t="shared" si="39"/>
        <v>0</v>
      </c>
      <c r="AA155" s="16"/>
      <c r="AB155" s="35"/>
      <c r="AC155" s="35"/>
      <c r="AD155" s="35"/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54">
        <v>128</v>
      </c>
      <c r="D156" s="116">
        <f t="shared" si="49"/>
        <v>149</v>
      </c>
      <c r="E156" s="10">
        <f t="shared" si="43"/>
        <v>0</v>
      </c>
      <c r="F156" s="117" t="str">
        <f t="shared" si="44"/>
        <v>sprawdz</v>
      </c>
      <c r="G156" s="54"/>
      <c r="H156" s="46"/>
      <c r="I156" s="46"/>
      <c r="J156" s="117" t="str">
        <f t="shared" si="46"/>
        <v xml:space="preserve">uchwyty, światłowód,  </v>
      </c>
      <c r="K156" s="27"/>
      <c r="L156" s="31"/>
      <c r="M156" s="112"/>
      <c r="N156" s="39"/>
      <c r="O156" s="39"/>
      <c r="P156" s="33"/>
      <c r="Q156" s="19"/>
      <c r="R156" s="39">
        <v>1</v>
      </c>
      <c r="S156" s="30"/>
      <c r="T156" s="30"/>
      <c r="U156" s="34">
        <f>SUM(U129:U155)</f>
        <v>100</v>
      </c>
      <c r="V156" s="35"/>
      <c r="W156" s="35"/>
      <c r="X156" s="18" t="str">
        <f t="shared" si="41"/>
        <v>AL.  4x50 mm2+AL. 1x25 mm2</v>
      </c>
      <c r="Y156" s="18" t="str">
        <f t="shared" si="42"/>
        <v xml:space="preserve"> przyłącze napow. nN</v>
      </c>
      <c r="Z156" s="18"/>
      <c r="AA156" s="16"/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54">
        <v>129</v>
      </c>
      <c r="D157" s="116">
        <f t="shared" si="49"/>
        <v>150</v>
      </c>
      <c r="E157" s="10">
        <f t="shared" si="43"/>
        <v>0</v>
      </c>
      <c r="F157" s="117" t="str">
        <f t="shared" si="44"/>
        <v>sprawdz</v>
      </c>
      <c r="G157" s="54"/>
      <c r="H157" s="46"/>
      <c r="I157" s="46"/>
      <c r="J157" s="117" t="str">
        <f t="shared" si="46"/>
        <v xml:space="preserve">uchwyty, światłowód,  </v>
      </c>
      <c r="K157" s="27"/>
      <c r="L157" s="31"/>
      <c r="M157" s="112"/>
      <c r="N157" s="39"/>
      <c r="O157" s="39"/>
      <c r="P157" s="33"/>
      <c r="Q157" s="19"/>
      <c r="R157" s="39">
        <v>1</v>
      </c>
      <c r="S157" s="39"/>
      <c r="T157" s="30"/>
      <c r="U157" s="34"/>
      <c r="V157" s="35"/>
      <c r="W157" s="35"/>
      <c r="X157" s="18" t="str">
        <f t="shared" si="41"/>
        <v>AL.  4x50 mm2+AL. 1x25 mm2</v>
      </c>
      <c r="Y157" s="18" t="str">
        <f t="shared" si="42"/>
        <v xml:space="preserve"> przyłącze napow. nN</v>
      </c>
      <c r="Z157" s="18"/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10">
        <v>130</v>
      </c>
      <c r="D158" s="116">
        <f t="shared" si="49"/>
        <v>151</v>
      </c>
      <c r="E158" s="10">
        <f t="shared" si="43"/>
        <v>0</v>
      </c>
      <c r="F158" s="117" t="str">
        <f t="shared" si="44"/>
        <v>sprawdz</v>
      </c>
      <c r="G158" s="10"/>
      <c r="H158" s="38"/>
      <c r="I158" s="38"/>
      <c r="J158" s="117" t="str">
        <f t="shared" si="46"/>
        <v xml:space="preserve">uchwyty, światłowód,  </v>
      </c>
      <c r="K158" s="10"/>
      <c r="L158" s="31"/>
      <c r="M158" s="112"/>
      <c r="N158" s="39"/>
      <c r="O158" s="39"/>
      <c r="P158" s="33"/>
      <c r="Q158" s="19"/>
      <c r="R158" s="39">
        <v>1</v>
      </c>
      <c r="S158" s="39"/>
      <c r="T158" s="39"/>
      <c r="U158" s="34"/>
      <c r="V158" s="35"/>
      <c r="W158" s="35"/>
      <c r="X158" s="18" t="str">
        <f t="shared" si="41"/>
        <v>AL.  4x50 mm2+AL. 1x25 mm2</v>
      </c>
      <c r="Y158" s="18" t="str">
        <f t="shared" si="42"/>
        <v xml:space="preserve"> przyłącze napow. nN</v>
      </c>
      <c r="Z158" s="18"/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54">
        <v>131</v>
      </c>
      <c r="D159" s="116">
        <f t="shared" si="49"/>
        <v>152</v>
      </c>
      <c r="E159" s="10">
        <f t="shared" si="43"/>
        <v>0</v>
      </c>
      <c r="F159" s="117" t="str">
        <f t="shared" si="44"/>
        <v>sprawdz</v>
      </c>
      <c r="G159" s="10"/>
      <c r="H159" s="10"/>
      <c r="I159" s="10"/>
      <c r="J159" s="117" t="str">
        <f t="shared" si="46"/>
        <v xml:space="preserve">uchwyty, światłowód,  </v>
      </c>
      <c r="K159" s="10"/>
      <c r="L159" s="31"/>
      <c r="M159" s="112"/>
      <c r="N159" s="30"/>
      <c r="O159" s="30"/>
      <c r="P159" s="33"/>
      <c r="Q159" s="19"/>
      <c r="R159" s="39">
        <v>1</v>
      </c>
      <c r="S159" s="30"/>
      <c r="T159" s="30"/>
      <c r="U159" s="34"/>
      <c r="V159" s="35"/>
      <c r="W159" s="35"/>
      <c r="X159" s="18" t="str">
        <f t="shared" si="41"/>
        <v>AL.  4x50 mm2+AL. 1x25 mm2</v>
      </c>
      <c r="Y159" s="18" t="str">
        <f t="shared" si="42"/>
        <v xml:space="preserve"> przyłącze napow. nN</v>
      </c>
      <c r="Z159" s="18"/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54">
        <v>132</v>
      </c>
      <c r="D160" s="116">
        <f t="shared" si="49"/>
        <v>153</v>
      </c>
      <c r="E160" s="10">
        <f t="shared" si="43"/>
        <v>0</v>
      </c>
      <c r="F160" s="117" t="str">
        <f t="shared" si="44"/>
        <v>sprawdz</v>
      </c>
      <c r="G160" s="65"/>
      <c r="H160" s="10"/>
      <c r="I160" s="27"/>
      <c r="J160" s="117" t="str">
        <f t="shared" si="46"/>
        <v xml:space="preserve">uchwyty, światłowód, 0 </v>
      </c>
      <c r="K160" s="27"/>
      <c r="L160" s="31"/>
      <c r="M160" s="112"/>
      <c r="N160" s="30"/>
      <c r="O160" s="44"/>
      <c r="P160" s="33"/>
      <c r="Q160" s="19"/>
      <c r="R160" s="39">
        <v>1</v>
      </c>
      <c r="S160" s="30"/>
      <c r="T160" s="30"/>
      <c r="U160" s="34">
        <f t="shared" ref="U160:U162" si="50">P160+2</f>
        <v>2</v>
      </c>
      <c r="V160" s="32"/>
      <c r="W160" s="35"/>
      <c r="X160" s="18" t="str">
        <f t="shared" si="41"/>
        <v>AL.  4x50 mm2+AL. 1x25 mm2</v>
      </c>
      <c r="Y160" s="18" t="str">
        <f t="shared" si="42"/>
        <v xml:space="preserve"> przyłącze napow. nN</v>
      </c>
      <c r="Z160" s="18">
        <f t="shared" ref="Z160:Z223" si="51">IF(OR(N160="Kr",N160="K"),"wspornik krańcowy",IF(N160="P","wspornik przelotowy",IF(OR(N160="Nr",N160="RNKr",N160="Np."),"wspornik narożny",IF(N160="N","wspornik narożny",IF(N160="Or","wspornik odporowy",IF(OR(N160="RPP",N160="RPPb",N160="RPPR"),"wspornik przelotowy",IF(N160="RPK","wspornik przelotowy",IF(OR(N160="RPKr",N160="RPKb"),"wspornik przelotowy",IF(N160="BN","wspornik przelotowy",0)))))))))</f>
        <v>0</v>
      </c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10">
        <v>133</v>
      </c>
      <c r="D161" s="116">
        <f t="shared" si="49"/>
        <v>154</v>
      </c>
      <c r="E161" s="10">
        <f t="shared" si="43"/>
        <v>0</v>
      </c>
      <c r="F161" s="117" t="str">
        <f t="shared" si="44"/>
        <v>sprawdz</v>
      </c>
      <c r="G161" s="65"/>
      <c r="H161" s="10"/>
      <c r="I161" s="27"/>
      <c r="J161" s="117" t="str">
        <f t="shared" si="46"/>
        <v xml:space="preserve">uchwyty, światłowód, 0 </v>
      </c>
      <c r="K161" s="27"/>
      <c r="L161" s="31"/>
      <c r="M161" s="112"/>
      <c r="N161" s="30"/>
      <c r="O161" s="30"/>
      <c r="P161" s="33"/>
      <c r="Q161" s="19"/>
      <c r="R161" s="39">
        <v>1</v>
      </c>
      <c r="S161" s="30"/>
      <c r="T161" s="30"/>
      <c r="U161" s="34">
        <f t="shared" si="50"/>
        <v>2</v>
      </c>
      <c r="V161" s="32"/>
      <c r="W161" s="35"/>
      <c r="X161" s="18" t="str">
        <f t="shared" si="41"/>
        <v>AL.  4x50 mm2+AL. 1x25 mm2</v>
      </c>
      <c r="Y161" s="18" t="str">
        <f t="shared" si="42"/>
        <v xml:space="preserve"> przyłącze napow. nN</v>
      </c>
      <c r="Z161" s="18">
        <f t="shared" si="51"/>
        <v>0</v>
      </c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54">
        <v>134</v>
      </c>
      <c r="D162" s="116">
        <f t="shared" si="49"/>
        <v>155</v>
      </c>
      <c r="E162" s="53"/>
      <c r="F162" s="117" t="str">
        <f t="shared" si="44"/>
        <v>sprawdz</v>
      </c>
      <c r="G162" s="65"/>
      <c r="H162" s="10"/>
      <c r="I162" s="27"/>
      <c r="J162" s="117" t="str">
        <f t="shared" si="46"/>
        <v xml:space="preserve">uchwyty, światłowód, 0 </v>
      </c>
      <c r="K162" s="27"/>
      <c r="L162" s="31"/>
      <c r="M162" s="112"/>
      <c r="N162" s="39"/>
      <c r="O162" s="30"/>
      <c r="P162" s="33"/>
      <c r="Q162" s="19"/>
      <c r="R162" s="39">
        <v>1</v>
      </c>
      <c r="S162" s="30"/>
      <c r="T162" s="30"/>
      <c r="U162" s="34">
        <f t="shared" si="50"/>
        <v>2</v>
      </c>
      <c r="V162" s="32"/>
      <c r="W162" s="35"/>
      <c r="X162" s="18" t="str">
        <f t="shared" si="41"/>
        <v>AL.  4x50 mm2+AL. 1x25 mm2</v>
      </c>
      <c r="Y162" s="18" t="str">
        <f t="shared" si="42"/>
        <v xml:space="preserve"> przyłącze napow. nN</v>
      </c>
      <c r="Z162" s="18">
        <f t="shared" si="51"/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54">
        <v>135</v>
      </c>
      <c r="D163" s="116">
        <f t="shared" si="49"/>
        <v>156</v>
      </c>
      <c r="E163" s="53"/>
      <c r="F163" s="117" t="str">
        <f t="shared" si="44"/>
        <v>sprawdz</v>
      </c>
      <c r="G163" s="54"/>
      <c r="H163" s="46"/>
      <c r="I163" s="46"/>
      <c r="J163" s="117" t="str">
        <f t="shared" si="46"/>
        <v xml:space="preserve">uchwyty, światłowód, 0 </v>
      </c>
      <c r="K163" s="27"/>
      <c r="L163" s="31">
        <v>159</v>
      </c>
      <c r="M163" s="112"/>
      <c r="N163" s="39"/>
      <c r="O163" s="39"/>
      <c r="P163" s="33"/>
      <c r="Q163" s="19"/>
      <c r="R163" s="39">
        <v>1</v>
      </c>
      <c r="S163" s="30"/>
      <c r="T163" s="30"/>
      <c r="U163" s="34">
        <f>SUM(U160:U162)</f>
        <v>6</v>
      </c>
      <c r="V163" s="32"/>
      <c r="W163" s="35"/>
      <c r="X163" s="18" t="str">
        <f t="shared" si="41"/>
        <v>AL.  4x50 mm2+AL. 1x25 mm2</v>
      </c>
      <c r="Y163" s="18" t="str">
        <f t="shared" si="42"/>
        <v xml:space="preserve"> przyłącze napow. nN</v>
      </c>
      <c r="Z163" s="18">
        <f t="shared" si="51"/>
        <v>0</v>
      </c>
      <c r="AA163" s="16"/>
      <c r="AB163" s="35"/>
      <c r="AC163" s="35"/>
      <c r="AD163" s="35"/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10">
        <v>136</v>
      </c>
      <c r="D164" s="116">
        <f t="shared" si="49"/>
        <v>157</v>
      </c>
      <c r="E164" s="53"/>
      <c r="F164" s="117" t="str">
        <f t="shared" si="44"/>
        <v>sprawdz</v>
      </c>
      <c r="G164" s="54"/>
      <c r="H164" s="46"/>
      <c r="I164" s="46"/>
      <c r="J164" s="117" t="str">
        <f t="shared" si="46"/>
        <v xml:space="preserve">uchwyty, światłowód, 0 </v>
      </c>
      <c r="K164" s="27"/>
      <c r="L164" s="31"/>
      <c r="M164" s="112"/>
      <c r="N164" s="39"/>
      <c r="O164" s="39"/>
      <c r="P164" s="33"/>
      <c r="Q164" s="19"/>
      <c r="R164" s="39">
        <v>1</v>
      </c>
      <c r="S164" s="39"/>
      <c r="T164" s="30"/>
      <c r="U164" s="34">
        <v>2092</v>
      </c>
      <c r="V164" s="32"/>
      <c r="W164" s="35"/>
      <c r="X164" s="18" t="str">
        <f t="shared" si="41"/>
        <v>AL.  4x50 mm2+AL. 1x25 mm2</v>
      </c>
      <c r="Y164" s="18" t="str">
        <f t="shared" si="42"/>
        <v xml:space="preserve"> przyłącze napow. nN</v>
      </c>
      <c r="Z164" s="18">
        <f t="shared" si="51"/>
        <v>0</v>
      </c>
      <c r="AA164" s="16"/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54">
        <v>137</v>
      </c>
      <c r="D165" s="116">
        <f t="shared" si="49"/>
        <v>158</v>
      </c>
      <c r="E165" s="62"/>
      <c r="F165" s="117" t="str">
        <f t="shared" si="44"/>
        <v>sprawdz</v>
      </c>
      <c r="G165" s="59"/>
      <c r="H165" s="47"/>
      <c r="I165" s="47"/>
      <c r="J165" s="117" t="str">
        <f t="shared" si="46"/>
        <v xml:space="preserve">uchwyty, światłowód, 0 </v>
      </c>
      <c r="K165" s="59"/>
      <c r="L165" s="31"/>
      <c r="M165" s="112"/>
      <c r="N165" s="48"/>
      <c r="O165" s="48"/>
      <c r="P165" s="33"/>
      <c r="Q165" s="19"/>
      <c r="R165" s="39">
        <v>1</v>
      </c>
      <c r="S165" s="48"/>
      <c r="T165" s="48"/>
      <c r="U165" s="34">
        <f t="shared" ref="U165:U228" si="52">P165+2</f>
        <v>2</v>
      </c>
      <c r="V165" s="32"/>
      <c r="W165" s="35"/>
      <c r="X165" s="18" t="str">
        <f t="shared" si="41"/>
        <v>AL.  4x50 mm2+AL. 1x25 mm2</v>
      </c>
      <c r="Y165" s="18" t="str">
        <f t="shared" si="42"/>
        <v xml:space="preserve"> przyłącze napow. nN</v>
      </c>
      <c r="Z165" s="18">
        <f t="shared" si="51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54">
        <v>138</v>
      </c>
      <c r="D166" s="116">
        <f t="shared" si="49"/>
        <v>159</v>
      </c>
      <c r="E166" s="60"/>
      <c r="F166" s="117" t="str">
        <f t="shared" si="44"/>
        <v>sprawdz</v>
      </c>
      <c r="G166" s="61"/>
      <c r="H166" s="49"/>
      <c r="I166" s="49"/>
      <c r="J166" s="117" t="str">
        <f t="shared" si="46"/>
        <v xml:space="preserve">uchwyty, światłowód, 0 </v>
      </c>
      <c r="K166" s="61"/>
      <c r="L166" s="31"/>
      <c r="M166" s="112"/>
      <c r="N166" s="50"/>
      <c r="O166" s="50"/>
      <c r="P166" s="33"/>
      <c r="Q166" s="19"/>
      <c r="R166" s="39">
        <v>1</v>
      </c>
      <c r="S166" s="50"/>
      <c r="T166" s="50"/>
      <c r="U166" s="34">
        <f t="shared" si="52"/>
        <v>2</v>
      </c>
      <c r="V166" s="32"/>
      <c r="W166" s="35"/>
      <c r="X166" s="18" t="str">
        <f t="shared" si="41"/>
        <v>AL.  4x50 mm2+AL. 1x25 mm2</v>
      </c>
      <c r="Y166" s="18" t="str">
        <f t="shared" si="42"/>
        <v xml:space="preserve"> przyłącze napow. nN</v>
      </c>
      <c r="Z166" s="18">
        <f t="shared" si="51"/>
        <v>0</v>
      </c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10">
        <v>139</v>
      </c>
      <c r="D167" s="116">
        <f t="shared" si="49"/>
        <v>160</v>
      </c>
      <c r="E167" s="62"/>
      <c r="F167" s="117" t="str">
        <f t="shared" si="44"/>
        <v>sprawdz</v>
      </c>
      <c r="G167" s="63"/>
      <c r="H167" s="51"/>
      <c r="I167" s="51"/>
      <c r="J167" s="117" t="str">
        <f t="shared" si="46"/>
        <v xml:space="preserve">uchwyty, światłowód, 0 </v>
      </c>
      <c r="K167" s="63"/>
      <c r="L167" s="31"/>
      <c r="M167" s="112"/>
      <c r="N167" s="52"/>
      <c r="O167" s="52"/>
      <c r="P167" s="33"/>
      <c r="Q167" s="19"/>
      <c r="R167" s="39">
        <v>1</v>
      </c>
      <c r="S167" s="52"/>
      <c r="T167" s="52"/>
      <c r="U167" s="34">
        <f t="shared" si="52"/>
        <v>2</v>
      </c>
      <c r="V167" s="32"/>
      <c r="W167" s="35"/>
      <c r="X167" s="18" t="str">
        <f t="shared" si="41"/>
        <v>AL.  4x50 mm2+AL. 1x25 mm2</v>
      </c>
      <c r="Y167" s="18" t="str">
        <f t="shared" si="42"/>
        <v xml:space="preserve"> przyłącze napow. nN</v>
      </c>
      <c r="Z167" s="18">
        <f t="shared" si="51"/>
        <v>0</v>
      </c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54">
        <v>140</v>
      </c>
      <c r="D168" s="116">
        <f t="shared" si="49"/>
        <v>161</v>
      </c>
      <c r="E168" s="62"/>
      <c r="F168" s="117" t="str">
        <f t="shared" si="44"/>
        <v>sprawdz</v>
      </c>
      <c r="G168" s="63"/>
      <c r="H168" s="51"/>
      <c r="I168" s="51"/>
      <c r="J168" s="117" t="str">
        <f t="shared" si="46"/>
        <v xml:space="preserve">uchwyty, światłowód, 0 </v>
      </c>
      <c r="K168" s="63"/>
      <c r="L168" s="31"/>
      <c r="M168" s="112"/>
      <c r="N168" s="52"/>
      <c r="O168" s="67"/>
      <c r="P168" s="33"/>
      <c r="Q168" s="19"/>
      <c r="R168" s="39">
        <v>1</v>
      </c>
      <c r="S168" s="52"/>
      <c r="T168" s="52"/>
      <c r="U168" s="34">
        <f t="shared" si="52"/>
        <v>2</v>
      </c>
      <c r="V168" s="35"/>
      <c r="W168" s="35"/>
      <c r="X168" s="18" t="str">
        <f t="shared" si="41"/>
        <v>AL.  4x50 mm2+AL. 1x25 mm2</v>
      </c>
      <c r="Y168" s="18" t="str">
        <f t="shared" si="42"/>
        <v xml:space="preserve"> przyłącze napow. nN</v>
      </c>
      <c r="Z168" s="18">
        <f t="shared" si="51"/>
        <v>0</v>
      </c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54">
        <v>141</v>
      </c>
      <c r="D169" s="116">
        <f t="shared" si="49"/>
        <v>162</v>
      </c>
      <c r="E169" s="53"/>
      <c r="F169" s="117" t="str">
        <f t="shared" si="44"/>
        <v>sprawdz</v>
      </c>
      <c r="G169" s="65"/>
      <c r="H169" s="10"/>
      <c r="I169" s="27"/>
      <c r="J169" s="117" t="str">
        <f t="shared" si="46"/>
        <v xml:space="preserve">uchwyty, światłowód, 0 </v>
      </c>
      <c r="K169" s="27"/>
      <c r="L169" s="31"/>
      <c r="M169" s="112"/>
      <c r="N169" s="30"/>
      <c r="O169" s="44"/>
      <c r="P169" s="33"/>
      <c r="Q169" s="19"/>
      <c r="R169" s="39">
        <v>1</v>
      </c>
      <c r="S169" s="30"/>
      <c r="T169" s="30"/>
      <c r="U169" s="34">
        <f t="shared" si="52"/>
        <v>2</v>
      </c>
      <c r="V169" s="35"/>
      <c r="W169" s="35"/>
      <c r="X169" s="18" t="str">
        <f t="shared" si="41"/>
        <v>AL.  4x50 mm2+AL. 1x25 mm2</v>
      </c>
      <c r="Y169" s="18" t="str">
        <f t="shared" si="42"/>
        <v xml:space="preserve"> przyłącze napow. nN</v>
      </c>
      <c r="Z169" s="18">
        <f t="shared" si="51"/>
        <v>0</v>
      </c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10">
        <v>142</v>
      </c>
      <c r="D170" s="116">
        <f t="shared" si="49"/>
        <v>163</v>
      </c>
      <c r="E170" s="53"/>
      <c r="F170" s="117" t="str">
        <f t="shared" si="44"/>
        <v>sprawdz</v>
      </c>
      <c r="G170" s="65"/>
      <c r="H170" s="10"/>
      <c r="I170" s="27"/>
      <c r="J170" s="117" t="str">
        <f t="shared" si="46"/>
        <v xml:space="preserve">uchwyty, światłowód, 0 </v>
      </c>
      <c r="K170" s="27"/>
      <c r="L170" s="31"/>
      <c r="M170" s="112"/>
      <c r="N170" s="30"/>
      <c r="O170" s="44"/>
      <c r="P170" s="33"/>
      <c r="Q170" s="19"/>
      <c r="R170" s="39">
        <v>1</v>
      </c>
      <c r="S170" s="30"/>
      <c r="T170" s="30"/>
      <c r="U170" s="34">
        <f t="shared" si="52"/>
        <v>2</v>
      </c>
      <c r="V170" s="35"/>
      <c r="W170" s="35"/>
      <c r="X170" s="18" t="str">
        <f t="shared" si="41"/>
        <v>AL.  4x50 mm2+AL. 1x25 mm2</v>
      </c>
      <c r="Y170" s="18" t="str">
        <f t="shared" si="42"/>
        <v xml:space="preserve"> przyłącze napow. nN</v>
      </c>
      <c r="Z170" s="18">
        <f t="shared" si="51"/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54">
        <v>143</v>
      </c>
      <c r="D171" s="116">
        <f t="shared" si="49"/>
        <v>164</v>
      </c>
      <c r="E171" s="56"/>
      <c r="F171" s="117" t="str">
        <f t="shared" si="44"/>
        <v>sprawdz</v>
      </c>
      <c r="G171" s="65"/>
      <c r="H171" s="10"/>
      <c r="I171" s="27"/>
      <c r="J171" s="117" t="str">
        <f t="shared" si="46"/>
        <v xml:space="preserve">uchwyty, światłowód, 0 </v>
      </c>
      <c r="K171" s="27"/>
      <c r="L171" s="31"/>
      <c r="M171" s="112"/>
      <c r="N171" s="30"/>
      <c r="O171" s="44"/>
      <c r="P171" s="33"/>
      <c r="Q171" s="19"/>
      <c r="R171" s="39">
        <v>1</v>
      </c>
      <c r="S171" s="30"/>
      <c r="T171" s="30"/>
      <c r="U171" s="34">
        <f t="shared" si="52"/>
        <v>2</v>
      </c>
      <c r="V171" s="35"/>
      <c r="W171" s="35"/>
      <c r="X171" s="18" t="str">
        <f t="shared" si="41"/>
        <v>AL.  4x50 mm2+AL. 1x25 mm2</v>
      </c>
      <c r="Y171" s="18" t="str">
        <f t="shared" si="42"/>
        <v xml:space="preserve"> przyłącze napow. nN</v>
      </c>
      <c r="Z171" s="18">
        <f t="shared" si="51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54">
        <v>144</v>
      </c>
      <c r="D172" s="116">
        <f t="shared" si="49"/>
        <v>165</v>
      </c>
      <c r="E172" s="53"/>
      <c r="F172" s="117" t="str">
        <f t="shared" si="44"/>
        <v>sprawdz</v>
      </c>
      <c r="G172" s="54"/>
      <c r="H172" s="54"/>
      <c r="I172" s="54"/>
      <c r="J172" s="117" t="str">
        <f t="shared" si="46"/>
        <v xml:space="preserve">uchwyty, światłowód, 0 </v>
      </c>
      <c r="K172" s="27"/>
      <c r="L172" s="31"/>
      <c r="M172" s="112"/>
      <c r="N172" s="30"/>
      <c r="O172" s="44"/>
      <c r="P172" s="33"/>
      <c r="Q172" s="19"/>
      <c r="R172" s="39">
        <v>1</v>
      </c>
      <c r="S172" s="30"/>
      <c r="T172" s="30"/>
      <c r="U172" s="34">
        <f t="shared" si="52"/>
        <v>2</v>
      </c>
      <c r="V172" s="32"/>
      <c r="W172" s="35"/>
      <c r="X172" s="18" t="str">
        <f t="shared" si="41"/>
        <v>AL.  4x50 mm2+AL. 1x25 mm2</v>
      </c>
      <c r="Y172" s="18" t="str">
        <f t="shared" si="42"/>
        <v xml:space="preserve"> przyłącze napow. nN</v>
      </c>
      <c r="Z172" s="18">
        <f t="shared" si="51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10">
        <v>145</v>
      </c>
      <c r="D173" s="116">
        <f t="shared" si="49"/>
        <v>166</v>
      </c>
      <c r="E173" s="53"/>
      <c r="F173" s="117" t="str">
        <f t="shared" si="44"/>
        <v>sprawdz</v>
      </c>
      <c r="G173" s="54"/>
      <c r="H173" s="54"/>
      <c r="I173" s="54"/>
      <c r="J173" s="117" t="str">
        <f t="shared" si="46"/>
        <v xml:space="preserve">uchwyty, światłowód, 0 </v>
      </c>
      <c r="K173" s="27"/>
      <c r="L173" s="31"/>
      <c r="M173" s="112"/>
      <c r="N173" s="30"/>
      <c r="O173" s="44"/>
      <c r="P173" s="33"/>
      <c r="Q173" s="19"/>
      <c r="R173" s="39">
        <v>1</v>
      </c>
      <c r="S173" s="30"/>
      <c r="T173" s="30"/>
      <c r="U173" s="34">
        <f t="shared" si="52"/>
        <v>2</v>
      </c>
      <c r="V173" s="32"/>
      <c r="W173" s="35"/>
      <c r="X173" s="18" t="str">
        <f t="shared" si="41"/>
        <v>AL.  4x50 mm2+AL. 1x25 mm2</v>
      </c>
      <c r="Y173" s="18" t="str">
        <f t="shared" si="42"/>
        <v xml:space="preserve"> przyłącze napow. nN</v>
      </c>
      <c r="Z173" s="18">
        <f t="shared" si="51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54">
        <v>146</v>
      </c>
      <c r="D174" s="116">
        <f t="shared" si="49"/>
        <v>167</v>
      </c>
      <c r="E174" s="62"/>
      <c r="F174" s="117" t="str">
        <f t="shared" si="44"/>
        <v>sprawdz</v>
      </c>
      <c r="G174" s="63"/>
      <c r="H174" s="63"/>
      <c r="I174" s="63"/>
      <c r="J174" s="117" t="str">
        <f t="shared" si="46"/>
        <v xml:space="preserve">uchwyty, światłowód, 0 </v>
      </c>
      <c r="K174" s="59"/>
      <c r="L174" s="31">
        <v>123</v>
      </c>
      <c r="M174" s="112"/>
      <c r="N174" s="57"/>
      <c r="O174" s="68"/>
      <c r="P174" s="33"/>
      <c r="Q174" s="19"/>
      <c r="R174" s="39">
        <v>1</v>
      </c>
      <c r="S174" s="69"/>
      <c r="T174" s="69"/>
      <c r="U174" s="34">
        <f t="shared" si="52"/>
        <v>2</v>
      </c>
      <c r="V174" s="32"/>
      <c r="W174" s="35"/>
      <c r="X174" s="18" t="str">
        <f t="shared" si="41"/>
        <v>AL.  4x50 mm2+AL. 1x25 mm2</v>
      </c>
      <c r="Y174" s="18" t="str">
        <f t="shared" si="42"/>
        <v xml:space="preserve"> przyłącze napow. nN</v>
      </c>
      <c r="Z174" s="18">
        <f t="shared" si="51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54">
        <v>147</v>
      </c>
      <c r="D175" s="116">
        <f t="shared" si="49"/>
        <v>168</v>
      </c>
      <c r="E175" s="60"/>
      <c r="F175" s="117" t="str">
        <f t="shared" si="44"/>
        <v>sprawdz</v>
      </c>
      <c r="G175" s="61"/>
      <c r="H175" s="61"/>
      <c r="I175" s="61"/>
      <c r="J175" s="117" t="str">
        <f t="shared" si="46"/>
        <v xml:space="preserve">uchwyty, światłowód, 0 </v>
      </c>
      <c r="K175" s="61"/>
      <c r="L175" s="31"/>
      <c r="M175" s="112"/>
      <c r="N175" s="58"/>
      <c r="O175" s="70"/>
      <c r="P175" s="33"/>
      <c r="Q175" s="19"/>
      <c r="R175" s="39">
        <v>1</v>
      </c>
      <c r="S175" s="58"/>
      <c r="T175" s="58"/>
      <c r="U175" s="34">
        <f t="shared" si="52"/>
        <v>2</v>
      </c>
      <c r="V175" s="32"/>
      <c r="W175" s="35"/>
      <c r="X175" s="18" t="str">
        <f t="shared" si="41"/>
        <v>AL.  4x50 mm2+AL. 1x25 mm2</v>
      </c>
      <c r="Y175" s="18" t="str">
        <f t="shared" si="42"/>
        <v xml:space="preserve"> przyłącze napow. nN</v>
      </c>
      <c r="Z175" s="18">
        <f t="shared" si="51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10">
        <v>148</v>
      </c>
      <c r="D176" s="116">
        <f t="shared" si="49"/>
        <v>169</v>
      </c>
      <c r="E176" s="62"/>
      <c r="F176" s="117" t="str">
        <f t="shared" si="44"/>
        <v>sprawdz</v>
      </c>
      <c r="G176" s="63"/>
      <c r="H176" s="63"/>
      <c r="I176" s="63"/>
      <c r="J176" s="117" t="str">
        <f t="shared" si="46"/>
        <v xml:space="preserve">uchwyty, światłowód, 0 </v>
      </c>
      <c r="K176" s="63"/>
      <c r="L176" s="31"/>
      <c r="M176" s="112"/>
      <c r="N176" s="57"/>
      <c r="O176" s="68"/>
      <c r="P176" s="33"/>
      <c r="Q176" s="19"/>
      <c r="R176" s="39">
        <v>1</v>
      </c>
      <c r="S176" s="57"/>
      <c r="T176" s="57"/>
      <c r="U176" s="34">
        <f t="shared" si="52"/>
        <v>2</v>
      </c>
      <c r="V176" s="32"/>
      <c r="W176" s="35"/>
      <c r="X176" s="18" t="str">
        <f t="shared" si="41"/>
        <v>AL.  4x50 mm2+AL. 1x25 mm2</v>
      </c>
      <c r="Y176" s="18" t="str">
        <f t="shared" si="42"/>
        <v xml:space="preserve"> przyłącze napow. nN</v>
      </c>
      <c r="Z176" s="18">
        <f t="shared" si="51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54">
        <v>149</v>
      </c>
      <c r="D177" s="116">
        <f t="shared" si="49"/>
        <v>170</v>
      </c>
      <c r="E177" s="56"/>
      <c r="F177" s="117" t="str">
        <f t="shared" si="44"/>
        <v>sprawdz</v>
      </c>
      <c r="G177" s="65"/>
      <c r="H177" s="10"/>
      <c r="I177" s="27"/>
      <c r="J177" s="117" t="str">
        <f t="shared" si="46"/>
        <v xml:space="preserve">uchwyty, światłowód, 0 </v>
      </c>
      <c r="K177" s="27"/>
      <c r="L177" s="31"/>
      <c r="M177" s="112"/>
      <c r="N177" s="30"/>
      <c r="O177" s="44"/>
      <c r="P177" s="33"/>
      <c r="Q177" s="19"/>
      <c r="R177" s="39">
        <v>1</v>
      </c>
      <c r="S177" s="30"/>
      <c r="T177" s="30"/>
      <c r="U177" s="34">
        <f t="shared" si="52"/>
        <v>2</v>
      </c>
      <c r="V177" s="32"/>
      <c r="W177" s="35"/>
      <c r="X177" s="18" t="str">
        <f t="shared" si="41"/>
        <v>AL.  4x50 mm2+AL. 1x25 mm2</v>
      </c>
      <c r="Y177" s="18" t="str">
        <f t="shared" si="42"/>
        <v xml:space="preserve"> przyłącze napow. nN</v>
      </c>
      <c r="Z177" s="18">
        <f t="shared" si="51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54">
        <v>150</v>
      </c>
      <c r="D178" s="116">
        <f t="shared" si="49"/>
        <v>171</v>
      </c>
      <c r="E178" s="53"/>
      <c r="F178" s="117" t="str">
        <f t="shared" si="44"/>
        <v>sprawdz</v>
      </c>
      <c r="G178" s="54"/>
      <c r="H178" s="54"/>
      <c r="I178" s="54"/>
      <c r="J178" s="117" t="str">
        <f t="shared" si="46"/>
        <v xml:space="preserve">uchwyty, światłowód, 0 </v>
      </c>
      <c r="K178" s="27"/>
      <c r="L178" s="31"/>
      <c r="M178" s="112"/>
      <c r="N178" s="30"/>
      <c r="O178" s="44"/>
      <c r="P178" s="33"/>
      <c r="Q178" s="19"/>
      <c r="R178" s="39">
        <v>1</v>
      </c>
      <c r="S178" s="30"/>
      <c r="T178" s="30"/>
      <c r="U178" s="34">
        <f t="shared" si="52"/>
        <v>2</v>
      </c>
      <c r="V178" s="32"/>
      <c r="W178" s="35"/>
      <c r="X178" s="18" t="str">
        <f t="shared" si="41"/>
        <v>AL.  4x50 mm2+AL. 1x25 mm2</v>
      </c>
      <c r="Y178" s="18" t="str">
        <f t="shared" si="42"/>
        <v xml:space="preserve"> przyłącze napow. nN</v>
      </c>
      <c r="Z178" s="18">
        <f t="shared" si="51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10">
        <v>151</v>
      </c>
      <c r="D179" s="116">
        <f t="shared" si="49"/>
        <v>172</v>
      </c>
      <c r="E179" s="53"/>
      <c r="F179" s="117" t="str">
        <f t="shared" si="44"/>
        <v>sprawdz</v>
      </c>
      <c r="G179" s="54"/>
      <c r="H179" s="54"/>
      <c r="I179" s="54"/>
      <c r="J179" s="117" t="str">
        <f t="shared" si="46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2"/>
        <v>2</v>
      </c>
      <c r="V179" s="32"/>
      <c r="W179" s="35"/>
      <c r="X179" s="18" t="str">
        <f t="shared" si="41"/>
        <v>AL.  4x50 mm2+AL. 1x25 mm2</v>
      </c>
      <c r="Y179" s="18" t="str">
        <f t="shared" si="42"/>
        <v xml:space="preserve"> przyłącze napow. nN</v>
      </c>
      <c r="Z179" s="18">
        <f t="shared" si="51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54">
        <v>152</v>
      </c>
      <c r="D180" s="116">
        <f t="shared" si="49"/>
        <v>173</v>
      </c>
      <c r="E180" s="56"/>
      <c r="F180" s="117" t="str">
        <f t="shared" si="44"/>
        <v>sprawdz</v>
      </c>
      <c r="G180" s="10"/>
      <c r="H180" s="10"/>
      <c r="I180" s="10"/>
      <c r="J180" s="117" t="str">
        <f t="shared" si="46"/>
        <v xml:space="preserve">uchwyty, światłowód, 0 </v>
      </c>
      <c r="K180" s="10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2"/>
        <v>2</v>
      </c>
      <c r="V180" s="35"/>
      <c r="W180" s="35"/>
      <c r="X180" s="18" t="str">
        <f t="shared" si="41"/>
        <v>AL.  4x50 mm2+AL. 1x25 mm2</v>
      </c>
      <c r="Y180" s="18" t="str">
        <f t="shared" si="42"/>
        <v xml:space="preserve"> przyłącze napow. nN</v>
      </c>
      <c r="Z180" s="18">
        <f t="shared" si="51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54">
        <v>153</v>
      </c>
      <c r="D181" s="116">
        <f t="shared" si="49"/>
        <v>174</v>
      </c>
      <c r="E181" s="56"/>
      <c r="F181" s="117" t="str">
        <f t="shared" si="44"/>
        <v>sprawdz</v>
      </c>
      <c r="G181" s="10"/>
      <c r="H181" s="10"/>
      <c r="I181" s="10"/>
      <c r="J181" s="117" t="str">
        <f t="shared" si="46"/>
        <v xml:space="preserve">uchwyty, światłowód, 0 </v>
      </c>
      <c r="K181" s="10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2"/>
        <v>2</v>
      </c>
      <c r="V181" s="35"/>
      <c r="W181" s="35"/>
      <c r="X181" s="18" t="str">
        <f t="shared" si="41"/>
        <v>AL.  4x50 mm2+AL. 1x25 mm2</v>
      </c>
      <c r="Y181" s="18" t="str">
        <f t="shared" si="42"/>
        <v xml:space="preserve"> przyłącze napow. nN</v>
      </c>
      <c r="Z181" s="18">
        <f t="shared" si="51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10">
        <v>154</v>
      </c>
      <c r="D182" s="116">
        <f t="shared" si="49"/>
        <v>175</v>
      </c>
      <c r="E182" s="11"/>
      <c r="F182" s="117" t="str">
        <f t="shared" si="44"/>
        <v>sprawdz</v>
      </c>
      <c r="G182" s="29"/>
      <c r="H182" s="10"/>
      <c r="I182" s="27"/>
      <c r="J182" s="117" t="str">
        <f t="shared" si="46"/>
        <v xml:space="preserve">uchwyty, światłowód, 0 </v>
      </c>
      <c r="K182" s="27"/>
      <c r="L182" s="31"/>
      <c r="M182" s="112"/>
      <c r="N182" s="30"/>
      <c r="O182" s="30"/>
      <c r="P182" s="33"/>
      <c r="Q182" s="19"/>
      <c r="R182" s="39">
        <v>1</v>
      </c>
      <c r="S182" s="30"/>
      <c r="T182" s="30"/>
      <c r="U182" s="34">
        <f t="shared" si="52"/>
        <v>2</v>
      </c>
      <c r="V182" s="32"/>
      <c r="W182" s="35"/>
      <c r="X182" s="18" t="str">
        <f t="shared" si="41"/>
        <v>AL.  4x50 mm2+AL. 1x25 mm2</v>
      </c>
      <c r="Y182" s="18" t="str">
        <f t="shared" si="42"/>
        <v xml:space="preserve"> przyłącze napow. nN</v>
      </c>
      <c r="Z182" s="18">
        <f t="shared" si="51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54">
        <v>155</v>
      </c>
      <c r="D183" s="116">
        <f t="shared" si="49"/>
        <v>176</v>
      </c>
      <c r="E183" s="56"/>
      <c r="F183" s="117" t="str">
        <f t="shared" si="44"/>
        <v>sprawdz</v>
      </c>
      <c r="G183" s="65"/>
      <c r="H183" s="10"/>
      <c r="I183" s="27"/>
      <c r="J183" s="117" t="str">
        <f t="shared" si="46"/>
        <v xml:space="preserve">uchwyty, światłowód, 0 </v>
      </c>
      <c r="K183" s="27"/>
      <c r="L183" s="31"/>
      <c r="M183" s="112"/>
      <c r="N183" s="30"/>
      <c r="O183" s="30"/>
      <c r="P183" s="33"/>
      <c r="Q183" s="19"/>
      <c r="R183" s="39">
        <v>1</v>
      </c>
      <c r="S183" s="30"/>
      <c r="T183" s="30"/>
      <c r="U183" s="34">
        <f t="shared" si="52"/>
        <v>2</v>
      </c>
      <c r="V183" s="32"/>
      <c r="W183" s="35"/>
      <c r="X183" s="18" t="str">
        <f t="shared" si="41"/>
        <v>AL.  4x50 mm2+AL. 1x25 mm2</v>
      </c>
      <c r="Y183" s="18" t="str">
        <f t="shared" si="42"/>
        <v xml:space="preserve"> przyłącze napow. nN</v>
      </c>
      <c r="Z183" s="18">
        <f t="shared" si="51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54">
        <v>156</v>
      </c>
      <c r="D184" s="116">
        <f t="shared" si="49"/>
        <v>177</v>
      </c>
      <c r="E184" s="56"/>
      <c r="F184" s="117" t="str">
        <f t="shared" si="44"/>
        <v>sprawdz</v>
      </c>
      <c r="G184" s="65"/>
      <c r="H184" s="10"/>
      <c r="I184" s="27"/>
      <c r="J184" s="117" t="str">
        <f t="shared" si="46"/>
        <v xml:space="preserve">uchwyty, światłowód, 0 </v>
      </c>
      <c r="K184" s="27"/>
      <c r="L184" s="31"/>
      <c r="M184" s="112"/>
      <c r="N184" s="30"/>
      <c r="O184" s="44"/>
      <c r="P184" s="33"/>
      <c r="Q184" s="19"/>
      <c r="R184" s="39">
        <v>1</v>
      </c>
      <c r="S184" s="30"/>
      <c r="T184" s="30"/>
      <c r="U184" s="34">
        <f t="shared" si="52"/>
        <v>2</v>
      </c>
      <c r="V184" s="32"/>
      <c r="W184" s="35"/>
      <c r="X184" s="18" t="str">
        <f t="shared" si="41"/>
        <v>AL.  4x50 mm2+AL. 1x25 mm2</v>
      </c>
      <c r="Y184" s="18" t="str">
        <f t="shared" si="42"/>
        <v xml:space="preserve"> przyłącze napow. nN</v>
      </c>
      <c r="Z184" s="18">
        <f t="shared" si="51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10">
        <v>157</v>
      </c>
      <c r="D185" s="116">
        <f t="shared" si="49"/>
        <v>178</v>
      </c>
      <c r="E185" s="56"/>
      <c r="F185" s="117" t="str">
        <f t="shared" si="44"/>
        <v>sprawdz</v>
      </c>
      <c r="G185" s="29"/>
      <c r="H185" s="10"/>
      <c r="I185" s="27"/>
      <c r="J185" s="117" t="str">
        <f t="shared" si="46"/>
        <v xml:space="preserve">uchwyty, światłowód, 0 </v>
      </c>
      <c r="K185" s="27"/>
      <c r="L185" s="31"/>
      <c r="M185" s="112"/>
      <c r="N185" s="30"/>
      <c r="O185" s="44"/>
      <c r="P185" s="33"/>
      <c r="Q185" s="19"/>
      <c r="R185" s="39">
        <v>1</v>
      </c>
      <c r="S185" s="30"/>
      <c r="T185" s="30"/>
      <c r="U185" s="34">
        <f t="shared" si="52"/>
        <v>2</v>
      </c>
      <c r="V185" s="32"/>
      <c r="W185" s="35"/>
      <c r="X185" s="18" t="str">
        <f t="shared" si="41"/>
        <v>AL.  4x50 mm2+AL. 1x25 mm2</v>
      </c>
      <c r="Y185" s="18" t="str">
        <f t="shared" si="42"/>
        <v xml:space="preserve"> przyłącze napow. nN</v>
      </c>
      <c r="Z185" s="18">
        <f t="shared" si="51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54">
        <v>158</v>
      </c>
      <c r="D186" s="116">
        <f t="shared" si="49"/>
        <v>179</v>
      </c>
      <c r="E186" s="53"/>
      <c r="F186" s="117" t="str">
        <f t="shared" si="44"/>
        <v>sprawdz</v>
      </c>
      <c r="G186" s="65"/>
      <c r="H186" s="10"/>
      <c r="I186" s="27"/>
      <c r="J186" s="117" t="str">
        <f t="shared" si="46"/>
        <v xml:space="preserve">uchwyty, światłowód, 0 </v>
      </c>
      <c r="K186" s="27"/>
      <c r="L186" s="31"/>
      <c r="M186" s="112"/>
      <c r="N186" s="30"/>
      <c r="O186" s="44"/>
      <c r="P186" s="33"/>
      <c r="Q186" s="19"/>
      <c r="R186" s="39">
        <v>1</v>
      </c>
      <c r="S186" s="30"/>
      <c r="T186" s="30"/>
      <c r="U186" s="34">
        <f t="shared" si="52"/>
        <v>2</v>
      </c>
      <c r="V186" s="35"/>
      <c r="W186" s="35"/>
      <c r="X186" s="18" t="str">
        <f t="shared" si="41"/>
        <v>AL.  4x50 mm2+AL. 1x25 mm2</v>
      </c>
      <c r="Y186" s="18" t="str">
        <f t="shared" si="42"/>
        <v xml:space="preserve"> przyłącze napow. nN</v>
      </c>
      <c r="Z186" s="18">
        <f t="shared" si="51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54">
        <v>159</v>
      </c>
      <c r="D187" s="116">
        <f t="shared" si="49"/>
        <v>180</v>
      </c>
      <c r="E187" s="53"/>
      <c r="F187" s="117" t="str">
        <f t="shared" si="44"/>
        <v>sprawdz</v>
      </c>
      <c r="G187" s="65"/>
      <c r="H187" s="10"/>
      <c r="I187" s="27"/>
      <c r="J187" s="117" t="str">
        <f t="shared" si="46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2"/>
        <v>2</v>
      </c>
      <c r="V187" s="35"/>
      <c r="W187" s="35"/>
      <c r="X187" s="18" t="str">
        <f t="shared" si="41"/>
        <v>AL.  4x50 mm2+AL. 1x25 mm2</v>
      </c>
      <c r="Y187" s="18" t="str">
        <f t="shared" si="42"/>
        <v xml:space="preserve"> przyłącze napow. nN</v>
      </c>
      <c r="Z187" s="18">
        <f t="shared" si="51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10">
        <v>160</v>
      </c>
      <c r="D188" s="116">
        <f t="shared" si="49"/>
        <v>181</v>
      </c>
      <c r="E188" s="56"/>
      <c r="F188" s="117" t="str">
        <f t="shared" si="44"/>
        <v>sprawdz</v>
      </c>
      <c r="G188" s="65"/>
      <c r="H188" s="10"/>
      <c r="I188" s="27"/>
      <c r="J188" s="117" t="str">
        <f t="shared" si="46"/>
        <v xml:space="preserve">uchwyty, światłowód, 0 </v>
      </c>
      <c r="K188" s="27"/>
      <c r="L188" s="31"/>
      <c r="M188" s="112"/>
      <c r="N188" s="30"/>
      <c r="O188" s="30"/>
      <c r="P188" s="33"/>
      <c r="Q188" s="19"/>
      <c r="R188" s="39">
        <v>1</v>
      </c>
      <c r="S188" s="30"/>
      <c r="T188" s="30"/>
      <c r="U188" s="34">
        <f t="shared" si="52"/>
        <v>2</v>
      </c>
      <c r="V188" s="35"/>
      <c r="W188" s="35"/>
      <c r="X188" s="18" t="str">
        <f t="shared" si="41"/>
        <v>AL.  4x50 mm2+AL. 1x25 mm2</v>
      </c>
      <c r="Y188" s="18" t="str">
        <f t="shared" si="42"/>
        <v xml:space="preserve"> przyłącze napow. nN</v>
      </c>
      <c r="Z188" s="18">
        <f t="shared" si="51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54">
        <v>161</v>
      </c>
      <c r="D189" s="116">
        <f t="shared" si="49"/>
        <v>182</v>
      </c>
      <c r="E189" s="56"/>
      <c r="F189" s="117" t="str">
        <f t="shared" si="44"/>
        <v>sprawdz</v>
      </c>
      <c r="G189" s="65"/>
      <c r="H189" s="10"/>
      <c r="I189" s="27"/>
      <c r="J189" s="117" t="str">
        <f t="shared" si="46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2"/>
        <v>2</v>
      </c>
      <c r="V189" s="32"/>
      <c r="W189" s="35"/>
      <c r="X189" s="18" t="str">
        <f t="shared" si="41"/>
        <v>AL.  4x50 mm2+AL. 1x25 mm2</v>
      </c>
      <c r="Y189" s="18" t="str">
        <f t="shared" si="42"/>
        <v xml:space="preserve"> przyłącze napow. nN</v>
      </c>
      <c r="Z189" s="18">
        <f t="shared" si="51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54">
        <v>162</v>
      </c>
      <c r="D190" s="116">
        <f t="shared" si="49"/>
        <v>183</v>
      </c>
      <c r="E190" s="56"/>
      <c r="F190" s="117" t="str">
        <f t="shared" si="44"/>
        <v>sprawdz</v>
      </c>
      <c r="G190" s="65"/>
      <c r="H190" s="10"/>
      <c r="I190" s="27"/>
      <c r="J190" s="117" t="str">
        <f t="shared" si="46"/>
        <v xml:space="preserve">uchwyty, światłowód, 0 </v>
      </c>
      <c r="K190" s="27"/>
      <c r="L190" s="31"/>
      <c r="M190" s="32"/>
      <c r="N190" s="30"/>
      <c r="O190" s="30"/>
      <c r="P190" s="33"/>
      <c r="Q190" s="19"/>
      <c r="R190" s="39">
        <v>1</v>
      </c>
      <c r="S190" s="30"/>
      <c r="T190" s="30"/>
      <c r="U190" s="34">
        <f t="shared" si="52"/>
        <v>2</v>
      </c>
      <c r="V190" s="32"/>
      <c r="W190" s="35"/>
      <c r="X190" s="18" t="str">
        <f t="shared" si="41"/>
        <v>AL.  4x50 mm2+AL. 1x25 mm2</v>
      </c>
      <c r="Y190" s="18" t="str">
        <f t="shared" si="42"/>
        <v xml:space="preserve"> przyłącze napow. nN</v>
      </c>
      <c r="Z190" s="18">
        <f t="shared" si="51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10">
        <v>163</v>
      </c>
      <c r="D191" s="116">
        <f t="shared" si="49"/>
        <v>184</v>
      </c>
      <c r="E191" s="56"/>
      <c r="F191" s="117" t="str">
        <f t="shared" si="44"/>
        <v>sprawdz</v>
      </c>
      <c r="G191" s="29"/>
      <c r="H191" s="10"/>
      <c r="I191" s="27"/>
      <c r="J191" s="117" t="str">
        <f t="shared" si="46"/>
        <v xml:space="preserve">uchwyty, światłowód, 0 </v>
      </c>
      <c r="K191" s="27"/>
      <c r="L191" s="31"/>
      <c r="M191" s="32"/>
      <c r="N191" s="30"/>
      <c r="O191" s="44"/>
      <c r="P191" s="33"/>
      <c r="Q191" s="19"/>
      <c r="R191" s="39">
        <v>1</v>
      </c>
      <c r="S191" s="30"/>
      <c r="T191" s="30"/>
      <c r="U191" s="34">
        <f t="shared" si="52"/>
        <v>2</v>
      </c>
      <c r="V191" s="32"/>
      <c r="W191" s="35"/>
      <c r="X191" s="18" t="str">
        <f t="shared" si="41"/>
        <v>AL.  4x50 mm2+AL. 1x25 mm2</v>
      </c>
      <c r="Y191" s="18" t="str">
        <f t="shared" si="42"/>
        <v xml:space="preserve"> przyłącze napow. nN</v>
      </c>
      <c r="Z191" s="18">
        <f t="shared" si="51"/>
        <v>0</v>
      </c>
      <c r="AA191" s="16" t="s">
        <v>12</v>
      </c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54">
        <v>164</v>
      </c>
      <c r="D192" s="116">
        <f t="shared" si="49"/>
        <v>185</v>
      </c>
      <c r="E192" s="56"/>
      <c r="F192" s="117" t="str">
        <f t="shared" si="44"/>
        <v>sprawdz</v>
      </c>
      <c r="G192" s="65"/>
      <c r="H192" s="10"/>
      <c r="I192" s="27"/>
      <c r="J192" s="117" t="str">
        <f t="shared" si="46"/>
        <v xml:space="preserve">uchwyty, światłowód, 0 </v>
      </c>
      <c r="K192" s="27"/>
      <c r="L192" s="31"/>
      <c r="M192" s="32"/>
      <c r="N192" s="30"/>
      <c r="O192" s="30"/>
      <c r="P192" s="33"/>
      <c r="Q192" s="19"/>
      <c r="R192" s="39">
        <v>1</v>
      </c>
      <c r="S192" s="30"/>
      <c r="T192" s="30"/>
      <c r="U192" s="34">
        <f t="shared" si="52"/>
        <v>2</v>
      </c>
      <c r="V192" s="32"/>
      <c r="W192" s="35"/>
      <c r="X192" s="18" t="str">
        <f t="shared" si="41"/>
        <v>AL.  4x50 mm2+AL. 1x25 mm2</v>
      </c>
      <c r="Y192" s="18" t="str">
        <f t="shared" si="42"/>
        <v xml:space="preserve"> przyłącze napow. nN</v>
      </c>
      <c r="Z192" s="18">
        <f t="shared" si="51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54">
        <v>165</v>
      </c>
      <c r="D193" s="116">
        <f t="shared" si="49"/>
        <v>186</v>
      </c>
      <c r="E193" s="56"/>
      <c r="F193" s="117" t="str">
        <f t="shared" si="44"/>
        <v>sprawdz</v>
      </c>
      <c r="G193" s="29"/>
      <c r="H193" s="10"/>
      <c r="I193" s="27"/>
      <c r="J193" s="117" t="str">
        <f t="shared" si="46"/>
        <v xml:space="preserve">uchwyty, światłowód, 0 </v>
      </c>
      <c r="K193" s="27"/>
      <c r="L193" s="31"/>
      <c r="M193" s="32"/>
      <c r="N193" s="30"/>
      <c r="O193" s="44"/>
      <c r="P193" s="33"/>
      <c r="Q193" s="19"/>
      <c r="R193" s="39">
        <v>1</v>
      </c>
      <c r="S193" s="30"/>
      <c r="T193" s="30"/>
      <c r="U193" s="34">
        <f t="shared" si="52"/>
        <v>2</v>
      </c>
      <c r="V193" s="35"/>
      <c r="W193" s="35"/>
      <c r="X193" s="18" t="str">
        <f t="shared" si="41"/>
        <v>AL.  4x50 mm2+AL. 1x25 mm2</v>
      </c>
      <c r="Y193" s="18" t="str">
        <f t="shared" si="42"/>
        <v xml:space="preserve"> przyłącze napow. nN</v>
      </c>
      <c r="Z193" s="18">
        <f t="shared" si="51"/>
        <v>0</v>
      </c>
      <c r="AA193" s="16"/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10">
        <v>166</v>
      </c>
      <c r="D194" s="116">
        <f t="shared" si="49"/>
        <v>187</v>
      </c>
      <c r="E194" s="56"/>
      <c r="F194" s="117" t="str">
        <f t="shared" si="44"/>
        <v>sprawdz</v>
      </c>
      <c r="G194" s="65"/>
      <c r="H194" s="10"/>
      <c r="I194" s="27"/>
      <c r="J194" s="117" t="str">
        <f t="shared" si="46"/>
        <v xml:space="preserve">uchwyty, światłowód, 0 </v>
      </c>
      <c r="K194" s="27"/>
      <c r="L194" s="31"/>
      <c r="M194" s="32"/>
      <c r="N194" s="30"/>
      <c r="O194" s="44"/>
      <c r="P194" s="33"/>
      <c r="Q194" s="19"/>
      <c r="R194" s="39">
        <v>1</v>
      </c>
      <c r="S194" s="30"/>
      <c r="T194" s="30"/>
      <c r="U194" s="34">
        <f t="shared" si="52"/>
        <v>2</v>
      </c>
      <c r="V194" s="35"/>
      <c r="W194" s="35"/>
      <c r="X194" s="18" t="str">
        <f t="shared" si="41"/>
        <v>AL.  4x50 mm2+AL. 1x25 mm2</v>
      </c>
      <c r="Y194" s="18" t="str">
        <f t="shared" si="42"/>
        <v xml:space="preserve"> przyłącze napow. nN</v>
      </c>
      <c r="Z194" s="18">
        <f t="shared" si="51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54">
        <v>167</v>
      </c>
      <c r="D195" s="116">
        <f t="shared" si="49"/>
        <v>188</v>
      </c>
      <c r="E195" s="56"/>
      <c r="F195" s="117" t="str">
        <f t="shared" si="44"/>
        <v>sprawdz</v>
      </c>
      <c r="G195" s="29"/>
      <c r="H195" s="10"/>
      <c r="I195" s="27"/>
      <c r="J195" s="117" t="str">
        <f t="shared" si="46"/>
        <v xml:space="preserve">uchwyty, światłowód, 0 </v>
      </c>
      <c r="K195" s="27"/>
      <c r="L195" s="31"/>
      <c r="M195" s="32"/>
      <c r="N195" s="30"/>
      <c r="O195" s="44"/>
      <c r="P195" s="33"/>
      <c r="Q195" s="19"/>
      <c r="R195" s="39">
        <v>1</v>
      </c>
      <c r="S195" s="30"/>
      <c r="T195" s="30"/>
      <c r="U195" s="34">
        <f t="shared" si="52"/>
        <v>2</v>
      </c>
      <c r="V195" s="35"/>
      <c r="W195" s="35"/>
      <c r="X195" s="18" t="str">
        <f t="shared" si="41"/>
        <v>AL.  4x50 mm2+AL. 1x25 mm2</v>
      </c>
      <c r="Y195" s="18" t="str">
        <f t="shared" si="42"/>
        <v xml:space="preserve"> przyłącze napow. nN</v>
      </c>
      <c r="Z195" s="18">
        <f t="shared" si="51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54">
        <v>168</v>
      </c>
      <c r="D196" s="116">
        <f t="shared" si="49"/>
        <v>189</v>
      </c>
      <c r="E196" s="56"/>
      <c r="F196" s="27"/>
      <c r="G196" s="65"/>
      <c r="H196" s="10"/>
      <c r="I196" s="27"/>
      <c r="J196" s="117" t="str">
        <f t="shared" si="46"/>
        <v xml:space="preserve">uchwyty, światłowód, 0 </v>
      </c>
      <c r="K196" s="27"/>
      <c r="L196" s="31"/>
      <c r="M196" s="32"/>
      <c r="N196" s="30"/>
      <c r="O196" s="30"/>
      <c r="P196" s="33"/>
      <c r="Q196" s="19"/>
      <c r="R196" s="39">
        <v>1</v>
      </c>
      <c r="S196" s="30"/>
      <c r="T196" s="30"/>
      <c r="U196" s="34">
        <f t="shared" si="52"/>
        <v>2</v>
      </c>
      <c r="V196" s="35"/>
      <c r="W196" s="35"/>
      <c r="X196" s="18" t="str">
        <f t="shared" si="41"/>
        <v>AL.  4x50 mm2+AL. 1x25 mm2</v>
      </c>
      <c r="Y196" s="18" t="str">
        <f t="shared" si="42"/>
        <v xml:space="preserve"> przyłącze napow. nN</v>
      </c>
      <c r="Z196" s="18">
        <f t="shared" si="51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10">
        <v>169</v>
      </c>
      <c r="D197" s="116">
        <f t="shared" si="49"/>
        <v>190</v>
      </c>
      <c r="E197" s="56"/>
      <c r="F197" s="27"/>
      <c r="G197" s="65"/>
      <c r="H197" s="10"/>
      <c r="I197" s="27"/>
      <c r="J197" s="117" t="str">
        <f t="shared" si="46"/>
        <v xml:space="preserve">uchwyty, światłowód, 0 </v>
      </c>
      <c r="K197" s="27"/>
      <c r="L197" s="31"/>
      <c r="M197" s="32"/>
      <c r="N197" s="30"/>
      <c r="O197" s="44"/>
      <c r="P197" s="33"/>
      <c r="Q197" s="19"/>
      <c r="R197" s="39">
        <v>1</v>
      </c>
      <c r="S197" s="30"/>
      <c r="T197" s="30"/>
      <c r="U197" s="34">
        <f t="shared" si="52"/>
        <v>2</v>
      </c>
      <c r="V197" s="35"/>
      <c r="W197" s="35"/>
      <c r="X197" s="18" t="str">
        <f t="shared" si="41"/>
        <v>AL.  4x50 mm2+AL. 1x25 mm2</v>
      </c>
      <c r="Y197" s="18" t="str">
        <f t="shared" si="42"/>
        <v xml:space="preserve"> przyłącze napow. nN</v>
      </c>
      <c r="Z197" s="18">
        <f t="shared" si="51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54">
        <v>170</v>
      </c>
      <c r="D198" s="116">
        <f t="shared" si="49"/>
        <v>191</v>
      </c>
      <c r="E198" s="56"/>
      <c r="F198" s="27"/>
      <c r="G198" s="65"/>
      <c r="H198" s="10"/>
      <c r="I198" s="27"/>
      <c r="J198" s="117" t="str">
        <f t="shared" si="46"/>
        <v xml:space="preserve">uchwyty, światłowód, 0 </v>
      </c>
      <c r="K198" s="27"/>
      <c r="L198" s="31"/>
      <c r="M198" s="32"/>
      <c r="N198" s="30"/>
      <c r="O198" s="44"/>
      <c r="P198" s="33"/>
      <c r="Q198" s="19"/>
      <c r="R198" s="30"/>
      <c r="S198" s="30"/>
      <c r="T198" s="30"/>
      <c r="U198" s="34">
        <f t="shared" si="52"/>
        <v>2</v>
      </c>
      <c r="V198" s="35"/>
      <c r="W198" s="35"/>
      <c r="X198" s="18" t="b">
        <f t="shared" si="41"/>
        <v>0</v>
      </c>
      <c r="Y198" s="18" t="str">
        <f t="shared" si="42"/>
        <v xml:space="preserve"> przyłącze napow. nN</v>
      </c>
      <c r="Z198" s="18">
        <f t="shared" si="51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54">
        <v>171</v>
      </c>
      <c r="D199" s="116">
        <f t="shared" si="49"/>
        <v>192</v>
      </c>
      <c r="E199" s="53"/>
      <c r="F199" s="54"/>
      <c r="G199" s="54"/>
      <c r="H199" s="54"/>
      <c r="I199" s="54"/>
      <c r="J199" s="117" t="str">
        <f t="shared" si="46"/>
        <v xml:space="preserve">uchwyty, światłowód, 0 </v>
      </c>
      <c r="K199" s="27"/>
      <c r="L199" s="31"/>
      <c r="M199" s="32"/>
      <c r="N199" s="30"/>
      <c r="O199" s="30"/>
      <c r="P199" s="33"/>
      <c r="Q199" s="19"/>
      <c r="R199" s="30"/>
      <c r="S199" s="30"/>
      <c r="T199" s="30"/>
      <c r="U199" s="34">
        <f t="shared" si="52"/>
        <v>2</v>
      </c>
      <c r="V199" s="35"/>
      <c r="W199" s="35"/>
      <c r="X199" s="18" t="b">
        <f t="shared" ref="X199:X206" si="53">IF(R199=1,("AL.  4x50 mm2+AL. 1x25 mm2"),IF(R199=2,("AL.  4x50 mm2+AL. 2x25 mm2"),IF(R199=3,("AsXSn 4x50 mm2+AsXSn 1x25 mm2"),IF(R199=4,("AsXSn 4x50 mm2+AsXSn 2x25 mm2"),IF(R199=5,("AL.  4x50 mm2"),IF(R199=6,("AsXSn 4x50 mm2"),IF(R199=9,("2xAL. 2x25 mm2"),IF(R199=8,("3xAsXSn 4x50 mm2+AsXSn 2x25 mm2"),IF(R199=10,("AsXSn 4x70 mm2+AL.  4x50 mm2+AL. 2x25 mm2"),IF(R199=11,("AL.  7x50 mm2+AL. 2x25 mm2")))))))))))</f>
        <v>0</v>
      </c>
      <c r="Y199" s="18" t="str">
        <f t="shared" ref="Y199:Y262" si="54">IF(S199="T",(", lampa OU, przyłącze napow. nN"), (" przyłącze napow. nN"))</f>
        <v xml:space="preserve"> przyłącze napow. nN</v>
      </c>
      <c r="Z199" s="18">
        <f t="shared" si="51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10">
        <v>172</v>
      </c>
      <c r="D200" s="116">
        <f t="shared" si="49"/>
        <v>193</v>
      </c>
      <c r="E200" s="53"/>
      <c r="F200" s="54"/>
      <c r="G200" s="54"/>
      <c r="H200" s="54"/>
      <c r="I200" s="54"/>
      <c r="J200" s="117" t="str">
        <f t="shared" si="46"/>
        <v xml:space="preserve">uchwyty, światłowód, 0 </v>
      </c>
      <c r="K200" s="27"/>
      <c r="L200" s="31"/>
      <c r="M200" s="32"/>
      <c r="N200" s="30"/>
      <c r="O200" s="30"/>
      <c r="P200" s="33"/>
      <c r="Q200" s="19"/>
      <c r="R200" s="30"/>
      <c r="S200" s="30"/>
      <c r="T200" s="30"/>
      <c r="U200" s="34">
        <f t="shared" si="52"/>
        <v>2</v>
      </c>
      <c r="V200" s="35"/>
      <c r="W200" s="35"/>
      <c r="X200" s="18" t="b">
        <f t="shared" si="53"/>
        <v>0</v>
      </c>
      <c r="Y200" s="18" t="str">
        <f t="shared" si="54"/>
        <v xml:space="preserve"> przyłącze napow. nN</v>
      </c>
      <c r="Z200" s="18">
        <f t="shared" si="51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54">
        <v>173</v>
      </c>
      <c r="D201" s="116">
        <f t="shared" si="49"/>
        <v>194</v>
      </c>
      <c r="E201" s="56"/>
      <c r="F201" s="10"/>
      <c r="G201" s="10"/>
      <c r="H201" s="10"/>
      <c r="I201" s="10"/>
      <c r="J201" s="117" t="str">
        <f t="shared" ref="J201:J264" si="55">CONCATENATE("uchwyty, światłowód, ",Z201,IF(Q201=1, ", mufa i zapas", " "))</f>
        <v xml:space="preserve">uchwyty, światłowód, 0 </v>
      </c>
      <c r="K201" s="10"/>
      <c r="L201" s="31"/>
      <c r="M201" s="32"/>
      <c r="N201" s="30"/>
      <c r="O201" s="30"/>
      <c r="P201" s="33"/>
      <c r="Q201" s="19"/>
      <c r="R201" s="30"/>
      <c r="S201" s="30"/>
      <c r="T201" s="30"/>
      <c r="U201" s="34">
        <f t="shared" si="52"/>
        <v>2</v>
      </c>
      <c r="V201" s="35"/>
      <c r="W201" s="35"/>
      <c r="X201" s="18" t="b">
        <f t="shared" si="53"/>
        <v>0</v>
      </c>
      <c r="Y201" s="18" t="str">
        <f t="shared" si="54"/>
        <v xml:space="preserve"> przyłącze napow. nN</v>
      </c>
      <c r="Z201" s="18">
        <f t="shared" si="51"/>
        <v>0</v>
      </c>
      <c r="AA201" s="16"/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54">
        <v>174</v>
      </c>
      <c r="D202" s="116">
        <f t="shared" si="49"/>
        <v>195</v>
      </c>
      <c r="E202" s="56"/>
      <c r="F202" s="10"/>
      <c r="G202" s="10"/>
      <c r="H202" s="10"/>
      <c r="I202" s="10"/>
      <c r="J202" s="117" t="str">
        <f t="shared" si="55"/>
        <v xml:space="preserve">uchwyty, światłowód, 0 </v>
      </c>
      <c r="K202" s="10"/>
      <c r="L202" s="31"/>
      <c r="M202" s="32"/>
      <c r="N202" s="30"/>
      <c r="O202" s="30"/>
      <c r="P202" s="33"/>
      <c r="Q202" s="19"/>
      <c r="R202" s="30"/>
      <c r="S202" s="30"/>
      <c r="T202" s="30"/>
      <c r="U202" s="34">
        <f t="shared" si="52"/>
        <v>2</v>
      </c>
      <c r="V202" s="35"/>
      <c r="W202" s="35"/>
      <c r="X202" s="18" t="b">
        <f t="shared" si="53"/>
        <v>0</v>
      </c>
      <c r="Y202" s="18" t="str">
        <f t="shared" si="54"/>
        <v xml:space="preserve"> przyłącze napow. nN</v>
      </c>
      <c r="Z202" s="18">
        <f t="shared" si="51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10">
        <v>175</v>
      </c>
      <c r="D203" s="116">
        <f t="shared" si="49"/>
        <v>196</v>
      </c>
      <c r="E203" s="56"/>
      <c r="F203" s="27"/>
      <c r="G203" s="29"/>
      <c r="H203" s="10"/>
      <c r="I203" s="27"/>
      <c r="J203" s="117" t="str">
        <f t="shared" si="55"/>
        <v xml:space="preserve">uchwyty, światłowód, 0 </v>
      </c>
      <c r="K203" s="27"/>
      <c r="L203" s="31"/>
      <c r="M203" s="32"/>
      <c r="N203" s="30"/>
      <c r="O203" s="30"/>
      <c r="P203" s="33"/>
      <c r="Q203" s="19"/>
      <c r="R203" s="30"/>
      <c r="S203" s="30"/>
      <c r="T203" s="30"/>
      <c r="U203" s="34">
        <f t="shared" si="52"/>
        <v>2</v>
      </c>
      <c r="V203" s="35"/>
      <c r="W203" s="35"/>
      <c r="X203" s="18" t="b">
        <f t="shared" si="53"/>
        <v>0</v>
      </c>
      <c r="Y203" s="18" t="str">
        <f t="shared" si="54"/>
        <v xml:space="preserve"> przyłącze napow. nN</v>
      </c>
      <c r="Z203" s="18">
        <f t="shared" si="51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10"/>
      <c r="D204" s="116">
        <f t="shared" si="49"/>
        <v>197</v>
      </c>
      <c r="E204" s="56"/>
      <c r="F204" s="27"/>
      <c r="G204" s="65"/>
      <c r="H204" s="10"/>
      <c r="I204" s="27"/>
      <c r="J204" s="117" t="str">
        <f t="shared" si="55"/>
        <v xml:space="preserve">uchwyty, światłowód, 0 </v>
      </c>
      <c r="K204" s="27"/>
      <c r="L204" s="31"/>
      <c r="M204" s="32"/>
      <c r="N204" s="30"/>
      <c r="O204" s="30"/>
      <c r="P204" s="33"/>
      <c r="Q204" s="19"/>
      <c r="R204" s="30"/>
      <c r="S204" s="30"/>
      <c r="T204" s="30"/>
      <c r="U204" s="34">
        <f t="shared" si="52"/>
        <v>2</v>
      </c>
      <c r="V204" s="35"/>
      <c r="W204" s="35"/>
      <c r="X204" s="18" t="b">
        <f t="shared" si="53"/>
        <v>0</v>
      </c>
      <c r="Y204" s="18" t="str">
        <f t="shared" si="54"/>
        <v xml:space="preserve"> przyłącze napow. nN</v>
      </c>
      <c r="Z204" s="18">
        <f t="shared" si="51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10"/>
      <c r="D205" s="116">
        <f t="shared" si="49"/>
        <v>198</v>
      </c>
      <c r="E205" s="56"/>
      <c r="F205" s="27"/>
      <c r="G205" s="65"/>
      <c r="H205" s="10"/>
      <c r="I205" s="27"/>
      <c r="J205" s="117" t="str">
        <f t="shared" si="55"/>
        <v xml:space="preserve">uchwyty, światłowód, 0 </v>
      </c>
      <c r="K205" s="27"/>
      <c r="L205" s="31"/>
      <c r="M205" s="32"/>
      <c r="N205" s="30"/>
      <c r="O205" s="30"/>
      <c r="P205" s="33"/>
      <c r="Q205" s="19"/>
      <c r="R205" s="30"/>
      <c r="S205" s="30"/>
      <c r="T205" s="30"/>
      <c r="U205" s="34">
        <f t="shared" si="52"/>
        <v>2</v>
      </c>
      <c r="V205" s="35"/>
      <c r="W205" s="35"/>
      <c r="X205" s="18" t="b">
        <f t="shared" si="53"/>
        <v>0</v>
      </c>
      <c r="Y205" s="18" t="str">
        <f t="shared" si="54"/>
        <v xml:space="preserve"> przyłącze napow. nN</v>
      </c>
      <c r="Z205" s="18">
        <f t="shared" si="51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10"/>
      <c r="D206" s="116">
        <f t="shared" si="49"/>
        <v>199</v>
      </c>
      <c r="E206" s="56"/>
      <c r="F206" s="27"/>
      <c r="G206" s="65"/>
      <c r="H206" s="10"/>
      <c r="I206" s="27"/>
      <c r="J206" s="117" t="str">
        <f t="shared" si="55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0"/>
      <c r="S206" s="30"/>
      <c r="T206" s="30"/>
      <c r="U206" s="34">
        <f t="shared" si="52"/>
        <v>2</v>
      </c>
      <c r="V206" s="35"/>
      <c r="W206" s="35"/>
      <c r="X206" s="18" t="b">
        <f t="shared" si="53"/>
        <v>0</v>
      </c>
      <c r="Y206" s="18" t="str">
        <f t="shared" si="54"/>
        <v xml:space="preserve"> przyłącze napow. nN</v>
      </c>
      <c r="Z206" s="18">
        <f t="shared" si="51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/>
      <c r="D207" s="116">
        <f t="shared" si="49"/>
        <v>200</v>
      </c>
      <c r="E207" s="56"/>
      <c r="F207" s="27"/>
      <c r="G207" s="65"/>
      <c r="H207" s="10"/>
      <c r="I207" s="27"/>
      <c r="J207" s="117" t="str">
        <f t="shared" si="55"/>
        <v xml:space="preserve">uchwyty, światłowód, 0 </v>
      </c>
      <c r="K207" s="27"/>
      <c r="L207" s="31"/>
      <c r="M207" s="32"/>
      <c r="N207" s="30"/>
      <c r="O207" s="30"/>
      <c r="P207" s="33"/>
      <c r="Q207" s="19"/>
      <c r="R207" s="30"/>
      <c r="S207" s="30"/>
      <c r="T207" s="30"/>
      <c r="U207" s="34">
        <f t="shared" si="52"/>
        <v>2</v>
      </c>
      <c r="V207" s="35"/>
      <c r="W207" s="35"/>
      <c r="X207" s="18" t="b">
        <f t="shared" ref="X207:X270" si="56">IF(R207=1,("AL.  4x50 mm2+AL. 1x25 mm2"),IF(R207=2,("AL.  4x50 mm2+AL. 2x25 mm2"),IF(R207=3,("AsXSn 4x50 mm2+AsXSn 1x25 mm2"),IF(R207=4,("AsXSn 4x50 mm2+AsXSn 2x25 mm2"),IF(R207=5,("AL.  4x50 mm2"),IF(R207=6,("AsXSn 4x50 mm2"),IF(R207=9,("2xAL. 2x25 mm2"),IF(R207=8,("3xAsXSn 4x50 mm2+AsXSn 2x25 mm2")))))))))</f>
        <v>0</v>
      </c>
      <c r="Y207" s="18" t="str">
        <f t="shared" si="54"/>
        <v xml:space="preserve"> przyłącze napow. nN</v>
      </c>
      <c r="Z207" s="18">
        <f t="shared" si="51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10"/>
      <c r="D208" s="116">
        <f t="shared" si="49"/>
        <v>201</v>
      </c>
      <c r="E208" s="56"/>
      <c r="F208" s="27"/>
      <c r="G208" s="65"/>
      <c r="H208" s="10"/>
      <c r="I208" s="27"/>
      <c r="J208" s="117" t="str">
        <f t="shared" si="55"/>
        <v xml:space="preserve">uchwyty, światłowód, 0 </v>
      </c>
      <c r="K208" s="27"/>
      <c r="L208" s="31"/>
      <c r="M208" s="32"/>
      <c r="N208" s="30"/>
      <c r="O208" s="30"/>
      <c r="P208" s="33"/>
      <c r="Q208" s="19"/>
      <c r="R208" s="30"/>
      <c r="S208" s="30"/>
      <c r="T208" s="30"/>
      <c r="U208" s="34">
        <f t="shared" si="52"/>
        <v>2</v>
      </c>
      <c r="V208" s="35"/>
      <c r="W208" s="35"/>
      <c r="X208" s="18" t="b">
        <f t="shared" si="56"/>
        <v>0</v>
      </c>
      <c r="Y208" s="18" t="str">
        <f t="shared" si="54"/>
        <v xml:space="preserve"> przyłącze napow. nN</v>
      </c>
      <c r="Z208" s="18">
        <f t="shared" si="51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10"/>
      <c r="D209" s="116">
        <f t="shared" si="49"/>
        <v>202</v>
      </c>
      <c r="E209" s="56"/>
      <c r="F209" s="27"/>
      <c r="G209" s="65"/>
      <c r="H209" s="10"/>
      <c r="I209" s="27"/>
      <c r="J209" s="117" t="str">
        <f t="shared" si="55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0"/>
      <c r="S209" s="30"/>
      <c r="T209" s="30"/>
      <c r="U209" s="34">
        <f t="shared" si="52"/>
        <v>2</v>
      </c>
      <c r="V209" s="35"/>
      <c r="W209" s="35"/>
      <c r="X209" s="18" t="b">
        <f t="shared" si="56"/>
        <v>0</v>
      </c>
      <c r="Y209" s="18" t="str">
        <f t="shared" si="54"/>
        <v xml:space="preserve"> przyłącze napow. nN</v>
      </c>
      <c r="Z209" s="18">
        <f t="shared" si="51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/>
      <c r="D210" s="116">
        <f t="shared" si="49"/>
        <v>203</v>
      </c>
      <c r="E210" s="56"/>
      <c r="F210" s="27"/>
      <c r="G210" s="65"/>
      <c r="H210" s="10"/>
      <c r="I210" s="27"/>
      <c r="J210" s="117" t="str">
        <f t="shared" si="55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0"/>
      <c r="S210" s="30"/>
      <c r="T210" s="30"/>
      <c r="U210" s="34">
        <f t="shared" si="52"/>
        <v>2</v>
      </c>
      <c r="V210" s="35"/>
      <c r="W210" s="35"/>
      <c r="X210" s="18" t="b">
        <f t="shared" si="56"/>
        <v>0</v>
      </c>
      <c r="Y210" s="18" t="str">
        <f t="shared" si="54"/>
        <v xml:space="preserve"> przyłącze napow. nN</v>
      </c>
      <c r="Z210" s="18">
        <f t="shared" si="51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10"/>
      <c r="D211" s="116">
        <f t="shared" si="49"/>
        <v>204</v>
      </c>
      <c r="E211" s="56"/>
      <c r="F211" s="27"/>
      <c r="G211" s="65"/>
      <c r="H211" s="10"/>
      <c r="I211" s="27"/>
      <c r="J211" s="117" t="str">
        <f t="shared" si="55"/>
        <v xml:space="preserve">uchwyty, światłowód, 0 </v>
      </c>
      <c r="K211" s="27"/>
      <c r="L211" s="31"/>
      <c r="M211" s="32"/>
      <c r="N211" s="30"/>
      <c r="O211" s="30"/>
      <c r="P211" s="33"/>
      <c r="Q211" s="19"/>
      <c r="R211" s="30"/>
      <c r="S211" s="30"/>
      <c r="T211" s="30"/>
      <c r="U211" s="34">
        <f t="shared" si="52"/>
        <v>2</v>
      </c>
      <c r="V211" s="35"/>
      <c r="W211" s="35"/>
      <c r="X211" s="18" t="b">
        <f t="shared" si="56"/>
        <v>0</v>
      </c>
      <c r="Y211" s="18" t="str">
        <f t="shared" si="54"/>
        <v xml:space="preserve"> przyłącze napow. nN</v>
      </c>
      <c r="Z211" s="18">
        <f t="shared" si="51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10"/>
      <c r="D212" s="116">
        <f t="shared" si="49"/>
        <v>205</v>
      </c>
      <c r="E212" s="56"/>
      <c r="F212" s="27"/>
      <c r="G212" s="65"/>
      <c r="H212" s="10"/>
      <c r="I212" s="27"/>
      <c r="J212" s="117" t="str">
        <f t="shared" si="55"/>
        <v xml:space="preserve">uchwyty, światłowód, 0 </v>
      </c>
      <c r="K212" s="27"/>
      <c r="L212" s="31"/>
      <c r="M212" s="32"/>
      <c r="N212" s="30"/>
      <c r="O212" s="30"/>
      <c r="P212" s="33"/>
      <c r="Q212" s="19"/>
      <c r="R212" s="30"/>
      <c r="S212" s="30"/>
      <c r="T212" s="30"/>
      <c r="U212" s="34">
        <f t="shared" si="52"/>
        <v>2</v>
      </c>
      <c r="V212" s="35"/>
      <c r="W212" s="35"/>
      <c r="X212" s="18" t="b">
        <f t="shared" si="56"/>
        <v>0</v>
      </c>
      <c r="Y212" s="18" t="str">
        <f t="shared" si="54"/>
        <v xml:space="preserve"> przyłącze napow. nN</v>
      </c>
      <c r="Z212" s="18">
        <f t="shared" si="51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/>
      <c r="D213" s="116">
        <f t="shared" si="49"/>
        <v>206</v>
      </c>
      <c r="E213" s="56"/>
      <c r="F213" s="27"/>
      <c r="G213" s="65"/>
      <c r="H213" s="10"/>
      <c r="I213" s="27"/>
      <c r="J213" s="117" t="str">
        <f t="shared" si="55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0"/>
      <c r="S213" s="30"/>
      <c r="T213" s="30"/>
      <c r="U213" s="34">
        <f t="shared" si="52"/>
        <v>2</v>
      </c>
      <c r="V213" s="35"/>
      <c r="W213" s="35"/>
      <c r="X213" s="18" t="b">
        <f t="shared" si="56"/>
        <v>0</v>
      </c>
      <c r="Y213" s="18" t="str">
        <f t="shared" si="54"/>
        <v xml:space="preserve"> przyłącze napow. nN</v>
      </c>
      <c r="Z213" s="18">
        <f t="shared" si="51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ref="D214:D262" si="57">MAX(D213:E213)+1</f>
        <v>207</v>
      </c>
      <c r="E214" s="56"/>
      <c r="F214" s="27"/>
      <c r="G214" s="65"/>
      <c r="H214" s="10"/>
      <c r="I214" s="27"/>
      <c r="J214" s="117" t="str">
        <f t="shared" si="55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0"/>
      <c r="S214" s="30"/>
      <c r="T214" s="30"/>
      <c r="U214" s="34">
        <f t="shared" si="52"/>
        <v>2</v>
      </c>
      <c r="V214" s="35"/>
      <c r="W214" s="35"/>
      <c r="X214" s="18" t="b">
        <f t="shared" si="56"/>
        <v>0</v>
      </c>
      <c r="Y214" s="18" t="str">
        <f t="shared" si="54"/>
        <v xml:space="preserve"> przyłącze napow. nN</v>
      </c>
      <c r="Z214" s="18">
        <f t="shared" si="51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7"/>
        <v>208</v>
      </c>
      <c r="E215" s="56"/>
      <c r="F215" s="27"/>
      <c r="G215" s="65"/>
      <c r="H215" s="10"/>
      <c r="I215" s="27"/>
      <c r="J215" s="117" t="str">
        <f t="shared" si="55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0"/>
      <c r="S215" s="30"/>
      <c r="T215" s="30"/>
      <c r="U215" s="34">
        <f t="shared" si="52"/>
        <v>2</v>
      </c>
      <c r="V215" s="35"/>
      <c r="W215" s="35"/>
      <c r="X215" s="18" t="b">
        <f t="shared" si="56"/>
        <v>0</v>
      </c>
      <c r="Y215" s="18" t="str">
        <f t="shared" si="54"/>
        <v xml:space="preserve"> przyłącze napow. nN</v>
      </c>
      <c r="Z215" s="18">
        <f t="shared" si="51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si="57"/>
        <v>209</v>
      </c>
      <c r="E216" s="56"/>
      <c r="F216" s="27"/>
      <c r="G216" s="65"/>
      <c r="H216" s="10"/>
      <c r="I216" s="27"/>
      <c r="J216" s="117" t="str">
        <f t="shared" si="55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0"/>
      <c r="S216" s="30"/>
      <c r="T216" s="30"/>
      <c r="U216" s="34">
        <f t="shared" si="52"/>
        <v>2</v>
      </c>
      <c r="V216" s="35"/>
      <c r="W216" s="35"/>
      <c r="X216" s="18" t="b">
        <f t="shared" si="56"/>
        <v>0</v>
      </c>
      <c r="Y216" s="18" t="str">
        <f t="shared" si="54"/>
        <v xml:space="preserve"> przyłącze napow. nN</v>
      </c>
      <c r="Z216" s="18">
        <f t="shared" si="51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7"/>
        <v>210</v>
      </c>
      <c r="E217" s="56"/>
      <c r="F217" s="27"/>
      <c r="G217" s="65"/>
      <c r="H217" s="10"/>
      <c r="I217" s="27"/>
      <c r="J217" s="117" t="str">
        <f t="shared" si="55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0"/>
      <c r="S217" s="30"/>
      <c r="T217" s="30"/>
      <c r="U217" s="34">
        <f t="shared" si="52"/>
        <v>2</v>
      </c>
      <c r="V217" s="35"/>
      <c r="W217" s="35"/>
      <c r="X217" s="18" t="b">
        <f t="shared" si="56"/>
        <v>0</v>
      </c>
      <c r="Y217" s="18" t="str">
        <f t="shared" si="54"/>
        <v xml:space="preserve"> przyłącze napow. nN</v>
      </c>
      <c r="Z217" s="18">
        <f t="shared" si="51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7"/>
        <v>211</v>
      </c>
      <c r="E218" s="56"/>
      <c r="F218" s="27"/>
      <c r="G218" s="65"/>
      <c r="H218" s="10"/>
      <c r="I218" s="27"/>
      <c r="J218" s="117" t="str">
        <f t="shared" si="55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0"/>
      <c r="S218" s="30"/>
      <c r="T218" s="30"/>
      <c r="U218" s="34">
        <f t="shared" si="52"/>
        <v>2</v>
      </c>
      <c r="V218" s="35"/>
      <c r="W218" s="35"/>
      <c r="X218" s="18" t="b">
        <f t="shared" si="56"/>
        <v>0</v>
      </c>
      <c r="Y218" s="18" t="str">
        <f t="shared" si="54"/>
        <v xml:space="preserve"> przyłącze napow. nN</v>
      </c>
      <c r="Z218" s="18">
        <f t="shared" si="51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7"/>
        <v>212</v>
      </c>
      <c r="E219" s="56"/>
      <c r="F219" s="27"/>
      <c r="G219" s="65"/>
      <c r="H219" s="10"/>
      <c r="I219" s="27"/>
      <c r="J219" s="117" t="str">
        <f t="shared" si="55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0"/>
      <c r="S219" s="30"/>
      <c r="T219" s="30"/>
      <c r="U219" s="34">
        <f t="shared" si="52"/>
        <v>2</v>
      </c>
      <c r="V219" s="35"/>
      <c r="W219" s="35"/>
      <c r="X219" s="18" t="b">
        <f t="shared" si="56"/>
        <v>0</v>
      </c>
      <c r="Y219" s="18" t="str">
        <f t="shared" si="54"/>
        <v xml:space="preserve"> przyłącze napow. nN</v>
      </c>
      <c r="Z219" s="18">
        <f t="shared" si="51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7"/>
        <v>213</v>
      </c>
      <c r="E220" s="56"/>
      <c r="F220" s="27"/>
      <c r="G220" s="65"/>
      <c r="H220" s="10"/>
      <c r="I220" s="27"/>
      <c r="J220" s="117" t="str">
        <f t="shared" si="55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0"/>
      <c r="S220" s="30"/>
      <c r="T220" s="30"/>
      <c r="U220" s="34">
        <f t="shared" si="52"/>
        <v>2</v>
      </c>
      <c r="V220" s="35"/>
      <c r="W220" s="35"/>
      <c r="X220" s="18" t="b">
        <f t="shared" si="56"/>
        <v>0</v>
      </c>
      <c r="Y220" s="18" t="str">
        <f t="shared" si="54"/>
        <v xml:space="preserve"> przyłącze napow. nN</v>
      </c>
      <c r="Z220" s="18">
        <f t="shared" si="51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54"/>
      <c r="D221" s="116">
        <f t="shared" si="57"/>
        <v>214</v>
      </c>
      <c r="E221" s="53"/>
      <c r="F221" s="54"/>
      <c r="G221" s="54"/>
      <c r="H221" s="54"/>
      <c r="I221" s="54"/>
      <c r="J221" s="117" t="str">
        <f t="shared" si="55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0"/>
      <c r="S221" s="30"/>
      <c r="T221" s="30"/>
      <c r="U221" s="34">
        <f>SUM(U118:U220)</f>
        <v>2438</v>
      </c>
      <c r="V221" s="32"/>
      <c r="W221" s="35"/>
      <c r="X221" s="18" t="b">
        <f t="shared" si="56"/>
        <v>0</v>
      </c>
      <c r="Y221" s="18" t="str">
        <f t="shared" si="54"/>
        <v xml:space="preserve"> przyłącze napow. nN</v>
      </c>
      <c r="Z221" s="18">
        <f t="shared" si="51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54"/>
      <c r="D222" s="116">
        <f t="shared" si="57"/>
        <v>215</v>
      </c>
      <c r="E222" s="53"/>
      <c r="F222" s="54"/>
      <c r="G222" s="54"/>
      <c r="H222" s="54"/>
      <c r="I222" s="54"/>
      <c r="J222" s="117" t="str">
        <f t="shared" si="55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0"/>
      <c r="S222" s="30"/>
      <c r="T222" s="30"/>
      <c r="U222" s="34">
        <v>2738</v>
      </c>
      <c r="V222" s="35"/>
      <c r="W222" s="35"/>
      <c r="X222" s="18" t="b">
        <f t="shared" si="56"/>
        <v>0</v>
      </c>
      <c r="Y222" s="18" t="str">
        <f t="shared" si="54"/>
        <v xml:space="preserve"> przyłącze napow. nN</v>
      </c>
      <c r="Z222" s="18">
        <f t="shared" si="51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59"/>
      <c r="D223" s="116">
        <f t="shared" si="57"/>
        <v>216</v>
      </c>
      <c r="E223" s="62"/>
      <c r="F223" s="59"/>
      <c r="G223" s="59"/>
      <c r="H223" s="59"/>
      <c r="I223" s="59"/>
      <c r="J223" s="117" t="str">
        <f t="shared" si="55"/>
        <v xml:space="preserve">uchwyty, światłowód, 0 </v>
      </c>
      <c r="K223" s="59"/>
      <c r="L223" s="31"/>
      <c r="M223" s="32"/>
      <c r="N223" s="69"/>
      <c r="O223" s="69"/>
      <c r="P223" s="33"/>
      <c r="Q223" s="19"/>
      <c r="R223" s="69"/>
      <c r="S223" s="69"/>
      <c r="T223" s="69"/>
      <c r="U223" s="34">
        <f t="shared" si="52"/>
        <v>2</v>
      </c>
      <c r="V223" s="35"/>
      <c r="W223" s="35"/>
      <c r="X223" s="18" t="b">
        <f t="shared" si="56"/>
        <v>0</v>
      </c>
      <c r="Y223" s="18" t="str">
        <f t="shared" si="54"/>
        <v xml:space="preserve"> przyłącze napow. nN</v>
      </c>
      <c r="Z223" s="18">
        <f t="shared" si="51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61"/>
      <c r="D224" s="116">
        <f t="shared" si="57"/>
        <v>217</v>
      </c>
      <c r="E224" s="60"/>
      <c r="F224" s="61"/>
      <c r="G224" s="61"/>
      <c r="H224" s="61"/>
      <c r="I224" s="61"/>
      <c r="J224" s="117" t="str">
        <f t="shared" si="55"/>
        <v xml:space="preserve">uchwyty, światłowód, 0 </v>
      </c>
      <c r="K224" s="61"/>
      <c r="L224" s="31"/>
      <c r="M224" s="32"/>
      <c r="N224" s="58"/>
      <c r="O224" s="58"/>
      <c r="P224" s="33"/>
      <c r="Q224" s="19"/>
      <c r="R224" s="58"/>
      <c r="S224" s="58"/>
      <c r="T224" s="58"/>
      <c r="U224" s="34">
        <f t="shared" si="52"/>
        <v>2</v>
      </c>
      <c r="V224" s="35"/>
      <c r="W224" s="35"/>
      <c r="X224" s="18" t="b">
        <f t="shared" si="56"/>
        <v>0</v>
      </c>
      <c r="Y224" s="18" t="str">
        <f t="shared" si="54"/>
        <v xml:space="preserve"> przyłącze napow. nN</v>
      </c>
      <c r="Z224" s="18">
        <f t="shared" ref="Z224:Z281" si="58">IF(OR(N224="Kr",N224="K"),"wspornik krańcowy",IF(N224="P","wspornik przelotowy",IF(OR(N224="Nr",N224="RNKr",N224="Np."),"wspornik narożny",IF(N224="N","wspornik narożny",IF(N224="Or","wspornik odporowy",IF(OR(N224="RPP",N224="RPPb",N224="RPPR"),"wspornik przelotowy",IF(N224="RPK","wspornik przelotowy",IF(OR(N224="RPKr",N224="RPKb"),"wspornik przelotowy",IF(N224="BN","wspornik przelotowy",0)))))))))</f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63"/>
      <c r="D225" s="116">
        <f t="shared" si="57"/>
        <v>218</v>
      </c>
      <c r="E225" s="62"/>
      <c r="F225" s="63"/>
      <c r="G225" s="63"/>
      <c r="H225" s="63"/>
      <c r="I225" s="63"/>
      <c r="J225" s="117" t="str">
        <f t="shared" si="55"/>
        <v xml:space="preserve">uchwyty, światłowód, 0 </v>
      </c>
      <c r="K225" s="63"/>
      <c r="L225" s="31"/>
      <c r="M225" s="32"/>
      <c r="N225" s="57"/>
      <c r="O225" s="57"/>
      <c r="P225" s="33"/>
      <c r="Q225" s="19"/>
      <c r="R225" s="57"/>
      <c r="S225" s="57"/>
      <c r="T225" s="57"/>
      <c r="U225" s="34">
        <f t="shared" si="52"/>
        <v>2</v>
      </c>
      <c r="V225" s="35"/>
      <c r="W225" s="35"/>
      <c r="X225" s="18" t="b">
        <f t="shared" si="56"/>
        <v>0</v>
      </c>
      <c r="Y225" s="18" t="str">
        <f t="shared" si="54"/>
        <v xml:space="preserve"> przyłącze napow. nN</v>
      </c>
      <c r="Z225" s="18">
        <f t="shared" si="58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10"/>
      <c r="D226" s="116">
        <f t="shared" si="57"/>
        <v>219</v>
      </c>
      <c r="E226" s="56"/>
      <c r="F226" s="27" t="str">
        <f t="shared" ref="F226:F247" si="59">IF(OR(N226="Nr",N226="Kr",N226="Or",N226="RPKr",N226="RNKr"),1472,IF(N226="P",227,IF(N226="BN",454,IF(N226="Np.",1250,"sprawdz"))))</f>
        <v>sprawdz</v>
      </c>
      <c r="G226" s="65"/>
      <c r="H226" s="10" t="str">
        <f t="shared" ref="H226:H241" si="60">IF(O226="-10/ZN",CONCATENATE("żel. ",N226,O226),CONCATENATE("wir. ",N226,O226))</f>
        <v xml:space="preserve">wir. </v>
      </c>
      <c r="I226" s="27" t="str">
        <f t="shared" ref="I226:I230" si="61">CONCATENATE(X226,Y226)</f>
        <v>FAŁSZ, lampa OU, przyłącze napow. nN</v>
      </c>
      <c r="J226" s="117" t="str">
        <f t="shared" si="55"/>
        <v xml:space="preserve">uchwyty, światłowód, 0 </v>
      </c>
      <c r="K226" s="27" t="str">
        <f t="shared" ref="K226:K235" si="62">CONCATENATE(P226,"(",U226,")")</f>
        <v>(2)</v>
      </c>
      <c r="L226" s="31"/>
      <c r="M226" s="32"/>
      <c r="N226" s="30"/>
      <c r="O226" s="44"/>
      <c r="P226" s="33"/>
      <c r="Q226" s="19"/>
      <c r="R226" s="30"/>
      <c r="S226" s="30" t="s">
        <v>3</v>
      </c>
      <c r="T226" s="30"/>
      <c r="U226" s="34">
        <f t="shared" si="52"/>
        <v>2</v>
      </c>
      <c r="V226" s="35"/>
      <c r="W226" s="35"/>
      <c r="X226" s="18" t="b">
        <f t="shared" si="56"/>
        <v>0</v>
      </c>
      <c r="Y226" s="18" t="str">
        <f t="shared" si="54"/>
        <v>, lampa OU, przyłącze napow. nN</v>
      </c>
      <c r="Z226" s="18">
        <f t="shared" si="58"/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10"/>
      <c r="D227" s="116">
        <f t="shared" si="57"/>
        <v>220</v>
      </c>
      <c r="E227" s="56"/>
      <c r="F227" s="27" t="str">
        <f t="shared" si="59"/>
        <v>sprawdz</v>
      </c>
      <c r="G227" s="65"/>
      <c r="H227" s="10" t="str">
        <f t="shared" si="60"/>
        <v xml:space="preserve">wir. </v>
      </c>
      <c r="I227" s="27" t="str">
        <f t="shared" si="61"/>
        <v>FAŁSZ, lampa OU, przyłącze napow. nN</v>
      </c>
      <c r="J227" s="117" t="str">
        <f t="shared" si="55"/>
        <v xml:space="preserve">uchwyty, światłowód, 0 </v>
      </c>
      <c r="K227" s="27" t="str">
        <f t="shared" si="62"/>
        <v>(2)</v>
      </c>
      <c r="L227" s="31"/>
      <c r="M227" s="32"/>
      <c r="N227" s="30"/>
      <c r="O227" s="30"/>
      <c r="P227" s="33"/>
      <c r="Q227" s="19"/>
      <c r="R227" s="30"/>
      <c r="S227" s="30" t="s">
        <v>3</v>
      </c>
      <c r="T227" s="30"/>
      <c r="U227" s="34">
        <f t="shared" si="52"/>
        <v>2</v>
      </c>
      <c r="V227" s="35"/>
      <c r="W227" s="35"/>
      <c r="X227" s="18" t="b">
        <f t="shared" si="56"/>
        <v>0</v>
      </c>
      <c r="Y227" s="18" t="str">
        <f t="shared" si="54"/>
        <v>, lampa OU, przyłącze napow. nN</v>
      </c>
      <c r="Z227" s="18">
        <f t="shared" si="58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57"/>
        <v>221</v>
      </c>
      <c r="E228" s="56"/>
      <c r="F228" s="27" t="str">
        <f t="shared" si="59"/>
        <v>sprawdz</v>
      </c>
      <c r="G228" s="29"/>
      <c r="H228" s="10" t="str">
        <f t="shared" si="60"/>
        <v xml:space="preserve">wir. </v>
      </c>
      <c r="I228" s="27" t="str">
        <f t="shared" si="61"/>
        <v>FAŁSZ, lampa OU, przyłącze napow. nN</v>
      </c>
      <c r="J228" s="117" t="str">
        <f t="shared" si="55"/>
        <v xml:space="preserve">uchwyty, światłowód, 0 </v>
      </c>
      <c r="K228" s="27" t="str">
        <f t="shared" si="62"/>
        <v>(2)</v>
      </c>
      <c r="L228" s="31"/>
      <c r="M228" s="32"/>
      <c r="N228" s="30"/>
      <c r="O228" s="30"/>
      <c r="P228" s="33"/>
      <c r="Q228" s="19"/>
      <c r="R228" s="30"/>
      <c r="S228" s="30" t="s">
        <v>3</v>
      </c>
      <c r="T228" s="30"/>
      <c r="U228" s="34">
        <f t="shared" si="52"/>
        <v>2</v>
      </c>
      <c r="V228" s="35"/>
      <c r="W228" s="35"/>
      <c r="X228" s="18" t="b">
        <f t="shared" si="56"/>
        <v>0</v>
      </c>
      <c r="Y228" s="18" t="str">
        <f t="shared" si="54"/>
        <v>, lampa OU, przyłącze napow. nN</v>
      </c>
      <c r="Z228" s="18">
        <f t="shared" si="58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57"/>
        <v>222</v>
      </c>
      <c r="E229" s="56"/>
      <c r="F229" s="27" t="str">
        <f t="shared" si="59"/>
        <v>sprawdz</v>
      </c>
      <c r="G229" s="29"/>
      <c r="H229" s="10" t="str">
        <f t="shared" si="60"/>
        <v xml:space="preserve">wir. </v>
      </c>
      <c r="I229" s="27" t="str">
        <f t="shared" si="61"/>
        <v>FAŁSZ, lampa OU, przyłącze napow. nN</v>
      </c>
      <c r="J229" s="117" t="str">
        <f t="shared" si="55"/>
        <v xml:space="preserve">uchwyty, światłowód, 0 </v>
      </c>
      <c r="K229" s="27" t="str">
        <f t="shared" si="62"/>
        <v>(2)</v>
      </c>
      <c r="L229" s="31"/>
      <c r="M229" s="32"/>
      <c r="N229" s="30"/>
      <c r="O229" s="30"/>
      <c r="P229" s="33"/>
      <c r="Q229" s="19"/>
      <c r="R229" s="30"/>
      <c r="S229" s="30" t="s">
        <v>3</v>
      </c>
      <c r="T229" s="30"/>
      <c r="U229" s="34">
        <f t="shared" ref="U229:U292" si="63">P229+2</f>
        <v>2</v>
      </c>
      <c r="V229" s="35"/>
      <c r="W229" s="35"/>
      <c r="X229" s="18" t="b">
        <f t="shared" si="56"/>
        <v>0</v>
      </c>
      <c r="Y229" s="18" t="str">
        <f t="shared" si="54"/>
        <v>, lampa OU, przyłącze napow. nN</v>
      </c>
      <c r="Z229" s="18">
        <f t="shared" si="58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57"/>
        <v>223</v>
      </c>
      <c r="E230" s="56"/>
      <c r="F230" s="27" t="str">
        <f t="shared" si="59"/>
        <v>sprawdz</v>
      </c>
      <c r="G230" s="65"/>
      <c r="H230" s="10" t="str">
        <f t="shared" si="60"/>
        <v xml:space="preserve">wir. </v>
      </c>
      <c r="I230" s="27" t="str">
        <f t="shared" si="61"/>
        <v>FAŁSZ, lampa OU, przyłącze napow. nN</v>
      </c>
      <c r="J230" s="117" t="str">
        <f t="shared" si="55"/>
        <v xml:space="preserve">uchwyty, światłowód, 0 </v>
      </c>
      <c r="K230" s="27" t="str">
        <f t="shared" si="62"/>
        <v>(2)</v>
      </c>
      <c r="L230" s="31"/>
      <c r="M230" s="32"/>
      <c r="N230" s="30"/>
      <c r="O230" s="30"/>
      <c r="P230" s="33"/>
      <c r="Q230" s="19"/>
      <c r="R230" s="30"/>
      <c r="S230" s="30" t="s">
        <v>3</v>
      </c>
      <c r="T230" s="30"/>
      <c r="U230" s="34">
        <f t="shared" si="63"/>
        <v>2</v>
      </c>
      <c r="V230" s="35"/>
      <c r="W230" s="35"/>
      <c r="X230" s="18" t="b">
        <f t="shared" si="56"/>
        <v>0</v>
      </c>
      <c r="Y230" s="18" t="str">
        <f t="shared" si="54"/>
        <v>, lampa OU, przyłącze napow. nN</v>
      </c>
      <c r="Z230" s="18">
        <f t="shared" si="58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10"/>
      <c r="D231" s="116">
        <f t="shared" si="57"/>
        <v>224</v>
      </c>
      <c r="E231" s="56"/>
      <c r="F231" s="27" t="str">
        <f t="shared" si="59"/>
        <v>sprawdz</v>
      </c>
      <c r="G231" s="65"/>
      <c r="H231" s="10" t="str">
        <f t="shared" si="60"/>
        <v xml:space="preserve">wir. </v>
      </c>
      <c r="I231" s="27"/>
      <c r="J231" s="117" t="str">
        <f t="shared" si="55"/>
        <v xml:space="preserve">uchwyty, światłowód, 0 </v>
      </c>
      <c r="K231" s="27" t="str">
        <f t="shared" si="62"/>
        <v>(2)</v>
      </c>
      <c r="L231" s="31"/>
      <c r="M231" s="32"/>
      <c r="N231" s="30"/>
      <c r="O231" s="30"/>
      <c r="P231" s="33"/>
      <c r="Q231" s="19"/>
      <c r="R231" s="30"/>
      <c r="S231" s="30" t="s">
        <v>3</v>
      </c>
      <c r="T231" s="30"/>
      <c r="U231" s="34">
        <f t="shared" si="63"/>
        <v>2</v>
      </c>
      <c r="V231" s="35"/>
      <c r="W231" s="35"/>
      <c r="X231" s="18" t="b">
        <f t="shared" si="56"/>
        <v>0</v>
      </c>
      <c r="Y231" s="18" t="str">
        <f t="shared" si="54"/>
        <v>, lampa OU, przyłącze napow. nN</v>
      </c>
      <c r="Z231" s="18">
        <f t="shared" si="58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10"/>
      <c r="D232" s="116">
        <f t="shared" si="57"/>
        <v>225</v>
      </c>
      <c r="E232" s="56"/>
      <c r="F232" s="27" t="str">
        <f t="shared" si="59"/>
        <v>sprawdz</v>
      </c>
      <c r="G232" s="65"/>
      <c r="H232" s="10" t="str">
        <f t="shared" si="60"/>
        <v xml:space="preserve">wir. </v>
      </c>
      <c r="I232" s="27"/>
      <c r="J232" s="117" t="str">
        <f t="shared" si="55"/>
        <v xml:space="preserve">uchwyty, światłowód, 0 </v>
      </c>
      <c r="K232" s="27" t="str">
        <f t="shared" si="62"/>
        <v>(2)</v>
      </c>
      <c r="L232" s="31"/>
      <c r="M232" s="32"/>
      <c r="N232" s="30"/>
      <c r="O232" s="30"/>
      <c r="P232" s="33"/>
      <c r="Q232" s="19"/>
      <c r="R232" s="30"/>
      <c r="S232" s="30" t="s">
        <v>3</v>
      </c>
      <c r="T232" s="30"/>
      <c r="U232" s="34">
        <f t="shared" si="63"/>
        <v>2</v>
      </c>
      <c r="V232" s="35"/>
      <c r="W232" s="35"/>
      <c r="X232" s="18" t="b">
        <f t="shared" si="56"/>
        <v>0</v>
      </c>
      <c r="Y232" s="18" t="str">
        <f t="shared" si="54"/>
        <v>, lampa OU, przyłącze napow. nN</v>
      </c>
      <c r="Z232" s="18">
        <f t="shared" si="58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10"/>
      <c r="D233" s="116">
        <f t="shared" si="57"/>
        <v>226</v>
      </c>
      <c r="E233" s="56"/>
      <c r="F233" s="27" t="str">
        <f t="shared" si="59"/>
        <v>sprawdz</v>
      </c>
      <c r="G233" s="65"/>
      <c r="H233" s="10" t="str">
        <f t="shared" si="60"/>
        <v xml:space="preserve">wir. </v>
      </c>
      <c r="I233" s="27"/>
      <c r="J233" s="117" t="str">
        <f t="shared" si="55"/>
        <v xml:space="preserve">uchwyty, światłowód, 0 </v>
      </c>
      <c r="K233" s="27" t="str">
        <f t="shared" si="62"/>
        <v>(2)</v>
      </c>
      <c r="L233" s="31"/>
      <c r="M233" s="32"/>
      <c r="N233" s="30"/>
      <c r="O233" s="30"/>
      <c r="P233" s="33"/>
      <c r="Q233" s="19"/>
      <c r="R233" s="30"/>
      <c r="S233" s="30" t="s">
        <v>3</v>
      </c>
      <c r="T233" s="30"/>
      <c r="U233" s="34">
        <f t="shared" si="63"/>
        <v>2</v>
      </c>
      <c r="V233" s="35"/>
      <c r="W233" s="35"/>
      <c r="X233" s="18" t="b">
        <f t="shared" si="56"/>
        <v>0</v>
      </c>
      <c r="Y233" s="18" t="str">
        <f t="shared" si="54"/>
        <v>, lampa OU, przyłącze napow. nN</v>
      </c>
      <c r="Z233" s="18">
        <f t="shared" si="58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10"/>
      <c r="D234" s="116">
        <f t="shared" si="57"/>
        <v>227</v>
      </c>
      <c r="E234" s="56"/>
      <c r="F234" s="27" t="str">
        <f t="shared" si="59"/>
        <v>sprawdz</v>
      </c>
      <c r="G234" s="65"/>
      <c r="H234" s="10" t="str">
        <f t="shared" si="60"/>
        <v xml:space="preserve">wir. </v>
      </c>
      <c r="I234" s="27"/>
      <c r="J234" s="117" t="str">
        <f t="shared" si="55"/>
        <v xml:space="preserve">uchwyty, światłowód, 0 </v>
      </c>
      <c r="K234" s="27" t="str">
        <f t="shared" si="62"/>
        <v>(2)</v>
      </c>
      <c r="L234" s="31"/>
      <c r="M234" s="32"/>
      <c r="N234" s="30"/>
      <c r="O234" s="30"/>
      <c r="P234" s="33"/>
      <c r="Q234" s="19"/>
      <c r="R234" s="30"/>
      <c r="S234" s="30" t="s">
        <v>3</v>
      </c>
      <c r="T234" s="30"/>
      <c r="U234" s="34">
        <f t="shared" si="63"/>
        <v>2</v>
      </c>
      <c r="V234" s="35"/>
      <c r="W234" s="35"/>
      <c r="X234" s="18" t="b">
        <f t="shared" si="56"/>
        <v>0</v>
      </c>
      <c r="Y234" s="18" t="str">
        <f t="shared" si="54"/>
        <v>, lampa OU, przyłącze napow. nN</v>
      </c>
      <c r="Z234" s="18">
        <f t="shared" si="58"/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10"/>
      <c r="D235" s="116">
        <f t="shared" si="57"/>
        <v>228</v>
      </c>
      <c r="E235" s="56"/>
      <c r="F235" s="27" t="str">
        <f t="shared" si="59"/>
        <v>sprawdz</v>
      </c>
      <c r="G235" s="65"/>
      <c r="H235" s="10" t="str">
        <f t="shared" si="60"/>
        <v xml:space="preserve">wir. </v>
      </c>
      <c r="I235" s="27"/>
      <c r="J235" s="117" t="str">
        <f t="shared" si="55"/>
        <v xml:space="preserve">uchwyty, światłowód, 0 </v>
      </c>
      <c r="K235" s="27" t="str">
        <f t="shared" si="62"/>
        <v>(2)</v>
      </c>
      <c r="L235" s="31"/>
      <c r="M235" s="32"/>
      <c r="N235" s="30"/>
      <c r="O235" s="30"/>
      <c r="P235" s="33"/>
      <c r="Q235" s="43"/>
      <c r="R235" s="30"/>
      <c r="S235" s="30" t="s">
        <v>3</v>
      </c>
      <c r="T235" s="30"/>
      <c r="U235" s="34">
        <f t="shared" si="63"/>
        <v>2</v>
      </c>
      <c r="V235" s="35"/>
      <c r="W235" s="35"/>
      <c r="X235" s="18" t="b">
        <f t="shared" si="56"/>
        <v>0</v>
      </c>
      <c r="Y235" s="18" t="str">
        <f t="shared" si="54"/>
        <v>, lampa OU, przyłącze napow. nN</v>
      </c>
      <c r="Z235" s="18">
        <f t="shared" si="58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57"/>
        <v>229</v>
      </c>
      <c r="E236" s="56"/>
      <c r="F236" s="27" t="str">
        <f t="shared" si="59"/>
        <v>sprawdz</v>
      </c>
      <c r="G236" s="65"/>
      <c r="H236" s="10" t="str">
        <f t="shared" si="60"/>
        <v xml:space="preserve">wir. </v>
      </c>
      <c r="I236" s="27"/>
      <c r="J236" s="117" t="str">
        <f t="shared" si="55"/>
        <v xml:space="preserve">uchwyty, światłowód, 0 </v>
      </c>
      <c r="K236" s="27"/>
      <c r="L236" s="31"/>
      <c r="M236" s="32"/>
      <c r="N236" s="30"/>
      <c r="O236" s="30"/>
      <c r="P236" s="33"/>
      <c r="Q236" s="19"/>
      <c r="R236" s="30"/>
      <c r="S236" s="30" t="s">
        <v>3</v>
      </c>
      <c r="T236" s="30"/>
      <c r="U236" s="34">
        <f t="shared" si="63"/>
        <v>2</v>
      </c>
      <c r="V236" s="35"/>
      <c r="W236" s="35"/>
      <c r="X236" s="18" t="b">
        <f t="shared" si="56"/>
        <v>0</v>
      </c>
      <c r="Y236" s="18" t="str">
        <f t="shared" si="54"/>
        <v>, lampa OU, przyłącze napow. nN</v>
      </c>
      <c r="Z236" s="18">
        <f t="shared" si="58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57"/>
        <v>230</v>
      </c>
      <c r="E237" s="56"/>
      <c r="F237" s="27" t="str">
        <f t="shared" si="59"/>
        <v>sprawdz</v>
      </c>
      <c r="G237" s="65"/>
      <c r="H237" s="10" t="str">
        <f t="shared" si="60"/>
        <v xml:space="preserve">wir. </v>
      </c>
      <c r="I237" s="27"/>
      <c r="J237" s="117" t="str">
        <f t="shared" si="55"/>
        <v xml:space="preserve">uchwyty, światłowód, 0 </v>
      </c>
      <c r="K237" s="27"/>
      <c r="L237" s="31"/>
      <c r="M237" s="32"/>
      <c r="N237" s="30"/>
      <c r="O237" s="30"/>
      <c r="P237" s="33"/>
      <c r="Q237" s="19"/>
      <c r="R237" s="30"/>
      <c r="S237" s="30" t="s">
        <v>3</v>
      </c>
      <c r="T237" s="30"/>
      <c r="U237" s="34">
        <f t="shared" si="63"/>
        <v>2</v>
      </c>
      <c r="V237" s="35"/>
      <c r="W237" s="35"/>
      <c r="X237" s="18" t="b">
        <f t="shared" si="56"/>
        <v>0</v>
      </c>
      <c r="Y237" s="18" t="str">
        <f t="shared" si="54"/>
        <v>, lampa OU, przyłącze napow. nN</v>
      </c>
      <c r="Z237" s="18">
        <f t="shared" si="58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57"/>
        <v>231</v>
      </c>
      <c r="E238" s="56"/>
      <c r="F238" s="27" t="str">
        <f t="shared" si="59"/>
        <v>sprawdz</v>
      </c>
      <c r="G238" s="65"/>
      <c r="H238" s="10" t="str">
        <f t="shared" si="60"/>
        <v xml:space="preserve">wir. </v>
      </c>
      <c r="I238" s="27"/>
      <c r="J238" s="117" t="str">
        <f t="shared" si="55"/>
        <v xml:space="preserve">uchwyty, światłowód, 0 </v>
      </c>
      <c r="K238" s="27"/>
      <c r="L238" s="31"/>
      <c r="M238" s="32"/>
      <c r="N238" s="30"/>
      <c r="O238" s="44"/>
      <c r="P238" s="33"/>
      <c r="Q238" s="43"/>
      <c r="R238" s="30"/>
      <c r="S238" s="30" t="s">
        <v>3</v>
      </c>
      <c r="T238" s="30"/>
      <c r="U238" s="34">
        <f t="shared" si="63"/>
        <v>2</v>
      </c>
      <c r="V238" s="35"/>
      <c r="W238" s="35"/>
      <c r="X238" s="18" t="b">
        <f t="shared" si="56"/>
        <v>0</v>
      </c>
      <c r="Y238" s="18" t="str">
        <f t="shared" si="54"/>
        <v>, lampa OU, przyłącze napow. nN</v>
      </c>
      <c r="Z238" s="18">
        <f t="shared" si="58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57"/>
        <v>232</v>
      </c>
      <c r="E239" s="56"/>
      <c r="F239" s="27" t="str">
        <f t="shared" si="59"/>
        <v>sprawdz</v>
      </c>
      <c r="G239" s="29"/>
      <c r="H239" s="10" t="str">
        <f t="shared" si="60"/>
        <v xml:space="preserve">wir. </v>
      </c>
      <c r="I239" s="27"/>
      <c r="J239" s="117" t="str">
        <f t="shared" si="55"/>
        <v xml:space="preserve">uchwyty, światłowód, 0 </v>
      </c>
      <c r="K239" s="27"/>
      <c r="L239" s="31"/>
      <c r="M239" s="32"/>
      <c r="N239" s="30"/>
      <c r="O239" s="44"/>
      <c r="P239" s="33"/>
      <c r="Q239" s="19"/>
      <c r="R239" s="30"/>
      <c r="S239" s="30" t="s">
        <v>3</v>
      </c>
      <c r="T239" s="30"/>
      <c r="U239" s="34">
        <f t="shared" si="63"/>
        <v>2</v>
      </c>
      <c r="V239" s="35"/>
      <c r="W239" s="35"/>
      <c r="X239" s="18" t="b">
        <f t="shared" si="56"/>
        <v>0</v>
      </c>
      <c r="Y239" s="18" t="str">
        <f t="shared" si="54"/>
        <v>, lampa OU, przyłącze napow. nN</v>
      </c>
      <c r="Z239" s="18">
        <f t="shared" si="58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57"/>
        <v>233</v>
      </c>
      <c r="E240" s="56"/>
      <c r="F240" s="27" t="str">
        <f t="shared" si="59"/>
        <v>sprawdz</v>
      </c>
      <c r="G240" s="29"/>
      <c r="H240" s="10" t="str">
        <f t="shared" si="60"/>
        <v xml:space="preserve">wir. </v>
      </c>
      <c r="I240" s="27"/>
      <c r="J240" s="117" t="str">
        <f t="shared" si="55"/>
        <v xml:space="preserve">uchwyty, światłowód, 0 </v>
      </c>
      <c r="K240" s="27"/>
      <c r="L240" s="31"/>
      <c r="M240" s="32"/>
      <c r="N240" s="30"/>
      <c r="O240" s="44"/>
      <c r="P240" s="33"/>
      <c r="Q240" s="19"/>
      <c r="R240" s="30"/>
      <c r="S240" s="30" t="s">
        <v>3</v>
      </c>
      <c r="T240" s="30"/>
      <c r="U240" s="34">
        <f t="shared" si="63"/>
        <v>2</v>
      </c>
      <c r="V240" s="35"/>
      <c r="W240" s="35"/>
      <c r="X240" s="18" t="b">
        <f t="shared" si="56"/>
        <v>0</v>
      </c>
      <c r="Y240" s="18" t="str">
        <f t="shared" si="54"/>
        <v>, lampa OU, przyłącze napow. nN</v>
      </c>
      <c r="Z240" s="18">
        <f t="shared" si="58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57"/>
        <v>234</v>
      </c>
      <c r="E241" s="56"/>
      <c r="F241" s="27" t="str">
        <f t="shared" si="59"/>
        <v>sprawdz</v>
      </c>
      <c r="G241" s="65"/>
      <c r="H241" s="10" t="str">
        <f t="shared" si="60"/>
        <v xml:space="preserve">wir. </v>
      </c>
      <c r="I241" s="27"/>
      <c r="J241" s="117" t="str">
        <f t="shared" si="55"/>
        <v xml:space="preserve">uchwyty, światłowód, 0 </v>
      </c>
      <c r="K241" s="27"/>
      <c r="L241" s="31"/>
      <c r="M241" s="32"/>
      <c r="N241" s="30"/>
      <c r="O241" s="44"/>
      <c r="P241" s="33"/>
      <c r="Q241" s="19"/>
      <c r="R241" s="30"/>
      <c r="S241" s="30" t="s">
        <v>3</v>
      </c>
      <c r="T241" s="30"/>
      <c r="U241" s="34">
        <f t="shared" si="63"/>
        <v>2</v>
      </c>
      <c r="V241" s="35"/>
      <c r="W241" s="35"/>
      <c r="X241" s="18" t="b">
        <f t="shared" si="56"/>
        <v>0</v>
      </c>
      <c r="Y241" s="18" t="str">
        <f t="shared" si="54"/>
        <v>, lampa OU, przyłącze napow. nN</v>
      </c>
      <c r="Z241" s="18">
        <f t="shared" si="58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57"/>
        <v>235</v>
      </c>
      <c r="E242" s="56"/>
      <c r="F242" s="27" t="str">
        <f t="shared" si="59"/>
        <v>sprawdz</v>
      </c>
      <c r="G242" s="65"/>
      <c r="H242" s="10"/>
      <c r="I242" s="27"/>
      <c r="J242" s="117" t="str">
        <f t="shared" si="55"/>
        <v xml:space="preserve">uchwyty, światłowód, 0 </v>
      </c>
      <c r="K242" s="27"/>
      <c r="L242" s="31"/>
      <c r="M242" s="32"/>
      <c r="N242" s="30"/>
      <c r="O242" s="44"/>
      <c r="P242" s="33"/>
      <c r="Q242" s="19"/>
      <c r="R242" s="30"/>
      <c r="S242" s="30" t="s">
        <v>3</v>
      </c>
      <c r="T242" s="30"/>
      <c r="U242" s="34">
        <f t="shared" si="63"/>
        <v>2</v>
      </c>
      <c r="V242" s="35"/>
      <c r="W242" s="35"/>
      <c r="X242" s="18" t="b">
        <f t="shared" si="56"/>
        <v>0</v>
      </c>
      <c r="Y242" s="18" t="str">
        <f t="shared" si="54"/>
        <v>, lampa OU, przyłącze napow. nN</v>
      </c>
      <c r="Z242" s="18">
        <f t="shared" si="58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57"/>
        <v>236</v>
      </c>
      <c r="E243" s="56"/>
      <c r="F243" s="27" t="str">
        <f t="shared" si="59"/>
        <v>sprawdz</v>
      </c>
      <c r="G243" s="65"/>
      <c r="H243" s="10"/>
      <c r="I243" s="27"/>
      <c r="J243" s="117" t="str">
        <f t="shared" si="55"/>
        <v xml:space="preserve">uchwyty, światłowód, 0 </v>
      </c>
      <c r="K243" s="27"/>
      <c r="L243" s="31"/>
      <c r="M243" s="32"/>
      <c r="N243" s="30"/>
      <c r="O243" s="44"/>
      <c r="P243" s="33"/>
      <c r="Q243" s="19"/>
      <c r="R243" s="30"/>
      <c r="S243" s="30" t="s">
        <v>3</v>
      </c>
      <c r="T243" s="30"/>
      <c r="U243" s="34">
        <f t="shared" si="63"/>
        <v>2</v>
      </c>
      <c r="V243" s="35"/>
      <c r="W243" s="35"/>
      <c r="X243" s="18" t="b">
        <f t="shared" si="56"/>
        <v>0</v>
      </c>
      <c r="Y243" s="18" t="str">
        <f t="shared" si="54"/>
        <v>, lampa OU, przyłącze napow. nN</v>
      </c>
      <c r="Z243" s="18">
        <f t="shared" si="58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57"/>
        <v>237</v>
      </c>
      <c r="E244" s="56"/>
      <c r="F244" s="27" t="str">
        <f t="shared" si="59"/>
        <v>sprawdz</v>
      </c>
      <c r="G244" s="65"/>
      <c r="H244" s="10"/>
      <c r="I244" s="27"/>
      <c r="J244" s="117" t="str">
        <f t="shared" si="55"/>
        <v xml:space="preserve">uchwyty, światłowód, 0 </v>
      </c>
      <c r="K244" s="27"/>
      <c r="L244" s="31"/>
      <c r="M244" s="32"/>
      <c r="N244" s="30"/>
      <c r="O244" s="44"/>
      <c r="P244" s="33"/>
      <c r="Q244" s="19"/>
      <c r="R244" s="30"/>
      <c r="S244" s="30" t="s">
        <v>3</v>
      </c>
      <c r="T244" s="30"/>
      <c r="U244" s="34">
        <f t="shared" si="63"/>
        <v>2</v>
      </c>
      <c r="V244" s="35"/>
      <c r="W244" s="35"/>
      <c r="X244" s="18" t="b">
        <f t="shared" si="56"/>
        <v>0</v>
      </c>
      <c r="Y244" s="18" t="str">
        <f t="shared" si="54"/>
        <v>, lampa OU, przyłącze napow. nN</v>
      </c>
      <c r="Z244" s="18">
        <f t="shared" si="58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57"/>
        <v>238</v>
      </c>
      <c r="E245" s="56"/>
      <c r="F245" s="27" t="str">
        <f t="shared" si="59"/>
        <v>sprawdz</v>
      </c>
      <c r="G245" s="65"/>
      <c r="H245" s="10"/>
      <c r="I245" s="27"/>
      <c r="J245" s="117" t="str">
        <f t="shared" si="55"/>
        <v xml:space="preserve">uchwyty, światłowód, 0 </v>
      </c>
      <c r="K245" s="27"/>
      <c r="L245" s="31"/>
      <c r="M245" s="32"/>
      <c r="N245" s="30"/>
      <c r="O245" s="44"/>
      <c r="P245" s="33"/>
      <c r="Q245" s="19"/>
      <c r="R245" s="30"/>
      <c r="S245" s="30" t="s">
        <v>3</v>
      </c>
      <c r="T245" s="30"/>
      <c r="U245" s="34">
        <f t="shared" si="63"/>
        <v>2</v>
      </c>
      <c r="V245" s="35"/>
      <c r="W245" s="35"/>
      <c r="X245" s="18" t="b">
        <f t="shared" si="56"/>
        <v>0</v>
      </c>
      <c r="Y245" s="18" t="str">
        <f t="shared" si="54"/>
        <v>, lampa OU, przyłącze napow. nN</v>
      </c>
      <c r="Z245" s="18">
        <f t="shared" si="58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57"/>
        <v>239</v>
      </c>
      <c r="E246" s="56"/>
      <c r="F246" s="27" t="str">
        <f t="shared" si="59"/>
        <v>sprawdz</v>
      </c>
      <c r="G246" s="65"/>
      <c r="H246" s="10"/>
      <c r="I246" s="27"/>
      <c r="J246" s="117" t="str">
        <f t="shared" si="55"/>
        <v xml:space="preserve">uchwyty, światłowód, 0 </v>
      </c>
      <c r="K246" s="27"/>
      <c r="L246" s="31"/>
      <c r="M246" s="32"/>
      <c r="N246" s="14"/>
      <c r="O246" s="44"/>
      <c r="P246" s="33"/>
      <c r="Q246" s="19"/>
      <c r="R246" s="30"/>
      <c r="S246" s="30" t="s">
        <v>3</v>
      </c>
      <c r="T246" s="30"/>
      <c r="U246" s="34">
        <f t="shared" si="63"/>
        <v>2</v>
      </c>
      <c r="V246" s="35"/>
      <c r="W246" s="35"/>
      <c r="X246" s="18" t="b">
        <f t="shared" si="56"/>
        <v>0</v>
      </c>
      <c r="Y246" s="18" t="str">
        <f t="shared" si="54"/>
        <v>, lampa OU, przyłącze napow. nN</v>
      </c>
      <c r="Z246" s="18">
        <f t="shared" si="58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54"/>
      <c r="D247" s="116">
        <f t="shared" si="57"/>
        <v>240</v>
      </c>
      <c r="E247" s="53"/>
      <c r="F247" s="27" t="str">
        <f t="shared" si="59"/>
        <v>sprawdz</v>
      </c>
      <c r="G247" s="54"/>
      <c r="H247" s="54"/>
      <c r="I247" s="54"/>
      <c r="J247" s="117" t="str">
        <f t="shared" si="55"/>
        <v xml:space="preserve">uchwyty, światłowód, 0 </v>
      </c>
      <c r="K247" s="27"/>
      <c r="L247" s="31"/>
      <c r="M247" s="32"/>
      <c r="N247" s="30"/>
      <c r="O247" s="30"/>
      <c r="P247" s="33"/>
      <c r="Q247" s="19"/>
      <c r="R247" s="30"/>
      <c r="S247" s="30" t="s">
        <v>3</v>
      </c>
      <c r="T247" s="30"/>
      <c r="U247" s="34">
        <f t="shared" si="63"/>
        <v>2</v>
      </c>
      <c r="V247" s="35"/>
      <c r="W247" s="35"/>
      <c r="X247" s="18" t="b">
        <f t="shared" si="56"/>
        <v>0</v>
      </c>
      <c r="Y247" s="18" t="str">
        <f t="shared" si="54"/>
        <v>, lampa OU, przyłącze napow. nN</v>
      </c>
      <c r="Z247" s="18">
        <f t="shared" si="58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54"/>
      <c r="D248" s="116">
        <f t="shared" si="57"/>
        <v>241</v>
      </c>
      <c r="E248" s="53"/>
      <c r="F248" s="54"/>
      <c r="G248" s="54"/>
      <c r="H248" s="54"/>
      <c r="I248" s="54"/>
      <c r="J248" s="117" t="str">
        <f t="shared" si="55"/>
        <v xml:space="preserve">uchwyty, światłowód, 0 </v>
      </c>
      <c r="K248" s="27"/>
      <c r="L248" s="31"/>
      <c r="M248" s="32"/>
      <c r="N248" s="30"/>
      <c r="O248" s="30"/>
      <c r="P248" s="33"/>
      <c r="Q248" s="19"/>
      <c r="R248" s="30"/>
      <c r="S248" s="30" t="s">
        <v>3</v>
      </c>
      <c r="T248" s="30"/>
      <c r="U248" s="34">
        <f t="shared" si="63"/>
        <v>2</v>
      </c>
      <c r="V248" s="35"/>
      <c r="W248" s="35"/>
      <c r="X248" s="18" t="b">
        <f t="shared" si="56"/>
        <v>0</v>
      </c>
      <c r="Y248" s="18" t="str">
        <f t="shared" si="54"/>
        <v>, lampa OU, przyłącze napow. nN</v>
      </c>
      <c r="Z248" s="18">
        <f t="shared" si="58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10"/>
      <c r="D249" s="116">
        <f t="shared" si="57"/>
        <v>242</v>
      </c>
      <c r="E249" s="56"/>
      <c r="F249" s="10"/>
      <c r="G249" s="10"/>
      <c r="H249" s="10"/>
      <c r="I249" s="10"/>
      <c r="J249" s="117" t="str">
        <f t="shared" si="55"/>
        <v xml:space="preserve">uchwyty, światłowód, 0 </v>
      </c>
      <c r="K249" s="10"/>
      <c r="L249" s="31"/>
      <c r="M249" s="32"/>
      <c r="N249" s="30"/>
      <c r="O249" s="30"/>
      <c r="P249" s="33"/>
      <c r="Q249" s="19"/>
      <c r="R249" s="30"/>
      <c r="S249" s="30" t="s">
        <v>3</v>
      </c>
      <c r="T249" s="30"/>
      <c r="U249" s="34">
        <f t="shared" si="63"/>
        <v>2</v>
      </c>
      <c r="V249" s="35"/>
      <c r="W249" s="35"/>
      <c r="X249" s="18" t="b">
        <f t="shared" si="56"/>
        <v>0</v>
      </c>
      <c r="Y249" s="18" t="str">
        <f t="shared" si="54"/>
        <v>, lampa OU, przyłącze napow. nN</v>
      </c>
      <c r="Z249" s="18">
        <f t="shared" si="58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12"/>
      <c r="D250" s="116">
        <f t="shared" si="57"/>
        <v>243</v>
      </c>
      <c r="E250" s="11"/>
      <c r="F250" s="12"/>
      <c r="G250" s="12"/>
      <c r="H250" s="12"/>
      <c r="I250" s="12"/>
      <c r="J250" s="117" t="str">
        <f t="shared" si="55"/>
        <v xml:space="preserve">uchwyty, światłowód, 0 </v>
      </c>
      <c r="K250" s="12"/>
      <c r="L250" s="31"/>
      <c r="M250" s="32"/>
      <c r="N250" s="14"/>
      <c r="O250" s="14"/>
      <c r="P250" s="33"/>
      <c r="Q250" s="19"/>
      <c r="R250" s="14"/>
      <c r="S250" s="30" t="s">
        <v>3</v>
      </c>
      <c r="T250" s="14"/>
      <c r="U250" s="34">
        <f t="shared" si="63"/>
        <v>2</v>
      </c>
      <c r="V250" s="35"/>
      <c r="W250" s="35"/>
      <c r="X250" s="18" t="b">
        <f t="shared" si="56"/>
        <v>0</v>
      </c>
      <c r="Y250" s="18" t="str">
        <f t="shared" si="54"/>
        <v>, lampa OU, przyłącze napow. nN</v>
      </c>
      <c r="Z250" s="18">
        <f t="shared" si="58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57"/>
        <v>244</v>
      </c>
      <c r="E251" s="56"/>
      <c r="F251" s="10"/>
      <c r="G251" s="10"/>
      <c r="H251" s="10"/>
      <c r="I251" s="10"/>
      <c r="J251" s="117" t="str">
        <f t="shared" si="55"/>
        <v xml:space="preserve">uchwyty, światłowód, 0 </v>
      </c>
      <c r="K251" s="10"/>
      <c r="L251" s="31"/>
      <c r="M251" s="32"/>
      <c r="N251" s="30"/>
      <c r="O251" s="30"/>
      <c r="P251" s="33"/>
      <c r="Q251" s="43"/>
      <c r="R251" s="30"/>
      <c r="S251" s="30" t="s">
        <v>3</v>
      </c>
      <c r="T251" s="30"/>
      <c r="U251" s="34">
        <f t="shared" si="63"/>
        <v>2</v>
      </c>
      <c r="V251" s="35"/>
      <c r="W251" s="35"/>
      <c r="X251" s="18" t="b">
        <f t="shared" si="56"/>
        <v>0</v>
      </c>
      <c r="Y251" s="18" t="str">
        <f t="shared" si="54"/>
        <v>, lampa OU, przyłącze napow. nN</v>
      </c>
      <c r="Z251" s="18">
        <f t="shared" si="58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0"/>
      <c r="D252" s="116">
        <f t="shared" si="57"/>
        <v>245</v>
      </c>
      <c r="E252" s="56"/>
      <c r="F252" s="27"/>
      <c r="G252" s="65"/>
      <c r="H252" s="10"/>
      <c r="I252" s="27"/>
      <c r="J252" s="117" t="str">
        <f t="shared" si="55"/>
        <v xml:space="preserve">uchwyty, światłowód, 0 </v>
      </c>
      <c r="K252" s="27"/>
      <c r="L252" s="31"/>
      <c r="M252" s="32"/>
      <c r="N252" s="30"/>
      <c r="O252" s="30"/>
      <c r="P252" s="33"/>
      <c r="Q252" s="19"/>
      <c r="R252" s="30"/>
      <c r="S252" s="30" t="s">
        <v>3</v>
      </c>
      <c r="T252" s="30"/>
      <c r="U252" s="34">
        <f t="shared" si="63"/>
        <v>2</v>
      </c>
      <c r="V252" s="35"/>
      <c r="W252" s="35"/>
      <c r="X252" s="18" t="b">
        <f t="shared" si="56"/>
        <v>0</v>
      </c>
      <c r="Y252" s="18" t="str">
        <f t="shared" si="54"/>
        <v>, lampa OU, przyłącze napow. nN</v>
      </c>
      <c r="Z252" s="18">
        <f t="shared" si="58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57"/>
        <v>246</v>
      </c>
      <c r="E253" s="56"/>
      <c r="F253" s="27"/>
      <c r="G253" s="65"/>
      <c r="H253" s="10"/>
      <c r="I253" s="27"/>
      <c r="J253" s="117" t="str">
        <f t="shared" si="55"/>
        <v xml:space="preserve">uchwyty, światłowód, 0 </v>
      </c>
      <c r="K253" s="27"/>
      <c r="L253" s="31"/>
      <c r="M253" s="32"/>
      <c r="N253" s="30"/>
      <c r="O253" s="30"/>
      <c r="P253" s="33"/>
      <c r="Q253" s="19"/>
      <c r="R253" s="30"/>
      <c r="S253" s="30" t="s">
        <v>3</v>
      </c>
      <c r="T253" s="30"/>
      <c r="U253" s="34">
        <f t="shared" si="63"/>
        <v>2</v>
      </c>
      <c r="V253" s="35"/>
      <c r="W253" s="35"/>
      <c r="X253" s="18" t="b">
        <f t="shared" si="56"/>
        <v>0</v>
      </c>
      <c r="Y253" s="18" t="str">
        <f t="shared" si="54"/>
        <v>, lampa OU, przyłącze napow. nN</v>
      </c>
      <c r="Z253" s="18">
        <f t="shared" si="58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57"/>
        <v>247</v>
      </c>
      <c r="E254" s="56"/>
      <c r="F254" s="27"/>
      <c r="G254" s="65"/>
      <c r="H254" s="10"/>
      <c r="I254" s="27"/>
      <c r="J254" s="117" t="str">
        <f t="shared" si="55"/>
        <v xml:space="preserve">uchwyty, światłowód, 0 </v>
      </c>
      <c r="K254" s="27"/>
      <c r="L254" s="31"/>
      <c r="M254" s="32"/>
      <c r="N254" s="30"/>
      <c r="O254" s="44"/>
      <c r="P254" s="33"/>
      <c r="Q254" s="19"/>
      <c r="R254" s="30"/>
      <c r="S254" s="30" t="s">
        <v>3</v>
      </c>
      <c r="T254" s="30"/>
      <c r="U254" s="34">
        <f t="shared" si="63"/>
        <v>2</v>
      </c>
      <c r="V254" s="35"/>
      <c r="W254" s="35"/>
      <c r="X254" s="18" t="b">
        <f t="shared" si="56"/>
        <v>0</v>
      </c>
      <c r="Y254" s="18" t="str">
        <f t="shared" si="54"/>
        <v>, lampa OU, przyłącze napow. nN</v>
      </c>
      <c r="Z254" s="18">
        <f t="shared" si="58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57"/>
        <v>248</v>
      </c>
      <c r="E255" s="56"/>
      <c r="F255" s="27"/>
      <c r="G255" s="65"/>
      <c r="H255" s="10"/>
      <c r="I255" s="27"/>
      <c r="J255" s="117" t="str">
        <f t="shared" si="55"/>
        <v xml:space="preserve">uchwyty, światłowód, 0 </v>
      </c>
      <c r="K255" s="27"/>
      <c r="L255" s="31"/>
      <c r="M255" s="32"/>
      <c r="N255" s="30"/>
      <c r="O255" s="30"/>
      <c r="P255" s="33"/>
      <c r="Q255" s="19"/>
      <c r="R255" s="30"/>
      <c r="S255" s="30" t="s">
        <v>3</v>
      </c>
      <c r="T255" s="30"/>
      <c r="U255" s="34">
        <f t="shared" si="63"/>
        <v>2</v>
      </c>
      <c r="V255" s="35"/>
      <c r="W255" s="35"/>
      <c r="X255" s="18" t="b">
        <f t="shared" si="56"/>
        <v>0</v>
      </c>
      <c r="Y255" s="18" t="str">
        <f t="shared" si="54"/>
        <v>, lampa OU, przyłącze napow. nN</v>
      </c>
      <c r="Z255" s="18">
        <f t="shared" si="58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57"/>
        <v>249</v>
      </c>
      <c r="E256" s="56"/>
      <c r="F256" s="27"/>
      <c r="G256" s="65"/>
      <c r="H256" s="10"/>
      <c r="I256" s="27"/>
      <c r="J256" s="117" t="str">
        <f t="shared" si="55"/>
        <v xml:space="preserve">uchwyty, światłowód, 0 </v>
      </c>
      <c r="K256" s="27"/>
      <c r="L256" s="31"/>
      <c r="M256" s="32"/>
      <c r="N256" s="30"/>
      <c r="O256" s="30"/>
      <c r="P256" s="33"/>
      <c r="Q256" s="19"/>
      <c r="R256" s="30"/>
      <c r="S256" s="30" t="s">
        <v>3</v>
      </c>
      <c r="T256" s="30"/>
      <c r="U256" s="34">
        <f t="shared" si="63"/>
        <v>2</v>
      </c>
      <c r="V256" s="35"/>
      <c r="W256" s="35"/>
      <c r="X256" s="18" t="b">
        <f t="shared" si="56"/>
        <v>0</v>
      </c>
      <c r="Y256" s="18" t="str">
        <f t="shared" si="54"/>
        <v>, lampa OU, przyłącze napow. nN</v>
      </c>
      <c r="Z256" s="18">
        <f t="shared" si="58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10"/>
      <c r="D257" s="116">
        <f t="shared" si="57"/>
        <v>250</v>
      </c>
      <c r="E257" s="56"/>
      <c r="F257" s="27"/>
      <c r="G257" s="65"/>
      <c r="H257" s="10"/>
      <c r="I257" s="27"/>
      <c r="J257" s="117" t="str">
        <f t="shared" si="55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0"/>
      <c r="S257" s="30" t="s">
        <v>3</v>
      </c>
      <c r="T257" s="30"/>
      <c r="U257" s="34">
        <f t="shared" si="63"/>
        <v>2</v>
      </c>
      <c r="V257" s="35"/>
      <c r="W257" s="35"/>
      <c r="X257" s="18" t="b">
        <f t="shared" si="56"/>
        <v>0</v>
      </c>
      <c r="Y257" s="18" t="str">
        <f t="shared" si="54"/>
        <v>, lampa OU, przyłącze napow. nN</v>
      </c>
      <c r="Z257" s="18">
        <f t="shared" si="58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10"/>
      <c r="D258" s="116">
        <f t="shared" si="57"/>
        <v>251</v>
      </c>
      <c r="E258" s="56"/>
      <c r="F258" s="27"/>
      <c r="G258" s="29"/>
      <c r="H258" s="10"/>
      <c r="I258" s="27"/>
      <c r="J258" s="117" t="str">
        <f t="shared" si="55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0"/>
      <c r="S258" s="30" t="s">
        <v>3</v>
      </c>
      <c r="T258" s="30"/>
      <c r="U258" s="34">
        <f t="shared" si="63"/>
        <v>2</v>
      </c>
      <c r="V258" s="35"/>
      <c r="W258" s="35"/>
      <c r="X258" s="18" t="b">
        <f t="shared" si="56"/>
        <v>0</v>
      </c>
      <c r="Y258" s="18" t="str">
        <f t="shared" si="54"/>
        <v>, lampa OU, przyłącze napow. nN</v>
      </c>
      <c r="Z258" s="18">
        <f t="shared" si="58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57"/>
        <v>252</v>
      </c>
      <c r="E259" s="53"/>
      <c r="F259" s="27"/>
      <c r="G259" s="65"/>
      <c r="H259" s="10"/>
      <c r="I259" s="27"/>
      <c r="J259" s="117" t="str">
        <f t="shared" si="55"/>
        <v xml:space="preserve">uchwyty, światłowód, 0 </v>
      </c>
      <c r="K259" s="27"/>
      <c r="L259" s="31"/>
      <c r="M259" s="32"/>
      <c r="N259" s="30"/>
      <c r="O259" s="30"/>
      <c r="P259" s="33"/>
      <c r="Q259" s="19"/>
      <c r="R259" s="30"/>
      <c r="S259" s="30" t="s">
        <v>3</v>
      </c>
      <c r="T259" s="30"/>
      <c r="U259" s="34">
        <f t="shared" si="63"/>
        <v>2</v>
      </c>
      <c r="V259" s="35"/>
      <c r="W259" s="35"/>
      <c r="X259" s="18" t="b">
        <f t="shared" si="56"/>
        <v>0</v>
      </c>
      <c r="Y259" s="18" t="str">
        <f t="shared" si="54"/>
        <v>, lampa OU, przyłącze napow. nN</v>
      </c>
      <c r="Z259" s="18">
        <f t="shared" si="58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0"/>
      <c r="D260" s="116">
        <f t="shared" si="57"/>
        <v>253</v>
      </c>
      <c r="E260" s="53"/>
      <c r="F260" s="27"/>
      <c r="G260" s="65"/>
      <c r="H260" s="10"/>
      <c r="I260" s="27"/>
      <c r="J260" s="117" t="str">
        <f t="shared" si="55"/>
        <v xml:space="preserve">uchwyty, światłowód, 0 </v>
      </c>
      <c r="K260" s="27"/>
      <c r="L260" s="31"/>
      <c r="M260" s="32"/>
      <c r="N260" s="30"/>
      <c r="O260" s="30"/>
      <c r="P260" s="33"/>
      <c r="Q260" s="19"/>
      <c r="R260" s="30"/>
      <c r="S260" s="30" t="s">
        <v>3</v>
      </c>
      <c r="T260" s="30"/>
      <c r="U260" s="34">
        <f t="shared" si="63"/>
        <v>2</v>
      </c>
      <c r="V260" s="35"/>
      <c r="W260" s="35"/>
      <c r="X260" s="18" t="b">
        <f t="shared" si="56"/>
        <v>0</v>
      </c>
      <c r="Y260" s="18" t="str">
        <f t="shared" si="54"/>
        <v>, lampa OU, przyłącze napow. nN</v>
      </c>
      <c r="Z260" s="18">
        <f t="shared" si="58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57"/>
        <v>254</v>
      </c>
      <c r="E261" s="53"/>
      <c r="F261" s="27"/>
      <c r="G261" s="65"/>
      <c r="H261" s="10"/>
      <c r="I261" s="27"/>
      <c r="J261" s="117" t="str">
        <f t="shared" si="55"/>
        <v xml:space="preserve">uchwyty, światłowód, 0 </v>
      </c>
      <c r="K261" s="27"/>
      <c r="L261" s="31"/>
      <c r="M261" s="32"/>
      <c r="N261" s="30"/>
      <c r="O261" s="30"/>
      <c r="P261" s="33"/>
      <c r="Q261" s="19"/>
      <c r="R261" s="30"/>
      <c r="S261" s="30" t="s">
        <v>3</v>
      </c>
      <c r="T261" s="30"/>
      <c r="U261" s="34">
        <f t="shared" si="63"/>
        <v>2</v>
      </c>
      <c r="V261" s="35"/>
      <c r="W261" s="35"/>
      <c r="X261" s="18" t="b">
        <f t="shared" si="56"/>
        <v>0</v>
      </c>
      <c r="Y261" s="18" t="str">
        <f t="shared" si="54"/>
        <v>, lampa OU, przyłącze napow. nN</v>
      </c>
      <c r="Z261" s="18">
        <f t="shared" si="58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57"/>
        <v>255</v>
      </c>
      <c r="E262" s="56"/>
      <c r="F262" s="27"/>
      <c r="G262" s="65"/>
      <c r="H262" s="10"/>
      <c r="I262" s="27"/>
      <c r="J262" s="117" t="str">
        <f t="shared" si="55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0"/>
      <c r="S262" s="30" t="s">
        <v>3</v>
      </c>
      <c r="T262" s="30"/>
      <c r="U262" s="34">
        <f t="shared" si="63"/>
        <v>2</v>
      </c>
      <c r="V262" s="35"/>
      <c r="W262" s="35"/>
      <c r="X262" s="18" t="b">
        <f t="shared" si="56"/>
        <v>0</v>
      </c>
      <c r="Y262" s="18" t="str">
        <f t="shared" si="54"/>
        <v>, lampa OU, przyłącze napow. nN</v>
      </c>
      <c r="Z262" s="18">
        <f t="shared" si="58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54"/>
      <c r="E263" s="56"/>
      <c r="F263" s="27"/>
      <c r="G263" s="65"/>
      <c r="H263" s="10"/>
      <c r="I263" s="27"/>
      <c r="J263" s="117" t="str">
        <f t="shared" si="55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0"/>
      <c r="S263" s="30" t="s">
        <v>3</v>
      </c>
      <c r="T263" s="30"/>
      <c r="U263" s="34">
        <f t="shared" si="63"/>
        <v>2</v>
      </c>
      <c r="V263" s="35"/>
      <c r="W263" s="35"/>
      <c r="X263" s="18" t="b">
        <f t="shared" si="56"/>
        <v>0</v>
      </c>
      <c r="Y263" s="18" t="str">
        <f t="shared" ref="Y263:Y326" si="64">IF(S263="T",(", lampa OU, przyłącze napow. nN"), (" przyłącze napow. nN"))</f>
        <v>, lampa OU, przyłącze napow. nN</v>
      </c>
      <c r="Z263" s="18">
        <f t="shared" si="58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54"/>
      <c r="E264" s="53"/>
      <c r="F264" s="27"/>
      <c r="G264" s="65"/>
      <c r="H264" s="10"/>
      <c r="I264" s="27"/>
      <c r="J264" s="117" t="str">
        <f t="shared" si="55"/>
        <v xml:space="preserve">uchwyty, światłowód, 0 </v>
      </c>
      <c r="K264" s="27"/>
      <c r="L264" s="31"/>
      <c r="M264" s="32"/>
      <c r="N264" s="30"/>
      <c r="O264" s="30"/>
      <c r="P264" s="33"/>
      <c r="Q264" s="19"/>
      <c r="R264" s="30"/>
      <c r="S264" s="30" t="s">
        <v>3</v>
      </c>
      <c r="T264" s="30"/>
      <c r="U264" s="34">
        <f t="shared" si="63"/>
        <v>2</v>
      </c>
      <c r="V264" s="35"/>
      <c r="W264" s="35"/>
      <c r="X264" s="18" t="b">
        <f t="shared" si="56"/>
        <v>0</v>
      </c>
      <c r="Y264" s="18" t="str">
        <f t="shared" si="64"/>
        <v>, lampa OU, przyłącze napow. nN</v>
      </c>
      <c r="Z264" s="18">
        <f t="shared" si="58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54"/>
      <c r="D265" s="54"/>
      <c r="E265" s="53"/>
      <c r="F265" s="54"/>
      <c r="G265" s="54"/>
      <c r="H265" s="54"/>
      <c r="I265" s="54"/>
      <c r="J265" s="117" t="str">
        <f t="shared" ref="J265:J281" si="65">CONCATENATE("uchwyty, światłowód, ",Z265,IF(Q265=1, ", mufa i zapas", " "))</f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0"/>
      <c r="S265" s="30" t="s">
        <v>3</v>
      </c>
      <c r="T265" s="30"/>
      <c r="U265" s="34">
        <f t="shared" si="63"/>
        <v>2</v>
      </c>
      <c r="V265" s="35"/>
      <c r="W265" s="35"/>
      <c r="X265" s="18" t="b">
        <f t="shared" si="56"/>
        <v>0</v>
      </c>
      <c r="Y265" s="18" t="str">
        <f t="shared" si="64"/>
        <v>, lampa OU, przyłącze napow. nN</v>
      </c>
      <c r="Z265" s="18">
        <f t="shared" si="58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54"/>
      <c r="D266" s="54"/>
      <c r="E266" s="53"/>
      <c r="F266" s="54"/>
      <c r="G266" s="54"/>
      <c r="H266" s="54"/>
      <c r="I266" s="54"/>
      <c r="J266" s="117" t="str">
        <f t="shared" si="65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0"/>
      <c r="S266" s="30" t="s">
        <v>3</v>
      </c>
      <c r="T266" s="30"/>
      <c r="U266" s="34">
        <f t="shared" si="63"/>
        <v>2</v>
      </c>
      <c r="V266" s="35"/>
      <c r="W266" s="35"/>
      <c r="X266" s="18" t="b">
        <f t="shared" si="56"/>
        <v>0</v>
      </c>
      <c r="Y266" s="18" t="str">
        <f t="shared" si="64"/>
        <v>, lampa OU, przyłącze napow. nN</v>
      </c>
      <c r="Z266" s="18">
        <f t="shared" si="58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59"/>
      <c r="D267" s="59"/>
      <c r="E267" s="62"/>
      <c r="F267" s="59"/>
      <c r="G267" s="59"/>
      <c r="H267" s="59"/>
      <c r="I267" s="59"/>
      <c r="J267" s="117" t="str">
        <f t="shared" si="65"/>
        <v xml:space="preserve">uchwyty, światłowód, 0 </v>
      </c>
      <c r="K267" s="59"/>
      <c r="L267" s="31"/>
      <c r="M267" s="32"/>
      <c r="N267" s="69"/>
      <c r="O267" s="69"/>
      <c r="P267" s="33"/>
      <c r="Q267" s="43"/>
      <c r="R267" s="69"/>
      <c r="S267" s="30" t="s">
        <v>3</v>
      </c>
      <c r="T267" s="69"/>
      <c r="U267" s="34">
        <f t="shared" si="63"/>
        <v>2</v>
      </c>
      <c r="V267" s="35"/>
      <c r="W267" s="35"/>
      <c r="X267" s="18" t="b">
        <f t="shared" si="56"/>
        <v>0</v>
      </c>
      <c r="Y267" s="18" t="str">
        <f t="shared" si="64"/>
        <v>, lampa OU, przyłącze napow. nN</v>
      </c>
      <c r="Z267" s="18">
        <f t="shared" si="58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61"/>
      <c r="D268" s="61"/>
      <c r="E268" s="60"/>
      <c r="F268" s="61"/>
      <c r="G268" s="61"/>
      <c r="H268" s="61"/>
      <c r="I268" s="61"/>
      <c r="J268" s="117" t="str">
        <f t="shared" si="65"/>
        <v xml:space="preserve">uchwyty, światłowód, 0 </v>
      </c>
      <c r="K268" s="61"/>
      <c r="L268" s="71"/>
      <c r="M268" s="32"/>
      <c r="N268" s="58"/>
      <c r="O268" s="58"/>
      <c r="P268" s="42"/>
      <c r="Q268" s="19"/>
      <c r="R268" s="58"/>
      <c r="S268" s="30" t="s">
        <v>3</v>
      </c>
      <c r="T268" s="58"/>
      <c r="U268" s="34">
        <f t="shared" si="63"/>
        <v>2</v>
      </c>
      <c r="V268" s="35"/>
      <c r="W268" s="35"/>
      <c r="X268" s="18" t="b">
        <f t="shared" si="56"/>
        <v>0</v>
      </c>
      <c r="Y268" s="18" t="str">
        <f t="shared" si="64"/>
        <v>, lampa OU, przyłącze napow. nN</v>
      </c>
      <c r="Z268" s="18">
        <f t="shared" si="58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63"/>
      <c r="D269" s="63"/>
      <c r="E269" s="62"/>
      <c r="F269" s="63"/>
      <c r="G269" s="63"/>
      <c r="H269" s="63"/>
      <c r="I269" s="63"/>
      <c r="J269" s="117" t="str">
        <f t="shared" si="65"/>
        <v xml:space="preserve">uchwyty, światłowód, 0 </v>
      </c>
      <c r="K269" s="63"/>
      <c r="L269" s="71"/>
      <c r="M269" s="32"/>
      <c r="N269" s="57"/>
      <c r="O269" s="57"/>
      <c r="P269" s="72"/>
      <c r="Q269" s="19"/>
      <c r="R269" s="57"/>
      <c r="S269" s="30" t="s">
        <v>3</v>
      </c>
      <c r="T269" s="57"/>
      <c r="U269" s="34">
        <f t="shared" si="63"/>
        <v>2</v>
      </c>
      <c r="V269" s="35"/>
      <c r="W269" s="35"/>
      <c r="X269" s="18" t="b">
        <f t="shared" si="56"/>
        <v>0</v>
      </c>
      <c r="Y269" s="18" t="str">
        <f t="shared" si="64"/>
        <v>, lampa OU, przyłącze napow. nN</v>
      </c>
      <c r="Z269" s="18">
        <f t="shared" si="58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10"/>
      <c r="D270" s="10"/>
      <c r="E270" s="53"/>
      <c r="F270" s="27"/>
      <c r="G270" s="65"/>
      <c r="H270" s="10"/>
      <c r="I270" s="27"/>
      <c r="J270" s="117" t="str">
        <f t="shared" si="65"/>
        <v xml:space="preserve">uchwyty, światłowód, 0 </v>
      </c>
      <c r="K270" s="27"/>
      <c r="L270" s="71"/>
      <c r="M270" s="32"/>
      <c r="N270" s="30"/>
      <c r="O270" s="30"/>
      <c r="P270" s="72"/>
      <c r="Q270" s="19"/>
      <c r="R270" s="30"/>
      <c r="S270" s="30" t="s">
        <v>3</v>
      </c>
      <c r="T270" s="30"/>
      <c r="U270" s="34">
        <f t="shared" si="63"/>
        <v>2</v>
      </c>
      <c r="V270" s="35"/>
      <c r="W270" s="35"/>
      <c r="X270" s="18" t="b">
        <f t="shared" si="56"/>
        <v>0</v>
      </c>
      <c r="Y270" s="18" t="str">
        <f t="shared" si="64"/>
        <v>, lampa OU, przyłącze napow. nN</v>
      </c>
      <c r="Z270" s="18">
        <f t="shared" si="58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10"/>
      <c r="D271" s="10"/>
      <c r="E271" s="53"/>
      <c r="F271" s="27"/>
      <c r="G271" s="65"/>
      <c r="H271" s="10"/>
      <c r="I271" s="27"/>
      <c r="J271" s="117" t="str">
        <f t="shared" si="65"/>
        <v xml:space="preserve">uchwyty, światłowód, 0 </v>
      </c>
      <c r="K271" s="27"/>
      <c r="L271" s="71"/>
      <c r="M271" s="32"/>
      <c r="N271" s="44"/>
      <c r="O271" s="30"/>
      <c r="P271" s="72"/>
      <c r="Q271" s="19"/>
      <c r="R271" s="30"/>
      <c r="S271" s="30" t="s">
        <v>3</v>
      </c>
      <c r="T271" s="30"/>
      <c r="U271" s="34">
        <f t="shared" si="63"/>
        <v>2</v>
      </c>
      <c r="V271" s="35"/>
      <c r="W271" s="35"/>
      <c r="X271" s="18" t="b">
        <f t="shared" ref="X271:X275" si="66">IF(R271=1,("AL.  4x50 mm2+AL. 1x25 mm2"),IF(R271=2,("AL.  4x50 mm2+AL. 2x25 mm2"),IF(R271=3,("AsXSn 4x50 mm2+AsXSn 1x25 mm2"),IF(R271=4,("AsXSn 4x50 mm2+AsXSn 2x25 mm2"),IF(R271=5,("AL.  4x50 mm2"),IF(R271=6,("AsXSn 4x50 mm2"),IF(R271=9,("2xAL. 2x25 mm2"),IF(R271=8,("3xAsXSn 4x50 mm2+AsXSn 2x25 mm2")))))))))</f>
        <v>0</v>
      </c>
      <c r="Y271" s="18" t="str">
        <f t="shared" si="64"/>
        <v>, lampa OU, przyłącze napow. nN</v>
      </c>
      <c r="Z271" s="18">
        <f t="shared" si="58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0"/>
      <c r="E272" s="53"/>
      <c r="F272" s="27"/>
      <c r="G272" s="29"/>
      <c r="H272" s="10"/>
      <c r="I272" s="27"/>
      <c r="J272" s="117" t="str">
        <f t="shared" si="65"/>
        <v xml:space="preserve">uchwyty, światłowód, 0 </v>
      </c>
      <c r="K272" s="27"/>
      <c r="L272" s="73"/>
      <c r="M272" s="32"/>
      <c r="N272" s="44"/>
      <c r="O272" s="30"/>
      <c r="P272" s="30"/>
      <c r="Q272" s="19"/>
      <c r="R272" s="30"/>
      <c r="S272" s="30" t="s">
        <v>3</v>
      </c>
      <c r="T272" s="30"/>
      <c r="U272" s="34">
        <f t="shared" si="63"/>
        <v>2</v>
      </c>
      <c r="V272" s="35"/>
      <c r="W272" s="35"/>
      <c r="X272" s="18" t="b">
        <f t="shared" si="66"/>
        <v>0</v>
      </c>
      <c r="Y272" s="18" t="str">
        <f t="shared" si="64"/>
        <v>, lampa OU, przyłącze napow. nN</v>
      </c>
      <c r="Z272" s="18">
        <f t="shared" si="58"/>
        <v>0</v>
      </c>
      <c r="AA272" s="16" t="s">
        <v>12</v>
      </c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10"/>
      <c r="E273" s="53"/>
      <c r="F273" s="27"/>
      <c r="G273" s="65"/>
      <c r="H273" s="10"/>
      <c r="I273" s="27"/>
      <c r="J273" s="117" t="str">
        <f t="shared" si="65"/>
        <v xml:space="preserve">uchwyty, światłowód, 0 </v>
      </c>
      <c r="K273" s="27"/>
      <c r="L273" s="73"/>
      <c r="M273" s="32"/>
      <c r="N273" s="30"/>
      <c r="O273" s="30"/>
      <c r="P273" s="30"/>
      <c r="Q273" s="19"/>
      <c r="R273" s="30"/>
      <c r="S273" s="30" t="s">
        <v>3</v>
      </c>
      <c r="T273" s="30"/>
      <c r="U273" s="34">
        <f t="shared" si="63"/>
        <v>2</v>
      </c>
      <c r="V273" s="35"/>
      <c r="W273" s="35"/>
      <c r="X273" s="18" t="b">
        <f t="shared" si="66"/>
        <v>0</v>
      </c>
      <c r="Y273" s="18" t="str">
        <f t="shared" si="64"/>
        <v>, lampa OU, przyłącze napow. nN</v>
      </c>
      <c r="Z273" s="18">
        <f t="shared" si="58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10"/>
      <c r="E274" s="53"/>
      <c r="F274" s="27"/>
      <c r="G274" s="65"/>
      <c r="H274" s="10"/>
      <c r="I274" s="27"/>
      <c r="J274" s="117" t="str">
        <f t="shared" si="65"/>
        <v xml:space="preserve">uchwyty, światłowód, 0 </v>
      </c>
      <c r="K274" s="27"/>
      <c r="L274" s="73"/>
      <c r="M274" s="32"/>
      <c r="N274" s="30"/>
      <c r="O274" s="30"/>
      <c r="P274" s="30"/>
      <c r="Q274" s="19"/>
      <c r="R274" s="30"/>
      <c r="S274" s="30" t="s">
        <v>3</v>
      </c>
      <c r="T274" s="30"/>
      <c r="U274" s="34">
        <f t="shared" si="63"/>
        <v>2</v>
      </c>
      <c r="V274" s="35"/>
      <c r="W274" s="35"/>
      <c r="X274" s="18" t="b">
        <f t="shared" si="66"/>
        <v>0</v>
      </c>
      <c r="Y274" s="18" t="str">
        <f t="shared" si="64"/>
        <v>, lampa OU, przyłącze napow. nN</v>
      </c>
      <c r="Z274" s="18">
        <f t="shared" si="58"/>
        <v>0</v>
      </c>
      <c r="AA274" s="16"/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10"/>
      <c r="D275" s="10"/>
      <c r="E275" s="53"/>
      <c r="F275" s="27"/>
      <c r="G275" s="29"/>
      <c r="H275" s="10"/>
      <c r="I275" s="27"/>
      <c r="J275" s="117" t="str">
        <f t="shared" si="65"/>
        <v xml:space="preserve">uchwyty, światłowód, 0 </v>
      </c>
      <c r="K275" s="27"/>
      <c r="L275" s="73"/>
      <c r="M275" s="32"/>
      <c r="N275" s="30"/>
      <c r="O275" s="30"/>
      <c r="P275" s="74"/>
      <c r="Q275" s="19"/>
      <c r="R275" s="30"/>
      <c r="S275" s="30" t="s">
        <v>3</v>
      </c>
      <c r="T275" s="30"/>
      <c r="U275" s="34">
        <f t="shared" si="63"/>
        <v>2</v>
      </c>
      <c r="V275" s="35"/>
      <c r="W275" s="35"/>
      <c r="X275" s="18" t="b">
        <f t="shared" si="66"/>
        <v>0</v>
      </c>
      <c r="Y275" s="18" t="str">
        <f t="shared" si="64"/>
        <v>, lampa OU, przyłącze napow. nN</v>
      </c>
      <c r="Z275" s="18">
        <f t="shared" si="58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12" customFormat="1" ht="30" customHeight="1" x14ac:dyDescent="0.2">
      <c r="A276" s="10"/>
      <c r="B276" s="75"/>
      <c r="C276" s="10"/>
      <c r="D276" s="10"/>
      <c r="E276" s="56"/>
      <c r="F276" s="27"/>
      <c r="G276" s="65"/>
      <c r="H276" s="10"/>
      <c r="I276" s="27"/>
      <c r="J276" s="117" t="str">
        <f t="shared" si="65"/>
        <v xml:space="preserve">uchwyty, światłowód, 0 </v>
      </c>
      <c r="K276" s="27"/>
      <c r="L276" s="73"/>
      <c r="M276" s="76"/>
      <c r="N276" s="30"/>
      <c r="O276" s="30"/>
      <c r="P276" s="14"/>
      <c r="Q276" s="19"/>
      <c r="R276" s="30"/>
      <c r="S276" s="30" t="s">
        <v>3</v>
      </c>
      <c r="T276" s="30"/>
      <c r="U276" s="34">
        <f t="shared" si="63"/>
        <v>2</v>
      </c>
      <c r="V276" s="77"/>
      <c r="W276" s="35"/>
      <c r="X276" s="18" t="b">
        <f t="shared" ref="X276:X313" si="67">IF(R276=1,("AL.  4x50 mm2+AL. 1x25 mm2"),IF(R276=2,("AL.  4x50 mm2+AL. 2x25 mm2"),IF(R276=3,("AsXSn 4x50 mm2+AsXSn 1x25 mm2"),IF(R276=4,("AsXSn 4x50 mm2+AsXSn 2x25 mm2"),IF(R276=5,("AL.  4x50 mm2"),IF(R276=6,("AsXSn 4x50 mm2"),IF(R276=9,("2xAL.  4x50 mm2+2xAL. 2x25 mm2"),IF(R276=8,("3xAsXSn 4x50 mm2+AsXSn 2x25 mm2")))))))))</f>
        <v>0</v>
      </c>
      <c r="Y276" s="18" t="str">
        <f t="shared" si="64"/>
        <v>, lampa OU, przyłącze napow. nN</v>
      </c>
      <c r="Z276" s="18">
        <f t="shared" si="58"/>
        <v>0</v>
      </c>
      <c r="AA276" s="15"/>
      <c r="AB276" s="77"/>
      <c r="AC276" s="77"/>
      <c r="AD276" s="77"/>
      <c r="AE276" s="77"/>
      <c r="AF276" s="77"/>
      <c r="AG276" s="77"/>
      <c r="AH276" s="77"/>
      <c r="AI276" s="77"/>
    </row>
    <row r="277" spans="1:35" s="12" customFormat="1" ht="30" customHeight="1" x14ac:dyDescent="0.2">
      <c r="A277" s="10"/>
      <c r="B277" s="75"/>
      <c r="C277" s="10"/>
      <c r="D277" s="10"/>
      <c r="E277" s="11"/>
      <c r="F277" s="27"/>
      <c r="G277" s="65"/>
      <c r="H277" s="10"/>
      <c r="I277" s="27"/>
      <c r="J277" s="117" t="str">
        <f t="shared" si="65"/>
        <v xml:space="preserve">uchwyty, światłowód, 0 </v>
      </c>
      <c r="K277" s="27"/>
      <c r="L277" s="73"/>
      <c r="M277" s="76"/>
      <c r="N277" s="30"/>
      <c r="O277" s="30"/>
      <c r="P277" s="30"/>
      <c r="Q277" s="78"/>
      <c r="R277" s="30"/>
      <c r="S277" s="30" t="s">
        <v>3</v>
      </c>
      <c r="T277" s="30"/>
      <c r="U277" s="34">
        <f t="shared" si="63"/>
        <v>2</v>
      </c>
      <c r="V277" s="77"/>
      <c r="W277" s="35"/>
      <c r="X277" s="18" t="b">
        <f t="shared" si="67"/>
        <v>0</v>
      </c>
      <c r="Y277" s="18" t="str">
        <f t="shared" si="64"/>
        <v>, lampa OU, przyłącze napow. nN</v>
      </c>
      <c r="Z277" s="18">
        <f t="shared" si="58"/>
        <v>0</v>
      </c>
      <c r="AA277" s="15"/>
      <c r="AB277" s="77"/>
      <c r="AC277" s="77"/>
      <c r="AD277" s="77"/>
      <c r="AE277" s="77"/>
      <c r="AF277" s="77"/>
      <c r="AG277" s="77"/>
      <c r="AH277" s="77"/>
      <c r="AI277" s="77"/>
    </row>
    <row r="278" spans="1:35" s="12" customFormat="1" ht="30" customHeight="1" x14ac:dyDescent="0.2">
      <c r="A278" s="10"/>
      <c r="B278" s="75"/>
      <c r="C278" s="10"/>
      <c r="D278" s="10"/>
      <c r="E278" s="56"/>
      <c r="F278" s="27"/>
      <c r="G278" s="65"/>
      <c r="H278" s="10"/>
      <c r="I278" s="27"/>
      <c r="J278" s="117" t="str">
        <f t="shared" si="65"/>
        <v xml:space="preserve">uchwyty, światłowód, 0 </v>
      </c>
      <c r="K278" s="27"/>
      <c r="L278" s="73"/>
      <c r="M278" s="76"/>
      <c r="N278" s="30"/>
      <c r="O278" s="30"/>
      <c r="P278" s="30"/>
      <c r="Q278" s="78"/>
      <c r="R278" s="30"/>
      <c r="S278" s="30" t="s">
        <v>3</v>
      </c>
      <c r="T278" s="30"/>
      <c r="U278" s="34">
        <f t="shared" si="63"/>
        <v>2</v>
      </c>
      <c r="V278" s="77"/>
      <c r="W278" s="35"/>
      <c r="X278" s="18" t="b">
        <f t="shared" si="67"/>
        <v>0</v>
      </c>
      <c r="Y278" s="18" t="str">
        <f t="shared" si="64"/>
        <v>, lampa OU, przyłącze napow. nN</v>
      </c>
      <c r="Z278" s="18">
        <f t="shared" si="58"/>
        <v>0</v>
      </c>
      <c r="AA278" s="15"/>
      <c r="AB278" s="77"/>
      <c r="AC278" s="77"/>
      <c r="AD278" s="77"/>
      <c r="AE278" s="77"/>
      <c r="AF278" s="77"/>
      <c r="AG278" s="77"/>
      <c r="AH278" s="77"/>
      <c r="AI278" s="77"/>
    </row>
    <row r="279" spans="1:35" s="9" customFormat="1" ht="30" customHeight="1" x14ac:dyDescent="0.2">
      <c r="A279" s="36"/>
      <c r="B279" s="37"/>
      <c r="C279" s="10"/>
      <c r="D279" s="54"/>
      <c r="E279" s="53"/>
      <c r="F279" s="54"/>
      <c r="G279" s="54"/>
      <c r="H279" s="54"/>
      <c r="I279" s="54"/>
      <c r="J279" s="117" t="str">
        <f t="shared" si="65"/>
        <v xml:space="preserve">uchwyty, światłowód, 0 </v>
      </c>
      <c r="K279" s="27"/>
      <c r="L279" s="73"/>
      <c r="M279" s="32"/>
      <c r="N279" s="30"/>
      <c r="O279" s="30"/>
      <c r="P279" s="79"/>
      <c r="Q279" s="19"/>
      <c r="R279" s="30"/>
      <c r="S279" s="30" t="s">
        <v>3</v>
      </c>
      <c r="T279" s="30"/>
      <c r="U279" s="34">
        <f t="shared" si="63"/>
        <v>2</v>
      </c>
      <c r="V279" s="35"/>
      <c r="W279" s="35"/>
      <c r="X279" s="18" t="b">
        <f t="shared" si="67"/>
        <v>0</v>
      </c>
      <c r="Y279" s="18" t="str">
        <f t="shared" si="64"/>
        <v>, lampa OU, przyłącze napow. nN</v>
      </c>
      <c r="Z279" s="18">
        <f t="shared" si="58"/>
        <v>0</v>
      </c>
      <c r="AA279" s="16"/>
      <c r="AB279" s="35"/>
      <c r="AC279" s="35"/>
      <c r="AD279" s="35"/>
      <c r="AE279" s="35"/>
      <c r="AF279" s="35"/>
      <c r="AG279" s="35"/>
      <c r="AH279" s="35"/>
      <c r="AI279" s="35"/>
    </row>
    <row r="280" spans="1:35" s="9" customFormat="1" ht="30" customHeight="1" x14ac:dyDescent="0.2">
      <c r="A280" s="36"/>
      <c r="B280" s="37"/>
      <c r="C280" s="10"/>
      <c r="D280" s="54"/>
      <c r="E280" s="53"/>
      <c r="F280" s="54"/>
      <c r="G280" s="54"/>
      <c r="H280" s="54"/>
      <c r="I280" s="54"/>
      <c r="J280" s="117" t="str">
        <f t="shared" si="65"/>
        <v xml:space="preserve">uchwyty, światłowód, 0 </v>
      </c>
      <c r="K280" s="27"/>
      <c r="L280" s="73"/>
      <c r="M280" s="32"/>
      <c r="N280" s="30"/>
      <c r="O280" s="30"/>
      <c r="P280" s="79"/>
      <c r="Q280" s="19"/>
      <c r="R280" s="30"/>
      <c r="S280" s="30" t="s">
        <v>3</v>
      </c>
      <c r="T280" s="30"/>
      <c r="U280" s="34">
        <f t="shared" si="63"/>
        <v>2</v>
      </c>
      <c r="V280" s="35"/>
      <c r="W280" s="35"/>
      <c r="X280" s="18" t="b">
        <f t="shared" si="67"/>
        <v>0</v>
      </c>
      <c r="Y280" s="18" t="str">
        <f t="shared" si="64"/>
        <v>, lampa OU, przyłącze napow. nN</v>
      </c>
      <c r="Z280" s="18">
        <f t="shared" si="58"/>
        <v>0</v>
      </c>
      <c r="AA280" s="16"/>
      <c r="AB280" s="35"/>
      <c r="AC280" s="35"/>
      <c r="AD280" s="35"/>
      <c r="AE280" s="35"/>
      <c r="AF280" s="35"/>
      <c r="AG280" s="35"/>
      <c r="AH280" s="35"/>
      <c r="AI280" s="35"/>
    </row>
    <row r="281" spans="1:35" s="9" customFormat="1" ht="30" customHeight="1" x14ac:dyDescent="0.2">
      <c r="A281" s="36"/>
      <c r="B281" s="37"/>
      <c r="C281" s="10">
        <v>67</v>
      </c>
      <c r="D281" s="10"/>
      <c r="E281" s="56"/>
      <c r="F281" s="10"/>
      <c r="G281" s="10"/>
      <c r="H281" s="10"/>
      <c r="I281" s="10"/>
      <c r="J281" s="117" t="str">
        <f t="shared" si="65"/>
        <v xml:space="preserve">uchwyty, światłowód, 0 </v>
      </c>
      <c r="K281" s="10"/>
      <c r="L281" s="73"/>
      <c r="M281" s="32"/>
      <c r="N281" s="30"/>
      <c r="O281" s="30"/>
      <c r="P281" s="79"/>
      <c r="Q281" s="19"/>
      <c r="R281" s="30"/>
      <c r="S281" s="30" t="s">
        <v>3</v>
      </c>
      <c r="T281" s="30"/>
      <c r="U281" s="34">
        <f t="shared" si="63"/>
        <v>2</v>
      </c>
      <c r="V281" s="35"/>
      <c r="W281" s="35"/>
      <c r="X281" s="18" t="b">
        <f t="shared" si="67"/>
        <v>0</v>
      </c>
      <c r="Y281" s="18" t="str">
        <f t="shared" si="64"/>
        <v>, lampa OU, przyłącze napow. nN</v>
      </c>
      <c r="Z281" s="18">
        <f t="shared" si="58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>
        <v>68</v>
      </c>
      <c r="D282" s="10"/>
      <c r="E282" s="56"/>
      <c r="F282" s="10"/>
      <c r="G282" s="10"/>
      <c r="H282" s="10"/>
      <c r="I282" s="10"/>
      <c r="J282" s="27" t="str">
        <f t="shared" ref="J282" si="68">CONCATENATE("uchwyty, światłowód, ",Z282,Q282)</f>
        <v>uchwyty, światłowód, 0</v>
      </c>
      <c r="K282" s="10"/>
      <c r="L282" s="73"/>
      <c r="M282" s="32"/>
      <c r="N282" s="30"/>
      <c r="O282" s="30"/>
      <c r="P282" s="79"/>
      <c r="Q282" s="19"/>
      <c r="R282" s="30"/>
      <c r="S282" s="30" t="s">
        <v>3</v>
      </c>
      <c r="T282" s="30"/>
      <c r="U282" s="34">
        <f t="shared" si="63"/>
        <v>2</v>
      </c>
      <c r="V282" s="35"/>
      <c r="W282" s="35"/>
      <c r="X282" s="18" t="b">
        <f t="shared" si="67"/>
        <v>0</v>
      </c>
      <c r="Y282" s="18" t="str">
        <f t="shared" si="64"/>
        <v>, lampa OU, przyłącze napow. nN</v>
      </c>
      <c r="Z282" s="18">
        <f t="shared" ref="Z282:Z327" si="69">IF(OR(N282="Kr",N282="K"),"wspornik krańcowy",IF(N282="P","wspornik przelotowy",IF(OR(N282="Nr",N282="RNKr",N282="Np."),"wspornik narożny",IF(N282="N","wspornik narożny",IF(N282="Or","wspornik odporowy",IF(OR(N282="RPP",N282="RPPb"),"wspornik przelotowy",IF(N282="RPK","wspornik przelotowy",IF(OR(N282="RPKr",N282="RPKb"),"wspornik przelotowy",IF(N282="BN","wspornik przelotowy",0)))))))))</f>
        <v>0</v>
      </c>
      <c r="AA282" s="16"/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>
        <v>69</v>
      </c>
      <c r="D283" s="10"/>
      <c r="E283" s="56"/>
      <c r="F283" s="27"/>
      <c r="G283" s="65"/>
      <c r="H283" s="10"/>
      <c r="I283" s="27"/>
      <c r="J283" s="27"/>
      <c r="K283" s="27"/>
      <c r="L283" s="73"/>
      <c r="M283" s="32"/>
      <c r="N283" s="30"/>
      <c r="O283" s="30"/>
      <c r="P283" s="79"/>
      <c r="Q283" s="19"/>
      <c r="R283" s="30"/>
      <c r="S283" s="30" t="s">
        <v>3</v>
      </c>
      <c r="T283" s="30"/>
      <c r="U283" s="34">
        <f t="shared" si="63"/>
        <v>2</v>
      </c>
      <c r="V283" s="35"/>
      <c r="W283" s="35"/>
      <c r="X283" s="18" t="b">
        <f t="shared" si="67"/>
        <v>0</v>
      </c>
      <c r="Y283" s="18" t="str">
        <f t="shared" si="64"/>
        <v>, lampa OU, przyłącze napow. nN</v>
      </c>
      <c r="Z283" s="18">
        <f t="shared" si="69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>
        <v>70</v>
      </c>
      <c r="D284" s="12"/>
      <c r="E284" s="11"/>
      <c r="F284" s="27"/>
      <c r="G284" s="65"/>
      <c r="H284" s="10"/>
      <c r="I284" s="27"/>
      <c r="J284" s="27"/>
      <c r="K284" s="27"/>
      <c r="L284" s="73"/>
      <c r="M284" s="32"/>
      <c r="N284" s="30"/>
      <c r="O284" s="30"/>
      <c r="P284" s="30"/>
      <c r="Q284" s="19"/>
      <c r="R284" s="30"/>
      <c r="S284" s="30" t="s">
        <v>3</v>
      </c>
      <c r="T284" s="30"/>
      <c r="U284" s="34">
        <f t="shared" si="63"/>
        <v>2</v>
      </c>
      <c r="V284" s="35"/>
      <c r="W284" s="35"/>
      <c r="X284" s="18" t="b">
        <f t="shared" si="67"/>
        <v>0</v>
      </c>
      <c r="Y284" s="18" t="str">
        <f t="shared" si="64"/>
        <v>, lampa OU, przyłącze napow. nN</v>
      </c>
      <c r="Z284" s="18">
        <f t="shared" si="69"/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>
        <v>71</v>
      </c>
      <c r="D285" s="10"/>
      <c r="E285" s="56"/>
      <c r="F285" s="27"/>
      <c r="G285" s="65"/>
      <c r="H285" s="10"/>
      <c r="I285" s="27"/>
      <c r="J285" s="27"/>
      <c r="K285" s="27"/>
      <c r="L285" s="73"/>
      <c r="M285" s="32"/>
      <c r="N285" s="30"/>
      <c r="O285" s="30"/>
      <c r="P285" s="30"/>
      <c r="Q285" s="19"/>
      <c r="R285" s="30"/>
      <c r="S285" s="30" t="s">
        <v>3</v>
      </c>
      <c r="T285" s="30"/>
      <c r="U285" s="34">
        <f t="shared" si="63"/>
        <v>2</v>
      </c>
      <c r="V285" s="35"/>
      <c r="W285" s="35"/>
      <c r="X285" s="18" t="b">
        <f t="shared" si="67"/>
        <v>0</v>
      </c>
      <c r="Y285" s="18" t="str">
        <f t="shared" si="64"/>
        <v>, lampa OU, przyłącze napow. nN</v>
      </c>
      <c r="Z285" s="18">
        <f t="shared" si="69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9" customFormat="1" ht="30" customHeight="1" x14ac:dyDescent="0.2">
      <c r="A286" s="36"/>
      <c r="B286" s="37"/>
      <c r="C286" s="10">
        <v>72</v>
      </c>
      <c r="D286" s="12"/>
      <c r="E286" s="53"/>
      <c r="F286" s="27"/>
      <c r="G286" s="65"/>
      <c r="H286" s="10"/>
      <c r="I286" s="27"/>
      <c r="J286" s="27"/>
      <c r="K286" s="27"/>
      <c r="L286" s="73"/>
      <c r="M286" s="32"/>
      <c r="N286" s="30"/>
      <c r="O286" s="30"/>
      <c r="P286" s="30"/>
      <c r="Q286" s="19"/>
      <c r="R286" s="30"/>
      <c r="S286" s="30" t="s">
        <v>3</v>
      </c>
      <c r="T286" s="30"/>
      <c r="U286" s="34">
        <f t="shared" si="63"/>
        <v>2</v>
      </c>
      <c r="V286" s="35"/>
      <c r="W286" s="35"/>
      <c r="X286" s="18" t="b">
        <f t="shared" si="67"/>
        <v>0</v>
      </c>
      <c r="Y286" s="18" t="str">
        <f t="shared" si="64"/>
        <v>, lampa OU, przyłącze napow. nN</v>
      </c>
      <c r="Z286" s="18">
        <f t="shared" si="69"/>
        <v>0</v>
      </c>
      <c r="AA286" s="16"/>
      <c r="AB286" s="35"/>
      <c r="AC286" s="35"/>
      <c r="AD286" s="35"/>
      <c r="AE286" s="35"/>
      <c r="AF286" s="35"/>
      <c r="AG286" s="35"/>
      <c r="AH286" s="35"/>
      <c r="AI286" s="35"/>
    </row>
    <row r="287" spans="1:35" s="9" customFormat="1" ht="30" customHeight="1" x14ac:dyDescent="0.2">
      <c r="A287" s="36"/>
      <c r="B287" s="37"/>
      <c r="C287" s="10">
        <v>73</v>
      </c>
      <c r="D287" s="10"/>
      <c r="E287" s="53"/>
      <c r="F287" s="27"/>
      <c r="G287" s="29"/>
      <c r="H287" s="10"/>
      <c r="I287" s="27"/>
      <c r="J287" s="27"/>
      <c r="K287" s="27"/>
      <c r="L287" s="73"/>
      <c r="M287" s="32"/>
      <c r="N287" s="30"/>
      <c r="O287" s="30"/>
      <c r="P287" s="30"/>
      <c r="Q287" s="19"/>
      <c r="R287" s="30"/>
      <c r="S287" s="30"/>
      <c r="T287" s="30"/>
      <c r="U287" s="34">
        <f t="shared" si="63"/>
        <v>2</v>
      </c>
      <c r="V287" s="35"/>
      <c r="W287" s="35"/>
      <c r="X287" s="18" t="b">
        <f t="shared" si="67"/>
        <v>0</v>
      </c>
      <c r="Y287" s="18" t="str">
        <f t="shared" si="64"/>
        <v xml:space="preserve"> przyłącze napow. nN</v>
      </c>
      <c r="Z287" s="18">
        <f t="shared" si="69"/>
        <v>0</v>
      </c>
      <c r="AA287" s="16"/>
      <c r="AB287" s="35"/>
      <c r="AC287" s="35"/>
      <c r="AD287" s="35"/>
      <c r="AE287" s="35"/>
      <c r="AF287" s="35"/>
      <c r="AG287" s="35"/>
      <c r="AH287" s="35"/>
      <c r="AI287" s="35"/>
    </row>
    <row r="288" spans="1:35" s="9" customFormat="1" ht="30" customHeight="1" x14ac:dyDescent="0.2">
      <c r="A288" s="36"/>
      <c r="B288" s="37"/>
      <c r="C288" s="10">
        <v>74</v>
      </c>
      <c r="D288" s="12"/>
      <c r="E288" s="53"/>
      <c r="F288" s="27"/>
      <c r="G288" s="65"/>
      <c r="H288" s="10"/>
      <c r="I288" s="27"/>
      <c r="J288" s="27"/>
      <c r="K288" s="27"/>
      <c r="L288" s="73"/>
      <c r="M288" s="32"/>
      <c r="N288" s="30"/>
      <c r="O288" s="30"/>
      <c r="P288" s="30"/>
      <c r="Q288" s="19"/>
      <c r="R288" s="30"/>
      <c r="S288" s="30"/>
      <c r="T288" s="30"/>
      <c r="U288" s="34">
        <f t="shared" si="63"/>
        <v>2</v>
      </c>
      <c r="V288" s="35"/>
      <c r="W288" s="35"/>
      <c r="X288" s="18" t="b">
        <f t="shared" si="67"/>
        <v>0</v>
      </c>
      <c r="Y288" s="18" t="str">
        <f t="shared" si="64"/>
        <v xml:space="preserve"> przyłącze napow. nN</v>
      </c>
      <c r="Z288" s="18">
        <f t="shared" si="69"/>
        <v>0</v>
      </c>
      <c r="AA288" s="16"/>
      <c r="AB288" s="35"/>
      <c r="AC288" s="35"/>
      <c r="AD288" s="35"/>
      <c r="AE288" s="35"/>
      <c r="AF288" s="35"/>
      <c r="AG288" s="35"/>
      <c r="AH288" s="35"/>
      <c r="AI288" s="35"/>
    </row>
    <row r="289" spans="1:35" s="9" customFormat="1" ht="30" customHeight="1" x14ac:dyDescent="0.2">
      <c r="A289" s="36"/>
      <c r="B289" s="37"/>
      <c r="C289" s="10"/>
      <c r="D289" s="10"/>
      <c r="E289" s="53"/>
      <c r="F289" s="27"/>
      <c r="G289" s="65"/>
      <c r="H289" s="10"/>
      <c r="I289" s="27"/>
      <c r="J289" s="27"/>
      <c r="K289" s="27"/>
      <c r="L289" s="73"/>
      <c r="M289" s="32"/>
      <c r="N289" s="30"/>
      <c r="O289" s="30"/>
      <c r="P289" s="30"/>
      <c r="Q289" s="19"/>
      <c r="R289" s="30"/>
      <c r="S289" s="30"/>
      <c r="T289" s="30"/>
      <c r="U289" s="34">
        <f t="shared" si="63"/>
        <v>2</v>
      </c>
      <c r="V289" s="35"/>
      <c r="W289" s="35"/>
      <c r="X289" s="18" t="b">
        <f t="shared" si="67"/>
        <v>0</v>
      </c>
      <c r="Y289" s="18" t="str">
        <f t="shared" si="64"/>
        <v xml:space="preserve"> przyłącze napow. nN</v>
      </c>
      <c r="Z289" s="18">
        <f t="shared" si="69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/>
      <c r="D290" s="12"/>
      <c r="E290" s="53"/>
      <c r="F290" s="27"/>
      <c r="G290" s="65"/>
      <c r="H290" s="10"/>
      <c r="I290" s="27"/>
      <c r="J290" s="27"/>
      <c r="K290" s="27"/>
      <c r="L290" s="73"/>
      <c r="M290" s="32"/>
      <c r="N290" s="30"/>
      <c r="O290" s="30"/>
      <c r="P290" s="30"/>
      <c r="Q290" s="19"/>
      <c r="R290" s="30"/>
      <c r="S290" s="30"/>
      <c r="T290" s="30"/>
      <c r="U290" s="34">
        <f t="shared" si="63"/>
        <v>2</v>
      </c>
      <c r="V290" s="35"/>
      <c r="W290" s="35"/>
      <c r="X290" s="18" t="b">
        <f t="shared" si="67"/>
        <v>0</v>
      </c>
      <c r="Y290" s="18" t="str">
        <f t="shared" si="64"/>
        <v xml:space="preserve"> przyłącze napow. nN</v>
      </c>
      <c r="Z290" s="18">
        <f t="shared" si="69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/>
      <c r="D291" s="10"/>
      <c r="E291" s="53"/>
      <c r="F291" s="27"/>
      <c r="G291" s="65"/>
      <c r="H291" s="10"/>
      <c r="I291" s="27"/>
      <c r="J291" s="27"/>
      <c r="K291" s="27"/>
      <c r="L291" s="73"/>
      <c r="M291" s="32"/>
      <c r="N291" s="30"/>
      <c r="O291" s="30"/>
      <c r="P291" s="30"/>
      <c r="Q291" s="19"/>
      <c r="R291" s="30"/>
      <c r="S291" s="30"/>
      <c r="T291" s="30"/>
      <c r="U291" s="34">
        <f t="shared" si="63"/>
        <v>2</v>
      </c>
      <c r="V291" s="35"/>
      <c r="W291" s="35"/>
      <c r="X291" s="18" t="b">
        <f t="shared" si="67"/>
        <v>0</v>
      </c>
      <c r="Y291" s="18" t="str">
        <f t="shared" si="64"/>
        <v xml:space="preserve"> przyłącze napow. nN</v>
      </c>
      <c r="Z291" s="18">
        <f t="shared" si="69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/>
      <c r="D292" s="12"/>
      <c r="E292" s="53"/>
      <c r="F292" s="27"/>
      <c r="G292" s="29"/>
      <c r="H292" s="10"/>
      <c r="I292" s="27"/>
      <c r="J292" s="27"/>
      <c r="K292" s="27"/>
      <c r="L292" s="73"/>
      <c r="M292" s="32"/>
      <c r="N292" s="44"/>
      <c r="O292" s="30"/>
      <c r="P292" s="30"/>
      <c r="Q292" s="19"/>
      <c r="R292" s="30"/>
      <c r="S292" s="30"/>
      <c r="T292" s="30"/>
      <c r="U292" s="34">
        <f t="shared" si="63"/>
        <v>2</v>
      </c>
      <c r="V292" s="35"/>
      <c r="W292" s="35"/>
      <c r="X292" s="18" t="b">
        <f t="shared" si="67"/>
        <v>0</v>
      </c>
      <c r="Y292" s="18" t="str">
        <f t="shared" si="64"/>
        <v xml:space="preserve"> przyłącze napow. nN</v>
      </c>
      <c r="Z292" s="18">
        <f t="shared" si="69"/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/>
      <c r="D293" s="10"/>
      <c r="E293" s="53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30"/>
      <c r="Q293" s="19"/>
      <c r="R293" s="30"/>
      <c r="S293" s="30"/>
      <c r="T293" s="30"/>
      <c r="U293" s="34">
        <f t="shared" ref="U293:U356" si="70">P293+2</f>
        <v>2</v>
      </c>
      <c r="V293" s="35"/>
      <c r="W293" s="35"/>
      <c r="X293" s="18" t="b">
        <f t="shared" si="67"/>
        <v>0</v>
      </c>
      <c r="Y293" s="18" t="str">
        <f t="shared" si="64"/>
        <v xml:space="preserve"> przyłącze napow. nN</v>
      </c>
      <c r="Z293" s="18">
        <f t="shared" si="69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/>
      <c r="D294" s="12"/>
      <c r="E294" s="53"/>
      <c r="F294" s="27"/>
      <c r="G294" s="65"/>
      <c r="H294" s="10"/>
      <c r="I294" s="27"/>
      <c r="J294" s="27"/>
      <c r="K294" s="27"/>
      <c r="L294" s="73"/>
      <c r="M294" s="32"/>
      <c r="N294" s="30"/>
      <c r="O294" s="30"/>
      <c r="P294" s="30"/>
      <c r="Q294" s="19"/>
      <c r="R294" s="30"/>
      <c r="S294" s="30"/>
      <c r="T294" s="30"/>
      <c r="U294" s="34">
        <f t="shared" si="70"/>
        <v>2</v>
      </c>
      <c r="V294" s="35"/>
      <c r="W294" s="35"/>
      <c r="X294" s="18" t="b">
        <f t="shared" si="67"/>
        <v>0</v>
      </c>
      <c r="Y294" s="18" t="str">
        <f t="shared" si="64"/>
        <v xml:space="preserve"> przyłącze napow. nN</v>
      </c>
      <c r="Z294" s="18">
        <f t="shared" si="69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/>
      <c r="D295" s="10"/>
      <c r="E295" s="53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0"/>
      <c r="S295" s="30"/>
      <c r="T295" s="30"/>
      <c r="U295" s="34">
        <f t="shared" si="70"/>
        <v>2</v>
      </c>
      <c r="V295" s="35"/>
      <c r="W295" s="35"/>
      <c r="X295" s="18" t="b">
        <f t="shared" si="67"/>
        <v>0</v>
      </c>
      <c r="Y295" s="18" t="str">
        <f t="shared" si="64"/>
        <v xml:space="preserve"> przyłącze napow. nN</v>
      </c>
      <c r="Z295" s="18">
        <f t="shared" si="69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/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0"/>
      <c r="S296" s="30"/>
      <c r="T296" s="30"/>
      <c r="U296" s="34">
        <f t="shared" si="70"/>
        <v>2</v>
      </c>
      <c r="V296" s="35"/>
      <c r="W296" s="35"/>
      <c r="X296" s="18" t="b">
        <f t="shared" si="67"/>
        <v>0</v>
      </c>
      <c r="Y296" s="18" t="str">
        <f t="shared" si="64"/>
        <v xml:space="preserve"> przyłącze napow. nN</v>
      </c>
      <c r="Z296" s="18">
        <f t="shared" si="69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54"/>
      <c r="D297" s="54"/>
      <c r="E297" s="53"/>
      <c r="F297" s="54"/>
      <c r="G297" s="54"/>
      <c r="H297" s="54"/>
      <c r="I297" s="54"/>
      <c r="J297" s="54"/>
      <c r="K297" s="27"/>
      <c r="L297" s="73"/>
      <c r="M297" s="32"/>
      <c r="N297" s="30"/>
      <c r="O297" s="30"/>
      <c r="P297" s="30"/>
      <c r="Q297" s="19"/>
      <c r="R297" s="30"/>
      <c r="S297" s="30"/>
      <c r="T297" s="30"/>
      <c r="U297" s="34">
        <f t="shared" si="70"/>
        <v>2</v>
      </c>
      <c r="V297" s="35"/>
      <c r="W297" s="35"/>
      <c r="X297" s="18" t="b">
        <f t="shared" si="67"/>
        <v>0</v>
      </c>
      <c r="Y297" s="18" t="str">
        <f t="shared" si="64"/>
        <v xml:space="preserve"> przyłącze napow. nN</v>
      </c>
      <c r="Z297" s="18">
        <f t="shared" si="69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54"/>
      <c r="D298" s="54"/>
      <c r="E298" s="53"/>
      <c r="F298" s="54"/>
      <c r="G298" s="54"/>
      <c r="H298" s="54"/>
      <c r="I298" s="54"/>
      <c r="J298" s="54"/>
      <c r="K298" s="27"/>
      <c r="L298" s="73"/>
      <c r="M298" s="32"/>
      <c r="N298" s="30"/>
      <c r="O298" s="30"/>
      <c r="P298" s="30"/>
      <c r="Q298" s="19"/>
      <c r="R298" s="30"/>
      <c r="S298" s="30"/>
      <c r="T298" s="30"/>
      <c r="U298" s="34">
        <f t="shared" si="70"/>
        <v>2</v>
      </c>
      <c r="V298" s="35"/>
      <c r="W298" s="35"/>
      <c r="X298" s="18" t="b">
        <f t="shared" si="67"/>
        <v>0</v>
      </c>
      <c r="Y298" s="18" t="str">
        <f t="shared" si="64"/>
        <v xml:space="preserve"> przyłącze napow. nN</v>
      </c>
      <c r="Z298" s="18">
        <f t="shared" si="69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59"/>
      <c r="D299" s="59"/>
      <c r="E299" s="62"/>
      <c r="F299" s="59"/>
      <c r="G299" s="59"/>
      <c r="H299" s="59"/>
      <c r="I299" s="59"/>
      <c r="J299" s="59"/>
      <c r="K299" s="59"/>
      <c r="L299" s="73"/>
      <c r="M299" s="32"/>
      <c r="N299" s="69"/>
      <c r="O299" s="69"/>
      <c r="P299" s="30"/>
      <c r="Q299" s="19"/>
      <c r="R299" s="69"/>
      <c r="S299" s="69"/>
      <c r="T299" s="69"/>
      <c r="U299" s="34">
        <f t="shared" si="70"/>
        <v>2</v>
      </c>
      <c r="V299" s="35"/>
      <c r="W299" s="35"/>
      <c r="X299" s="18" t="b">
        <f t="shared" si="67"/>
        <v>0</v>
      </c>
      <c r="Y299" s="18" t="str">
        <f t="shared" si="64"/>
        <v xml:space="preserve"> przyłącze napow. nN</v>
      </c>
      <c r="Z299" s="18">
        <f t="shared" si="69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61"/>
      <c r="D300" s="61"/>
      <c r="E300" s="60"/>
      <c r="F300" s="61"/>
      <c r="G300" s="61"/>
      <c r="H300" s="61"/>
      <c r="I300" s="61"/>
      <c r="J300" s="61"/>
      <c r="K300" s="61"/>
      <c r="L300" s="73"/>
      <c r="M300" s="32"/>
      <c r="N300" s="58"/>
      <c r="O300" s="58"/>
      <c r="P300" s="30"/>
      <c r="Q300" s="19"/>
      <c r="R300" s="58"/>
      <c r="S300" s="58"/>
      <c r="T300" s="58"/>
      <c r="U300" s="34">
        <f t="shared" si="70"/>
        <v>2</v>
      </c>
      <c r="V300" s="35"/>
      <c r="W300" s="35"/>
      <c r="X300" s="18" t="b">
        <f t="shared" si="67"/>
        <v>0</v>
      </c>
      <c r="Y300" s="18" t="str">
        <f t="shared" si="64"/>
        <v xml:space="preserve"> przyłącze napow. nN</v>
      </c>
      <c r="Z300" s="18">
        <f t="shared" si="69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63"/>
      <c r="D301" s="63"/>
      <c r="E301" s="62"/>
      <c r="F301" s="63"/>
      <c r="G301" s="63"/>
      <c r="H301" s="63"/>
      <c r="I301" s="63"/>
      <c r="J301" s="63"/>
      <c r="K301" s="63"/>
      <c r="L301" s="73"/>
      <c r="M301" s="32"/>
      <c r="N301" s="57"/>
      <c r="O301" s="57"/>
      <c r="P301" s="30"/>
      <c r="Q301" s="19"/>
      <c r="R301" s="57"/>
      <c r="S301" s="57"/>
      <c r="T301" s="57"/>
      <c r="U301" s="34">
        <f t="shared" si="70"/>
        <v>2</v>
      </c>
      <c r="V301" s="35"/>
      <c r="W301" s="35"/>
      <c r="X301" s="18" t="b">
        <f t="shared" si="67"/>
        <v>0</v>
      </c>
      <c r="Y301" s="18" t="str">
        <f t="shared" si="64"/>
        <v xml:space="preserve"> przyłącze napow. nN</v>
      </c>
      <c r="Z301" s="18">
        <f t="shared" si="69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10">
        <v>66</v>
      </c>
      <c r="D302" s="54"/>
      <c r="E302" s="53"/>
      <c r="F302" s="27"/>
      <c r="G302" s="65"/>
      <c r="H302" s="10"/>
      <c r="I302" s="27"/>
      <c r="J302" s="27"/>
      <c r="K302" s="27"/>
      <c r="L302" s="73"/>
      <c r="M302" s="32"/>
      <c r="N302" s="30"/>
      <c r="O302" s="30"/>
      <c r="P302" s="30"/>
      <c r="Q302" s="19"/>
      <c r="R302" s="30"/>
      <c r="S302" s="30" t="s">
        <v>3</v>
      </c>
      <c r="T302" s="30">
        <f>IF(S302="T",20,0)</f>
        <v>20</v>
      </c>
      <c r="U302" s="34">
        <f t="shared" si="70"/>
        <v>2</v>
      </c>
      <c r="V302" s="35"/>
      <c r="W302" s="35"/>
      <c r="X302" s="18" t="b">
        <f t="shared" si="67"/>
        <v>0</v>
      </c>
      <c r="Y302" s="18" t="str">
        <f t="shared" si="64"/>
        <v>, lampa OU, przyłącze napow. nN</v>
      </c>
      <c r="Z302" s="18">
        <f t="shared" si="69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10">
        <v>67</v>
      </c>
      <c r="D303" s="54"/>
      <c r="E303" s="53"/>
      <c r="F303" s="27"/>
      <c r="G303" s="65"/>
      <c r="H303" s="10"/>
      <c r="I303" s="27"/>
      <c r="J303" s="27"/>
      <c r="K303" s="27"/>
      <c r="L303" s="73"/>
      <c r="M303" s="32"/>
      <c r="N303" s="30"/>
      <c r="O303" s="30"/>
      <c r="P303" s="30"/>
      <c r="Q303" s="19"/>
      <c r="R303" s="30"/>
      <c r="S303" s="30"/>
      <c r="T303" s="30"/>
      <c r="U303" s="34">
        <f t="shared" si="70"/>
        <v>2</v>
      </c>
      <c r="V303" s="35"/>
      <c r="W303" s="35"/>
      <c r="X303" s="18" t="b">
        <f t="shared" si="67"/>
        <v>0</v>
      </c>
      <c r="Y303" s="18" t="str">
        <f t="shared" si="64"/>
        <v xml:space="preserve"> przyłącze napow. nN</v>
      </c>
      <c r="Z303" s="18">
        <f t="shared" si="69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>
        <v>68</v>
      </c>
      <c r="D304" s="54"/>
      <c r="E304" s="53"/>
      <c r="F304" s="27"/>
      <c r="G304" s="13"/>
      <c r="H304" s="10"/>
      <c r="I304" s="27"/>
      <c r="J304" s="27"/>
      <c r="K304" s="27"/>
      <c r="L304" s="73"/>
      <c r="M304" s="32"/>
      <c r="N304" s="44"/>
      <c r="O304" s="30"/>
      <c r="P304" s="30"/>
      <c r="Q304" s="19"/>
      <c r="R304" s="30"/>
      <c r="S304" s="30"/>
      <c r="T304" s="30"/>
      <c r="U304" s="34">
        <f t="shared" si="70"/>
        <v>2</v>
      </c>
      <c r="V304" s="35"/>
      <c r="W304" s="35"/>
      <c r="X304" s="18" t="b">
        <f t="shared" si="67"/>
        <v>0</v>
      </c>
      <c r="Y304" s="18" t="str">
        <f t="shared" si="64"/>
        <v xml:space="preserve"> przyłącze napow. nN</v>
      </c>
      <c r="Z304" s="18">
        <f t="shared" si="69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>
        <v>69</v>
      </c>
      <c r="D305" s="54"/>
      <c r="E305" s="53"/>
      <c r="F305" s="27"/>
      <c r="G305" s="13"/>
      <c r="H305" s="10"/>
      <c r="I305" s="27"/>
      <c r="J305" s="27"/>
      <c r="K305" s="27"/>
      <c r="L305" s="73"/>
      <c r="M305" s="32"/>
      <c r="N305" s="44"/>
      <c r="O305" s="30"/>
      <c r="P305" s="30"/>
      <c r="Q305" s="19"/>
      <c r="R305" s="30"/>
      <c r="S305" s="30"/>
      <c r="T305" s="30"/>
      <c r="U305" s="34">
        <f t="shared" si="70"/>
        <v>2</v>
      </c>
      <c r="V305" s="35"/>
      <c r="W305" s="35"/>
      <c r="X305" s="18" t="b">
        <f t="shared" si="67"/>
        <v>0</v>
      </c>
      <c r="Y305" s="18" t="str">
        <f t="shared" si="64"/>
        <v xml:space="preserve"> przyłącze napow. nN</v>
      </c>
      <c r="Z305" s="18">
        <f t="shared" si="69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>
        <v>70</v>
      </c>
      <c r="D306" s="54"/>
      <c r="E306" s="53"/>
      <c r="F306" s="27"/>
      <c r="G306" s="65"/>
      <c r="H306" s="10"/>
      <c r="I306" s="27"/>
      <c r="J306" s="27"/>
      <c r="K306" s="27"/>
      <c r="L306" s="73"/>
      <c r="M306" s="32"/>
      <c r="N306" s="30"/>
      <c r="O306" s="30"/>
      <c r="P306" s="30"/>
      <c r="Q306" s="19"/>
      <c r="R306" s="30"/>
      <c r="S306" s="30"/>
      <c r="T306" s="30"/>
      <c r="U306" s="34">
        <f t="shared" si="70"/>
        <v>2</v>
      </c>
      <c r="V306" s="35"/>
      <c r="W306" s="35"/>
      <c r="X306" s="18" t="b">
        <f t="shared" si="67"/>
        <v>0</v>
      </c>
      <c r="Y306" s="18" t="str">
        <f t="shared" si="64"/>
        <v xml:space="preserve"> przyłącze napow. nN</v>
      </c>
      <c r="Z306" s="18">
        <f t="shared" si="69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10">
        <v>71</v>
      </c>
      <c r="D307" s="54"/>
      <c r="E307" s="53"/>
      <c r="F307" s="27"/>
      <c r="G307" s="65"/>
      <c r="H307" s="10"/>
      <c r="I307" s="27"/>
      <c r="J307" s="27"/>
      <c r="K307" s="27"/>
      <c r="L307" s="73"/>
      <c r="M307" s="32"/>
      <c r="N307" s="30"/>
      <c r="O307" s="30"/>
      <c r="P307" s="30"/>
      <c r="Q307" s="19"/>
      <c r="R307" s="30"/>
      <c r="S307" s="30"/>
      <c r="T307" s="30"/>
      <c r="U307" s="34">
        <f t="shared" si="70"/>
        <v>2</v>
      </c>
      <c r="V307" s="35"/>
      <c r="W307" s="35"/>
      <c r="X307" s="18" t="b">
        <f t="shared" si="67"/>
        <v>0</v>
      </c>
      <c r="Y307" s="18" t="str">
        <f t="shared" si="64"/>
        <v xml:space="preserve"> przyłącze napow. nN</v>
      </c>
      <c r="Z307" s="18">
        <f t="shared" si="69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10">
        <v>72</v>
      </c>
      <c r="D308" s="54"/>
      <c r="E308" s="53"/>
      <c r="F308" s="27"/>
      <c r="G308" s="65"/>
      <c r="H308" s="10"/>
      <c r="I308" s="27"/>
      <c r="J308" s="27"/>
      <c r="K308" s="27"/>
      <c r="L308" s="73"/>
      <c r="M308" s="32"/>
      <c r="N308" s="30"/>
      <c r="O308" s="30"/>
      <c r="P308" s="30"/>
      <c r="Q308" s="19"/>
      <c r="R308" s="30"/>
      <c r="S308" s="30"/>
      <c r="T308" s="30"/>
      <c r="U308" s="34">
        <f t="shared" si="70"/>
        <v>2</v>
      </c>
      <c r="V308" s="35"/>
      <c r="W308" s="35"/>
      <c r="X308" s="18" t="b">
        <f t="shared" si="67"/>
        <v>0</v>
      </c>
      <c r="Y308" s="18" t="str">
        <f t="shared" si="64"/>
        <v xml:space="preserve"> przyłącze napow. nN</v>
      </c>
      <c r="Z308" s="18">
        <f t="shared" si="69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10"/>
      <c r="D309" s="54"/>
      <c r="E309" s="56"/>
      <c r="F309" s="27"/>
      <c r="G309" s="65"/>
      <c r="H309" s="10"/>
      <c r="I309" s="27"/>
      <c r="J309" s="27"/>
      <c r="K309" s="27"/>
      <c r="L309" s="73"/>
      <c r="M309" s="32"/>
      <c r="N309" s="30"/>
      <c r="O309" s="30"/>
      <c r="P309" s="30"/>
      <c r="Q309" s="19"/>
      <c r="R309" s="30"/>
      <c r="S309" s="30"/>
      <c r="T309" s="30"/>
      <c r="U309" s="34">
        <f t="shared" si="70"/>
        <v>2</v>
      </c>
      <c r="V309" s="35"/>
      <c r="W309" s="35"/>
      <c r="X309" s="18" t="b">
        <f t="shared" si="67"/>
        <v>0</v>
      </c>
      <c r="Y309" s="18" t="str">
        <f t="shared" si="64"/>
        <v xml:space="preserve"> przyłącze napow. nN</v>
      </c>
      <c r="Z309" s="18">
        <f t="shared" si="69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10"/>
      <c r="D310" s="54"/>
      <c r="E310" s="56"/>
      <c r="F310" s="27"/>
      <c r="G310" s="65"/>
      <c r="H310" s="10"/>
      <c r="I310" s="27"/>
      <c r="J310" s="27"/>
      <c r="K310" s="27"/>
      <c r="L310" s="73"/>
      <c r="M310" s="32"/>
      <c r="N310" s="30"/>
      <c r="O310" s="30"/>
      <c r="P310" s="30"/>
      <c r="Q310" s="19"/>
      <c r="R310" s="30"/>
      <c r="S310" s="30"/>
      <c r="T310" s="30"/>
      <c r="U310" s="34">
        <f t="shared" si="70"/>
        <v>2</v>
      </c>
      <c r="V310" s="35"/>
      <c r="W310" s="35"/>
      <c r="X310" s="18" t="b">
        <f t="shared" si="67"/>
        <v>0</v>
      </c>
      <c r="Y310" s="18" t="str">
        <f t="shared" si="64"/>
        <v xml:space="preserve"> przyłącze napow. nN</v>
      </c>
      <c r="Z310" s="18">
        <f t="shared" si="69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10"/>
      <c r="D311" s="54"/>
      <c r="E311" s="53"/>
      <c r="F311" s="27"/>
      <c r="G311" s="65"/>
      <c r="H311" s="10"/>
      <c r="I311" s="27"/>
      <c r="J311" s="27"/>
      <c r="K311" s="27"/>
      <c r="L311" s="73"/>
      <c r="M311" s="32"/>
      <c r="N311" s="30"/>
      <c r="O311" s="30"/>
      <c r="P311" s="30"/>
      <c r="Q311" s="19"/>
      <c r="R311" s="30"/>
      <c r="S311" s="30"/>
      <c r="T311" s="30"/>
      <c r="U311" s="34">
        <f t="shared" si="70"/>
        <v>2</v>
      </c>
      <c r="V311" s="35"/>
      <c r="W311" s="35"/>
      <c r="X311" s="18" t="b">
        <f t="shared" si="67"/>
        <v>0</v>
      </c>
      <c r="Y311" s="18" t="str">
        <f t="shared" si="64"/>
        <v xml:space="preserve"> przyłącze napow. nN</v>
      </c>
      <c r="Z311" s="18">
        <f t="shared" si="69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/>
      <c r="D312" s="54"/>
      <c r="E312" s="53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0"/>
      <c r="S312" s="30"/>
      <c r="T312" s="30"/>
      <c r="U312" s="34">
        <f t="shared" si="70"/>
        <v>2</v>
      </c>
      <c r="V312" s="35"/>
      <c r="W312" s="35"/>
      <c r="X312" s="18" t="b">
        <f t="shared" si="67"/>
        <v>0</v>
      </c>
      <c r="Y312" s="18" t="str">
        <f t="shared" si="64"/>
        <v xml:space="preserve"> przyłącze napow. nN</v>
      </c>
      <c r="Z312" s="18">
        <f t="shared" si="69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/>
      <c r="D313" s="54"/>
      <c r="E313" s="56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0"/>
      <c r="S313" s="30"/>
      <c r="T313" s="30"/>
      <c r="U313" s="34">
        <f t="shared" si="70"/>
        <v>2</v>
      </c>
      <c r="V313" s="35"/>
      <c r="W313" s="35"/>
      <c r="X313" s="18" t="b">
        <f t="shared" si="67"/>
        <v>0</v>
      </c>
      <c r="Y313" s="18" t="str">
        <f t="shared" si="64"/>
        <v xml:space="preserve"> przyłącze napow. nN</v>
      </c>
      <c r="Z313" s="18">
        <f t="shared" si="69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/>
      <c r="D314" s="54"/>
      <c r="E314" s="56"/>
      <c r="F314" s="27"/>
      <c r="G314" s="65"/>
      <c r="H314" s="10"/>
      <c r="I314" s="27"/>
      <c r="J314" s="27"/>
      <c r="K314" s="27"/>
      <c r="L314" s="73"/>
      <c r="M314" s="32"/>
      <c r="N314" s="30"/>
      <c r="O314" s="30"/>
      <c r="P314" s="30"/>
      <c r="Q314" s="19"/>
      <c r="R314" s="30"/>
      <c r="S314" s="30"/>
      <c r="T314" s="30"/>
      <c r="U314" s="34">
        <f t="shared" si="70"/>
        <v>2</v>
      </c>
      <c r="V314" s="35"/>
      <c r="W314" s="35"/>
      <c r="X314" s="18" t="b">
        <f t="shared" ref="X314:X319" si="71">IF(R314=1,("AL.  4x50 mm2+AL. 1x25 mm2"),IF(R314=2,("AL.  4x50 mm2+AL. 2x25 mm2"),IF(R314=3,("AsXSn 4x50 mm2+AsXSn 1x25 mm2"),IF(R314=4,("AsXSn 4x50 mm2+AsXSn 2x25 mm2"),IF(R314=5,("AL.  4x50 mm2"),IF(R314=6,("AsXSn 4x50 mm2")))))))</f>
        <v>0</v>
      </c>
      <c r="Y314" s="18" t="str">
        <f t="shared" si="64"/>
        <v xml:space="preserve"> przyłącze napow. nN</v>
      </c>
      <c r="Z314" s="18">
        <f t="shared" si="69"/>
        <v>0</v>
      </c>
      <c r="AA314" s="16"/>
      <c r="AB314" s="35"/>
      <c r="AC314" s="35"/>
      <c r="AD314" s="35"/>
      <c r="AE314" s="35"/>
      <c r="AF314" s="34" t="s">
        <v>57</v>
      </c>
      <c r="AG314" s="35"/>
      <c r="AH314" s="35"/>
      <c r="AI314" s="35"/>
    </row>
    <row r="315" spans="1:35" s="9" customFormat="1" ht="30" customHeight="1" x14ac:dyDescent="0.2">
      <c r="A315" s="36"/>
      <c r="B315" s="37"/>
      <c r="C315" s="10"/>
      <c r="D315" s="54"/>
      <c r="E315" s="53"/>
      <c r="F315" s="27"/>
      <c r="G315" s="65"/>
      <c r="H315" s="10"/>
      <c r="I315" s="27"/>
      <c r="J315" s="27"/>
      <c r="K315" s="27"/>
      <c r="L315" s="73"/>
      <c r="M315" s="80"/>
      <c r="N315" s="30"/>
      <c r="O315" s="30"/>
      <c r="P315" s="81"/>
      <c r="Q315" s="19"/>
      <c r="R315" s="30"/>
      <c r="S315" s="30"/>
      <c r="T315" s="30"/>
      <c r="U315" s="34">
        <f t="shared" si="70"/>
        <v>2</v>
      </c>
      <c r="V315" s="35"/>
      <c r="W315" s="35"/>
      <c r="X315" s="18" t="b">
        <f t="shared" si="71"/>
        <v>0</v>
      </c>
      <c r="Y315" s="18" t="str">
        <f t="shared" si="64"/>
        <v xml:space="preserve"> przyłącze napow. nN</v>
      </c>
      <c r="Z315" s="18">
        <f t="shared" si="69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/>
      <c r="D316" s="54"/>
      <c r="E316" s="56"/>
      <c r="F316" s="27"/>
      <c r="G316" s="65"/>
      <c r="H316" s="10"/>
      <c r="I316" s="27"/>
      <c r="J316" s="27"/>
      <c r="K316" s="27"/>
      <c r="L316" s="73"/>
      <c r="M316" s="82"/>
      <c r="N316" s="30"/>
      <c r="O316" s="30"/>
      <c r="P316" s="81"/>
      <c r="Q316" s="19"/>
      <c r="R316" s="30"/>
      <c r="S316" s="30"/>
      <c r="T316" s="30"/>
      <c r="U316" s="34">
        <f t="shared" si="70"/>
        <v>2</v>
      </c>
      <c r="V316" s="35"/>
      <c r="W316" s="35"/>
      <c r="X316" s="18" t="b">
        <f t="shared" si="71"/>
        <v>0</v>
      </c>
      <c r="Y316" s="18" t="str">
        <f t="shared" si="64"/>
        <v xml:space="preserve"> przyłącze napow. nN</v>
      </c>
      <c r="Z316" s="18">
        <f t="shared" si="69"/>
        <v>0</v>
      </c>
      <c r="AA316" s="16"/>
      <c r="AB316" s="35"/>
      <c r="AC316" s="35"/>
      <c r="AD316" s="35"/>
      <c r="AE316" s="35"/>
      <c r="AF316" s="35"/>
      <c r="AG316" s="35"/>
      <c r="AH316" s="35"/>
      <c r="AI316" s="35"/>
    </row>
    <row r="317" spans="1:35" s="9" customFormat="1" ht="30" customHeight="1" x14ac:dyDescent="0.2">
      <c r="A317" s="36"/>
      <c r="B317" s="37"/>
      <c r="C317" s="10"/>
      <c r="D317" s="54"/>
      <c r="E317" s="53"/>
      <c r="F317" s="27"/>
      <c r="G317" s="65"/>
      <c r="H317" s="10"/>
      <c r="I317" s="27"/>
      <c r="J317" s="27"/>
      <c r="K317" s="27"/>
      <c r="L317" s="73"/>
      <c r="M317" s="82"/>
      <c r="N317" s="30"/>
      <c r="O317" s="30"/>
      <c r="P317" s="81"/>
      <c r="Q317" s="19"/>
      <c r="R317" s="30"/>
      <c r="S317" s="30"/>
      <c r="T317" s="30"/>
      <c r="U317" s="34">
        <f t="shared" si="70"/>
        <v>2</v>
      </c>
      <c r="V317" s="35"/>
      <c r="W317" s="35"/>
      <c r="X317" s="18" t="b">
        <f t="shared" si="71"/>
        <v>0</v>
      </c>
      <c r="Y317" s="18" t="str">
        <f t="shared" si="64"/>
        <v xml:space="preserve"> przyłącze napow. nN</v>
      </c>
      <c r="Z317" s="18">
        <f t="shared" si="69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54"/>
      <c r="D318" s="54"/>
      <c r="E318" s="53"/>
      <c r="F318" s="54"/>
      <c r="G318" s="54"/>
      <c r="H318" s="54"/>
      <c r="I318" s="54"/>
      <c r="J318" s="54"/>
      <c r="K318" s="27"/>
      <c r="L318" s="73"/>
      <c r="M318" s="82"/>
      <c r="N318" s="30"/>
      <c r="O318" s="30"/>
      <c r="P318" s="81"/>
      <c r="Q318" s="19"/>
      <c r="R318" s="30"/>
      <c r="S318" s="30"/>
      <c r="T318" s="30"/>
      <c r="U318" s="34">
        <f t="shared" si="70"/>
        <v>2</v>
      </c>
      <c r="V318" s="35"/>
      <c r="W318" s="35"/>
      <c r="X318" s="18" t="b">
        <f t="shared" si="71"/>
        <v>0</v>
      </c>
      <c r="Y318" s="18" t="str">
        <f t="shared" si="64"/>
        <v xml:space="preserve"> przyłącze napow. nN</v>
      </c>
      <c r="Z318" s="18">
        <f t="shared" si="69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54"/>
      <c r="D319" s="54"/>
      <c r="E319" s="53"/>
      <c r="F319" s="54"/>
      <c r="G319" s="54"/>
      <c r="H319" s="54"/>
      <c r="I319" s="54"/>
      <c r="J319" s="54"/>
      <c r="K319" s="27"/>
      <c r="L319" s="73"/>
      <c r="M319" s="32"/>
      <c r="N319" s="30"/>
      <c r="O319" s="30"/>
      <c r="P319" s="30"/>
      <c r="Q319" s="19"/>
      <c r="R319" s="30"/>
      <c r="S319" s="30"/>
      <c r="T319" s="30"/>
      <c r="U319" s="34">
        <f t="shared" si="70"/>
        <v>2</v>
      </c>
      <c r="V319" s="35"/>
      <c r="W319" s="35"/>
      <c r="X319" s="18" t="b">
        <f t="shared" si="71"/>
        <v>0</v>
      </c>
      <c r="Y319" s="18" t="str">
        <f t="shared" si="64"/>
        <v xml:space="preserve"> przyłącze napow. nN</v>
      </c>
      <c r="Z319" s="18">
        <f t="shared" si="69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10"/>
      <c r="D320" s="10"/>
      <c r="E320" s="56"/>
      <c r="F320" s="10"/>
      <c r="G320" s="65"/>
      <c r="H320" s="10"/>
      <c r="I320" s="27"/>
      <c r="J320" s="27"/>
      <c r="K320" s="27"/>
      <c r="L320" s="83"/>
      <c r="M320" s="32"/>
      <c r="N320" s="30"/>
      <c r="O320" s="30"/>
      <c r="P320" s="30"/>
      <c r="Q320" s="19"/>
      <c r="R320" s="30"/>
      <c r="S320" s="30"/>
      <c r="T320" s="30"/>
      <c r="U320" s="34">
        <f t="shared" si="70"/>
        <v>2</v>
      </c>
      <c r="V320" s="35"/>
      <c r="W320" s="35"/>
      <c r="X320" s="18" t="str">
        <f t="shared" ref="X320:X356" si="72">IF(R320=1,("AL.  4x50 mm2+AL. 1x25 mm2"),IF(R320=2,("AL.  4x50 mm2+AL. 2x25 mm2"),IF(R320=3,("AsXSn 4x50 mm2+AsXSn 1x25 mm2"),("AsXSn 4x50 mm2+AsXSn 2x25 mm2"))))</f>
        <v>AsXSn 4x50 mm2+AsXSn 2x25 mm2</v>
      </c>
      <c r="Y320" s="18" t="str">
        <f t="shared" si="64"/>
        <v xml:space="preserve"> przyłącze napow. nN</v>
      </c>
      <c r="Z320" s="18">
        <f t="shared" si="69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10"/>
      <c r="D321" s="54"/>
      <c r="E321" s="53"/>
      <c r="F321" s="54"/>
      <c r="G321" s="54"/>
      <c r="H321" s="54"/>
      <c r="I321" s="54"/>
      <c r="J321" s="27"/>
      <c r="K321" s="27"/>
      <c r="L321" s="83"/>
      <c r="M321" s="32"/>
      <c r="N321" s="30"/>
      <c r="O321" s="30"/>
      <c r="P321" s="30"/>
      <c r="Q321" s="19"/>
      <c r="R321" s="30"/>
      <c r="S321" s="30"/>
      <c r="T321" s="30"/>
      <c r="U321" s="34">
        <f t="shared" si="70"/>
        <v>2</v>
      </c>
      <c r="V321" s="35"/>
      <c r="W321" s="35"/>
      <c r="X321" s="18" t="str">
        <f t="shared" si="72"/>
        <v>AsXSn 4x50 mm2+AsXSn 2x25 mm2</v>
      </c>
      <c r="Y321" s="18" t="str">
        <f t="shared" si="64"/>
        <v xml:space="preserve"> przyłącze napow. nN</v>
      </c>
      <c r="Z321" s="18">
        <f t="shared" si="69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54"/>
      <c r="E322" s="53"/>
      <c r="F322" s="54"/>
      <c r="G322" s="54"/>
      <c r="H322" s="54"/>
      <c r="I322" s="54"/>
      <c r="J322" s="27"/>
      <c r="K322" s="27"/>
      <c r="L322" s="83"/>
      <c r="M322" s="32"/>
      <c r="N322" s="30"/>
      <c r="O322" s="30"/>
      <c r="P322" s="30"/>
      <c r="Q322" s="19"/>
      <c r="R322" s="30"/>
      <c r="S322" s="30"/>
      <c r="T322" s="30"/>
      <c r="U322" s="34">
        <f t="shared" si="70"/>
        <v>2</v>
      </c>
      <c r="V322" s="35"/>
      <c r="W322" s="35"/>
      <c r="X322" s="18" t="str">
        <f t="shared" si="72"/>
        <v>AsXSn 4x50 mm2+AsXSn 2x25 mm2</v>
      </c>
      <c r="Y322" s="18" t="str">
        <f t="shared" si="64"/>
        <v xml:space="preserve"> przyłącze napow. nN</v>
      </c>
      <c r="Z322" s="18">
        <f t="shared" si="69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3"/>
      <c r="F323" s="10"/>
      <c r="G323" s="65"/>
      <c r="H323" s="10"/>
      <c r="I323" s="27"/>
      <c r="J323" s="27"/>
      <c r="K323" s="27"/>
      <c r="L323" s="83"/>
      <c r="M323" s="32"/>
      <c r="N323" s="30"/>
      <c r="O323" s="30"/>
      <c r="P323" s="30"/>
      <c r="Q323" s="19"/>
      <c r="R323" s="30"/>
      <c r="S323" s="30"/>
      <c r="T323" s="30"/>
      <c r="U323" s="34">
        <f t="shared" si="70"/>
        <v>2</v>
      </c>
      <c r="V323" s="35"/>
      <c r="W323" s="35"/>
      <c r="X323" s="18" t="str">
        <f t="shared" si="72"/>
        <v>AsXSn 4x50 mm2+AsXSn 2x25 mm2</v>
      </c>
      <c r="Y323" s="18" t="str">
        <f t="shared" si="64"/>
        <v xml:space="preserve"> przyłącze napow. nN</v>
      </c>
      <c r="Z323" s="18">
        <f t="shared" si="69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10"/>
      <c r="E324" s="53"/>
      <c r="F324" s="10"/>
      <c r="G324" s="65"/>
      <c r="H324" s="10"/>
      <c r="I324" s="27"/>
      <c r="J324" s="27"/>
      <c r="K324" s="27"/>
      <c r="L324" s="83"/>
      <c r="M324" s="32"/>
      <c r="N324" s="30"/>
      <c r="O324" s="30"/>
      <c r="P324" s="30"/>
      <c r="Q324" s="19"/>
      <c r="R324" s="30"/>
      <c r="S324" s="30"/>
      <c r="T324" s="30"/>
      <c r="U324" s="34">
        <f t="shared" si="70"/>
        <v>2</v>
      </c>
      <c r="V324" s="35"/>
      <c r="W324" s="35"/>
      <c r="X324" s="18" t="str">
        <f t="shared" si="72"/>
        <v>AsXSn 4x50 mm2+AsXSn 2x25 mm2</v>
      </c>
      <c r="Y324" s="18" t="str">
        <f t="shared" si="64"/>
        <v xml:space="preserve"> przyłącze napow. nN</v>
      </c>
      <c r="Z324" s="18">
        <f t="shared" si="69"/>
        <v>0</v>
      </c>
      <c r="AA324" s="16"/>
      <c r="AB324" s="35"/>
      <c r="AC324" s="35"/>
      <c r="AD324" s="35"/>
      <c r="AE324" s="35"/>
      <c r="AF324" s="35"/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10"/>
      <c r="G325" s="65"/>
      <c r="H325" s="10"/>
      <c r="I325" s="27"/>
      <c r="J325" s="27"/>
      <c r="K325" s="27"/>
      <c r="L325" s="83"/>
      <c r="M325" s="32"/>
      <c r="N325" s="30"/>
      <c r="O325" s="30"/>
      <c r="P325" s="30"/>
      <c r="Q325" s="19"/>
      <c r="R325" s="30"/>
      <c r="S325" s="30"/>
      <c r="T325" s="30"/>
      <c r="U325" s="34">
        <f t="shared" si="70"/>
        <v>2</v>
      </c>
      <c r="V325" s="35"/>
      <c r="W325" s="35"/>
      <c r="X325" s="18" t="str">
        <f t="shared" si="72"/>
        <v>AsXSn 4x50 mm2+AsXSn 2x25 mm2</v>
      </c>
      <c r="Y325" s="18" t="str">
        <f t="shared" si="64"/>
        <v xml:space="preserve"> przyłącze napow. nN</v>
      </c>
      <c r="Z325" s="18">
        <f t="shared" si="69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10"/>
      <c r="E326" s="53"/>
      <c r="F326" s="10"/>
      <c r="G326" s="65"/>
      <c r="H326" s="10"/>
      <c r="I326" s="27"/>
      <c r="J326" s="27"/>
      <c r="K326" s="27"/>
      <c r="L326" s="83"/>
      <c r="M326" s="32"/>
      <c r="N326" s="30"/>
      <c r="O326" s="30"/>
      <c r="P326" s="30"/>
      <c r="Q326" s="19"/>
      <c r="R326" s="30"/>
      <c r="S326" s="30"/>
      <c r="T326" s="30"/>
      <c r="U326" s="34">
        <f t="shared" si="70"/>
        <v>2</v>
      </c>
      <c r="V326" s="35"/>
      <c r="W326" s="35"/>
      <c r="X326" s="18" t="str">
        <f t="shared" si="72"/>
        <v>AsXSn 4x50 mm2+AsXSn 2x25 mm2</v>
      </c>
      <c r="Y326" s="18" t="str">
        <f t="shared" si="64"/>
        <v xml:space="preserve"> przyłącze napow. nN</v>
      </c>
      <c r="Z326" s="18">
        <f t="shared" si="69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10"/>
      <c r="G327" s="65"/>
      <c r="H327" s="10"/>
      <c r="I327" s="27"/>
      <c r="J327" s="27"/>
      <c r="K327" s="27"/>
      <c r="L327" s="83"/>
      <c r="M327" s="32"/>
      <c r="N327" s="30"/>
      <c r="O327" s="30"/>
      <c r="P327" s="81"/>
      <c r="Q327" s="19"/>
      <c r="R327" s="30"/>
      <c r="S327" s="30"/>
      <c r="T327" s="30"/>
      <c r="U327" s="34">
        <f t="shared" si="70"/>
        <v>2</v>
      </c>
      <c r="V327" s="35"/>
      <c r="W327" s="35"/>
      <c r="X327" s="18" t="str">
        <f t="shared" si="72"/>
        <v>AsXSn 4x50 mm2+AsXSn 2x25 mm2</v>
      </c>
      <c r="Y327" s="18" t="str">
        <f t="shared" ref="Y327:Y390" si="73">IF(S327="T",(", lampa OU, przyłącze napow. nN"), (" przyłącze napow. nN"))</f>
        <v xml:space="preserve"> przyłącze napow. nN</v>
      </c>
      <c r="Z327" s="18">
        <f t="shared" si="69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10"/>
      <c r="D328" s="10"/>
      <c r="E328" s="53"/>
      <c r="F328" s="10"/>
      <c r="G328" s="65"/>
      <c r="H328" s="10"/>
      <c r="I328" s="27"/>
      <c r="J328" s="27"/>
      <c r="K328" s="27"/>
      <c r="L328" s="83"/>
      <c r="M328" s="32"/>
      <c r="N328" s="30"/>
      <c r="O328" s="30"/>
      <c r="P328" s="81"/>
      <c r="Q328" s="19"/>
      <c r="R328" s="30"/>
      <c r="S328" s="30"/>
      <c r="T328" s="30"/>
      <c r="U328" s="34">
        <f t="shared" si="70"/>
        <v>2</v>
      </c>
      <c r="V328" s="35"/>
      <c r="W328" s="35"/>
      <c r="X328" s="18" t="str">
        <f t="shared" si="72"/>
        <v>AsXSn 4x50 mm2+AsXSn 2x25 mm2</v>
      </c>
      <c r="Y328" s="18" t="str">
        <f t="shared" si="73"/>
        <v xml:space="preserve"> przyłącze napow. nN</v>
      </c>
      <c r="Z328" s="18">
        <f t="shared" ref="Z328:Z354" si="74">IF(OR(N328="Kr",N328="K"),"wspornik krańcowy",IF(N328="P","wspornik przelotowy",IF(OR(N328="Nr",N328="RNKr",N328="Np."),"wspornik narożny",IF(N328="N","wspornik narożny",IF(N328="Or","wspornik odporowy",IF(OR(N328="RPP",N328="RPPb"),"wspornik przelotowy",IF(N328="RPK","wspornik przelotowy",IF(N328="RPKr","wspornik przelotowy",IF(N328="BN","wspornik przelotowy",0)))))))))</f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10">
        <v>56</v>
      </c>
      <c r="D329" s="54"/>
      <c r="E329" s="53"/>
      <c r="F329" s="10"/>
      <c r="G329" s="65"/>
      <c r="H329" s="10"/>
      <c r="I329" s="27"/>
      <c r="J329" s="27"/>
      <c r="K329" s="27"/>
      <c r="L329" s="83"/>
      <c r="M329" s="32">
        <f>1397+1046</f>
        <v>2443</v>
      </c>
      <c r="N329" s="30"/>
      <c r="O329" s="30"/>
      <c r="P329" s="81"/>
      <c r="Q329" s="19"/>
      <c r="R329" s="30"/>
      <c r="S329" s="30"/>
      <c r="T329" s="30"/>
      <c r="U329" s="34">
        <f t="shared" si="70"/>
        <v>2</v>
      </c>
      <c r="V329" s="35"/>
      <c r="W329" s="35"/>
      <c r="X329" s="18" t="str">
        <f t="shared" si="72"/>
        <v>AsXSn 4x50 mm2+AsXSn 2x25 mm2</v>
      </c>
      <c r="Y329" s="18" t="str">
        <f t="shared" si="73"/>
        <v xml:space="preserve"> przyłącze napow. nN</v>
      </c>
      <c r="Z329" s="18">
        <f t="shared" si="74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>
        <v>56</v>
      </c>
      <c r="D330" s="10"/>
      <c r="E330" s="53"/>
      <c r="F330" s="54"/>
      <c r="G330" s="65"/>
      <c r="H330" s="10"/>
      <c r="I330" s="27"/>
      <c r="J330" s="27"/>
      <c r="K330" s="27"/>
      <c r="L330" s="71"/>
      <c r="M330" s="32">
        <f>1467+1096</f>
        <v>2563</v>
      </c>
      <c r="N330" s="30"/>
      <c r="O330" s="30"/>
      <c r="P330" s="81"/>
      <c r="Q330" s="19"/>
      <c r="R330" s="30"/>
      <c r="S330" s="30"/>
      <c r="T330" s="30"/>
      <c r="U330" s="34">
        <f t="shared" si="70"/>
        <v>2</v>
      </c>
      <c r="V330" s="35"/>
      <c r="W330" s="35"/>
      <c r="X330" s="18" t="str">
        <f t="shared" si="72"/>
        <v>AsXSn 4x50 mm2+AsXSn 2x25 mm2</v>
      </c>
      <c r="Y330" s="18" t="str">
        <f t="shared" si="73"/>
        <v xml:space="preserve"> przyłącze napow. nN</v>
      </c>
      <c r="Z330" s="18">
        <f t="shared" si="74"/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>
        <v>57</v>
      </c>
      <c r="D331" s="54"/>
      <c r="E331" s="56"/>
      <c r="F331" s="54"/>
      <c r="G331" s="65"/>
      <c r="H331" s="10"/>
      <c r="I331" s="27"/>
      <c r="J331" s="27"/>
      <c r="K331" s="27"/>
      <c r="L331" s="83"/>
      <c r="M331" s="32"/>
      <c r="N331" s="30"/>
      <c r="O331" s="30"/>
      <c r="P331" s="81"/>
      <c r="Q331" s="19"/>
      <c r="R331" s="30"/>
      <c r="S331" s="30"/>
      <c r="T331" s="30"/>
      <c r="U331" s="34">
        <f t="shared" si="70"/>
        <v>2</v>
      </c>
      <c r="V331" s="35"/>
      <c r="W331" s="35"/>
      <c r="X331" s="18" t="str">
        <f t="shared" si="72"/>
        <v>AsXSn 4x50 mm2+AsXSn 2x25 mm2</v>
      </c>
      <c r="Y331" s="18" t="str">
        <f t="shared" si="73"/>
        <v xml:space="preserve"> przyłącze napow. nN</v>
      </c>
      <c r="Z331" s="18">
        <f t="shared" si="74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>
        <v>58</v>
      </c>
      <c r="D332" s="54"/>
      <c r="E332" s="53"/>
      <c r="F332" s="54"/>
      <c r="G332" s="54"/>
      <c r="H332" s="54"/>
      <c r="I332" s="54"/>
      <c r="J332" s="54"/>
      <c r="K332" s="27"/>
      <c r="L332" s="71"/>
      <c r="M332" s="32"/>
      <c r="N332" s="30"/>
      <c r="O332" s="30"/>
      <c r="P332" s="81"/>
      <c r="Q332" s="19"/>
      <c r="R332" s="30"/>
      <c r="S332" s="30"/>
      <c r="T332" s="30"/>
      <c r="U332" s="34">
        <f t="shared" si="70"/>
        <v>2</v>
      </c>
      <c r="V332" s="35"/>
      <c r="W332" s="35"/>
      <c r="X332" s="18" t="str">
        <f t="shared" si="72"/>
        <v>AsXSn 4x50 mm2+AsXSn 2x25 mm2</v>
      </c>
      <c r="Y332" s="18" t="str">
        <f t="shared" si="73"/>
        <v xml:space="preserve"> przyłącze napow. nN</v>
      </c>
      <c r="Z332" s="18">
        <f t="shared" si="74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>
        <v>59</v>
      </c>
      <c r="D333" s="54"/>
      <c r="E333" s="53"/>
      <c r="F333" s="54"/>
      <c r="G333" s="54"/>
      <c r="H333" s="54"/>
      <c r="I333" s="54"/>
      <c r="J333" s="54"/>
      <c r="K333" s="27"/>
      <c r="L333" s="83"/>
      <c r="M333" s="32"/>
      <c r="N333" s="30"/>
      <c r="O333" s="30"/>
      <c r="P333" s="81"/>
      <c r="Q333" s="19"/>
      <c r="R333" s="30"/>
      <c r="S333" s="30"/>
      <c r="T333" s="30"/>
      <c r="U333" s="34">
        <f t="shared" si="70"/>
        <v>2</v>
      </c>
      <c r="V333" s="35"/>
      <c r="W333" s="35"/>
      <c r="X333" s="18" t="str">
        <f t="shared" si="72"/>
        <v>AsXSn 4x50 mm2+AsXSn 2x25 mm2</v>
      </c>
      <c r="Y333" s="18" t="str">
        <f t="shared" si="73"/>
        <v xml:space="preserve"> przyłącze napow. nN</v>
      </c>
      <c r="Z333" s="18">
        <f t="shared" si="74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>
        <v>60</v>
      </c>
      <c r="D334" s="54"/>
      <c r="E334" s="53"/>
      <c r="F334" s="54"/>
      <c r="G334" s="54"/>
      <c r="H334" s="54"/>
      <c r="I334" s="54"/>
      <c r="J334" s="54"/>
      <c r="K334" s="27"/>
      <c r="L334" s="73"/>
      <c r="M334" s="32"/>
      <c r="N334" s="30"/>
      <c r="O334" s="30"/>
      <c r="P334" s="81"/>
      <c r="Q334" s="19"/>
      <c r="R334" s="30"/>
      <c r="S334" s="30"/>
      <c r="T334" s="30"/>
      <c r="U334" s="34">
        <f t="shared" si="70"/>
        <v>2</v>
      </c>
      <c r="V334" s="35"/>
      <c r="W334" s="35"/>
      <c r="X334" s="18" t="str">
        <f t="shared" si="72"/>
        <v>AsXSn 4x50 mm2+AsXSn 2x25 mm2</v>
      </c>
      <c r="Y334" s="18" t="str">
        <f t="shared" si="73"/>
        <v xml:space="preserve"> przyłącze napow. nN</v>
      </c>
      <c r="Z334" s="18">
        <f t="shared" si="74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>
        <v>61</v>
      </c>
      <c r="D335" s="10"/>
      <c r="E335" s="56"/>
      <c r="F335" s="10"/>
      <c r="G335" s="65"/>
      <c r="H335" s="10"/>
      <c r="I335" s="27"/>
      <c r="J335" s="27"/>
      <c r="K335" s="27"/>
      <c r="L335" s="83"/>
      <c r="M335" s="32"/>
      <c r="N335" s="84"/>
      <c r="O335" s="30"/>
      <c r="P335" s="81"/>
      <c r="Q335" s="19"/>
      <c r="R335" s="30"/>
      <c r="S335" s="30"/>
      <c r="T335" s="30"/>
      <c r="U335" s="34">
        <f t="shared" si="70"/>
        <v>2</v>
      </c>
      <c r="V335" s="35"/>
      <c r="W335" s="35"/>
      <c r="X335" s="18" t="str">
        <f t="shared" si="72"/>
        <v>AsXSn 4x50 mm2+AsXSn 2x25 mm2</v>
      </c>
      <c r="Y335" s="18" t="str">
        <f t="shared" si="73"/>
        <v xml:space="preserve"> przyłącze napow. nN</v>
      </c>
      <c r="Z335" s="18">
        <f t="shared" si="74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>
        <v>62</v>
      </c>
      <c r="D336" s="10"/>
      <c r="E336" s="56"/>
      <c r="F336" s="10"/>
      <c r="G336" s="65"/>
      <c r="H336" s="10"/>
      <c r="I336" s="27"/>
      <c r="J336" s="27"/>
      <c r="K336" s="27"/>
      <c r="L336" s="83"/>
      <c r="M336" s="32"/>
      <c r="N336" s="84"/>
      <c r="O336" s="30"/>
      <c r="P336" s="81"/>
      <c r="Q336" s="19"/>
      <c r="R336" s="30"/>
      <c r="S336" s="30"/>
      <c r="T336" s="30"/>
      <c r="U336" s="34">
        <f t="shared" si="70"/>
        <v>2</v>
      </c>
      <c r="V336" s="35"/>
      <c r="W336" s="35"/>
      <c r="X336" s="18" t="str">
        <f t="shared" si="72"/>
        <v>AsXSn 4x50 mm2+AsXSn 2x25 mm2</v>
      </c>
      <c r="Y336" s="18" t="str">
        <f t="shared" si="73"/>
        <v xml:space="preserve"> przyłącze napow. nN</v>
      </c>
      <c r="Z336" s="18">
        <f t="shared" si="74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>
        <v>63</v>
      </c>
      <c r="D337" s="10"/>
      <c r="E337" s="56"/>
      <c r="F337" s="10"/>
      <c r="G337" s="65"/>
      <c r="H337" s="10"/>
      <c r="I337" s="27"/>
      <c r="J337" s="27" t="s">
        <v>58</v>
      </c>
      <c r="K337" s="27"/>
      <c r="L337" s="71"/>
      <c r="M337" s="32"/>
      <c r="N337" s="84"/>
      <c r="O337" s="30"/>
      <c r="P337" s="85"/>
      <c r="Q337" s="19"/>
      <c r="R337" s="30"/>
      <c r="S337" s="30"/>
      <c r="T337" s="30"/>
      <c r="U337" s="34">
        <f t="shared" si="70"/>
        <v>2</v>
      </c>
      <c r="V337" s="35"/>
      <c r="W337" s="35"/>
      <c r="X337" s="18" t="str">
        <f t="shared" si="72"/>
        <v>AsXSn 4x50 mm2+AsXSn 2x25 mm2</v>
      </c>
      <c r="Y337" s="18" t="str">
        <f t="shared" si="73"/>
        <v xml:space="preserve"> przyłącze napow. nN</v>
      </c>
      <c r="Z337" s="18">
        <f t="shared" si="74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/>
      <c r="D338" s="10"/>
      <c r="E338" s="56"/>
      <c r="F338" s="10"/>
      <c r="G338" s="65"/>
      <c r="H338" s="10"/>
      <c r="I338" s="27"/>
      <c r="J338" s="27"/>
      <c r="K338" s="27"/>
      <c r="L338" s="73"/>
      <c r="M338" s="32"/>
      <c r="N338" s="84"/>
      <c r="O338" s="30"/>
      <c r="P338" s="72"/>
      <c r="Q338" s="19"/>
      <c r="R338" s="30"/>
      <c r="S338" s="30"/>
      <c r="T338" s="30"/>
      <c r="U338" s="34">
        <f t="shared" si="70"/>
        <v>2</v>
      </c>
      <c r="V338" s="35"/>
      <c r="W338" s="35"/>
      <c r="X338" s="18" t="str">
        <f t="shared" si="72"/>
        <v>AsXSn 4x50 mm2+AsXSn 2x25 mm2</v>
      </c>
      <c r="Y338" s="18" t="str">
        <f t="shared" si="73"/>
        <v xml:space="preserve"> przyłącze napow. nN</v>
      </c>
      <c r="Z338" s="18">
        <f t="shared" si="74"/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/>
      <c r="D339" s="10"/>
      <c r="E339" s="56"/>
      <c r="F339" s="10"/>
      <c r="G339" s="65"/>
      <c r="H339" s="10"/>
      <c r="I339" s="27"/>
      <c r="J339" s="27"/>
      <c r="K339" s="27"/>
      <c r="L339" s="73"/>
      <c r="M339" s="32"/>
      <c r="N339" s="84"/>
      <c r="O339" s="30"/>
      <c r="P339" s="72"/>
      <c r="Q339" s="19"/>
      <c r="R339" s="30"/>
      <c r="S339" s="30"/>
      <c r="T339" s="30"/>
      <c r="U339" s="34">
        <f t="shared" si="70"/>
        <v>2</v>
      </c>
      <c r="V339" s="35"/>
      <c r="W339" s="35"/>
      <c r="X339" s="18" t="str">
        <f t="shared" si="72"/>
        <v>AsXSn 4x50 mm2+AsXSn 2x25 mm2</v>
      </c>
      <c r="Y339" s="18" t="str">
        <f t="shared" si="73"/>
        <v xml:space="preserve"> przyłącze napow. nN</v>
      </c>
      <c r="Z339" s="18">
        <f t="shared" si="74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/>
      <c r="D340" s="10"/>
      <c r="E340" s="56"/>
      <c r="F340" s="10"/>
      <c r="G340" s="65"/>
      <c r="H340" s="10"/>
      <c r="I340" s="27"/>
      <c r="J340" s="27"/>
      <c r="K340" s="27"/>
      <c r="L340" s="73"/>
      <c r="M340" s="32"/>
      <c r="N340" s="84"/>
      <c r="O340" s="30"/>
      <c r="P340" s="72"/>
      <c r="Q340" s="19"/>
      <c r="R340" s="30"/>
      <c r="S340" s="30"/>
      <c r="T340" s="30"/>
      <c r="U340" s="34">
        <f t="shared" si="70"/>
        <v>2</v>
      </c>
      <c r="V340" s="35"/>
      <c r="W340" s="35"/>
      <c r="X340" s="18" t="str">
        <f t="shared" si="72"/>
        <v>AsXSn 4x50 mm2+AsXSn 2x25 mm2</v>
      </c>
      <c r="Y340" s="18" t="str">
        <f t="shared" si="73"/>
        <v xml:space="preserve"> przyłącze napow. nN</v>
      </c>
      <c r="Z340" s="18">
        <f t="shared" si="74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/>
      <c r="D341" s="10"/>
      <c r="E341" s="56"/>
      <c r="F341" s="10"/>
      <c r="G341" s="65"/>
      <c r="H341" s="10"/>
      <c r="I341" s="27"/>
      <c r="J341" s="27"/>
      <c r="K341" s="27"/>
      <c r="L341" s="73"/>
      <c r="M341" s="32"/>
      <c r="N341" s="84"/>
      <c r="O341" s="30"/>
      <c r="P341" s="72"/>
      <c r="Q341" s="19"/>
      <c r="R341" s="30"/>
      <c r="S341" s="30"/>
      <c r="T341" s="30"/>
      <c r="U341" s="34">
        <f t="shared" si="70"/>
        <v>2</v>
      </c>
      <c r="V341" s="35"/>
      <c r="W341" s="35"/>
      <c r="X341" s="18" t="str">
        <f t="shared" si="72"/>
        <v>AsXSn 4x50 mm2+AsXSn 2x25 mm2</v>
      </c>
      <c r="Y341" s="18" t="str">
        <f t="shared" si="73"/>
        <v xml:space="preserve"> przyłącze napow. nN</v>
      </c>
      <c r="Z341" s="18">
        <f t="shared" si="74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/>
      <c r="D342" s="10"/>
      <c r="E342" s="56"/>
      <c r="F342" s="10"/>
      <c r="G342" s="65"/>
      <c r="H342" s="10"/>
      <c r="I342" s="27"/>
      <c r="J342" s="27"/>
      <c r="K342" s="27"/>
      <c r="L342" s="73"/>
      <c r="M342" s="32"/>
      <c r="N342" s="84"/>
      <c r="O342" s="30"/>
      <c r="P342" s="72"/>
      <c r="Q342" s="19"/>
      <c r="R342" s="30"/>
      <c r="S342" s="30"/>
      <c r="T342" s="30"/>
      <c r="U342" s="34">
        <f t="shared" si="70"/>
        <v>2</v>
      </c>
      <c r="V342" s="35"/>
      <c r="W342" s="35"/>
      <c r="X342" s="18" t="str">
        <f t="shared" si="72"/>
        <v>AsXSn 4x50 mm2+AsXSn 2x25 mm2</v>
      </c>
      <c r="Y342" s="18" t="str">
        <f t="shared" si="73"/>
        <v xml:space="preserve"> przyłącze napow. nN</v>
      </c>
      <c r="Z342" s="18">
        <f t="shared" si="74"/>
        <v>0</v>
      </c>
      <c r="AA342" s="16" t="s">
        <v>12</v>
      </c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/>
      <c r="D343" s="10"/>
      <c r="E343" s="56"/>
      <c r="F343" s="10"/>
      <c r="G343" s="65"/>
      <c r="H343" s="10"/>
      <c r="I343" s="27"/>
      <c r="J343" s="27"/>
      <c r="K343" s="27"/>
      <c r="L343" s="73"/>
      <c r="M343" s="32"/>
      <c r="N343" s="84"/>
      <c r="O343" s="30"/>
      <c r="P343" s="72"/>
      <c r="Q343" s="19"/>
      <c r="R343" s="30"/>
      <c r="S343" s="30"/>
      <c r="T343" s="30"/>
      <c r="U343" s="34">
        <f t="shared" si="70"/>
        <v>2</v>
      </c>
      <c r="V343" s="35"/>
      <c r="W343" s="35"/>
      <c r="X343" s="18" t="str">
        <f t="shared" si="72"/>
        <v>AsXSn 4x50 mm2+AsXSn 2x25 mm2</v>
      </c>
      <c r="Y343" s="18" t="str">
        <f t="shared" si="73"/>
        <v xml:space="preserve"> przyłącze napow. nN</v>
      </c>
      <c r="Z343" s="18">
        <f t="shared" si="74"/>
        <v>0</v>
      </c>
      <c r="AA343" s="16"/>
      <c r="AB343" s="35"/>
      <c r="AC343" s="35"/>
      <c r="AD343" s="16" t="s">
        <v>12</v>
      </c>
      <c r="AE343" s="35"/>
      <c r="AF343" s="35"/>
      <c r="AG343" s="35"/>
      <c r="AH343" s="35"/>
      <c r="AI343" s="35"/>
    </row>
    <row r="344" spans="1:35" s="9" customFormat="1" ht="30" customHeight="1" x14ac:dyDescent="0.2">
      <c r="A344" s="10"/>
      <c r="B344" s="75"/>
      <c r="C344" s="10"/>
      <c r="D344" s="10"/>
      <c r="E344" s="56"/>
      <c r="F344" s="10"/>
      <c r="G344" s="65"/>
      <c r="H344" s="10"/>
      <c r="I344" s="27"/>
      <c r="J344" s="27"/>
      <c r="K344" s="27"/>
      <c r="L344" s="73"/>
      <c r="M344" s="32"/>
      <c r="N344" s="84"/>
      <c r="O344" s="30"/>
      <c r="P344" s="72"/>
      <c r="Q344" s="19"/>
      <c r="R344" s="30"/>
      <c r="S344" s="30"/>
      <c r="T344" s="30"/>
      <c r="U344" s="34">
        <f t="shared" si="70"/>
        <v>2</v>
      </c>
      <c r="V344" s="35"/>
      <c r="W344" s="35"/>
      <c r="X344" s="18" t="str">
        <f t="shared" si="72"/>
        <v>AsXSn 4x50 mm2+AsXSn 2x25 mm2</v>
      </c>
      <c r="Y344" s="18" t="str">
        <f t="shared" si="73"/>
        <v xml:space="preserve"> przyłącze napow. nN</v>
      </c>
      <c r="Z344" s="18">
        <f t="shared" si="74"/>
        <v>0</v>
      </c>
      <c r="AA344" s="16"/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10"/>
      <c r="B345" s="75"/>
      <c r="C345" s="10"/>
      <c r="D345" s="10"/>
      <c r="E345" s="56"/>
      <c r="F345" s="10"/>
      <c r="G345" s="65"/>
      <c r="H345" s="10"/>
      <c r="I345" s="27"/>
      <c r="J345" s="27"/>
      <c r="K345" s="27"/>
      <c r="L345" s="83"/>
      <c r="M345" s="32"/>
      <c r="N345" s="84"/>
      <c r="O345" s="30"/>
      <c r="P345" s="72"/>
      <c r="Q345" s="19"/>
      <c r="R345" s="30"/>
      <c r="S345" s="30"/>
      <c r="T345" s="30"/>
      <c r="U345" s="34">
        <f t="shared" si="70"/>
        <v>2</v>
      </c>
      <c r="V345" s="35"/>
      <c r="W345" s="35"/>
      <c r="X345" s="18" t="str">
        <f t="shared" si="72"/>
        <v>AsXSn 4x50 mm2+AsXSn 2x25 mm2</v>
      </c>
      <c r="Y345" s="18" t="str">
        <f t="shared" si="73"/>
        <v xml:space="preserve"> przyłącze napow. nN</v>
      </c>
      <c r="Z345" s="18">
        <f t="shared" si="74"/>
        <v>0</v>
      </c>
      <c r="AA345" s="16"/>
      <c r="AB345" s="35"/>
      <c r="AC345" s="35"/>
      <c r="AD345" s="35"/>
      <c r="AE345" s="35"/>
      <c r="AF345" s="35"/>
      <c r="AG345" s="35"/>
      <c r="AH345" s="35"/>
      <c r="AI345" s="35"/>
    </row>
    <row r="346" spans="1:35" s="9" customFormat="1" ht="30" customHeight="1" x14ac:dyDescent="0.2">
      <c r="A346" s="10"/>
      <c r="B346" s="75"/>
      <c r="C346" s="10"/>
      <c r="D346" s="10"/>
      <c r="E346" s="56"/>
      <c r="F346" s="10"/>
      <c r="G346" s="65"/>
      <c r="H346" s="10"/>
      <c r="I346" s="27"/>
      <c r="J346" s="27"/>
      <c r="K346" s="27"/>
      <c r="L346" s="83"/>
      <c r="M346" s="32"/>
      <c r="N346" s="84"/>
      <c r="O346" s="30"/>
      <c r="P346" s="72"/>
      <c r="Q346" s="19"/>
      <c r="R346" s="30"/>
      <c r="S346" s="30"/>
      <c r="T346" s="30"/>
      <c r="U346" s="34">
        <f t="shared" si="70"/>
        <v>2</v>
      </c>
      <c r="V346" s="35"/>
      <c r="W346" s="35"/>
      <c r="X346" s="18" t="str">
        <f t="shared" si="72"/>
        <v>AsXSn 4x50 mm2+AsXSn 2x25 mm2</v>
      </c>
      <c r="Y346" s="18" t="str">
        <f t="shared" si="73"/>
        <v xml:space="preserve"> przyłącze napow. nN</v>
      </c>
      <c r="Z346" s="18">
        <f t="shared" si="74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10"/>
      <c r="B347" s="75"/>
      <c r="C347" s="54"/>
      <c r="D347" s="54"/>
      <c r="E347" s="53"/>
      <c r="F347" s="54"/>
      <c r="G347" s="54"/>
      <c r="H347" s="54"/>
      <c r="I347" s="54"/>
      <c r="J347" s="54"/>
      <c r="K347" s="27"/>
      <c r="L347" s="71"/>
      <c r="M347" s="32"/>
      <c r="N347" s="30"/>
      <c r="O347" s="30"/>
      <c r="P347" s="72"/>
      <c r="Q347" s="19"/>
      <c r="R347" s="30"/>
      <c r="S347" s="30"/>
      <c r="T347" s="30"/>
      <c r="U347" s="34">
        <f t="shared" si="70"/>
        <v>2</v>
      </c>
      <c r="V347" s="35"/>
      <c r="W347" s="35"/>
      <c r="X347" s="18" t="str">
        <f t="shared" si="72"/>
        <v>AsXSn 4x50 mm2+AsXSn 2x25 mm2</v>
      </c>
      <c r="Y347" s="18" t="str">
        <f t="shared" si="73"/>
        <v xml:space="preserve"> przyłącze napow. nN</v>
      </c>
      <c r="Z347" s="18">
        <f t="shared" si="74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10"/>
      <c r="B348" s="75"/>
      <c r="C348" s="54"/>
      <c r="D348" s="54"/>
      <c r="E348" s="53"/>
      <c r="F348" s="54"/>
      <c r="G348" s="54"/>
      <c r="H348" s="54"/>
      <c r="I348" s="54"/>
      <c r="J348" s="54"/>
      <c r="K348" s="27"/>
      <c r="L348" s="83"/>
      <c r="M348" s="32"/>
      <c r="N348" s="30"/>
      <c r="O348" s="30"/>
      <c r="P348" s="72"/>
      <c r="Q348" s="19"/>
      <c r="R348" s="30"/>
      <c r="S348" s="30"/>
      <c r="T348" s="30"/>
      <c r="U348" s="34">
        <f t="shared" si="70"/>
        <v>2</v>
      </c>
      <c r="V348" s="35"/>
      <c r="W348" s="35"/>
      <c r="X348" s="18" t="str">
        <f t="shared" si="72"/>
        <v>AsXSn 4x50 mm2+AsXSn 2x25 mm2</v>
      </c>
      <c r="Y348" s="18" t="str">
        <f t="shared" si="73"/>
        <v xml:space="preserve"> przyłącze napow. nN</v>
      </c>
      <c r="Z348" s="18">
        <f t="shared" si="74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10"/>
      <c r="B349" s="75"/>
      <c r="C349" s="10"/>
      <c r="D349" s="10"/>
      <c r="E349" s="53"/>
      <c r="F349" s="10"/>
      <c r="G349" s="65"/>
      <c r="H349" s="10"/>
      <c r="I349" s="27"/>
      <c r="J349" s="27"/>
      <c r="K349" s="27"/>
      <c r="L349" s="83"/>
      <c r="M349" s="32"/>
      <c r="N349" s="30"/>
      <c r="O349" s="84"/>
      <c r="P349" s="30"/>
      <c r="Q349" s="19"/>
      <c r="R349" s="30"/>
      <c r="S349" s="86"/>
      <c r="T349" s="30"/>
      <c r="U349" s="34">
        <f t="shared" si="70"/>
        <v>2</v>
      </c>
      <c r="V349" s="35"/>
      <c r="W349" s="35"/>
      <c r="X349" s="18" t="str">
        <f t="shared" si="72"/>
        <v>AsXSn 4x50 mm2+AsXSn 2x25 mm2</v>
      </c>
      <c r="Y349" s="18" t="str">
        <f t="shared" si="73"/>
        <v xml:space="preserve"> przyłącze napow. nN</v>
      </c>
      <c r="Z349" s="18">
        <f t="shared" si="74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10"/>
      <c r="B350" s="75"/>
      <c r="C350" s="10"/>
      <c r="D350" s="10"/>
      <c r="E350" s="53"/>
      <c r="F350" s="10"/>
      <c r="G350" s="13"/>
      <c r="H350" s="10"/>
      <c r="I350" s="27"/>
      <c r="J350" s="27"/>
      <c r="K350" s="27"/>
      <c r="L350" s="71"/>
      <c r="M350" s="32"/>
      <c r="N350" s="30"/>
      <c r="O350" s="84"/>
      <c r="P350" s="30"/>
      <c r="Q350" s="19"/>
      <c r="R350" s="30"/>
      <c r="S350" s="86"/>
      <c r="T350" s="30"/>
      <c r="U350" s="34">
        <f t="shared" si="70"/>
        <v>2</v>
      </c>
      <c r="V350" s="35"/>
      <c r="W350" s="35"/>
      <c r="X350" s="18" t="str">
        <f t="shared" si="72"/>
        <v>AsXSn 4x50 mm2+AsXSn 2x25 mm2</v>
      </c>
      <c r="Y350" s="18" t="str">
        <f t="shared" si="73"/>
        <v xml:space="preserve"> przyłącze napow. nN</v>
      </c>
      <c r="Z350" s="18">
        <f t="shared" si="74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10"/>
      <c r="B351" s="75"/>
      <c r="C351" s="10"/>
      <c r="D351" s="10"/>
      <c r="E351" s="56"/>
      <c r="F351" s="10"/>
      <c r="G351" s="65"/>
      <c r="H351" s="10"/>
      <c r="I351" s="27"/>
      <c r="J351" s="27"/>
      <c r="K351" s="27"/>
      <c r="L351" s="73"/>
      <c r="M351" s="32"/>
      <c r="N351" s="84"/>
      <c r="O351" s="84"/>
      <c r="P351" s="81"/>
      <c r="Q351" s="19"/>
      <c r="R351" s="30"/>
      <c r="S351" s="86"/>
      <c r="T351" s="30"/>
      <c r="U351" s="34">
        <f t="shared" si="70"/>
        <v>2</v>
      </c>
      <c r="V351" s="35"/>
      <c r="W351" s="35"/>
      <c r="X351" s="18" t="str">
        <f t="shared" si="72"/>
        <v>AsXSn 4x50 mm2+AsXSn 2x25 mm2</v>
      </c>
      <c r="Y351" s="18" t="str">
        <f t="shared" si="73"/>
        <v xml:space="preserve"> przyłącze napow. nN</v>
      </c>
      <c r="Z351" s="18">
        <f t="shared" si="74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10"/>
      <c r="B352" s="75"/>
      <c r="C352" s="54"/>
      <c r="D352" s="54"/>
      <c r="E352" s="53"/>
      <c r="F352" s="54"/>
      <c r="G352" s="54"/>
      <c r="H352" s="54"/>
      <c r="I352" s="54"/>
      <c r="J352" s="54"/>
      <c r="K352" s="27"/>
      <c r="L352" s="73"/>
      <c r="M352" s="32"/>
      <c r="N352" s="30"/>
      <c r="O352" s="30"/>
      <c r="P352" s="30"/>
      <c r="Q352" s="19"/>
      <c r="R352" s="30"/>
      <c r="S352" s="30"/>
      <c r="T352" s="30"/>
      <c r="U352" s="34">
        <f t="shared" si="70"/>
        <v>2</v>
      </c>
      <c r="V352" s="35"/>
      <c r="W352" s="35"/>
      <c r="X352" s="18" t="str">
        <f t="shared" si="72"/>
        <v>AsXSn 4x50 mm2+AsXSn 2x25 mm2</v>
      </c>
      <c r="Y352" s="18" t="str">
        <f t="shared" si="73"/>
        <v xml:space="preserve"> przyłącze napow. nN</v>
      </c>
      <c r="Z352" s="18">
        <f t="shared" si="74"/>
        <v>0</v>
      </c>
      <c r="AA352" s="16"/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10"/>
      <c r="B353" s="75"/>
      <c r="C353" s="54"/>
      <c r="D353" s="54"/>
      <c r="E353" s="53"/>
      <c r="F353" s="54"/>
      <c r="G353" s="54"/>
      <c r="H353" s="54"/>
      <c r="I353" s="54"/>
      <c r="J353" s="54"/>
      <c r="K353" s="27"/>
      <c r="L353" s="73"/>
      <c r="M353" s="32"/>
      <c r="N353" s="30"/>
      <c r="O353" s="30"/>
      <c r="P353" s="30"/>
      <c r="Q353" s="19"/>
      <c r="R353" s="30"/>
      <c r="S353" s="30"/>
      <c r="T353" s="30"/>
      <c r="U353" s="34">
        <f t="shared" si="70"/>
        <v>2</v>
      </c>
      <c r="V353" s="35"/>
      <c r="W353" s="35"/>
      <c r="X353" s="18" t="str">
        <f t="shared" si="72"/>
        <v>AsXSn 4x50 mm2+AsXSn 2x25 mm2</v>
      </c>
      <c r="Y353" s="18" t="str">
        <f t="shared" si="73"/>
        <v xml:space="preserve"> przyłącze napow. nN</v>
      </c>
      <c r="Z353" s="18">
        <f t="shared" si="74"/>
        <v>0</v>
      </c>
      <c r="AA353" s="16"/>
      <c r="AB353" s="35"/>
      <c r="AC353" s="35"/>
      <c r="AD353" s="35"/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10"/>
      <c r="D354" s="10"/>
      <c r="E354" s="56"/>
      <c r="F354" s="10"/>
      <c r="G354" s="65"/>
      <c r="H354" s="10"/>
      <c r="I354" s="27"/>
      <c r="J354" s="27" t="s">
        <v>56</v>
      </c>
      <c r="K354" s="27"/>
      <c r="L354" s="73"/>
      <c r="M354" s="32"/>
      <c r="N354" s="84"/>
      <c r="O354" s="84"/>
      <c r="P354" s="30"/>
      <c r="Q354" s="19"/>
      <c r="R354" s="84" t="s">
        <v>55</v>
      </c>
      <c r="S354" s="30"/>
      <c r="T354" s="30"/>
      <c r="U354" s="34">
        <f t="shared" si="70"/>
        <v>2</v>
      </c>
      <c r="V354" s="35"/>
      <c r="W354" s="35"/>
      <c r="X354" s="18" t="str">
        <f t="shared" si="72"/>
        <v>AsXSn 4x50 mm2+AsXSn 2x25 mm2</v>
      </c>
      <c r="Y354" s="18" t="str">
        <f t="shared" si="73"/>
        <v xml:space="preserve"> przyłącze napow. nN</v>
      </c>
      <c r="Z354" s="18">
        <f t="shared" si="74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10"/>
      <c r="D355" s="10"/>
      <c r="E355" s="56"/>
      <c r="F355" s="10"/>
      <c r="G355" s="65"/>
      <c r="H355" s="10"/>
      <c r="I355" s="27"/>
      <c r="J355" s="27"/>
      <c r="K355" s="27"/>
      <c r="L355" s="73"/>
      <c r="M355" s="87"/>
      <c r="N355" s="84"/>
      <c r="O355" s="84"/>
      <c r="P355" s="30"/>
      <c r="Q355" s="19"/>
      <c r="R355" s="84"/>
      <c r="S355" s="30"/>
      <c r="T355" s="30"/>
      <c r="U355" s="34">
        <f t="shared" si="70"/>
        <v>2</v>
      </c>
      <c r="V355" s="35"/>
      <c r="W355" s="35"/>
      <c r="X355" s="18" t="str">
        <f t="shared" si="72"/>
        <v>AsXSn 4x50 mm2+AsXSn 2x25 mm2</v>
      </c>
      <c r="Y355" s="18" t="str">
        <f t="shared" si="73"/>
        <v xml:space="preserve"> przyłącze napow. nN</v>
      </c>
      <c r="Z355" s="18">
        <f t="shared" ref="Z355:Z368" si="75">IF(OR(N355="Kr",N355="K"),"wspornik krańcowy",IF(N355="P","wspornik przelotowy",IF(OR(N355="Nr",N355="RNKr"),"wspornik narożny",IF(N355="N","wspornik narożny",IF(N355="Or","wspornik odporowy",IF(OR(N355="RPP",N355="RPPb"),"wspornik przelotowy",IF(N355="RPK","wspornik przelotowy",IF(N355="RPKr","wspornik przelotowy",IF(N355="BN","wspornik przelotowy",0)))))))))</f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/>
      <c r="K356" s="27"/>
      <c r="L356" s="83"/>
      <c r="M356" s="87"/>
      <c r="N356" s="84"/>
      <c r="O356" s="84"/>
      <c r="P356" s="81"/>
      <c r="Q356" s="19"/>
      <c r="R356" s="84"/>
      <c r="S356" s="30"/>
      <c r="T356" s="30"/>
      <c r="U356" s="34">
        <f t="shared" si="70"/>
        <v>2</v>
      </c>
      <c r="V356" s="35"/>
      <c r="W356" s="35"/>
      <c r="X356" s="18" t="str">
        <f t="shared" si="72"/>
        <v>AsXSn 4x50 mm2+AsXSn 2x25 mm2</v>
      </c>
      <c r="Y356" s="18" t="str">
        <f t="shared" si="73"/>
        <v xml:space="preserve"> przyłącze napow. nN</v>
      </c>
      <c r="Z356" s="18">
        <f t="shared" si="75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10"/>
      <c r="D357" s="10"/>
      <c r="E357" s="56"/>
      <c r="F357" s="10"/>
      <c r="G357" s="65"/>
      <c r="H357" s="10"/>
      <c r="I357" s="27"/>
      <c r="J357" s="27"/>
      <c r="K357" s="27"/>
      <c r="L357" s="83"/>
      <c r="M357" s="87"/>
      <c r="N357" s="84"/>
      <c r="O357" s="84"/>
      <c r="P357" s="81"/>
      <c r="Q357" s="19"/>
      <c r="R357" s="84"/>
      <c r="S357" s="30"/>
      <c r="T357" s="30"/>
      <c r="U357" s="34">
        <f t="shared" ref="U357:U391" si="76">P357+2</f>
        <v>2</v>
      </c>
      <c r="V357" s="35"/>
      <c r="W357" s="35"/>
      <c r="X357" s="18" t="str">
        <f t="shared" ref="X357:X365" si="77">IF(R357=1,("AL.  4x50 mm2+AL. 1x25 mm2"),("AsXSn 4x50 mm2+AsXSn 2x25 mm2"))</f>
        <v>AsXSn 4x50 mm2+AsXSn 2x25 mm2</v>
      </c>
      <c r="Y357" s="18" t="str">
        <f t="shared" si="73"/>
        <v xml:space="preserve"> przyłącze napow. nN</v>
      </c>
      <c r="Z357" s="18">
        <f t="shared" si="75"/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10"/>
      <c r="D358" s="10"/>
      <c r="E358" s="56"/>
      <c r="F358" s="10"/>
      <c r="G358" s="65"/>
      <c r="H358" s="10"/>
      <c r="I358" s="27"/>
      <c r="J358" s="27"/>
      <c r="K358" s="27"/>
      <c r="L358" s="83"/>
      <c r="M358" s="87"/>
      <c r="N358" s="84"/>
      <c r="O358" s="84"/>
      <c r="P358" s="81"/>
      <c r="Q358" s="19"/>
      <c r="R358" s="84"/>
      <c r="S358" s="30"/>
      <c r="T358" s="30"/>
      <c r="U358" s="34">
        <f t="shared" si="76"/>
        <v>2</v>
      </c>
      <c r="V358" s="35"/>
      <c r="W358" s="35"/>
      <c r="X358" s="18" t="str">
        <f t="shared" si="77"/>
        <v>AsXSn 4x50 mm2+AsXSn 2x25 mm2</v>
      </c>
      <c r="Y358" s="18" t="str">
        <f t="shared" si="73"/>
        <v xml:space="preserve"> przyłącze napow. nN</v>
      </c>
      <c r="Z358" s="18">
        <f t="shared" si="75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6"/>
      <c r="F359" s="10"/>
      <c r="G359" s="65"/>
      <c r="H359" s="10"/>
      <c r="I359" s="27"/>
      <c r="J359" s="27"/>
      <c r="K359" s="27"/>
      <c r="L359" s="83"/>
      <c r="M359" s="87"/>
      <c r="N359" s="84"/>
      <c r="O359" s="84"/>
      <c r="P359" s="81"/>
      <c r="Q359" s="19"/>
      <c r="R359" s="84"/>
      <c r="S359" s="30"/>
      <c r="T359" s="30"/>
      <c r="U359" s="34">
        <f t="shared" si="76"/>
        <v>2</v>
      </c>
      <c r="V359" s="35"/>
      <c r="W359" s="35"/>
      <c r="X359" s="18" t="str">
        <f t="shared" si="77"/>
        <v>AsXSn 4x50 mm2+AsXSn 2x25 mm2</v>
      </c>
      <c r="Y359" s="18" t="str">
        <f t="shared" si="73"/>
        <v xml:space="preserve"> przyłącze napow. nN</v>
      </c>
      <c r="Z359" s="18">
        <f t="shared" si="75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6"/>
      <c r="F360" s="10"/>
      <c r="G360" s="65"/>
      <c r="H360" s="10"/>
      <c r="I360" s="27"/>
      <c r="J360" s="27"/>
      <c r="K360" s="27"/>
      <c r="L360" s="73"/>
      <c r="M360" s="87"/>
      <c r="N360" s="84"/>
      <c r="O360" s="84"/>
      <c r="P360" s="81"/>
      <c r="Q360" s="19"/>
      <c r="R360" s="84"/>
      <c r="S360" s="30"/>
      <c r="T360" s="30"/>
      <c r="U360" s="34">
        <f t="shared" si="76"/>
        <v>2</v>
      </c>
      <c r="V360" s="35"/>
      <c r="W360" s="35"/>
      <c r="X360" s="18" t="str">
        <f t="shared" si="77"/>
        <v>AsXSn 4x50 mm2+AsXSn 2x25 mm2</v>
      </c>
      <c r="Y360" s="18" t="str">
        <f t="shared" si="73"/>
        <v xml:space="preserve"> przyłącze napow. nN</v>
      </c>
      <c r="Z360" s="18">
        <f t="shared" si="75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54"/>
      <c r="D361" s="54"/>
      <c r="E361" s="53"/>
      <c r="F361" s="54"/>
      <c r="G361" s="88"/>
      <c r="H361" s="54"/>
      <c r="I361" s="54"/>
      <c r="J361" s="54"/>
      <c r="K361" s="27"/>
      <c r="L361" s="73"/>
      <c r="M361" s="87"/>
      <c r="N361" s="30"/>
      <c r="O361" s="30"/>
      <c r="P361" s="30"/>
      <c r="Q361" s="19"/>
      <c r="R361" s="30"/>
      <c r="S361" s="30"/>
      <c r="T361" s="30"/>
      <c r="U361" s="34">
        <f t="shared" si="76"/>
        <v>2</v>
      </c>
      <c r="V361" s="35"/>
      <c r="W361" s="35"/>
      <c r="X361" s="18" t="str">
        <f t="shared" si="77"/>
        <v>AsXSn 4x50 mm2+AsXSn 2x25 mm2</v>
      </c>
      <c r="Y361" s="18" t="str">
        <f t="shared" si="73"/>
        <v xml:space="preserve"> przyłącze napow. nN</v>
      </c>
      <c r="Z361" s="18">
        <f t="shared" si="75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54"/>
      <c r="D362" s="54"/>
      <c r="E362" s="53"/>
      <c r="F362" s="54"/>
      <c r="G362" s="88"/>
      <c r="H362" s="54"/>
      <c r="I362" s="54"/>
      <c r="J362" s="54"/>
      <c r="K362" s="27"/>
      <c r="L362" s="83"/>
      <c r="M362" s="87"/>
      <c r="N362" s="30"/>
      <c r="O362" s="30"/>
      <c r="P362" s="33"/>
      <c r="Q362" s="19"/>
      <c r="R362" s="30"/>
      <c r="S362" s="30"/>
      <c r="T362" s="30"/>
      <c r="U362" s="34">
        <f t="shared" si="76"/>
        <v>2</v>
      </c>
      <c r="V362" s="35"/>
      <c r="W362" s="35"/>
      <c r="X362" s="18" t="str">
        <f t="shared" si="77"/>
        <v>AsXSn 4x50 mm2+AsXSn 2x25 mm2</v>
      </c>
      <c r="Y362" s="18" t="str">
        <f t="shared" si="73"/>
        <v xml:space="preserve"> przyłącze napow. nN</v>
      </c>
      <c r="Z362" s="18">
        <f t="shared" si="75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88"/>
      <c r="H363" s="54"/>
      <c r="I363" s="54"/>
      <c r="J363" s="54"/>
      <c r="K363" s="27"/>
      <c r="L363" s="83"/>
      <c r="M363" s="87"/>
      <c r="N363" s="30"/>
      <c r="O363" s="30"/>
      <c r="P363" s="33"/>
      <c r="Q363" s="19"/>
      <c r="R363" s="30"/>
      <c r="S363" s="30"/>
      <c r="T363" s="30"/>
      <c r="U363" s="34">
        <f t="shared" si="76"/>
        <v>2</v>
      </c>
      <c r="V363" s="35"/>
      <c r="W363" s="35"/>
      <c r="X363" s="18" t="str">
        <f t="shared" si="77"/>
        <v>AsXSn 4x50 mm2+AsXSn 2x25 mm2</v>
      </c>
      <c r="Y363" s="18" t="str">
        <f t="shared" si="73"/>
        <v xml:space="preserve"> przyłącze napow. nN</v>
      </c>
      <c r="Z363" s="18">
        <f t="shared" si="75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10"/>
      <c r="D364" s="10"/>
      <c r="E364" s="56"/>
      <c r="F364" s="10"/>
      <c r="G364" s="65"/>
      <c r="H364" s="10"/>
      <c r="I364" s="10"/>
      <c r="J364" s="10"/>
      <c r="K364" s="10"/>
      <c r="L364" s="73"/>
      <c r="M364" s="87"/>
      <c r="N364" s="30"/>
      <c r="O364" s="30"/>
      <c r="P364" s="33"/>
      <c r="Q364" s="19"/>
      <c r="R364" s="30"/>
      <c r="S364" s="30"/>
      <c r="T364" s="30"/>
      <c r="U364" s="34">
        <f t="shared" si="76"/>
        <v>2</v>
      </c>
      <c r="V364" s="35"/>
      <c r="W364" s="35"/>
      <c r="X364" s="18" t="str">
        <f t="shared" si="77"/>
        <v>AsXSn 4x50 mm2+AsXSn 2x25 mm2</v>
      </c>
      <c r="Y364" s="18" t="str">
        <f t="shared" si="73"/>
        <v xml:space="preserve"> przyłącze napow. nN</v>
      </c>
      <c r="Z364" s="18">
        <f t="shared" si="75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10"/>
      <c r="D365" s="10"/>
      <c r="E365" s="56"/>
      <c r="F365" s="10"/>
      <c r="G365" s="65"/>
      <c r="H365" s="10"/>
      <c r="I365" s="27"/>
      <c r="J365" s="27"/>
      <c r="K365" s="27"/>
      <c r="L365" s="83"/>
      <c r="M365" s="87"/>
      <c r="N365" s="84"/>
      <c r="O365" s="84"/>
      <c r="P365" s="33"/>
      <c r="Q365" s="19"/>
      <c r="R365" s="30"/>
      <c r="S365" s="30"/>
      <c r="T365" s="30"/>
      <c r="U365" s="34">
        <f t="shared" si="76"/>
        <v>2</v>
      </c>
      <c r="V365" s="35"/>
      <c r="W365" s="35"/>
      <c r="X365" s="18" t="str">
        <f t="shared" si="77"/>
        <v>AsXSn 4x50 mm2+AsXSn 2x25 mm2</v>
      </c>
      <c r="Y365" s="18" t="str">
        <f t="shared" si="73"/>
        <v xml:space="preserve"> przyłącze napow. nN</v>
      </c>
      <c r="Z365" s="18">
        <f t="shared" si="75"/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27"/>
      <c r="J366" s="27"/>
      <c r="K366" s="27"/>
      <c r="L366" s="83"/>
      <c r="M366" s="87"/>
      <c r="N366" s="84"/>
      <c r="O366" s="84"/>
      <c r="P366" s="33"/>
      <c r="Q366" s="19"/>
      <c r="R366" s="30"/>
      <c r="S366" s="30"/>
      <c r="T366" s="30"/>
      <c r="U366" s="34">
        <f t="shared" si="76"/>
        <v>2</v>
      </c>
      <c r="V366" s="35"/>
      <c r="W366" s="35"/>
      <c r="X366" s="18" t="str">
        <f>IF(R366="4xAL50 + 2xAL25",("AL.  4x50 mm2+AL.2x25 mm2"),("AL. 2x25 mm2"))</f>
        <v>AL. 2x25 mm2</v>
      </c>
      <c r="Y366" s="18" t="str">
        <f t="shared" si="73"/>
        <v xml:space="preserve"> przyłącze napow. nN</v>
      </c>
      <c r="Z366" s="18">
        <f t="shared" si="75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73"/>
      <c r="M367" s="87"/>
      <c r="N367" s="84"/>
      <c r="O367" s="84"/>
      <c r="P367" s="33"/>
      <c r="Q367" s="19"/>
      <c r="R367" s="30"/>
      <c r="S367" s="30"/>
      <c r="T367" s="30"/>
      <c r="U367" s="34">
        <f t="shared" si="76"/>
        <v>2</v>
      </c>
      <c r="V367" s="35"/>
      <c r="W367" s="35"/>
      <c r="X367" s="18" t="str">
        <f>IF(R367="4xAL50 + 2xAL25",("AL.  4x50 mm2+AL.2x25 mm2"),("AL. 2x25 mm2"))</f>
        <v>AL. 2x25 mm2</v>
      </c>
      <c r="Y367" s="18" t="str">
        <f t="shared" si="73"/>
        <v xml:space="preserve"> przyłącze napow. nN</v>
      </c>
      <c r="Z367" s="18">
        <f t="shared" si="75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33"/>
      <c r="Q368" s="19"/>
      <c r="R368" s="30"/>
      <c r="S368" s="30"/>
      <c r="T368" s="30"/>
      <c r="U368" s="34">
        <f t="shared" si="76"/>
        <v>2</v>
      </c>
      <c r="V368" s="35"/>
      <c r="W368" s="35"/>
      <c r="X368" s="18" t="str">
        <f>IF(R368="4xAL50 + 2xAL25",("AL.  4x50 mm2+AL.2x25 mm2"),("AL. 2x25 mm2"))</f>
        <v>AL. 2x25 mm2</v>
      </c>
      <c r="Y368" s="18" t="str">
        <f t="shared" si="73"/>
        <v xml:space="preserve"> przyłącze napow. nN</v>
      </c>
      <c r="Z368" s="18">
        <f t="shared" si="75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83"/>
      <c r="M369" s="87"/>
      <c r="N369" s="84"/>
      <c r="O369" s="84"/>
      <c r="P369" s="33"/>
      <c r="Q369" s="19"/>
      <c r="R369" s="30"/>
      <c r="S369" s="30"/>
      <c r="T369" s="30"/>
      <c r="U369" s="34">
        <f t="shared" si="76"/>
        <v>2</v>
      </c>
      <c r="V369" s="35"/>
      <c r="W369" s="35"/>
      <c r="X369" s="18" t="str">
        <f>IF(R369="4xAL50 + 2xAL25",("AL.  4x50 mm2+AL.2x25 mm2"),("AL. 2x25 mm2"))</f>
        <v>AL. 2x25 mm2</v>
      </c>
      <c r="Y369" s="18" t="str">
        <f t="shared" si="73"/>
        <v xml:space="preserve"> przyłącze napow. nN</v>
      </c>
      <c r="Z369" s="18"/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73"/>
      <c r="M370" s="87"/>
      <c r="N370" s="84"/>
      <c r="O370" s="84"/>
      <c r="P370" s="33"/>
      <c r="Q370" s="19"/>
      <c r="R370" s="30"/>
      <c r="S370" s="30"/>
      <c r="T370" s="30"/>
      <c r="U370" s="34">
        <f t="shared" si="76"/>
        <v>2</v>
      </c>
      <c r="V370" s="35"/>
      <c r="W370" s="35"/>
      <c r="X370" s="18" t="str">
        <f>IF(R370="4xAL50 + 2xAL25",("AL.  4x50 mm2+AL.2x25 mm2"),("AL. 2x25 mm2"))</f>
        <v>AL. 2x25 mm2</v>
      </c>
      <c r="Y370" s="18" t="str">
        <f t="shared" si="73"/>
        <v xml:space="preserve"> przyłącze napow. nN</v>
      </c>
      <c r="Z370" s="18"/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thickBot="1" x14ac:dyDescent="0.25">
      <c r="A371" s="10"/>
      <c r="B371" s="75"/>
      <c r="C371" s="10"/>
      <c r="D371" s="10"/>
      <c r="E371" s="56"/>
      <c r="F371" s="10"/>
      <c r="G371" s="65"/>
      <c r="H371" s="10"/>
      <c r="I371" s="27"/>
      <c r="J371" s="27"/>
      <c r="K371" s="27"/>
      <c r="L371" s="73"/>
      <c r="M371" s="87">
        <f>E369</f>
        <v>0</v>
      </c>
      <c r="N371" s="84"/>
      <c r="O371" s="84"/>
      <c r="P371" s="33"/>
      <c r="Q371" s="19"/>
      <c r="R371" s="30"/>
      <c r="S371" s="30"/>
      <c r="T371" s="30"/>
      <c r="U371" s="34">
        <f t="shared" si="76"/>
        <v>2</v>
      </c>
      <c r="V371" s="35"/>
      <c r="W371" s="35"/>
      <c r="X371" s="18" t="str">
        <f t="shared" ref="X371:X379" si="78">IF(R371="AsXSn 4x50+AsXSn 2x25",("AsXSn 4x50 mm2+AsXSn 2x25 mm2"),("AsXSn 4x50 mm2+AsXSn 2x25 mm2+AsXSn 4x50 mm2"))</f>
        <v>AsXSn 4x50 mm2+AsXSn 2x25 mm2+AsXSn 4x50 mm2</v>
      </c>
      <c r="Y371" s="18" t="str">
        <f t="shared" si="73"/>
        <v xml:space="preserve"> przyłącze napow. nN</v>
      </c>
      <c r="Z371" s="18"/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thickBot="1" x14ac:dyDescent="0.25">
      <c r="A372" s="10"/>
      <c r="B372" s="75"/>
      <c r="C372" s="10"/>
      <c r="D372" s="10"/>
      <c r="E372" s="56"/>
      <c r="F372" s="10"/>
      <c r="G372" s="65"/>
      <c r="H372" s="10"/>
      <c r="I372" s="27"/>
      <c r="J372" s="27"/>
      <c r="K372" s="27"/>
      <c r="L372" s="83"/>
      <c r="M372" s="87"/>
      <c r="N372" s="84"/>
      <c r="O372" s="84"/>
      <c r="P372" s="89"/>
      <c r="Q372" s="19"/>
      <c r="R372" s="30"/>
      <c r="S372" s="30"/>
      <c r="T372" s="30"/>
      <c r="U372" s="34">
        <f t="shared" si="76"/>
        <v>2</v>
      </c>
      <c r="V372" s="35"/>
      <c r="W372" s="35"/>
      <c r="X372" s="18" t="str">
        <f t="shared" si="78"/>
        <v>AsXSn 4x50 mm2+AsXSn 2x25 mm2+AsXSn 4x50 mm2</v>
      </c>
      <c r="Y372" s="18" t="str">
        <f t="shared" si="73"/>
        <v xml:space="preserve"> przyłącze napow. nN</v>
      </c>
      <c r="Z372" s="18"/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x14ac:dyDescent="0.2">
      <c r="A373" s="10"/>
      <c r="B373" s="75"/>
      <c r="C373" s="10"/>
      <c r="D373" s="10"/>
      <c r="E373" s="56"/>
      <c r="F373" s="10"/>
      <c r="G373" s="65"/>
      <c r="H373" s="10"/>
      <c r="I373" s="27"/>
      <c r="J373" s="27"/>
      <c r="K373" s="27"/>
      <c r="L373" s="83"/>
      <c r="M373" s="87"/>
      <c r="N373" s="84"/>
      <c r="O373" s="84"/>
      <c r="P373" s="33"/>
      <c r="Q373" s="19"/>
      <c r="R373" s="30"/>
      <c r="S373" s="30"/>
      <c r="T373" s="30"/>
      <c r="U373" s="34">
        <f t="shared" si="76"/>
        <v>2</v>
      </c>
      <c r="V373" s="35"/>
      <c r="W373" s="35"/>
      <c r="X373" s="18" t="str">
        <f t="shared" si="78"/>
        <v>AsXSn 4x50 mm2+AsXSn 2x25 mm2+AsXSn 4x50 mm2</v>
      </c>
      <c r="Y373" s="18" t="str">
        <f t="shared" si="73"/>
        <v xml:space="preserve"> przyłącze napow. nN</v>
      </c>
      <c r="Z373" s="18"/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x14ac:dyDescent="0.2">
      <c r="A374" s="10"/>
      <c r="B374" s="75"/>
      <c r="C374" s="10"/>
      <c r="D374" s="10"/>
      <c r="E374" s="56"/>
      <c r="F374" s="10"/>
      <c r="G374" s="65"/>
      <c r="H374" s="10"/>
      <c r="I374" s="27"/>
      <c r="J374" s="27"/>
      <c r="K374" s="27"/>
      <c r="L374" s="83"/>
      <c r="M374" s="87"/>
      <c r="N374" s="84"/>
      <c r="O374" s="84"/>
      <c r="P374" s="33"/>
      <c r="Q374" s="19"/>
      <c r="R374" s="30"/>
      <c r="S374" s="30"/>
      <c r="T374" s="30"/>
      <c r="U374" s="34">
        <f t="shared" si="76"/>
        <v>2</v>
      </c>
      <c r="V374" s="35"/>
      <c r="W374" s="35"/>
      <c r="X374" s="18" t="str">
        <f t="shared" si="78"/>
        <v>AsXSn 4x50 mm2+AsXSn 2x25 mm2+AsXSn 4x50 mm2</v>
      </c>
      <c r="Y374" s="18" t="str">
        <f t="shared" si="73"/>
        <v xml:space="preserve"> przyłącze napow. nN</v>
      </c>
      <c r="Z374" s="18"/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73"/>
      <c r="M375" s="87"/>
      <c r="N375" s="84"/>
      <c r="O375" s="84"/>
      <c r="P375" s="33"/>
      <c r="Q375" s="19"/>
      <c r="R375" s="30"/>
      <c r="S375" s="30"/>
      <c r="T375" s="30"/>
      <c r="U375" s="34">
        <f t="shared" si="76"/>
        <v>2</v>
      </c>
      <c r="V375" s="35"/>
      <c r="W375" s="35"/>
      <c r="X375" s="18" t="str">
        <f t="shared" si="78"/>
        <v>AsXSn 4x50 mm2+AsXSn 2x25 mm2+AsXSn 4x50 mm2</v>
      </c>
      <c r="Y375" s="18" t="str">
        <f t="shared" si="73"/>
        <v xml:space="preserve"> przyłącze napow. nN</v>
      </c>
      <c r="Z375" s="18"/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0"/>
      <c r="S376" s="30"/>
      <c r="T376" s="30"/>
      <c r="U376" s="34">
        <f t="shared" si="76"/>
        <v>2</v>
      </c>
      <c r="V376" s="35"/>
      <c r="W376" s="35"/>
      <c r="X376" s="18" t="str">
        <f t="shared" si="78"/>
        <v>AsXSn 4x50 mm2+AsXSn 2x25 mm2+AsXSn 4x50 mm2</v>
      </c>
      <c r="Y376" s="18" t="str">
        <f t="shared" si="73"/>
        <v xml:space="preserve"> przyłącze napow. nN</v>
      </c>
      <c r="Z376" s="18"/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90"/>
      <c r="B377" s="91"/>
      <c r="C377" s="10"/>
      <c r="D377" s="10"/>
      <c r="E377" s="56"/>
      <c r="F377" s="10"/>
      <c r="G377" s="65"/>
      <c r="H377" s="10"/>
      <c r="I377" s="27"/>
      <c r="J377" s="27"/>
      <c r="K377" s="27"/>
      <c r="L377" s="83"/>
      <c r="M377" s="87"/>
      <c r="N377" s="84"/>
      <c r="O377" s="84"/>
      <c r="P377" s="33"/>
      <c r="Q377" s="19"/>
      <c r="R377" s="30"/>
      <c r="S377" s="30"/>
      <c r="T377" s="30"/>
      <c r="U377" s="34">
        <f t="shared" si="76"/>
        <v>2</v>
      </c>
      <c r="V377" s="35"/>
      <c r="W377" s="35"/>
      <c r="X377" s="18" t="str">
        <f t="shared" si="78"/>
        <v>AsXSn 4x50 mm2+AsXSn 2x25 mm2+AsXSn 4x50 mm2</v>
      </c>
      <c r="Y377" s="18" t="str">
        <f t="shared" si="73"/>
        <v xml:space="preserve"> przyłącze napow. nN</v>
      </c>
      <c r="Z377" s="18"/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90"/>
      <c r="B378" s="91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0"/>
      <c r="S378" s="30"/>
      <c r="T378" s="30"/>
      <c r="U378" s="34">
        <f t="shared" si="76"/>
        <v>2</v>
      </c>
      <c r="V378" s="35"/>
      <c r="W378" s="35"/>
      <c r="X378" s="18" t="str">
        <f t="shared" si="78"/>
        <v>AsXSn 4x50 mm2+AsXSn 2x25 mm2+AsXSn 4x50 mm2</v>
      </c>
      <c r="Y378" s="18" t="str">
        <f t="shared" si="73"/>
        <v xml:space="preserve"> przyłącze napow. nN</v>
      </c>
      <c r="Z378" s="18"/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90"/>
      <c r="B379" s="91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0"/>
      <c r="S379" s="30"/>
      <c r="T379" s="30"/>
      <c r="U379" s="34">
        <f t="shared" si="76"/>
        <v>2</v>
      </c>
      <c r="V379" s="35"/>
      <c r="W379" s="35"/>
      <c r="X379" s="18" t="str">
        <f t="shared" si="78"/>
        <v>AsXSn 4x50 mm2+AsXSn 2x25 mm2+AsXSn 4x50 mm2</v>
      </c>
      <c r="Y379" s="18" t="str">
        <f t="shared" si="73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90"/>
      <c r="B380" s="91"/>
      <c r="C380" s="10"/>
      <c r="D380" s="10"/>
      <c r="E380" s="56"/>
      <c r="F380" s="10"/>
      <c r="G380" s="65"/>
      <c r="H380" s="10"/>
      <c r="I380" s="27"/>
      <c r="J380" s="27"/>
      <c r="K380" s="27"/>
      <c r="L380" s="73"/>
      <c r="M380" s="87"/>
      <c r="N380" s="84"/>
      <c r="O380" s="84"/>
      <c r="P380" s="33"/>
      <c r="Q380" s="19"/>
      <c r="R380" s="30"/>
      <c r="S380" s="30"/>
      <c r="T380" s="30"/>
      <c r="U380" s="34">
        <f t="shared" si="76"/>
        <v>2</v>
      </c>
      <c r="V380" s="35"/>
      <c r="W380" s="35"/>
      <c r="X380" s="18" t="str">
        <f>IF(R380="4xAL50+2xAL25 +AsXSn 4x50",("AL.  4x50 mm2+AL. 2x25 mm2+AsXSn 4x50 mm2"),("AsXSn 4x50 mm2"))</f>
        <v>AsXSn 4x50 mm2</v>
      </c>
      <c r="Y380" s="18" t="str">
        <f t="shared" si="73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x14ac:dyDescent="0.2">
      <c r="A381" s="90"/>
      <c r="B381" s="91"/>
      <c r="C381" s="10"/>
      <c r="D381" s="10"/>
      <c r="E381" s="56"/>
      <c r="F381" s="10"/>
      <c r="G381" s="65"/>
      <c r="H381" s="10"/>
      <c r="I381" s="27"/>
      <c r="J381" s="27"/>
      <c r="K381" s="27"/>
      <c r="L381" s="83"/>
      <c r="M381" s="87"/>
      <c r="N381" s="84"/>
      <c r="O381" s="84"/>
      <c r="P381" s="33"/>
      <c r="Q381" s="19"/>
      <c r="R381" s="30"/>
      <c r="S381" s="30"/>
      <c r="T381" s="30"/>
      <c r="U381" s="34">
        <f t="shared" si="76"/>
        <v>2</v>
      </c>
      <c r="V381" s="35"/>
      <c r="W381" s="35"/>
      <c r="X381" s="18" t="str">
        <f>IF(R381="4xAL50+2xAL25 +AsXSn 4x50",("AL.  4x50 mm2+AL. 2x25 mm2+AsXSn 4x50 mm2"),("AsXSn 4x50 mm2"))</f>
        <v>AsXSn 4x50 mm2</v>
      </c>
      <c r="Y381" s="18" t="str">
        <f t="shared" si="73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x14ac:dyDescent="0.2">
      <c r="A382" s="90"/>
      <c r="B382" s="91"/>
      <c r="C382" s="10"/>
      <c r="D382" s="10"/>
      <c r="E382" s="56"/>
      <c r="F382" s="10"/>
      <c r="G382" s="65"/>
      <c r="H382" s="10"/>
      <c r="I382" s="27"/>
      <c r="J382" s="27"/>
      <c r="K382" s="27"/>
      <c r="L382" s="73"/>
      <c r="M382" s="87"/>
      <c r="N382" s="84"/>
      <c r="O382" s="84"/>
      <c r="P382" s="33"/>
      <c r="Q382" s="19"/>
      <c r="R382" s="30"/>
      <c r="S382" s="30"/>
      <c r="T382" s="30"/>
      <c r="U382" s="34">
        <f t="shared" si="76"/>
        <v>2</v>
      </c>
      <c r="V382" s="35"/>
      <c r="W382" s="35"/>
      <c r="X382" s="18" t="str">
        <f>IF(R382="4xAL50+2xAL25 +AsXSn 4x50",("AL.  4x50 mm2+AL. 2x25 mm2+AsXSn 4x50 mm2"),("AsXSn 4x50 mm2"))</f>
        <v>AsXSn 4x50 mm2</v>
      </c>
      <c r="Y382" s="18" t="str">
        <f t="shared" si="73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90"/>
      <c r="B383" s="91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0"/>
      <c r="S383" s="30"/>
      <c r="T383" s="30"/>
      <c r="U383" s="34">
        <f t="shared" si="76"/>
        <v>2</v>
      </c>
      <c r="V383" s="35"/>
      <c r="W383" s="35"/>
      <c r="X383" s="18" t="str">
        <f>IF(R383="4xAL50+2xAL25 +AsXSn 4x50",("AL.  4x50 mm2+AL. 2x25 mm2+AsXSn 4x50 mm2"),("AsXSn 4x50 mm2"))</f>
        <v>AsXSn 4x50 mm2</v>
      </c>
      <c r="Y383" s="18" t="str">
        <f t="shared" si="73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90"/>
      <c r="B384" s="91"/>
      <c r="C384" s="10"/>
      <c r="D384" s="10"/>
      <c r="E384" s="56"/>
      <c r="F384" s="10"/>
      <c r="G384" s="65"/>
      <c r="H384" s="10"/>
      <c r="I384" s="27"/>
      <c r="J384" s="27"/>
      <c r="K384" s="27"/>
      <c r="L384" s="83"/>
      <c r="M384" s="87"/>
      <c r="N384" s="84"/>
      <c r="O384" s="84"/>
      <c r="P384" s="33"/>
      <c r="Q384" s="19"/>
      <c r="R384" s="30"/>
      <c r="S384" s="30"/>
      <c r="T384" s="30"/>
      <c r="U384" s="34">
        <f t="shared" si="76"/>
        <v>2</v>
      </c>
      <c r="V384" s="35"/>
      <c r="W384" s="35"/>
      <c r="X384" s="18"/>
      <c r="Y384" s="18" t="str">
        <f t="shared" si="73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90"/>
      <c r="B385" s="91"/>
      <c r="C385" s="54"/>
      <c r="D385" s="54"/>
      <c r="E385" s="53"/>
      <c r="F385" s="54"/>
      <c r="G385" s="88"/>
      <c r="H385" s="54"/>
      <c r="I385" s="54"/>
      <c r="J385" s="54"/>
      <c r="K385" s="27"/>
      <c r="L385" s="83"/>
      <c r="M385" s="87"/>
      <c r="N385" s="30"/>
      <c r="O385" s="30"/>
      <c r="P385" s="33"/>
      <c r="Q385" s="19"/>
      <c r="R385" s="30"/>
      <c r="S385" s="30"/>
      <c r="T385" s="30"/>
      <c r="U385" s="34">
        <f t="shared" si="76"/>
        <v>2</v>
      </c>
      <c r="V385" s="35"/>
      <c r="W385" s="35"/>
      <c r="X385" s="18"/>
      <c r="Y385" s="18" t="str">
        <f t="shared" si="73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90"/>
      <c r="B386" s="91"/>
      <c r="C386" s="54"/>
      <c r="D386" s="54"/>
      <c r="E386" s="53"/>
      <c r="F386" s="54"/>
      <c r="G386" s="88"/>
      <c r="H386" s="54"/>
      <c r="I386" s="54"/>
      <c r="J386" s="54"/>
      <c r="K386" s="27"/>
      <c r="L386" s="83"/>
      <c r="M386" s="87"/>
      <c r="N386" s="30"/>
      <c r="O386" s="30"/>
      <c r="P386" s="33"/>
      <c r="Q386" s="19"/>
      <c r="R386" s="30"/>
      <c r="S386" s="30"/>
      <c r="T386" s="30"/>
      <c r="U386" s="34">
        <f t="shared" si="76"/>
        <v>2</v>
      </c>
      <c r="V386" s="35"/>
      <c r="W386" s="35"/>
      <c r="X386" s="18" t="str">
        <f>IF(R386="4xAL50 + 4xAL50 + 2xAL25", ("2xAL.  4x50 mm2+AL. 2x25 mm2"), ("AsXSn 4x50 mm2+AsXSn 2x25 mm2"))</f>
        <v>AsXSn 4x50 mm2+AsXSn 2x25 mm2</v>
      </c>
      <c r="Y386" s="18" t="str">
        <f t="shared" si="73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10"/>
      <c r="D387" s="10"/>
      <c r="E387" s="56"/>
      <c r="F387" s="10"/>
      <c r="G387" s="65"/>
      <c r="H387" s="10"/>
      <c r="I387" s="10"/>
      <c r="J387" s="10"/>
      <c r="K387" s="10"/>
      <c r="L387" s="73"/>
      <c r="M387" s="87"/>
      <c r="N387" s="30"/>
      <c r="O387" s="30"/>
      <c r="P387" s="33"/>
      <c r="Q387" s="19"/>
      <c r="R387" s="30"/>
      <c r="S387" s="30"/>
      <c r="T387" s="30"/>
      <c r="U387" s="34">
        <f t="shared" si="76"/>
        <v>2</v>
      </c>
      <c r="V387" s="35"/>
      <c r="W387" s="35"/>
      <c r="X387" s="18" t="str">
        <f>IF(R387="4xAL50 + 4xAL50 + 2xAL25", ("2xAL.  4x50 mm2+AL. 2x25 mm2"), ("AsXSn 4x50 mm2+AsXSn 2x25 mm2"))</f>
        <v>AsXSn 4x50 mm2+AsXSn 2x25 mm2</v>
      </c>
      <c r="Y387" s="18" t="str">
        <f t="shared" si="73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thickBot="1" x14ac:dyDescent="0.25">
      <c r="A388" s="90"/>
      <c r="B388" s="91"/>
      <c r="C388" s="10"/>
      <c r="D388" s="10"/>
      <c r="E388" s="56"/>
      <c r="F388" s="10"/>
      <c r="G388" s="65"/>
      <c r="H388" s="10"/>
      <c r="I388" s="27"/>
      <c r="J388" s="27"/>
      <c r="K388" s="27"/>
      <c r="L388" s="73"/>
      <c r="M388" s="87"/>
      <c r="N388" s="84"/>
      <c r="O388" s="84"/>
      <c r="P388" s="33"/>
      <c r="Q388" s="19"/>
      <c r="R388" s="30"/>
      <c r="S388" s="30"/>
      <c r="T388" s="30"/>
      <c r="U388" s="34">
        <f t="shared" si="76"/>
        <v>2</v>
      </c>
      <c r="V388" s="35"/>
      <c r="W388" s="35"/>
      <c r="X388" s="18" t="str">
        <f t="shared" ref="X388:X400" si="79">IF(R388="4xAL50 + 2xAL25", ("AL.  4x50 mm2+AL. 2x25 mm2"), ("AsXSn 4x50 mm2+AsXSn 2x25 mm2"))</f>
        <v>AsXSn 4x50 mm2+AsXSn 2x25 mm2</v>
      </c>
      <c r="Y388" s="18" t="str">
        <f t="shared" si="73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thickBot="1" x14ac:dyDescent="0.25">
      <c r="A389" s="90"/>
      <c r="B389" s="91"/>
      <c r="C389" s="10"/>
      <c r="D389" s="10"/>
      <c r="E389" s="56"/>
      <c r="F389" s="10"/>
      <c r="G389" s="65"/>
      <c r="H389" s="10"/>
      <c r="I389" s="27"/>
      <c r="J389" s="27"/>
      <c r="K389" s="27"/>
      <c r="L389" s="83"/>
      <c r="M389" s="87"/>
      <c r="N389" s="84"/>
      <c r="O389" s="84"/>
      <c r="P389" s="89"/>
      <c r="Q389" s="19"/>
      <c r="R389" s="30"/>
      <c r="S389" s="30"/>
      <c r="T389" s="30"/>
      <c r="U389" s="34">
        <f t="shared" si="76"/>
        <v>2</v>
      </c>
      <c r="V389" s="35"/>
      <c r="W389" s="35"/>
      <c r="X389" s="18" t="str">
        <f t="shared" si="79"/>
        <v>AsXSn 4x50 mm2+AsXSn 2x25 mm2</v>
      </c>
      <c r="Y389" s="18" t="str">
        <f t="shared" si="73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x14ac:dyDescent="0.2">
      <c r="A390" s="10"/>
      <c r="B390" s="75"/>
      <c r="C390" s="10"/>
      <c r="D390" s="10"/>
      <c r="E390" s="56"/>
      <c r="F390" s="10"/>
      <c r="G390" s="65"/>
      <c r="H390" s="10"/>
      <c r="I390" s="27"/>
      <c r="J390" s="27"/>
      <c r="K390" s="27"/>
      <c r="L390" s="83"/>
      <c r="M390" s="87"/>
      <c r="N390" s="84"/>
      <c r="O390" s="84"/>
      <c r="P390" s="33"/>
      <c r="Q390" s="19"/>
      <c r="R390" s="30"/>
      <c r="S390" s="30"/>
      <c r="T390" s="30"/>
      <c r="U390" s="34">
        <f t="shared" si="76"/>
        <v>2</v>
      </c>
      <c r="V390" s="35"/>
      <c r="W390" s="35"/>
      <c r="X390" s="18" t="str">
        <f t="shared" si="79"/>
        <v>AsXSn 4x50 mm2+AsXSn 2x25 mm2</v>
      </c>
      <c r="Y390" s="18" t="str">
        <f t="shared" si="73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x14ac:dyDescent="0.2">
      <c r="A391" s="10"/>
      <c r="B391" s="75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33"/>
      <c r="Q391" s="19"/>
      <c r="R391" s="30"/>
      <c r="S391" s="30"/>
      <c r="T391" s="30"/>
      <c r="U391" s="34">
        <f t="shared" si="76"/>
        <v>2</v>
      </c>
      <c r="V391" s="35"/>
      <c r="W391" s="35"/>
      <c r="X391" s="18" t="str">
        <f t="shared" si="79"/>
        <v>AsXSn 4x50 mm2+AsXSn 2x25 mm2</v>
      </c>
      <c r="Y391" s="18" t="str">
        <f t="shared" ref="Y391:Y401" si="80">IF(S391="T",(", lampa OU, przyłącze napow. nN"), (" przyłącze napow. nN"))</f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10"/>
      <c r="B392" s="75"/>
      <c r="C392" s="10"/>
      <c r="D392" s="10"/>
      <c r="E392" s="56"/>
      <c r="F392" s="10"/>
      <c r="G392" s="65"/>
      <c r="H392" s="10"/>
      <c r="I392" s="27"/>
      <c r="J392" s="27"/>
      <c r="K392" s="27"/>
      <c r="L392" s="83"/>
      <c r="M392" s="87"/>
      <c r="N392" s="84"/>
      <c r="O392" s="84"/>
      <c r="P392" s="33"/>
      <c r="Q392" s="19"/>
      <c r="R392" s="30"/>
      <c r="S392" s="30"/>
      <c r="T392" s="30"/>
      <c r="U392" s="34"/>
      <c r="V392" s="35"/>
      <c r="W392" s="35"/>
      <c r="X392" s="18" t="str">
        <f t="shared" si="79"/>
        <v>AsXSn 4x50 mm2+AsXSn 2x25 mm2</v>
      </c>
      <c r="Y392" s="18" t="str">
        <f t="shared" si="80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10"/>
      <c r="B393" s="75"/>
      <c r="C393" s="10"/>
      <c r="D393" s="10"/>
      <c r="E393" s="56"/>
      <c r="F393" s="10"/>
      <c r="G393" s="65"/>
      <c r="H393" s="10"/>
      <c r="I393" s="27"/>
      <c r="J393" s="27"/>
      <c r="K393" s="27"/>
      <c r="L393" s="73"/>
      <c r="M393" s="87"/>
      <c r="N393" s="84"/>
      <c r="O393" s="84"/>
      <c r="P393" s="33"/>
      <c r="Q393" s="19"/>
      <c r="R393" s="30"/>
      <c r="S393" s="30"/>
      <c r="T393" s="30"/>
      <c r="U393" s="34"/>
      <c r="V393" s="35"/>
      <c r="W393" s="35"/>
      <c r="X393" s="18" t="str">
        <f t="shared" si="79"/>
        <v>AsXSn 4x50 mm2+AsXSn 2x25 mm2</v>
      </c>
      <c r="Y393" s="18" t="str">
        <f t="shared" si="80"/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10"/>
      <c r="B394" s="75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32" t="s">
        <v>54</v>
      </c>
      <c r="N394" s="84"/>
      <c r="O394" s="84"/>
      <c r="P394" s="33"/>
      <c r="Q394" s="19"/>
      <c r="R394" s="30"/>
      <c r="S394" s="30"/>
      <c r="T394" s="30"/>
      <c r="U394" s="34"/>
      <c r="V394" s="35"/>
      <c r="W394" s="35"/>
      <c r="X394" s="18" t="str">
        <f t="shared" si="79"/>
        <v>AsXSn 4x50 mm2+AsXSn 2x25 mm2</v>
      </c>
      <c r="Y394" s="18" t="str">
        <f t="shared" si="80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10"/>
      <c r="B395" s="92"/>
      <c r="C395" s="10"/>
      <c r="D395" s="10"/>
      <c r="E395" s="56"/>
      <c r="F395" s="10"/>
      <c r="G395" s="65"/>
      <c r="H395" s="10"/>
      <c r="I395" s="27"/>
      <c r="J395" s="27"/>
      <c r="K395" s="27"/>
      <c r="L395" s="83"/>
      <c r="M395" s="87"/>
      <c r="N395" s="84"/>
      <c r="O395" s="84"/>
      <c r="P395" s="33"/>
      <c r="Q395" s="19"/>
      <c r="R395" s="30"/>
      <c r="S395" s="30"/>
      <c r="T395" s="30"/>
      <c r="U395" s="34"/>
      <c r="V395" s="35"/>
      <c r="W395" s="35"/>
      <c r="X395" s="18" t="str">
        <f t="shared" si="79"/>
        <v>AsXSn 4x50 mm2+AsXSn 2x25 mm2</v>
      </c>
      <c r="Y395" s="18" t="str">
        <f t="shared" si="80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10"/>
      <c r="B396" s="92"/>
      <c r="C396" s="10"/>
      <c r="D396" s="10"/>
      <c r="E396" s="56"/>
      <c r="F396" s="10"/>
      <c r="G396" s="65"/>
      <c r="H396" s="10"/>
      <c r="I396" s="27"/>
      <c r="J396" s="27"/>
      <c r="K396" s="27"/>
      <c r="L396" s="83"/>
      <c r="M396" s="87"/>
      <c r="N396" s="84"/>
      <c r="O396" s="84"/>
      <c r="P396" s="33"/>
      <c r="Q396" s="19"/>
      <c r="R396" s="30"/>
      <c r="S396" s="30"/>
      <c r="T396" s="30"/>
      <c r="U396" s="34"/>
      <c r="V396" s="35"/>
      <c r="W396" s="35"/>
      <c r="X396" s="18" t="str">
        <f t="shared" si="79"/>
        <v>AsXSn 4x50 mm2+AsXSn 2x25 mm2</v>
      </c>
      <c r="Y396" s="18" t="str">
        <f t="shared" si="80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10"/>
      <c r="B397" s="92"/>
      <c r="C397" s="10"/>
      <c r="D397" s="10"/>
      <c r="E397" s="56"/>
      <c r="F397" s="10"/>
      <c r="G397" s="65"/>
      <c r="H397" s="10"/>
      <c r="I397" s="27"/>
      <c r="J397" s="27"/>
      <c r="K397" s="27"/>
      <c r="L397" s="71"/>
      <c r="M397" s="87"/>
      <c r="N397" s="84"/>
      <c r="O397" s="84"/>
      <c r="P397" s="33"/>
      <c r="Q397" s="19"/>
      <c r="R397" s="30"/>
      <c r="S397" s="30"/>
      <c r="T397" s="30"/>
      <c r="U397" s="34"/>
      <c r="V397" s="35"/>
      <c r="W397" s="35"/>
      <c r="X397" s="18" t="str">
        <f t="shared" si="79"/>
        <v>AsXSn 4x50 mm2+AsXSn 2x25 mm2</v>
      </c>
      <c r="Y397" s="18" t="str">
        <f t="shared" si="80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thickBot="1" x14ac:dyDescent="0.25">
      <c r="A398" s="10"/>
      <c r="B398" s="75"/>
      <c r="C398" s="10"/>
      <c r="D398" s="10"/>
      <c r="E398" s="56"/>
      <c r="F398" s="10"/>
      <c r="G398" s="65"/>
      <c r="H398" s="10"/>
      <c r="I398" s="27"/>
      <c r="J398" s="27"/>
      <c r="K398" s="27"/>
      <c r="L398" s="71"/>
      <c r="M398" s="87"/>
      <c r="N398" s="84"/>
      <c r="O398" s="84"/>
      <c r="P398" s="33"/>
      <c r="Q398" s="19"/>
      <c r="R398" s="30"/>
      <c r="S398" s="30"/>
      <c r="T398" s="30"/>
      <c r="U398" s="34"/>
      <c r="V398" s="35"/>
      <c r="W398" s="35"/>
      <c r="X398" s="18" t="str">
        <f t="shared" si="79"/>
        <v>AsXSn 4x50 mm2+AsXSn 2x25 mm2</v>
      </c>
      <c r="Y398" s="18" t="str">
        <f t="shared" si="80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thickBot="1" x14ac:dyDescent="0.25">
      <c r="A399" s="10"/>
      <c r="B399" s="75"/>
      <c r="C399" s="54"/>
      <c r="D399" s="54"/>
      <c r="E399" s="53"/>
      <c r="F399" s="54"/>
      <c r="G399" s="88"/>
      <c r="H399" s="54"/>
      <c r="I399" s="54"/>
      <c r="J399" s="54"/>
      <c r="K399" s="27"/>
      <c r="L399" s="83"/>
      <c r="M399" s="87"/>
      <c r="N399" s="30"/>
      <c r="O399" s="30"/>
      <c r="P399" s="89"/>
      <c r="Q399" s="19"/>
      <c r="R399" s="30"/>
      <c r="S399" s="30"/>
      <c r="T399" s="30"/>
      <c r="U399" s="93"/>
      <c r="V399" s="35"/>
      <c r="W399" s="35"/>
      <c r="X399" s="18" t="str">
        <f t="shared" si="79"/>
        <v>AsXSn 4x50 mm2+AsXSn 2x25 mm2</v>
      </c>
      <c r="Y399" s="18" t="str">
        <f t="shared" si="80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x14ac:dyDescent="0.2">
      <c r="A400" s="10"/>
      <c r="B400" s="75"/>
      <c r="C400" s="54"/>
      <c r="D400" s="54"/>
      <c r="E400" s="53"/>
      <c r="F400" s="54"/>
      <c r="G400" s="88"/>
      <c r="H400" s="54"/>
      <c r="I400" s="54"/>
      <c r="J400" s="54"/>
      <c r="K400" s="27"/>
      <c r="L400" s="83"/>
      <c r="M400" s="87"/>
      <c r="N400" s="30"/>
      <c r="O400" s="30"/>
      <c r="P400" s="33"/>
      <c r="Q400" s="19"/>
      <c r="R400" s="30"/>
      <c r="S400" s="30"/>
      <c r="T400" s="30"/>
      <c r="U400" s="34"/>
      <c r="V400" s="35"/>
      <c r="W400" s="35"/>
      <c r="X400" s="18" t="str">
        <f t="shared" si="79"/>
        <v>AsXSn 4x50 mm2+AsXSn 2x25 mm2</v>
      </c>
      <c r="Y400" s="18" t="str">
        <f t="shared" si="80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x14ac:dyDescent="0.2">
      <c r="A401" s="10"/>
      <c r="B401" s="75"/>
      <c r="C401" s="54"/>
      <c r="D401" s="54"/>
      <c r="E401" s="53"/>
      <c r="F401" s="54"/>
      <c r="G401" s="88"/>
      <c r="H401" s="54"/>
      <c r="I401" s="54"/>
      <c r="J401" s="54"/>
      <c r="K401" s="27"/>
      <c r="L401" s="83"/>
      <c r="M401" s="87"/>
      <c r="N401" s="30"/>
      <c r="O401" s="30"/>
      <c r="P401" s="33"/>
      <c r="Q401" s="19"/>
      <c r="R401" s="30"/>
      <c r="S401" s="30"/>
      <c r="T401" s="30"/>
      <c r="U401" s="34"/>
      <c r="V401" s="35"/>
      <c r="W401" s="35"/>
      <c r="X401" s="18"/>
      <c r="Y401" s="18" t="str">
        <f t="shared" si="80"/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54"/>
      <c r="D402" s="54"/>
      <c r="E402" s="53"/>
      <c r="F402" s="54"/>
      <c r="G402" s="88"/>
      <c r="H402" s="54"/>
      <c r="I402" s="54"/>
      <c r="J402" s="54"/>
      <c r="K402" s="27"/>
      <c r="L402" s="83"/>
      <c r="M402" s="87"/>
      <c r="N402" s="30"/>
      <c r="O402" s="30"/>
      <c r="P402" s="33"/>
      <c r="Q402" s="19"/>
      <c r="R402" s="30"/>
      <c r="S402" s="30"/>
      <c r="T402" s="30"/>
      <c r="U402" s="34"/>
      <c r="V402" s="35"/>
      <c r="W402" s="35"/>
      <c r="X402" s="18"/>
      <c r="Y402" s="18"/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10"/>
      <c r="D403" s="10"/>
      <c r="E403" s="56"/>
      <c r="F403" s="10"/>
      <c r="G403" s="65"/>
      <c r="H403" s="10"/>
      <c r="I403" s="10"/>
      <c r="J403" s="10"/>
      <c r="K403" s="10"/>
      <c r="L403" s="71"/>
      <c r="M403" s="87"/>
      <c r="N403" s="30"/>
      <c r="O403" s="30"/>
      <c r="P403" s="33"/>
      <c r="Q403" s="19"/>
      <c r="R403" s="30"/>
      <c r="S403" s="30"/>
      <c r="T403" s="30"/>
      <c r="U403" s="34"/>
      <c r="V403" s="35"/>
      <c r="W403" s="35"/>
      <c r="X403" s="18"/>
      <c r="Y403" s="18"/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10"/>
      <c r="D404" s="10"/>
      <c r="E404" s="56"/>
      <c r="F404" s="10"/>
      <c r="G404" s="65"/>
      <c r="H404" s="10"/>
      <c r="I404" s="27"/>
      <c r="J404" s="27"/>
      <c r="K404" s="27"/>
      <c r="L404" s="71"/>
      <c r="M404" s="87"/>
      <c r="N404" s="84"/>
      <c r="O404" s="30"/>
      <c r="P404" s="33"/>
      <c r="Q404" s="19"/>
      <c r="R404" s="86"/>
      <c r="S404" s="84"/>
      <c r="T404" s="30"/>
      <c r="U404" s="34"/>
      <c r="V404" s="35"/>
      <c r="W404" s="35"/>
      <c r="X404" s="18" t="str">
        <f t="shared" ref="X404:X423" si="81">IF(R404="4xAL50 + 2xAL25", ("AL.  4x50 mm2+AL. 2x25 mm2"), ("AsXSn 4x50 mm2+AsXSn 2x25 mm2"))</f>
        <v>AsXSn 4x50 mm2+AsXSn 2x25 mm2</v>
      </c>
      <c r="Y404" s="18" t="str">
        <f t="shared" ref="Y404:Y423" si="82">IF(S404="T",(", lampa OU, przyłącze napow. nN"), (" przyłącze napow. nN"))</f>
        <v xml:space="preserve"> przyłącze napow. nN</v>
      </c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75"/>
      <c r="C405" s="10"/>
      <c r="D405" s="10"/>
      <c r="E405" s="56"/>
      <c r="F405" s="10"/>
      <c r="G405" s="65"/>
      <c r="H405" s="10"/>
      <c r="I405" s="27"/>
      <c r="J405" s="27"/>
      <c r="K405" s="27"/>
      <c r="L405" s="73"/>
      <c r="M405" s="87">
        <f>E405</f>
        <v>0</v>
      </c>
      <c r="N405" s="84"/>
      <c r="O405" s="30"/>
      <c r="P405" s="33"/>
      <c r="Q405" s="19"/>
      <c r="R405" s="86"/>
      <c r="S405" s="84"/>
      <c r="T405" s="30"/>
      <c r="U405" s="34"/>
      <c r="V405" s="35"/>
      <c r="W405" s="35"/>
      <c r="X405" s="18" t="str">
        <f t="shared" si="81"/>
        <v>AsXSn 4x50 mm2+AsXSn 2x25 mm2</v>
      </c>
      <c r="Y405" s="18" t="str">
        <f t="shared" si="82"/>
        <v xml:space="preserve"> przyłącze napow. nN</v>
      </c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75"/>
      <c r="C406" s="10"/>
      <c r="D406" s="10"/>
      <c r="E406" s="56"/>
      <c r="F406" s="10"/>
      <c r="G406" s="65"/>
      <c r="H406" s="10"/>
      <c r="I406" s="27"/>
      <c r="J406" s="27"/>
      <c r="K406" s="27"/>
      <c r="L406" s="73"/>
      <c r="M406" s="87">
        <f>E406</f>
        <v>0</v>
      </c>
      <c r="N406" s="84"/>
      <c r="O406" s="30"/>
      <c r="P406" s="33"/>
      <c r="Q406" s="43"/>
      <c r="R406" s="86"/>
      <c r="S406" s="84"/>
      <c r="T406" s="30"/>
      <c r="U406" s="34"/>
      <c r="V406" s="35"/>
      <c r="W406" s="35"/>
      <c r="X406" s="18" t="str">
        <f t="shared" si="81"/>
        <v>AsXSn 4x50 mm2+AsXSn 2x25 mm2</v>
      </c>
      <c r="Y406" s="18" t="str">
        <f t="shared" si="82"/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thickBot="1" x14ac:dyDescent="0.25">
      <c r="A407" s="10"/>
      <c r="B407" s="75"/>
      <c r="C407" s="10"/>
      <c r="D407" s="10"/>
      <c r="E407" s="56"/>
      <c r="F407" s="10"/>
      <c r="G407" s="65"/>
      <c r="H407" s="10"/>
      <c r="I407" s="27"/>
      <c r="J407" s="27"/>
      <c r="K407" s="27"/>
      <c r="L407" s="83"/>
      <c r="M407" s="87">
        <f>E407</f>
        <v>0</v>
      </c>
      <c r="N407" s="84"/>
      <c r="O407" s="30"/>
      <c r="P407" s="33"/>
      <c r="Q407" s="19"/>
      <c r="R407" s="86"/>
      <c r="S407" s="84"/>
      <c r="T407" s="30"/>
      <c r="U407" s="34"/>
      <c r="V407" s="35"/>
      <c r="W407" s="35"/>
      <c r="X407" s="18" t="str">
        <f t="shared" si="81"/>
        <v>AsXSn 4x50 mm2+AsXSn 2x25 mm2</v>
      </c>
      <c r="Y407" s="18" t="str">
        <f t="shared" si="82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thickBot="1" x14ac:dyDescent="0.25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83"/>
      <c r="M408" s="87">
        <f>E408</f>
        <v>0</v>
      </c>
      <c r="N408" s="84"/>
      <c r="O408" s="30"/>
      <c r="P408" s="89"/>
      <c r="Q408" s="19"/>
      <c r="R408" s="86"/>
      <c r="S408" s="84"/>
      <c r="T408" s="30"/>
      <c r="U408" s="34"/>
      <c r="V408" s="35"/>
      <c r="W408" s="35"/>
      <c r="X408" s="18" t="str">
        <f t="shared" si="81"/>
        <v>AsXSn 4x50 mm2+AsXSn 2x25 mm2</v>
      </c>
      <c r="Y408" s="18" t="str">
        <f t="shared" si="82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10"/>
      <c r="D409" s="10"/>
      <c r="E409" s="56"/>
      <c r="F409" s="10"/>
      <c r="G409" s="65"/>
      <c r="H409" s="10"/>
      <c r="I409" s="27"/>
      <c r="J409" s="27"/>
      <c r="K409" s="27"/>
      <c r="L409" s="83"/>
      <c r="M409" s="87"/>
      <c r="N409" s="84"/>
      <c r="O409" s="30"/>
      <c r="P409" s="89"/>
      <c r="Q409" s="19"/>
      <c r="R409" s="86"/>
      <c r="S409" s="84"/>
      <c r="T409" s="30"/>
      <c r="U409" s="34"/>
      <c r="V409" s="35"/>
      <c r="W409" s="35"/>
      <c r="X409" s="18" t="str">
        <f t="shared" si="81"/>
        <v>AsXSn 4x50 mm2+AsXSn 2x25 mm2</v>
      </c>
      <c r="Y409" s="18" t="str">
        <f t="shared" si="82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thickBot="1" x14ac:dyDescent="0.25">
      <c r="A410" s="10"/>
      <c r="B410" s="75"/>
      <c r="C410" s="10"/>
      <c r="D410" s="10"/>
      <c r="E410" s="56"/>
      <c r="F410" s="10"/>
      <c r="G410" s="65"/>
      <c r="H410" s="10"/>
      <c r="I410" s="27"/>
      <c r="J410" s="27"/>
      <c r="K410" s="27"/>
      <c r="L410" s="83"/>
      <c r="M410" s="87"/>
      <c r="N410" s="84"/>
      <c r="O410" s="30"/>
      <c r="P410" s="33"/>
      <c r="Q410" s="19"/>
      <c r="R410" s="86"/>
      <c r="S410" s="84"/>
      <c r="T410" s="30"/>
      <c r="U410" s="34"/>
      <c r="V410" s="35"/>
      <c r="W410" s="35"/>
      <c r="X410" s="18" t="str">
        <f t="shared" si="81"/>
        <v>AsXSn 4x50 mm2+AsXSn 2x25 mm2</v>
      </c>
      <c r="Y410" s="18" t="str">
        <f t="shared" si="82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thickBot="1" x14ac:dyDescent="0.25">
      <c r="A411" s="10"/>
      <c r="B411" s="75"/>
      <c r="C411" s="10"/>
      <c r="D411" s="10"/>
      <c r="E411" s="56"/>
      <c r="F411" s="10"/>
      <c r="G411" s="65"/>
      <c r="H411" s="10"/>
      <c r="I411" s="27"/>
      <c r="J411" s="27"/>
      <c r="K411" s="27"/>
      <c r="L411" s="83"/>
      <c r="M411" s="87"/>
      <c r="N411" s="84"/>
      <c r="O411" s="30"/>
      <c r="P411" s="89"/>
      <c r="Q411" s="19"/>
      <c r="R411" s="86"/>
      <c r="S411" s="84"/>
      <c r="T411" s="30"/>
      <c r="U411" s="34"/>
      <c r="V411" s="35"/>
      <c r="W411" s="35"/>
      <c r="X411" s="18" t="str">
        <f t="shared" si="81"/>
        <v>AsXSn 4x50 mm2+AsXSn 2x25 mm2</v>
      </c>
      <c r="Y411" s="18" t="str">
        <f t="shared" si="82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thickBot="1" x14ac:dyDescent="0.25">
      <c r="A412" s="10"/>
      <c r="B412" s="75"/>
      <c r="C412" s="10"/>
      <c r="D412" s="10"/>
      <c r="E412" s="56"/>
      <c r="F412" s="10"/>
      <c r="G412" s="65"/>
      <c r="H412" s="10"/>
      <c r="I412" s="27"/>
      <c r="J412" s="27"/>
      <c r="K412" s="27"/>
      <c r="L412" s="83"/>
      <c r="M412" s="87"/>
      <c r="N412" s="84"/>
      <c r="O412" s="30"/>
      <c r="P412" s="89"/>
      <c r="Q412" s="19"/>
      <c r="R412" s="86"/>
      <c r="S412" s="84"/>
      <c r="T412" s="30"/>
      <c r="U412" s="34"/>
      <c r="V412" s="35"/>
      <c r="W412" s="35"/>
      <c r="X412" s="18" t="str">
        <f t="shared" si="81"/>
        <v>AsXSn 4x50 mm2+AsXSn 2x25 mm2</v>
      </c>
      <c r="Y412" s="18" t="str">
        <f t="shared" si="82"/>
        <v xml:space="preserve"> przyłącze napow. nN</v>
      </c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thickBot="1" x14ac:dyDescent="0.25">
      <c r="A413" s="10"/>
      <c r="B413" s="75"/>
      <c r="C413" s="10"/>
      <c r="D413" s="10"/>
      <c r="E413" s="56"/>
      <c r="F413" s="10"/>
      <c r="G413" s="65"/>
      <c r="H413" s="10"/>
      <c r="I413" s="27"/>
      <c r="J413" s="27"/>
      <c r="K413" s="27"/>
      <c r="L413" s="83"/>
      <c r="M413" s="87"/>
      <c r="N413" s="84"/>
      <c r="O413" s="30"/>
      <c r="P413" s="89"/>
      <c r="Q413" s="19"/>
      <c r="R413" s="86"/>
      <c r="S413" s="84"/>
      <c r="T413" s="30"/>
      <c r="U413" s="34"/>
      <c r="V413" s="35"/>
      <c r="W413" s="35"/>
      <c r="X413" s="18" t="str">
        <f t="shared" si="81"/>
        <v>AsXSn 4x50 mm2+AsXSn 2x25 mm2</v>
      </c>
      <c r="Y413" s="18" t="str">
        <f t="shared" si="82"/>
        <v xml:space="preserve"> przyłącze napow. nN</v>
      </c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thickBot="1" x14ac:dyDescent="0.25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71"/>
      <c r="M414" s="87"/>
      <c r="N414" s="84"/>
      <c r="O414" s="30"/>
      <c r="P414" s="89"/>
      <c r="Q414" s="19"/>
      <c r="R414" s="86"/>
      <c r="S414" s="84"/>
      <c r="T414" s="30"/>
      <c r="U414" s="34"/>
      <c r="V414" s="35"/>
      <c r="W414" s="35"/>
      <c r="X414" s="18" t="str">
        <f t="shared" si="81"/>
        <v>AsXSn 4x50 mm2+AsXSn 2x25 mm2</v>
      </c>
      <c r="Y414" s="18" t="str">
        <f t="shared" si="82"/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thickBot="1" x14ac:dyDescent="0.25">
      <c r="A415" s="10"/>
      <c r="B415" s="92"/>
      <c r="C415" s="10"/>
      <c r="D415" s="10"/>
      <c r="E415" s="56"/>
      <c r="F415" s="10"/>
      <c r="G415" s="13"/>
      <c r="H415" s="10"/>
      <c r="I415" s="27"/>
      <c r="J415" s="27"/>
      <c r="K415" s="27"/>
      <c r="L415" s="83"/>
      <c r="M415" s="87"/>
      <c r="N415" s="84"/>
      <c r="O415" s="30"/>
      <c r="P415" s="89"/>
      <c r="Q415" s="19"/>
      <c r="R415" s="86"/>
      <c r="S415" s="84"/>
      <c r="T415" s="30"/>
      <c r="U415" s="34"/>
      <c r="V415" s="35"/>
      <c r="W415" s="35"/>
      <c r="X415" s="18" t="str">
        <f t="shared" si="81"/>
        <v>AsXSn 4x50 mm2+AsXSn 2x25 mm2</v>
      </c>
      <c r="Y415" s="18" t="str">
        <f t="shared" si="82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x14ac:dyDescent="0.2">
      <c r="A416" s="10"/>
      <c r="B416" s="92"/>
      <c r="C416" s="54"/>
      <c r="D416" s="54"/>
      <c r="E416" s="53"/>
      <c r="F416" s="54"/>
      <c r="G416" s="88"/>
      <c r="H416" s="54"/>
      <c r="I416" s="54"/>
      <c r="J416" s="54"/>
      <c r="K416" s="27"/>
      <c r="L416" s="83"/>
      <c r="M416" s="87"/>
      <c r="N416" s="30"/>
      <c r="O416" s="30"/>
      <c r="P416" s="33"/>
      <c r="Q416" s="19"/>
      <c r="R416" s="30"/>
      <c r="S416" s="30"/>
      <c r="T416" s="30"/>
      <c r="U416" s="34"/>
      <c r="V416" s="35"/>
      <c r="W416" s="35"/>
      <c r="X416" s="18" t="str">
        <f t="shared" si="81"/>
        <v>AsXSn 4x50 mm2+AsXSn 2x25 mm2</v>
      </c>
      <c r="Y416" s="18" t="str">
        <f t="shared" si="82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x14ac:dyDescent="0.2">
      <c r="A417" s="10"/>
      <c r="B417" s="92"/>
      <c r="C417" s="54"/>
      <c r="D417" s="54"/>
      <c r="E417" s="53"/>
      <c r="F417" s="54"/>
      <c r="G417" s="88"/>
      <c r="H417" s="54"/>
      <c r="I417" s="54"/>
      <c r="J417" s="54"/>
      <c r="K417" s="27"/>
      <c r="L417" s="71"/>
      <c r="M417" s="87"/>
      <c r="N417" s="30"/>
      <c r="O417" s="30"/>
      <c r="P417" s="33"/>
      <c r="Q417" s="19"/>
      <c r="R417" s="30"/>
      <c r="S417" s="30"/>
      <c r="T417" s="30"/>
      <c r="U417" s="34"/>
      <c r="V417" s="35"/>
      <c r="W417" s="35"/>
      <c r="X417" s="18" t="str">
        <f t="shared" si="81"/>
        <v>AsXSn 4x50 mm2+AsXSn 2x25 mm2</v>
      </c>
      <c r="Y417" s="18" t="str">
        <f t="shared" si="82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x14ac:dyDescent="0.2">
      <c r="A418" s="10"/>
      <c r="B418" s="75"/>
      <c r="C418" s="10"/>
      <c r="D418" s="56"/>
      <c r="E418" s="56"/>
      <c r="F418" s="10"/>
      <c r="G418" s="65"/>
      <c r="H418" s="10"/>
      <c r="I418" s="27"/>
      <c r="J418" s="27"/>
      <c r="K418" s="27"/>
      <c r="L418" s="83"/>
      <c r="M418" s="87"/>
      <c r="N418" s="84"/>
      <c r="O418" s="30"/>
      <c r="P418" s="33"/>
      <c r="Q418" s="19"/>
      <c r="R418" s="84"/>
      <c r="S418" s="30"/>
      <c r="T418" s="30"/>
      <c r="U418" s="34"/>
      <c r="V418" s="35"/>
      <c r="W418" s="35"/>
      <c r="X418" s="18" t="str">
        <f t="shared" si="81"/>
        <v>AsXSn 4x50 mm2+AsXSn 2x25 mm2</v>
      </c>
      <c r="Y418" s="18" t="str">
        <f t="shared" si="82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thickBot="1" x14ac:dyDescent="0.25">
      <c r="A419" s="10"/>
      <c r="B419" s="75"/>
      <c r="C419" s="10"/>
      <c r="D419" s="56"/>
      <c r="E419" s="56"/>
      <c r="F419" s="10"/>
      <c r="G419" s="65"/>
      <c r="H419" s="10"/>
      <c r="I419" s="27"/>
      <c r="J419" s="27"/>
      <c r="K419" s="27"/>
      <c r="L419" s="73"/>
      <c r="M419" s="87"/>
      <c r="N419" s="84"/>
      <c r="O419" s="30"/>
      <c r="P419" s="33"/>
      <c r="Q419" s="19"/>
      <c r="R419" s="84"/>
      <c r="S419" s="30"/>
      <c r="T419" s="30"/>
      <c r="U419" s="34"/>
      <c r="V419" s="35"/>
      <c r="W419" s="35"/>
      <c r="X419" s="18" t="str">
        <f t="shared" si="81"/>
        <v>AsXSn 4x50 mm2+AsXSn 2x25 mm2</v>
      </c>
      <c r="Y419" s="18" t="str">
        <f t="shared" si="82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thickBot="1" x14ac:dyDescent="0.25">
      <c r="A420" s="10"/>
      <c r="B420" s="75"/>
      <c r="C420" s="10"/>
      <c r="D420" s="56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89"/>
      <c r="Q420" s="19"/>
      <c r="R420" s="84"/>
      <c r="S420" s="30"/>
      <c r="T420" s="30"/>
      <c r="U420" s="34"/>
      <c r="V420" s="35"/>
      <c r="W420" s="35"/>
      <c r="X420" s="18" t="str">
        <f t="shared" si="81"/>
        <v>AsXSn 4x50 mm2+AsXSn 2x25 mm2</v>
      </c>
      <c r="Y420" s="18" t="str">
        <f t="shared" si="82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56"/>
      <c r="E421" s="56"/>
      <c r="F421" s="10"/>
      <c r="G421" s="65"/>
      <c r="H421" s="10"/>
      <c r="I421" s="27"/>
      <c r="J421" s="27"/>
      <c r="K421" s="27"/>
      <c r="L421" s="83"/>
      <c r="M421" s="87"/>
      <c r="N421" s="84"/>
      <c r="O421" s="30"/>
      <c r="P421" s="89"/>
      <c r="Q421" s="19"/>
      <c r="R421" s="84"/>
      <c r="S421" s="30"/>
      <c r="T421" s="30"/>
      <c r="U421" s="34"/>
      <c r="V421" s="35"/>
      <c r="W421" s="35"/>
      <c r="X421" s="18" t="str">
        <f t="shared" si="81"/>
        <v>AsXSn 4x50 mm2+AsXSn 2x25 mm2</v>
      </c>
      <c r="Y421" s="18" t="str">
        <f t="shared" si="82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x14ac:dyDescent="0.2">
      <c r="A422" s="10"/>
      <c r="B422" s="75"/>
      <c r="C422" s="10"/>
      <c r="D422" s="56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33"/>
      <c r="Q422" s="19"/>
      <c r="R422" s="84"/>
      <c r="S422" s="30"/>
      <c r="T422" s="30"/>
      <c r="U422" s="34"/>
      <c r="V422" s="35"/>
      <c r="W422" s="35"/>
      <c r="X422" s="18" t="str">
        <f t="shared" si="81"/>
        <v>AsXSn 4x50 mm2+AsXSn 2x25 mm2</v>
      </c>
      <c r="Y422" s="18" t="str">
        <f t="shared" si="82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x14ac:dyDescent="0.2">
      <c r="A423" s="10"/>
      <c r="B423" s="75"/>
      <c r="C423" s="10"/>
      <c r="D423" s="56"/>
      <c r="E423" s="56"/>
      <c r="F423" s="10"/>
      <c r="G423" s="65"/>
      <c r="H423" s="10"/>
      <c r="I423" s="27"/>
      <c r="J423" s="27"/>
      <c r="K423" s="27"/>
      <c r="L423" s="71"/>
      <c r="M423" s="87"/>
      <c r="N423" s="84"/>
      <c r="O423" s="84"/>
      <c r="P423" s="33"/>
      <c r="Q423" s="19"/>
      <c r="R423" s="84"/>
      <c r="S423" s="30"/>
      <c r="T423" s="30"/>
      <c r="U423" s="34"/>
      <c r="V423" s="35"/>
      <c r="W423" s="35"/>
      <c r="X423" s="18" t="str">
        <f t="shared" si="81"/>
        <v>AsXSn 4x50 mm2+AsXSn 2x25 mm2</v>
      </c>
      <c r="Y423" s="18" t="str">
        <f t="shared" si="82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x14ac:dyDescent="0.2">
      <c r="A424" s="10"/>
      <c r="B424" s="75"/>
      <c r="C424" s="54"/>
      <c r="D424" s="54"/>
      <c r="E424" s="53"/>
      <c r="F424" s="54"/>
      <c r="G424" s="88"/>
      <c r="H424" s="54"/>
      <c r="I424" s="54"/>
      <c r="J424" s="54"/>
      <c r="K424" s="27"/>
      <c r="L424" s="71"/>
      <c r="M424" s="87"/>
      <c r="N424" s="30"/>
      <c r="O424" s="30"/>
      <c r="P424" s="33"/>
      <c r="Q424" s="19"/>
      <c r="R424" s="30"/>
      <c r="S424" s="30"/>
      <c r="T424" s="30"/>
      <c r="U424" s="34"/>
      <c r="V424" s="35"/>
      <c r="W424" s="35"/>
      <c r="X424" s="18"/>
      <c r="Y424" s="18"/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x14ac:dyDescent="0.2">
      <c r="A425" s="10"/>
      <c r="B425" s="75"/>
      <c r="C425" s="54"/>
      <c r="D425" s="54"/>
      <c r="E425" s="53"/>
      <c r="F425" s="54"/>
      <c r="G425" s="88"/>
      <c r="H425" s="54"/>
      <c r="I425" s="54"/>
      <c r="J425" s="54"/>
      <c r="K425" s="27"/>
      <c r="L425" s="71"/>
      <c r="M425" s="87"/>
      <c r="N425" s="30"/>
      <c r="O425" s="30"/>
      <c r="P425" s="33"/>
      <c r="Q425" s="19"/>
      <c r="R425" s="30"/>
      <c r="S425" s="30"/>
      <c r="T425" s="30"/>
      <c r="U425" s="34"/>
      <c r="V425" s="35"/>
      <c r="W425" s="35"/>
      <c r="X425" s="18"/>
      <c r="Y425" s="18"/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75"/>
      <c r="C426" s="10"/>
      <c r="D426" s="10"/>
      <c r="E426" s="56"/>
      <c r="F426" s="10"/>
      <c r="G426" s="65"/>
      <c r="H426" s="10"/>
      <c r="I426" s="10"/>
      <c r="J426" s="10"/>
      <c r="K426" s="10"/>
      <c r="L426" s="71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/>
      <c r="Y426" s="18"/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75"/>
      <c r="C427" s="10"/>
      <c r="D427" s="53"/>
      <c r="E427" s="53"/>
      <c r="F427" s="10"/>
      <c r="G427" s="65"/>
      <c r="H427" s="10"/>
      <c r="I427" s="27"/>
      <c r="J427" s="27"/>
      <c r="K427" s="27"/>
      <c r="L427" s="83"/>
      <c r="M427" s="87"/>
      <c r="N427" s="84"/>
      <c r="O427" s="30"/>
      <c r="P427" s="33"/>
      <c r="Q427" s="19"/>
      <c r="R427" s="84"/>
      <c r="S427" s="30"/>
      <c r="T427" s="30"/>
      <c r="U427" s="34"/>
      <c r="V427" s="35"/>
      <c r="W427" s="35"/>
      <c r="X427" s="18" t="str">
        <f t="shared" ref="X427:X440" si="83">IF(R427="4xAL50 + 2xAL25", ("AL.  4x50 mm2+AL. 2x25 mm2"), ("AsXSn 4x50 mm2+AsXSn 2x25 mm2"))</f>
        <v>AsXSn 4x50 mm2+AsXSn 2x25 mm2</v>
      </c>
      <c r="Y427" s="18" t="str">
        <f t="shared" ref="Y427:Y490" si="84">IF(S427="T",(", lampa OU, przyłącze napow. nN"), (" przyłącze napow. nN"))</f>
        <v xml:space="preserve"> przyłącze napow. nN</v>
      </c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56"/>
      <c r="E428" s="56"/>
      <c r="F428" s="10"/>
      <c r="G428" s="65"/>
      <c r="H428" s="10"/>
      <c r="I428" s="27"/>
      <c r="J428" s="27"/>
      <c r="K428" s="27"/>
      <c r="L428" s="71"/>
      <c r="M428" s="87"/>
      <c r="N428" s="84"/>
      <c r="O428" s="30"/>
      <c r="P428" s="33"/>
      <c r="Q428" s="19"/>
      <c r="R428" s="84"/>
      <c r="S428" s="30"/>
      <c r="T428" s="30"/>
      <c r="U428" s="34"/>
      <c r="V428" s="35"/>
      <c r="W428" s="35"/>
      <c r="X428" s="18" t="str">
        <f t="shared" si="83"/>
        <v>AsXSn 4x50 mm2+AsXSn 2x25 mm2</v>
      </c>
      <c r="Y428" s="18" t="str">
        <f t="shared" si="84"/>
        <v xml:space="preserve"> przyłącze napow. nN</v>
      </c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thickBot="1" x14ac:dyDescent="0.25">
      <c r="A429" s="10"/>
      <c r="B429" s="92"/>
      <c r="C429" s="10"/>
      <c r="D429" s="53"/>
      <c r="E429" s="53"/>
      <c r="F429" s="10"/>
      <c r="G429" s="65"/>
      <c r="H429" s="10"/>
      <c r="I429" s="27"/>
      <c r="J429" s="27"/>
      <c r="K429" s="27"/>
      <c r="L429" s="83"/>
      <c r="M429" s="87">
        <f>E429</f>
        <v>0</v>
      </c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si="83"/>
        <v>AsXSn 4x50 mm2+AsXSn 2x25 mm2</v>
      </c>
      <c r="Y429" s="18" t="str">
        <f t="shared" si="84"/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thickBot="1" x14ac:dyDescent="0.25">
      <c r="A430" s="10"/>
      <c r="B430" s="92"/>
      <c r="C430" s="10"/>
      <c r="D430" s="56"/>
      <c r="E430" s="56"/>
      <c r="F430" s="10"/>
      <c r="G430" s="65"/>
      <c r="H430" s="10"/>
      <c r="I430" s="27"/>
      <c r="J430" s="27"/>
      <c r="K430" s="27"/>
      <c r="L430" s="83"/>
      <c r="M430" s="87"/>
      <c r="N430" s="84"/>
      <c r="O430" s="30"/>
      <c r="P430" s="89"/>
      <c r="Q430" s="19"/>
      <c r="R430" s="84"/>
      <c r="S430" s="30"/>
      <c r="T430" s="30"/>
      <c r="U430" s="34"/>
      <c r="V430" s="35"/>
      <c r="W430" s="35"/>
      <c r="X430" s="18" t="str">
        <f t="shared" si="83"/>
        <v>AsXSn 4x50 mm2+AsXSn 2x25 mm2</v>
      </c>
      <c r="Y430" s="18" t="str">
        <f t="shared" si="84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x14ac:dyDescent="0.2">
      <c r="A431" s="10"/>
      <c r="B431" s="92"/>
      <c r="C431" s="10"/>
      <c r="D431" s="53"/>
      <c r="E431" s="53"/>
      <c r="F431" s="54"/>
      <c r="G431" s="88"/>
      <c r="H431" s="10"/>
      <c r="I431" s="27"/>
      <c r="J431" s="27"/>
      <c r="K431" s="27"/>
      <c r="L431" s="83"/>
      <c r="M431" s="87"/>
      <c r="N431" s="84"/>
      <c r="O431" s="30"/>
      <c r="P431" s="33"/>
      <c r="Q431" s="19"/>
      <c r="R431" s="84"/>
      <c r="S431" s="30"/>
      <c r="T431" s="30"/>
      <c r="U431" s="34"/>
      <c r="V431" s="35"/>
      <c r="W431" s="35"/>
      <c r="X431" s="18" t="str">
        <f t="shared" si="83"/>
        <v>AsXSn 4x50 mm2+AsXSn 2x25 mm2</v>
      </c>
      <c r="Y431" s="18" t="str">
        <f t="shared" si="84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thickBot="1" x14ac:dyDescent="0.25">
      <c r="A432" s="10"/>
      <c r="B432" s="92"/>
      <c r="C432" s="10"/>
      <c r="D432" s="56"/>
      <c r="E432" s="56"/>
      <c r="F432" s="10"/>
      <c r="G432" s="65"/>
      <c r="H432" s="10"/>
      <c r="I432" s="27"/>
      <c r="J432" s="27"/>
      <c r="K432" s="27"/>
      <c r="L432" s="71"/>
      <c r="M432" s="87"/>
      <c r="N432" s="84"/>
      <c r="O432" s="30"/>
      <c r="P432" s="33"/>
      <c r="Q432" s="19"/>
      <c r="R432" s="84"/>
      <c r="S432" s="30"/>
      <c r="T432" s="30"/>
      <c r="U432" s="34"/>
      <c r="V432" s="35"/>
      <c r="W432" s="35"/>
      <c r="X432" s="18" t="str">
        <f t="shared" si="83"/>
        <v>AsXSn 4x50 mm2+AsXSn 2x25 mm2</v>
      </c>
      <c r="Y432" s="18" t="str">
        <f t="shared" si="84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thickBot="1" x14ac:dyDescent="0.25">
      <c r="A433" s="10"/>
      <c r="B433" s="92"/>
      <c r="C433" s="10"/>
      <c r="D433" s="53"/>
      <c r="E433" s="53"/>
      <c r="F433" s="10"/>
      <c r="G433" s="65"/>
      <c r="H433" s="10"/>
      <c r="I433" s="27"/>
      <c r="J433" s="27"/>
      <c r="K433" s="27"/>
      <c r="L433" s="83"/>
      <c r="M433" s="87">
        <f>E433</f>
        <v>0</v>
      </c>
      <c r="N433" s="84"/>
      <c r="O433" s="30"/>
      <c r="P433" s="89"/>
      <c r="Q433" s="19"/>
      <c r="R433" s="84"/>
      <c r="S433" s="30"/>
      <c r="T433" s="30"/>
      <c r="U433" s="34"/>
      <c r="V433" s="35"/>
      <c r="W433" s="35"/>
      <c r="X433" s="18" t="str">
        <f t="shared" si="83"/>
        <v>AsXSn 4x50 mm2+AsXSn 2x25 mm2</v>
      </c>
      <c r="Y433" s="18" t="str">
        <f t="shared" si="84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x14ac:dyDescent="0.2">
      <c r="A434" s="10"/>
      <c r="B434" s="92"/>
      <c r="C434" s="10"/>
      <c r="D434" s="56"/>
      <c r="E434" s="56"/>
      <c r="F434" s="10"/>
      <c r="G434" s="65"/>
      <c r="H434" s="10"/>
      <c r="I434" s="27"/>
      <c r="J434" s="27"/>
      <c r="K434" s="27"/>
      <c r="L434" s="83"/>
      <c r="M434" s="87">
        <f>E434</f>
        <v>0</v>
      </c>
      <c r="N434" s="84"/>
      <c r="O434" s="30"/>
      <c r="P434" s="33"/>
      <c r="Q434" s="19"/>
      <c r="R434" s="84"/>
      <c r="S434" s="30"/>
      <c r="T434" s="30"/>
      <c r="U434" s="34"/>
      <c r="V434" s="35"/>
      <c r="W434" s="35"/>
      <c r="X434" s="18" t="str">
        <f t="shared" si="83"/>
        <v>AsXSn 4x50 mm2+AsXSn 2x25 mm2</v>
      </c>
      <c r="Y434" s="18" t="str">
        <f t="shared" si="84"/>
        <v xml:space="preserve"> przyłącze napow. nN</v>
      </c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thickBot="1" x14ac:dyDescent="0.25">
      <c r="A435" s="10"/>
      <c r="B435" s="92"/>
      <c r="C435" s="10"/>
      <c r="D435" s="53"/>
      <c r="E435" s="53"/>
      <c r="F435" s="10"/>
      <c r="G435" s="65"/>
      <c r="H435" s="10"/>
      <c r="I435" s="27"/>
      <c r="J435" s="27"/>
      <c r="K435" s="27"/>
      <c r="L435" s="73"/>
      <c r="M435" s="87">
        <f>E435</f>
        <v>0</v>
      </c>
      <c r="N435" s="84"/>
      <c r="O435" s="30"/>
      <c r="P435" s="33"/>
      <c r="Q435" s="19"/>
      <c r="R435" s="84"/>
      <c r="S435" s="30"/>
      <c r="T435" s="30"/>
      <c r="U435" s="34"/>
      <c r="V435" s="35"/>
      <c r="W435" s="35"/>
      <c r="X435" s="18" t="str">
        <f t="shared" si="83"/>
        <v>AsXSn 4x50 mm2+AsXSn 2x25 mm2</v>
      </c>
      <c r="Y435" s="18" t="str">
        <f t="shared" si="84"/>
        <v xml:space="preserve"> przyłącze napow. nN</v>
      </c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thickBot="1" x14ac:dyDescent="0.25">
      <c r="A436" s="10"/>
      <c r="B436" s="92"/>
      <c r="C436" s="10"/>
      <c r="D436" s="56"/>
      <c r="E436" s="56"/>
      <c r="F436" s="10"/>
      <c r="G436" s="65"/>
      <c r="H436" s="10"/>
      <c r="I436" s="27"/>
      <c r="J436" s="27"/>
      <c r="K436" s="27"/>
      <c r="L436" s="83"/>
      <c r="M436" s="87"/>
      <c r="N436" s="84"/>
      <c r="O436" s="30"/>
      <c r="P436" s="89"/>
      <c r="Q436" s="19"/>
      <c r="R436" s="84"/>
      <c r="S436" s="30"/>
      <c r="T436" s="30"/>
      <c r="U436" s="34"/>
      <c r="V436" s="35"/>
      <c r="W436" s="35"/>
      <c r="X436" s="18" t="str">
        <f t="shared" si="83"/>
        <v>AsXSn 4x50 mm2+AsXSn 2x25 mm2</v>
      </c>
      <c r="Y436" s="18" t="str">
        <f t="shared" si="84"/>
        <v xml:space="preserve"> przyłącze napow. nN</v>
      </c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x14ac:dyDescent="0.2">
      <c r="A437" s="10"/>
      <c r="B437" s="92"/>
      <c r="C437" s="10"/>
      <c r="D437" s="53"/>
      <c r="E437" s="53"/>
      <c r="F437" s="10"/>
      <c r="G437" s="65"/>
      <c r="H437" s="10"/>
      <c r="I437" s="27"/>
      <c r="J437" s="27"/>
      <c r="K437" s="27"/>
      <c r="L437" s="83"/>
      <c r="M437" s="87"/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si="83"/>
        <v>AsXSn 4x50 mm2+AsXSn 2x25 mm2</v>
      </c>
      <c r="Y437" s="18" t="str">
        <f t="shared" si="84"/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thickBot="1" x14ac:dyDescent="0.25">
      <c r="A438" s="10"/>
      <c r="B438" s="92"/>
      <c r="C438" s="10"/>
      <c r="D438" s="56"/>
      <c r="E438" s="56"/>
      <c r="F438" s="10"/>
      <c r="G438" s="65"/>
      <c r="H438" s="10"/>
      <c r="I438" s="27"/>
      <c r="J438" s="27"/>
      <c r="K438" s="27"/>
      <c r="L438" s="71"/>
      <c r="M438" s="87"/>
      <c r="N438" s="84"/>
      <c r="O438" s="30"/>
      <c r="P438" s="33"/>
      <c r="Q438" s="19"/>
      <c r="R438" s="84"/>
      <c r="S438" s="30"/>
      <c r="T438" s="30"/>
      <c r="U438" s="34"/>
      <c r="V438" s="35"/>
      <c r="W438" s="35"/>
      <c r="X438" s="18" t="str">
        <f t="shared" si="83"/>
        <v>AsXSn 4x50 mm2+AsXSn 2x25 mm2</v>
      </c>
      <c r="Y438" s="18" t="str">
        <f t="shared" si="84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thickBot="1" x14ac:dyDescent="0.25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>
        <f>E439</f>
        <v>0</v>
      </c>
      <c r="N439" s="84"/>
      <c r="O439" s="30"/>
      <c r="P439" s="89"/>
      <c r="Q439" s="19"/>
      <c r="R439" s="84"/>
      <c r="S439" s="30"/>
      <c r="T439" s="30"/>
      <c r="U439" s="34"/>
      <c r="V439" s="35"/>
      <c r="W439" s="35"/>
      <c r="X439" s="18" t="str">
        <f t="shared" si="83"/>
        <v>AsXSn 4x50 mm2+AsXSn 2x25 mm2</v>
      </c>
      <c r="Y439" s="18" t="str">
        <f t="shared" si="84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83"/>
      <c r="M440" s="87">
        <f>E440</f>
        <v>0</v>
      </c>
      <c r="N440" s="84"/>
      <c r="O440" s="30"/>
      <c r="P440" s="89"/>
      <c r="Q440" s="19"/>
      <c r="R440" s="84"/>
      <c r="S440" s="30"/>
      <c r="T440" s="30"/>
      <c r="U440" s="34"/>
      <c r="V440" s="35"/>
      <c r="W440" s="35"/>
      <c r="X440" s="18" t="str">
        <f t="shared" si="83"/>
        <v>AsXSn 4x50 mm2+AsXSn 2x25 mm2</v>
      </c>
      <c r="Y440" s="18" t="str">
        <f t="shared" si="84"/>
        <v xml:space="preserve"> przyłącze napow. nN</v>
      </c>
      <c r="Z440" s="18"/>
      <c r="AA440" s="16"/>
      <c r="AB440" s="16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thickBot="1" x14ac:dyDescent="0.25">
      <c r="A441" s="10"/>
      <c r="B441" s="92"/>
      <c r="C441" s="54"/>
      <c r="D441" s="54"/>
      <c r="E441" s="53"/>
      <c r="F441" s="54"/>
      <c r="G441" s="88"/>
      <c r="H441" s="54"/>
      <c r="I441" s="54"/>
      <c r="J441" s="54"/>
      <c r="K441" s="27"/>
      <c r="L441" s="71"/>
      <c r="M441" s="87"/>
      <c r="N441" s="30"/>
      <c r="O441" s="30"/>
      <c r="P441" s="89"/>
      <c r="Q441" s="19"/>
      <c r="R441" s="30"/>
      <c r="S441" s="30"/>
      <c r="T441" s="30"/>
      <c r="U441" s="93"/>
      <c r="V441" s="35"/>
      <c r="W441" s="35"/>
      <c r="X441" s="18" t="str">
        <f>IF(R441="ASxN 4x50 + ASxN 4x50 + ASxN 4x25", ("2xAsXSn 4x50 mm2+2xAsXSn 2x25 mm2"), ("AsXSn 4x50 mm2+AsXSn 2x25 mm2"))</f>
        <v>AsXSn 4x50 mm2+AsXSn 2x25 mm2</v>
      </c>
      <c r="Y441" s="18" t="str">
        <f t="shared" si="84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54"/>
      <c r="D442" s="54"/>
      <c r="E442" s="53"/>
      <c r="F442" s="54"/>
      <c r="G442" s="88"/>
      <c r="H442" s="54"/>
      <c r="I442" s="54"/>
      <c r="J442" s="54"/>
      <c r="K442" s="27"/>
      <c r="L442" s="71"/>
      <c r="M442" s="87"/>
      <c r="N442" s="30"/>
      <c r="O442" s="30"/>
      <c r="P442" s="89"/>
      <c r="Q442" s="19"/>
      <c r="R442" s="30"/>
      <c r="S442" s="30"/>
      <c r="T442" s="30"/>
      <c r="U442" s="34"/>
      <c r="V442" s="35"/>
      <c r="W442" s="35"/>
      <c r="X442" s="18" t="str">
        <f>IF(R442="ASxN 4x50 + ASxN 4x50 + ASxN 4x25", ("2xAsXSn 4x50 mm2+2xAsXSn 2x25 mm2"), ("AsXSn 4x50 mm2+AsXSn 2x25 mm2"))</f>
        <v>AsXSn 4x50 mm2+AsXSn 2x25 mm2</v>
      </c>
      <c r="Y442" s="18" t="str">
        <f t="shared" si="84"/>
        <v xml:space="preserve"> przyłącze napow. nN</v>
      </c>
      <c r="Z442" s="18"/>
      <c r="AA442" s="16"/>
      <c r="AB442" s="35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x14ac:dyDescent="0.2">
      <c r="A443" s="10"/>
      <c r="B443" s="92"/>
      <c r="C443" s="10"/>
      <c r="D443" s="10"/>
      <c r="E443" s="56"/>
      <c r="F443" s="10"/>
      <c r="G443" s="65"/>
      <c r="H443" s="10"/>
      <c r="I443" s="10"/>
      <c r="J443" s="10"/>
      <c r="K443" s="10"/>
      <c r="L443" s="71"/>
      <c r="M443" s="87"/>
      <c r="N443" s="30"/>
      <c r="O443" s="30"/>
      <c r="P443" s="33"/>
      <c r="Q443" s="19"/>
      <c r="R443" s="30"/>
      <c r="S443" s="30"/>
      <c r="T443" s="30"/>
      <c r="U443" s="34"/>
      <c r="V443" s="35"/>
      <c r="W443" s="35"/>
      <c r="X443" s="18" t="str">
        <f>IF(R443="ASxN 4x50 + ASxN 4x50 + ASxN 4x25", ("2xAsXSn 4x50 mm2+2xAsXSn 2x25 mm2"), ("AsXSn 4x50 mm2+AsXSn 2x25 mm2"))</f>
        <v>AsXSn 4x50 mm2+AsXSn 2x25 mm2</v>
      </c>
      <c r="Y443" s="18" t="str">
        <f t="shared" si="84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x14ac:dyDescent="0.2">
      <c r="A444" s="10"/>
      <c r="B444" s="92"/>
      <c r="C444" s="10">
        <v>57</v>
      </c>
      <c r="D444" s="56"/>
      <c r="E444" s="56"/>
      <c r="F444" s="10"/>
      <c r="G444" s="65"/>
      <c r="H444" s="10"/>
      <c r="I444" s="27"/>
      <c r="J444" s="27"/>
      <c r="K444" s="27" t="str">
        <f t="shared" ref="K444:K501" si="85">CONCATENATE(P444,"(",U444,")")</f>
        <v>()</v>
      </c>
      <c r="L444" s="71"/>
      <c r="M444" s="87"/>
      <c r="N444" s="84"/>
      <c r="O444" s="84"/>
      <c r="P444" s="33"/>
      <c r="Q444" s="19"/>
      <c r="R444" s="84"/>
      <c r="S444" s="84"/>
      <c r="T444" s="30">
        <f t="shared" ref="T444:T507" si="86">IF(S444="T",20,0)</f>
        <v>0</v>
      </c>
      <c r="U444" s="34"/>
      <c r="V444" s="35"/>
      <c r="W444" s="35"/>
      <c r="X444" s="18" t="str">
        <f>IF(R444="ASxN 4x50 + ASxN 4x50 + ASxN 4x25", ("2xAsXSn 4x50 mm2+2xAsXSn 2x25 mm2"), ("AsXSn 4x50 mm2+AsXSn 2x25 mm2"))</f>
        <v>AsXSn 4x50 mm2+AsXSn 2x25 mm2</v>
      </c>
      <c r="Y444" s="18" t="str">
        <f t="shared" si="84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thickBot="1" x14ac:dyDescent="0.25">
      <c r="A445" s="10"/>
      <c r="B445" s="92"/>
      <c r="C445" s="10">
        <v>58</v>
      </c>
      <c r="D445" s="53"/>
      <c r="E445" s="56"/>
      <c r="F445" s="27"/>
      <c r="G445" s="65"/>
      <c r="H445" s="10"/>
      <c r="I445" s="27"/>
      <c r="J445" s="27"/>
      <c r="K445" s="27" t="str">
        <f t="shared" si="85"/>
        <v>()</v>
      </c>
      <c r="L445" s="83"/>
      <c r="M445" s="87"/>
      <c r="N445" s="84"/>
      <c r="O445" s="84"/>
      <c r="P445" s="33"/>
      <c r="Q445" s="19"/>
      <c r="R445" s="84"/>
      <c r="S445" s="84"/>
      <c r="T445" s="30">
        <f t="shared" si="86"/>
        <v>0</v>
      </c>
      <c r="U445" s="34"/>
      <c r="V445" s="94"/>
      <c r="W445" s="35"/>
      <c r="X445" s="18" t="str">
        <f>IF(R445="ASxN 4x50 + ASxN 4x50 + ASxN 4x25", ("2xAsXSn 4x50 mm2+2xAsXSn 2x25 mm2"), ("AsXSn 4x50 mm2+AsXSn 2x25 mm2"))</f>
        <v>AsXSn 4x50 mm2+AsXSn 2x25 mm2</v>
      </c>
      <c r="Y445" s="18" t="str">
        <f t="shared" si="84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thickBot="1" x14ac:dyDescent="0.25">
      <c r="A446" s="10"/>
      <c r="B446" s="92"/>
      <c r="C446" s="10">
        <v>59</v>
      </c>
      <c r="D446" s="53"/>
      <c r="E446" s="53"/>
      <c r="F446" s="54"/>
      <c r="G446" s="88"/>
      <c r="H446" s="54"/>
      <c r="I446" s="54"/>
      <c r="J446" s="54"/>
      <c r="K446" s="27" t="str">
        <f t="shared" si="85"/>
        <v>()</v>
      </c>
      <c r="L446" s="83"/>
      <c r="M446" s="87"/>
      <c r="N446" s="30"/>
      <c r="O446" s="30"/>
      <c r="P446" s="89"/>
      <c r="Q446" s="19"/>
      <c r="R446" s="30"/>
      <c r="S446" s="30"/>
      <c r="T446" s="30">
        <f t="shared" si="86"/>
        <v>0</v>
      </c>
      <c r="U446" s="34"/>
      <c r="V446" s="94"/>
      <c r="W446" s="35"/>
      <c r="X446" s="18"/>
      <c r="Y446" s="18" t="str">
        <f t="shared" si="84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thickBot="1" x14ac:dyDescent="0.25">
      <c r="A447" s="10"/>
      <c r="B447" s="92"/>
      <c r="C447" s="10">
        <v>60</v>
      </c>
      <c r="D447" s="53"/>
      <c r="E447" s="53"/>
      <c r="F447" s="54"/>
      <c r="G447" s="88"/>
      <c r="H447" s="54"/>
      <c r="I447" s="54"/>
      <c r="J447" s="54"/>
      <c r="K447" s="27" t="str">
        <f t="shared" si="85"/>
        <v>()</v>
      </c>
      <c r="L447" s="83"/>
      <c r="M447" s="87"/>
      <c r="N447" s="30"/>
      <c r="O447" s="30"/>
      <c r="P447" s="33"/>
      <c r="Q447" s="19"/>
      <c r="R447" s="30"/>
      <c r="S447" s="30"/>
      <c r="T447" s="30">
        <f t="shared" si="86"/>
        <v>0</v>
      </c>
      <c r="U447" s="34"/>
      <c r="V447" s="94"/>
      <c r="W447" s="94"/>
      <c r="X447" s="18"/>
      <c r="Y447" s="18" t="str">
        <f t="shared" si="84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>
        <v>61</v>
      </c>
      <c r="D448" s="56"/>
      <c r="E448" s="56"/>
      <c r="F448" s="10"/>
      <c r="G448" s="65"/>
      <c r="H448" s="12"/>
      <c r="I448" s="27"/>
      <c r="J448" s="27"/>
      <c r="K448" s="27" t="str">
        <f t="shared" si="85"/>
        <v>()</v>
      </c>
      <c r="L448" s="83"/>
      <c r="M448" s="87">
        <f>E448</f>
        <v>0</v>
      </c>
      <c r="N448" s="84"/>
      <c r="O448" s="30"/>
      <c r="P448" s="89"/>
      <c r="Q448" s="19"/>
      <c r="R448" s="84"/>
      <c r="S448" s="86"/>
      <c r="T448" s="30">
        <f t="shared" si="86"/>
        <v>0</v>
      </c>
      <c r="U448" s="34"/>
      <c r="V448" s="94"/>
      <c r="W448" s="94"/>
      <c r="X448" s="18"/>
      <c r="Y448" s="18" t="str">
        <f t="shared" si="84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>
        <v>62</v>
      </c>
      <c r="D449" s="56"/>
      <c r="E449" s="56"/>
      <c r="F449" s="10"/>
      <c r="G449" s="65"/>
      <c r="H449" s="12"/>
      <c r="I449" s="27"/>
      <c r="J449" s="27"/>
      <c r="K449" s="27" t="str">
        <f t="shared" si="85"/>
        <v>()</v>
      </c>
      <c r="L449" s="83"/>
      <c r="M449" s="87">
        <f>E449</f>
        <v>0</v>
      </c>
      <c r="N449" s="84"/>
      <c r="O449" s="30"/>
      <c r="P449" s="33"/>
      <c r="Q449" s="19"/>
      <c r="R449" s="84"/>
      <c r="S449" s="86"/>
      <c r="T449" s="30">
        <f t="shared" si="86"/>
        <v>0</v>
      </c>
      <c r="U449" s="34"/>
      <c r="V449" s="94"/>
      <c r="W449" s="94"/>
      <c r="X449" s="18"/>
      <c r="Y449" s="18" t="str">
        <f t="shared" si="84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>
        <v>63</v>
      </c>
      <c r="D450" s="56"/>
      <c r="E450" s="56"/>
      <c r="F450" s="10"/>
      <c r="G450" s="65"/>
      <c r="H450" s="12"/>
      <c r="I450" s="27"/>
      <c r="J450" s="27"/>
      <c r="K450" s="27" t="str">
        <f t="shared" si="85"/>
        <v>()</v>
      </c>
      <c r="L450" s="71"/>
      <c r="M450" s="87">
        <f>E450</f>
        <v>0</v>
      </c>
      <c r="N450" s="84"/>
      <c r="O450" s="30"/>
      <c r="P450" s="33"/>
      <c r="Q450" s="19"/>
      <c r="R450" s="84"/>
      <c r="S450" s="86"/>
      <c r="T450" s="30">
        <f t="shared" si="86"/>
        <v>0</v>
      </c>
      <c r="U450" s="34"/>
      <c r="V450" s="94"/>
      <c r="W450" s="94"/>
      <c r="X450" s="18"/>
      <c r="Y450" s="18" t="str">
        <f t="shared" si="84"/>
        <v xml:space="preserve"> przyłącze napow. nN</v>
      </c>
      <c r="Z450" s="18"/>
      <c r="AA450" s="16"/>
      <c r="AB450" s="35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10"/>
      <c r="D451" s="56"/>
      <c r="E451" s="56"/>
      <c r="F451" s="10"/>
      <c r="G451" s="65"/>
      <c r="H451" s="12"/>
      <c r="I451" s="27"/>
      <c r="J451" s="27"/>
      <c r="K451" s="27" t="str">
        <f t="shared" si="85"/>
        <v>()</v>
      </c>
      <c r="L451" s="83"/>
      <c r="M451" s="87">
        <f>E451</f>
        <v>0</v>
      </c>
      <c r="N451" s="84"/>
      <c r="O451" s="30"/>
      <c r="P451" s="33"/>
      <c r="Q451" s="19"/>
      <c r="R451" s="84"/>
      <c r="S451" s="86"/>
      <c r="T451" s="30">
        <f t="shared" si="86"/>
        <v>0</v>
      </c>
      <c r="U451" s="34"/>
      <c r="V451" s="94"/>
      <c r="W451" s="94"/>
      <c r="X451" s="18"/>
      <c r="Y451" s="18" t="str">
        <f t="shared" si="84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10"/>
      <c r="D452" s="56"/>
      <c r="E452" s="53"/>
      <c r="F452" s="54"/>
      <c r="G452" s="65"/>
      <c r="H452" s="12"/>
      <c r="I452" s="27"/>
      <c r="J452" s="27"/>
      <c r="K452" s="27" t="str">
        <f t="shared" si="85"/>
        <v>()</v>
      </c>
      <c r="L452" s="83"/>
      <c r="M452" s="87"/>
      <c r="N452" s="84"/>
      <c r="O452" s="30"/>
      <c r="P452" s="89"/>
      <c r="Q452" s="19"/>
      <c r="R452" s="84"/>
      <c r="S452" s="86"/>
      <c r="T452" s="30">
        <f t="shared" si="86"/>
        <v>0</v>
      </c>
      <c r="U452" s="34"/>
      <c r="V452" s="35"/>
      <c r="W452" s="35"/>
      <c r="X452" s="18"/>
      <c r="Y452" s="18" t="str">
        <f t="shared" si="84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x14ac:dyDescent="0.2">
      <c r="A453" s="10"/>
      <c r="B453" s="92"/>
      <c r="C453" s="10"/>
      <c r="D453" s="56"/>
      <c r="E453" s="53"/>
      <c r="F453" s="54"/>
      <c r="G453" s="65"/>
      <c r="H453" s="12"/>
      <c r="I453" s="27"/>
      <c r="J453" s="27"/>
      <c r="K453" s="27" t="str">
        <f t="shared" si="85"/>
        <v>()</v>
      </c>
      <c r="L453" s="83"/>
      <c r="M453" s="87"/>
      <c r="N453" s="84"/>
      <c r="O453" s="30"/>
      <c r="P453" s="33"/>
      <c r="Q453" s="19"/>
      <c r="R453" s="84"/>
      <c r="S453" s="86"/>
      <c r="T453" s="30">
        <f t="shared" si="86"/>
        <v>0</v>
      </c>
      <c r="U453" s="34"/>
      <c r="V453" s="35"/>
      <c r="W453" s="35"/>
      <c r="X453" s="18"/>
      <c r="Y453" s="18" t="str">
        <f t="shared" si="84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thickBot="1" x14ac:dyDescent="0.25">
      <c r="A454" s="10"/>
      <c r="B454" s="92"/>
      <c r="C454" s="10"/>
      <c r="D454" s="56"/>
      <c r="E454" s="11"/>
      <c r="F454" s="54"/>
      <c r="G454" s="88"/>
      <c r="H454" s="12"/>
      <c r="I454" s="27"/>
      <c r="J454" s="27"/>
      <c r="K454" s="27" t="str">
        <f t="shared" si="85"/>
        <v>()</v>
      </c>
      <c r="L454" s="83"/>
      <c r="M454" s="87"/>
      <c r="N454" s="30"/>
      <c r="O454" s="30"/>
      <c r="P454" s="33"/>
      <c r="Q454" s="19"/>
      <c r="R454" s="30"/>
      <c r="S454" s="30"/>
      <c r="T454" s="30">
        <f t="shared" si="86"/>
        <v>0</v>
      </c>
      <c r="U454" s="34"/>
      <c r="V454" s="35"/>
      <c r="W454" s="35"/>
      <c r="X454" s="18"/>
      <c r="Y454" s="18" t="str">
        <f t="shared" si="84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thickBot="1" x14ac:dyDescent="0.25">
      <c r="A455" s="10"/>
      <c r="B455" s="92"/>
      <c r="C455" s="54"/>
      <c r="D455" s="53"/>
      <c r="E455" s="53"/>
      <c r="F455" s="54"/>
      <c r="G455" s="88"/>
      <c r="H455" s="54"/>
      <c r="I455" s="54"/>
      <c r="J455" s="54"/>
      <c r="K455" s="27" t="str">
        <f t="shared" si="85"/>
        <v>()</v>
      </c>
      <c r="L455" s="73"/>
      <c r="M455" s="87">
        <f>E455</f>
        <v>0</v>
      </c>
      <c r="N455" s="30"/>
      <c r="O455" s="30"/>
      <c r="P455" s="89"/>
      <c r="Q455" s="19"/>
      <c r="R455" s="30"/>
      <c r="S455" s="30"/>
      <c r="T455" s="30">
        <f t="shared" si="86"/>
        <v>0</v>
      </c>
      <c r="U455" s="34"/>
      <c r="V455" s="94"/>
      <c r="W455" s="94"/>
      <c r="X455" s="18"/>
      <c r="Y455" s="18" t="str">
        <f t="shared" si="84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8" customFormat="1" ht="30" customHeight="1" thickBot="1" x14ac:dyDescent="0.25">
      <c r="A456" s="10"/>
      <c r="B456" s="92"/>
      <c r="C456" s="54"/>
      <c r="D456" s="53"/>
      <c r="E456" s="53"/>
      <c r="F456" s="54"/>
      <c r="G456" s="88"/>
      <c r="H456" s="54"/>
      <c r="I456" s="54"/>
      <c r="J456" s="54"/>
      <c r="K456" s="27" t="str">
        <f t="shared" si="85"/>
        <v>()</v>
      </c>
      <c r="L456" s="83"/>
      <c r="M456" s="87">
        <f>E456</f>
        <v>0</v>
      </c>
      <c r="N456" s="30"/>
      <c r="O456" s="30"/>
      <c r="P456" s="95"/>
      <c r="Q456" s="97"/>
      <c r="R456" s="30"/>
      <c r="S456" s="30"/>
      <c r="T456" s="30">
        <f t="shared" si="86"/>
        <v>0</v>
      </c>
      <c r="U456" s="34"/>
      <c r="V456" s="94"/>
      <c r="W456" s="94"/>
      <c r="X456" s="18"/>
      <c r="Y456" s="18" t="str">
        <f t="shared" si="84"/>
        <v xml:space="preserve"> przyłącze napow. nN</v>
      </c>
      <c r="Z456" s="18"/>
      <c r="AA456" s="96"/>
      <c r="AB456" s="94"/>
      <c r="AC456" s="94"/>
      <c r="AD456" s="94"/>
      <c r="AE456" s="94"/>
      <c r="AF456" s="94"/>
      <c r="AG456" s="94"/>
      <c r="AH456" s="94"/>
      <c r="AI456" s="94"/>
    </row>
    <row r="457" spans="1:35" s="9" customFormat="1" ht="30" customHeight="1" thickBot="1" x14ac:dyDescent="0.25">
      <c r="A457" s="99" t="s">
        <v>13</v>
      </c>
      <c r="B457" s="100">
        <v>1636</v>
      </c>
      <c r="C457" s="54"/>
      <c r="D457" s="53"/>
      <c r="E457" s="53"/>
      <c r="F457" s="54"/>
      <c r="G457" s="88"/>
      <c r="H457" s="54"/>
      <c r="I457" s="54"/>
      <c r="J457" s="54"/>
      <c r="K457" s="27" t="str">
        <f t="shared" si="85"/>
        <v>()</v>
      </c>
      <c r="L457" s="83">
        <f>U452+U442+U415+U395</f>
        <v>0</v>
      </c>
      <c r="M457" s="101"/>
      <c r="N457" s="30"/>
      <c r="O457" s="30"/>
      <c r="P457" s="89"/>
      <c r="Q457" s="19"/>
      <c r="R457" s="30"/>
      <c r="S457" s="30"/>
      <c r="T457" s="30">
        <f t="shared" si="86"/>
        <v>0</v>
      </c>
      <c r="U457" s="34"/>
      <c r="V457" s="35"/>
      <c r="W457" s="35"/>
      <c r="X457" s="18"/>
      <c r="Y457" s="18" t="str">
        <f t="shared" si="84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" customFormat="1" ht="30" customHeight="1" thickBot="1" x14ac:dyDescent="0.25">
      <c r="A458" s="99"/>
      <c r="B458" s="100"/>
      <c r="C458" s="54"/>
      <c r="D458" s="53"/>
      <c r="E458" s="53"/>
      <c r="F458" s="54"/>
      <c r="G458" s="88"/>
      <c r="H458" s="54"/>
      <c r="I458" s="54"/>
      <c r="J458" s="54"/>
      <c r="K458" s="27" t="str">
        <f t="shared" si="85"/>
        <v>()</v>
      </c>
      <c r="L458" s="83"/>
      <c r="M458" s="87"/>
      <c r="N458" s="30"/>
      <c r="O458" s="30"/>
      <c r="P458" s="33"/>
      <c r="Q458" s="19"/>
      <c r="R458" s="30"/>
      <c r="S458" s="30"/>
      <c r="T458" s="30">
        <f t="shared" si="86"/>
        <v>0</v>
      </c>
      <c r="U458" s="34"/>
      <c r="V458" s="35"/>
      <c r="W458" s="35"/>
      <c r="X458" s="18"/>
      <c r="Y458" s="18" t="str">
        <f t="shared" si="84"/>
        <v xml:space="preserve"> przyłącze napow. nN</v>
      </c>
      <c r="Z458" s="18"/>
      <c r="AA458" s="16"/>
      <c r="AB458" s="35"/>
      <c r="AC458" s="35"/>
      <c r="AD458" s="35"/>
      <c r="AE458" s="35"/>
      <c r="AF458" s="35"/>
      <c r="AG458" s="35"/>
      <c r="AH458" s="35"/>
      <c r="AI458" s="35"/>
    </row>
    <row r="459" spans="1:35" s="9" customFormat="1" ht="30" customHeight="1" thickBot="1" x14ac:dyDescent="0.25">
      <c r="A459" s="99"/>
      <c r="B459" s="100"/>
      <c r="C459" s="10">
        <v>37</v>
      </c>
      <c r="D459" s="53"/>
      <c r="E459" s="53"/>
      <c r="F459" s="54"/>
      <c r="G459" s="88"/>
      <c r="H459" s="54"/>
      <c r="I459" s="54"/>
      <c r="J459" s="54"/>
      <c r="K459" s="27" t="str">
        <f t="shared" si="85"/>
        <v>()</v>
      </c>
      <c r="L459" s="83"/>
      <c r="M459" s="87">
        <f t="shared" ref="M459:M517" si="87">E459</f>
        <v>0</v>
      </c>
      <c r="N459" s="30"/>
      <c r="O459" s="30"/>
      <c r="P459" s="33"/>
      <c r="Q459" s="19"/>
      <c r="R459" s="30"/>
      <c r="S459" s="30"/>
      <c r="T459" s="30">
        <f t="shared" si="86"/>
        <v>0</v>
      </c>
      <c r="U459" s="34"/>
      <c r="V459" s="35"/>
      <c r="W459" s="35"/>
      <c r="X459" s="18"/>
      <c r="Y459" s="18" t="str">
        <f t="shared" si="84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99"/>
      <c r="B460" s="100"/>
      <c r="C460" s="10">
        <v>38</v>
      </c>
      <c r="D460" s="56"/>
      <c r="E460" s="56"/>
      <c r="F460" s="10"/>
      <c r="G460" s="65"/>
      <c r="H460" s="10"/>
      <c r="I460" s="10"/>
      <c r="J460" s="10"/>
      <c r="K460" s="27" t="str">
        <f t="shared" si="85"/>
        <v>()</v>
      </c>
      <c r="L460" s="71"/>
      <c r="M460" s="87">
        <f t="shared" si="87"/>
        <v>0</v>
      </c>
      <c r="N460" s="30"/>
      <c r="O460" s="30"/>
      <c r="P460" s="33"/>
      <c r="Q460" s="19"/>
      <c r="R460" s="30"/>
      <c r="S460" s="30"/>
      <c r="T460" s="30">
        <f t="shared" si="86"/>
        <v>0</v>
      </c>
      <c r="U460" s="34"/>
      <c r="V460" s="35"/>
      <c r="W460" s="35"/>
      <c r="X460" s="18"/>
      <c r="Y460" s="18" t="str">
        <f t="shared" si="84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102"/>
      <c r="B461" s="103"/>
      <c r="C461" s="10">
        <v>39</v>
      </c>
      <c r="D461" s="28"/>
      <c r="E461" s="28"/>
      <c r="F461" s="27"/>
      <c r="G461" s="88"/>
      <c r="H461" s="12"/>
      <c r="I461" s="27"/>
      <c r="J461" s="27"/>
      <c r="K461" s="27" t="str">
        <f t="shared" si="85"/>
        <v>()</v>
      </c>
      <c r="L461" s="83"/>
      <c r="M461" s="87">
        <f t="shared" si="87"/>
        <v>0</v>
      </c>
      <c r="N461" s="84"/>
      <c r="O461" s="30"/>
      <c r="P461" s="89"/>
      <c r="Q461" s="43"/>
      <c r="R461" s="86"/>
      <c r="S461" s="30"/>
      <c r="T461" s="30">
        <f t="shared" si="86"/>
        <v>0</v>
      </c>
      <c r="U461" s="34"/>
      <c r="V461" s="35"/>
      <c r="W461" s="35"/>
      <c r="X461" s="18"/>
      <c r="Y461" s="18" t="str">
        <f t="shared" si="84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102"/>
      <c r="B462" s="103"/>
      <c r="C462" s="10">
        <v>40</v>
      </c>
      <c r="D462" s="56"/>
      <c r="E462" s="28"/>
      <c r="F462" s="10"/>
      <c r="G462" s="65"/>
      <c r="H462" s="12"/>
      <c r="I462" s="27"/>
      <c r="J462" s="27"/>
      <c r="K462" s="27" t="str">
        <f t="shared" si="85"/>
        <v>()</v>
      </c>
      <c r="L462" s="83"/>
      <c r="M462" s="87">
        <f t="shared" si="87"/>
        <v>0</v>
      </c>
      <c r="N462" s="84"/>
      <c r="O462" s="30"/>
      <c r="P462" s="89"/>
      <c r="Q462" s="43"/>
      <c r="R462" s="86"/>
      <c r="S462" s="30"/>
      <c r="T462" s="30">
        <f t="shared" si="86"/>
        <v>0</v>
      </c>
      <c r="U462" s="34"/>
      <c r="V462" s="35"/>
      <c r="W462" s="18"/>
      <c r="X462" s="18"/>
      <c r="Y462" s="18" t="str">
        <f t="shared" si="84"/>
        <v xml:space="preserve"> przyłącze napow. nN</v>
      </c>
      <c r="Z462" s="16"/>
      <c r="AA462" s="18" t="s">
        <v>12</v>
      </c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thickBot="1" x14ac:dyDescent="0.25">
      <c r="A463" s="102"/>
      <c r="B463" s="103"/>
      <c r="C463" s="10">
        <v>41</v>
      </c>
      <c r="D463" s="28"/>
      <c r="E463" s="28"/>
      <c r="F463" s="10"/>
      <c r="G463" s="65"/>
      <c r="H463" s="12"/>
      <c r="I463" s="27"/>
      <c r="J463" s="27"/>
      <c r="K463" s="27" t="str">
        <f t="shared" si="85"/>
        <v>()</v>
      </c>
      <c r="L463" s="83"/>
      <c r="M463" s="87">
        <f t="shared" si="87"/>
        <v>0</v>
      </c>
      <c r="N463" s="84"/>
      <c r="O463" s="30"/>
      <c r="P463" s="33"/>
      <c r="Q463" s="19"/>
      <c r="R463" s="86"/>
      <c r="S463" s="30"/>
      <c r="T463" s="30">
        <f t="shared" si="86"/>
        <v>0</v>
      </c>
      <c r="U463" s="34"/>
      <c r="V463" s="35"/>
      <c r="W463" s="18"/>
      <c r="X463" s="18"/>
      <c r="Y463" s="18" t="str">
        <f t="shared" si="84"/>
        <v xml:space="preserve"> przyłącze napow. nN</v>
      </c>
      <c r="Z463" s="16"/>
      <c r="AA463" s="18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2"/>
      <c r="B464" s="103"/>
      <c r="C464" s="10">
        <v>42</v>
      </c>
      <c r="D464" s="56"/>
      <c r="E464" s="28"/>
      <c r="F464" s="10"/>
      <c r="G464" s="65"/>
      <c r="H464" s="12"/>
      <c r="I464" s="27"/>
      <c r="J464" s="27"/>
      <c r="K464" s="27" t="str">
        <f t="shared" si="85"/>
        <v>()</v>
      </c>
      <c r="L464" s="83"/>
      <c r="M464" s="87">
        <f t="shared" si="87"/>
        <v>0</v>
      </c>
      <c r="N464" s="84"/>
      <c r="O464" s="30"/>
      <c r="P464" s="89"/>
      <c r="Q464" s="19"/>
      <c r="R464" s="86"/>
      <c r="S464" s="30"/>
      <c r="T464" s="30">
        <f t="shared" si="86"/>
        <v>0</v>
      </c>
      <c r="U464" s="34"/>
      <c r="V464" s="35"/>
      <c r="W464" s="18"/>
      <c r="X464" s="18"/>
      <c r="Y464" s="18" t="str">
        <f t="shared" si="84"/>
        <v xml:space="preserve"> przyłącze napow. nN</v>
      </c>
      <c r="Z464" s="16"/>
      <c r="AA464" s="18"/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2"/>
      <c r="B465" s="103"/>
      <c r="C465" s="10">
        <v>43</v>
      </c>
      <c r="D465" s="28"/>
      <c r="E465" s="28"/>
      <c r="F465" s="54"/>
      <c r="G465" s="65"/>
      <c r="H465" s="12"/>
      <c r="I465" s="27"/>
      <c r="J465" s="27"/>
      <c r="K465" s="27" t="str">
        <f t="shared" si="85"/>
        <v>()</v>
      </c>
      <c r="L465" s="83"/>
      <c r="M465" s="87">
        <f t="shared" si="87"/>
        <v>0</v>
      </c>
      <c r="N465" s="84"/>
      <c r="O465" s="30"/>
      <c r="P465" s="33"/>
      <c r="Q465" s="19"/>
      <c r="R465" s="86"/>
      <c r="S465" s="30"/>
      <c r="T465" s="30">
        <f t="shared" si="86"/>
        <v>0</v>
      </c>
      <c r="U465" s="34"/>
      <c r="V465" s="35"/>
      <c r="W465" s="18"/>
      <c r="X465" s="18"/>
      <c r="Y465" s="18" t="str">
        <f t="shared" si="84"/>
        <v xml:space="preserve"> przyłącze napow. nN</v>
      </c>
      <c r="Z465" s="16"/>
      <c r="AA465" s="18"/>
      <c r="AB465" s="35"/>
      <c r="AC465" s="35"/>
      <c r="AD465" s="35"/>
      <c r="AE465" s="35"/>
      <c r="AF465" s="35"/>
      <c r="AG465" s="35"/>
      <c r="AH465" s="35"/>
      <c r="AI465" s="35"/>
    </row>
    <row r="466" spans="1:35" s="9" customFormat="1" ht="30" customHeight="1" thickBot="1" x14ac:dyDescent="0.25">
      <c r="A466" s="102"/>
      <c r="B466" s="103"/>
      <c r="C466" s="10"/>
      <c r="D466" s="56"/>
      <c r="E466" s="28"/>
      <c r="F466" s="10"/>
      <c r="G466" s="65"/>
      <c r="H466" s="12"/>
      <c r="I466" s="27"/>
      <c r="J466" s="27"/>
      <c r="K466" s="27" t="str">
        <f t="shared" si="85"/>
        <v>()</v>
      </c>
      <c r="L466" s="71"/>
      <c r="M466" s="87">
        <f t="shared" si="87"/>
        <v>0</v>
      </c>
      <c r="N466" s="84"/>
      <c r="O466" s="30"/>
      <c r="P466" s="33"/>
      <c r="Q466" s="19"/>
      <c r="R466" s="86"/>
      <c r="S466" s="30"/>
      <c r="T466" s="30">
        <f t="shared" si="86"/>
        <v>0</v>
      </c>
      <c r="U466" s="34"/>
      <c r="V466" s="35"/>
      <c r="W466" s="18"/>
      <c r="X466" s="18"/>
      <c r="Y466" s="18" t="str">
        <f t="shared" si="84"/>
        <v xml:space="preserve"> przyłącze napow. nN</v>
      </c>
      <c r="Z466" s="16"/>
      <c r="AA466" s="18"/>
      <c r="AB466" s="35"/>
      <c r="AC466" s="35"/>
      <c r="AD466" s="35"/>
      <c r="AE466" s="35"/>
      <c r="AF466" s="35"/>
      <c r="AG466" s="35"/>
      <c r="AH466" s="35"/>
      <c r="AI466" s="35"/>
    </row>
    <row r="467" spans="1:35" s="9" customFormat="1" ht="30" customHeight="1" thickBot="1" x14ac:dyDescent="0.25">
      <c r="A467" s="102"/>
      <c r="B467" s="103"/>
      <c r="C467" s="10"/>
      <c r="D467" s="28"/>
      <c r="E467" s="28"/>
      <c r="F467" s="27"/>
      <c r="G467" s="88"/>
      <c r="H467" s="12"/>
      <c r="I467" s="27"/>
      <c r="J467" s="27"/>
      <c r="K467" s="27" t="str">
        <f t="shared" si="85"/>
        <v>()</v>
      </c>
      <c r="L467" s="71"/>
      <c r="M467" s="87">
        <f t="shared" si="87"/>
        <v>0</v>
      </c>
      <c r="N467" s="84"/>
      <c r="O467" s="30"/>
      <c r="P467" s="33"/>
      <c r="Q467" s="19"/>
      <c r="R467" s="86"/>
      <c r="S467" s="30"/>
      <c r="T467" s="30">
        <f t="shared" si="86"/>
        <v>0</v>
      </c>
      <c r="U467" s="34"/>
      <c r="V467" s="35"/>
      <c r="W467" s="18"/>
      <c r="X467" s="18"/>
      <c r="Y467" s="18" t="str">
        <f t="shared" si="84"/>
        <v xml:space="preserve"> przyłącze napow. nN</v>
      </c>
      <c r="Z467" s="18"/>
      <c r="AA467" s="18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102"/>
      <c r="B468" s="103"/>
      <c r="C468" s="54"/>
      <c r="D468" s="53"/>
      <c r="E468" s="53"/>
      <c r="F468" s="54"/>
      <c r="G468" s="88"/>
      <c r="H468" s="54"/>
      <c r="I468" s="54"/>
      <c r="J468" s="54"/>
      <c r="K468" s="27" t="str">
        <f t="shared" si="85"/>
        <v>()</v>
      </c>
      <c r="L468" s="83"/>
      <c r="M468" s="87">
        <f t="shared" si="87"/>
        <v>0</v>
      </c>
      <c r="N468" s="30"/>
      <c r="O468" s="30"/>
      <c r="P468" s="89"/>
      <c r="Q468" s="43"/>
      <c r="R468" s="30"/>
      <c r="S468" s="30"/>
      <c r="T468" s="30">
        <f t="shared" si="86"/>
        <v>0</v>
      </c>
      <c r="U468" s="34"/>
      <c r="V468" s="35"/>
      <c r="W468" s="35"/>
      <c r="X468" s="18"/>
      <c r="Y468" s="18" t="str">
        <f t="shared" si="84"/>
        <v xml:space="preserve"> przyłącze napow. nN</v>
      </c>
      <c r="Z468" s="16"/>
      <c r="AA468" s="16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102"/>
      <c r="B469" s="103"/>
      <c r="C469" s="54"/>
      <c r="D469" s="53"/>
      <c r="E469" s="53"/>
      <c r="F469" s="54"/>
      <c r="G469" s="88"/>
      <c r="H469" s="54"/>
      <c r="I469" s="54"/>
      <c r="J469" s="54"/>
      <c r="K469" s="27" t="str">
        <f t="shared" si="85"/>
        <v>()</v>
      </c>
      <c r="L469" s="83"/>
      <c r="M469" s="87">
        <f t="shared" si="87"/>
        <v>0</v>
      </c>
      <c r="N469" s="30"/>
      <c r="O469" s="30"/>
      <c r="P469" s="33"/>
      <c r="Q469" s="19"/>
      <c r="R469" s="30"/>
      <c r="S469" s="30"/>
      <c r="T469" s="30">
        <f t="shared" si="86"/>
        <v>0</v>
      </c>
      <c r="U469" s="34"/>
      <c r="V469" s="35"/>
      <c r="W469" s="35"/>
      <c r="X469" s="18"/>
      <c r="Y469" s="18" t="str">
        <f t="shared" si="84"/>
        <v xml:space="preserve"> przyłącze napow. nN</v>
      </c>
      <c r="Z469" s="16"/>
      <c r="AA469" s="16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102"/>
      <c r="B470" s="103"/>
      <c r="C470" s="10"/>
      <c r="D470" s="28"/>
      <c r="E470" s="28"/>
      <c r="F470" s="27"/>
      <c r="G470" s="65"/>
      <c r="H470" s="12"/>
      <c r="I470" s="27"/>
      <c r="J470" s="27"/>
      <c r="K470" s="27" t="str">
        <f t="shared" si="85"/>
        <v>()</v>
      </c>
      <c r="L470" s="83"/>
      <c r="M470" s="87">
        <f t="shared" si="87"/>
        <v>0</v>
      </c>
      <c r="N470" s="30"/>
      <c r="O470" s="30"/>
      <c r="P470" s="89"/>
      <c r="Q470" s="97"/>
      <c r="R470" s="30"/>
      <c r="S470" s="30"/>
      <c r="T470" s="30">
        <f t="shared" si="86"/>
        <v>0</v>
      </c>
      <c r="U470" s="34"/>
      <c r="V470" s="35"/>
      <c r="W470" s="35"/>
      <c r="X470" s="18"/>
      <c r="Y470" s="18" t="str">
        <f t="shared" si="84"/>
        <v xml:space="preserve"> przyłącze napow. nN</v>
      </c>
      <c r="Z470" s="16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10"/>
      <c r="D471" s="28"/>
      <c r="E471" s="28"/>
      <c r="F471" s="27"/>
      <c r="G471" s="65"/>
      <c r="H471" s="12"/>
      <c r="I471" s="27"/>
      <c r="J471" s="27"/>
      <c r="K471" s="27" t="str">
        <f t="shared" si="85"/>
        <v>()</v>
      </c>
      <c r="L471" s="83"/>
      <c r="M471" s="87">
        <f t="shared" si="87"/>
        <v>0</v>
      </c>
      <c r="N471" s="30"/>
      <c r="O471" s="30"/>
      <c r="P471" s="89"/>
      <c r="Q471" s="97"/>
      <c r="R471" s="30"/>
      <c r="S471" s="30"/>
      <c r="T471" s="30">
        <f t="shared" si="86"/>
        <v>0</v>
      </c>
      <c r="U471" s="34"/>
      <c r="V471" s="35"/>
      <c r="W471" s="35"/>
      <c r="X471" s="18"/>
      <c r="Y471" s="18" t="str">
        <f t="shared" si="84"/>
        <v xml:space="preserve"> przyłącze napow. nN</v>
      </c>
      <c r="Z471" s="16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/>
      <c r="D472" s="28"/>
      <c r="E472" s="28"/>
      <c r="F472" s="27"/>
      <c r="G472" s="65"/>
      <c r="H472" s="12"/>
      <c r="I472" s="27"/>
      <c r="J472" s="27"/>
      <c r="K472" s="27" t="str">
        <f t="shared" si="85"/>
        <v>()</v>
      </c>
      <c r="L472" s="83"/>
      <c r="M472" s="87">
        <f t="shared" si="87"/>
        <v>0</v>
      </c>
      <c r="N472" s="30"/>
      <c r="O472" s="30"/>
      <c r="P472" s="89"/>
      <c r="Q472" s="19"/>
      <c r="R472" s="30"/>
      <c r="S472" s="30"/>
      <c r="T472" s="30">
        <f t="shared" si="86"/>
        <v>0</v>
      </c>
      <c r="U472" s="34"/>
      <c r="V472" s="35"/>
      <c r="W472" s="35"/>
      <c r="X472" s="18"/>
      <c r="Y472" s="18" t="str">
        <f t="shared" si="84"/>
        <v xml:space="preserve"> przyłącze napow. nN</v>
      </c>
      <c r="Z472" s="16"/>
      <c r="AA472" s="16"/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/>
      <c r="D473" s="28"/>
      <c r="E473" s="28"/>
      <c r="F473" s="10"/>
      <c r="G473" s="65"/>
      <c r="H473" s="12"/>
      <c r="I473" s="27"/>
      <c r="J473" s="27"/>
      <c r="K473" s="27" t="str">
        <f t="shared" si="85"/>
        <v>()</v>
      </c>
      <c r="L473" s="83"/>
      <c r="M473" s="87">
        <f t="shared" si="87"/>
        <v>0</v>
      </c>
      <c r="N473" s="30"/>
      <c r="O473" s="30"/>
      <c r="P473" s="89"/>
      <c r="Q473" s="19"/>
      <c r="R473" s="30"/>
      <c r="S473" s="30"/>
      <c r="T473" s="30">
        <f t="shared" si="86"/>
        <v>0</v>
      </c>
      <c r="U473" s="34"/>
      <c r="V473" s="35"/>
      <c r="W473" s="35"/>
      <c r="X473" s="18"/>
      <c r="Y473" s="18" t="str">
        <f t="shared" si="84"/>
        <v xml:space="preserve"> przyłącze napow. nN</v>
      </c>
      <c r="Z473" s="18"/>
      <c r="AA473" s="16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54"/>
      <c r="D474" s="53"/>
      <c r="E474" s="53"/>
      <c r="F474" s="54"/>
      <c r="G474" s="88"/>
      <c r="H474" s="54"/>
      <c r="I474" s="54"/>
      <c r="J474" s="54"/>
      <c r="K474" s="27" t="str">
        <f t="shared" si="85"/>
        <v>()</v>
      </c>
      <c r="L474" s="83"/>
      <c r="M474" s="87">
        <f t="shared" si="87"/>
        <v>0</v>
      </c>
      <c r="N474" s="30"/>
      <c r="O474" s="30"/>
      <c r="P474" s="89"/>
      <c r="Q474" s="97"/>
      <c r="R474" s="30"/>
      <c r="S474" s="30"/>
      <c r="T474" s="30">
        <f t="shared" si="86"/>
        <v>0</v>
      </c>
      <c r="U474" s="34"/>
      <c r="V474" s="35"/>
      <c r="W474" s="35"/>
      <c r="X474" s="18"/>
      <c r="Y474" s="18" t="str">
        <f t="shared" si="84"/>
        <v xml:space="preserve"> przyłącze napow. nN</v>
      </c>
      <c r="Z474" s="16"/>
      <c r="AA474" s="16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54"/>
      <c r="D475" s="53"/>
      <c r="E475" s="53"/>
      <c r="F475" s="54"/>
      <c r="G475" s="88"/>
      <c r="H475" s="54"/>
      <c r="I475" s="54"/>
      <c r="J475" s="54"/>
      <c r="K475" s="27" t="str">
        <f t="shared" si="85"/>
        <v>()</v>
      </c>
      <c r="L475" s="83"/>
      <c r="M475" s="87">
        <f t="shared" si="87"/>
        <v>0</v>
      </c>
      <c r="N475" s="30"/>
      <c r="O475" s="30"/>
      <c r="P475" s="89"/>
      <c r="Q475" s="97"/>
      <c r="R475" s="30"/>
      <c r="S475" s="30"/>
      <c r="T475" s="30">
        <f t="shared" si="86"/>
        <v>0</v>
      </c>
      <c r="U475" s="34"/>
      <c r="V475" s="35"/>
      <c r="W475" s="35"/>
      <c r="X475" s="18"/>
      <c r="Y475" s="18" t="str">
        <f t="shared" si="84"/>
        <v xml:space="preserve"> przyłącze napow. nN</v>
      </c>
      <c r="Z475" s="16"/>
      <c r="AA475" s="35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10"/>
      <c r="D476" s="28"/>
      <c r="E476" s="28"/>
      <c r="F476" s="27"/>
      <c r="G476" s="29"/>
      <c r="H476" s="12"/>
      <c r="I476" s="27"/>
      <c r="J476" s="27"/>
      <c r="K476" s="27" t="str">
        <f t="shared" si="85"/>
        <v>()</v>
      </c>
      <c r="L476" s="83"/>
      <c r="M476" s="87">
        <f t="shared" si="87"/>
        <v>0</v>
      </c>
      <c r="N476" s="30"/>
      <c r="O476" s="30"/>
      <c r="P476" s="89"/>
      <c r="Q476" s="43"/>
      <c r="R476" s="30"/>
      <c r="S476" s="30"/>
      <c r="T476" s="30">
        <f t="shared" si="86"/>
        <v>0</v>
      </c>
      <c r="U476" s="34"/>
      <c r="V476" s="35"/>
      <c r="W476" s="35"/>
      <c r="X476" s="18"/>
      <c r="Y476" s="18" t="str">
        <f t="shared" si="84"/>
        <v xml:space="preserve"> przyłącze napow. nN</v>
      </c>
      <c r="Z476" s="16"/>
      <c r="AA476" s="16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27"/>
      <c r="D477" s="28"/>
      <c r="E477" s="28"/>
      <c r="F477" s="27"/>
      <c r="G477" s="29"/>
      <c r="H477" s="12"/>
      <c r="I477" s="27"/>
      <c r="J477" s="27"/>
      <c r="K477" s="27" t="str">
        <f t="shared" si="85"/>
        <v>()</v>
      </c>
      <c r="L477" s="83"/>
      <c r="M477" s="87">
        <f t="shared" si="87"/>
        <v>0</v>
      </c>
      <c r="N477" s="30"/>
      <c r="O477" s="30"/>
      <c r="P477" s="89"/>
      <c r="Q477" s="19"/>
      <c r="R477" s="30"/>
      <c r="S477" s="30"/>
      <c r="T477" s="30">
        <f t="shared" si="86"/>
        <v>0</v>
      </c>
      <c r="U477" s="34"/>
      <c r="V477" s="35"/>
      <c r="W477" s="35"/>
      <c r="X477" s="18"/>
      <c r="Y477" s="18" t="str">
        <f t="shared" si="84"/>
        <v xml:space="preserve"> przyłącze napow. nN</v>
      </c>
      <c r="Z477" s="16"/>
      <c r="AA477" s="16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10"/>
      <c r="D478" s="28"/>
      <c r="E478" s="28"/>
      <c r="F478" s="27"/>
      <c r="G478" s="29"/>
      <c r="H478" s="12"/>
      <c r="I478" s="27"/>
      <c r="J478" s="27"/>
      <c r="K478" s="27" t="str">
        <f t="shared" si="85"/>
        <v>()</v>
      </c>
      <c r="L478" s="83"/>
      <c r="M478" s="87">
        <f t="shared" si="87"/>
        <v>0</v>
      </c>
      <c r="N478" s="30"/>
      <c r="O478" s="30"/>
      <c r="P478" s="89"/>
      <c r="Q478" s="97"/>
      <c r="R478" s="30"/>
      <c r="S478" s="30"/>
      <c r="T478" s="30">
        <f t="shared" si="86"/>
        <v>0</v>
      </c>
      <c r="U478" s="34"/>
      <c r="V478" s="35"/>
      <c r="W478" s="35"/>
      <c r="X478" s="18"/>
      <c r="Y478" s="18" t="str">
        <f t="shared" si="84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27"/>
      <c r="D479" s="28"/>
      <c r="E479" s="28"/>
      <c r="F479" s="27"/>
      <c r="G479" s="29"/>
      <c r="H479" s="12"/>
      <c r="I479" s="27"/>
      <c r="J479" s="27"/>
      <c r="K479" s="27" t="str">
        <f t="shared" si="85"/>
        <v>()</v>
      </c>
      <c r="L479" s="83"/>
      <c r="M479" s="87">
        <f t="shared" si="87"/>
        <v>0</v>
      </c>
      <c r="N479" s="30"/>
      <c r="O479" s="30"/>
      <c r="P479" s="89"/>
      <c r="Q479" s="19"/>
      <c r="R479" s="30"/>
      <c r="S479" s="30"/>
      <c r="T479" s="30">
        <f t="shared" si="86"/>
        <v>0</v>
      </c>
      <c r="U479" s="34"/>
      <c r="V479" s="35"/>
      <c r="W479" s="35"/>
      <c r="X479" s="18"/>
      <c r="Y479" s="18" t="str">
        <f t="shared" si="84"/>
        <v xml:space="preserve"> przyłącze napow. nN</v>
      </c>
      <c r="Z479" s="16"/>
      <c r="AA479" s="16"/>
      <c r="AB479" s="16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10"/>
      <c r="G480" s="29"/>
      <c r="H480" s="12"/>
      <c r="I480" s="27"/>
      <c r="J480" s="27"/>
      <c r="K480" s="27" t="str">
        <f t="shared" si="85"/>
        <v>()</v>
      </c>
      <c r="L480" s="83"/>
      <c r="M480" s="87">
        <f t="shared" si="87"/>
        <v>0</v>
      </c>
      <c r="N480" s="30"/>
      <c r="O480" s="30"/>
      <c r="P480" s="89"/>
      <c r="Q480" s="97"/>
      <c r="R480" s="30"/>
      <c r="S480" s="30"/>
      <c r="T480" s="30">
        <f t="shared" si="86"/>
        <v>0</v>
      </c>
      <c r="U480" s="34"/>
      <c r="V480" s="35"/>
      <c r="W480" s="35"/>
      <c r="X480" s="18"/>
      <c r="Y480" s="18" t="str">
        <f t="shared" si="84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54"/>
      <c r="D481" s="53"/>
      <c r="E481" s="53"/>
      <c r="F481" s="54"/>
      <c r="G481" s="88"/>
      <c r="H481" s="54"/>
      <c r="I481" s="54"/>
      <c r="J481" s="54"/>
      <c r="K481" s="27" t="str">
        <f t="shared" si="85"/>
        <v>()</v>
      </c>
      <c r="L481" s="31"/>
      <c r="M481" s="87">
        <f t="shared" si="87"/>
        <v>0</v>
      </c>
      <c r="N481" s="30"/>
      <c r="O481" s="30"/>
      <c r="P481" s="89"/>
      <c r="Q481" s="43"/>
      <c r="R481" s="30"/>
      <c r="S481" s="30"/>
      <c r="T481" s="30">
        <f t="shared" si="86"/>
        <v>0</v>
      </c>
      <c r="U481" s="34"/>
      <c r="V481" s="35"/>
      <c r="W481" s="18"/>
      <c r="X481" s="18"/>
      <c r="Y481" s="18" t="str">
        <f t="shared" si="84"/>
        <v xml:space="preserve"> przyłącze napow. nN</v>
      </c>
      <c r="Z481" s="16"/>
      <c r="AA481" s="18" t="s">
        <v>12</v>
      </c>
      <c r="AB481" s="35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54"/>
      <c r="D482" s="53"/>
      <c r="E482" s="53"/>
      <c r="F482" s="54"/>
      <c r="G482" s="88"/>
      <c r="H482" s="54"/>
      <c r="I482" s="54"/>
      <c r="J482" s="54"/>
      <c r="K482" s="27" t="str">
        <f t="shared" si="85"/>
        <v>()</v>
      </c>
      <c r="L482" s="31"/>
      <c r="M482" s="87">
        <f t="shared" si="87"/>
        <v>0</v>
      </c>
      <c r="N482" s="30"/>
      <c r="O482" s="30"/>
      <c r="P482" s="33"/>
      <c r="Q482" s="43"/>
      <c r="R482" s="30"/>
      <c r="S482" s="30"/>
      <c r="T482" s="30">
        <f t="shared" si="86"/>
        <v>0</v>
      </c>
      <c r="U482" s="34"/>
      <c r="V482" s="35"/>
      <c r="W482" s="18"/>
      <c r="X482" s="18"/>
      <c r="Y482" s="18" t="str">
        <f t="shared" si="84"/>
        <v xml:space="preserve"> przyłącze napow. nN</v>
      </c>
      <c r="Z482" s="16"/>
      <c r="AA482" s="18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10"/>
      <c r="D483" s="56"/>
      <c r="E483" s="56"/>
      <c r="F483" s="10"/>
      <c r="G483" s="65"/>
      <c r="H483" s="10"/>
      <c r="I483" s="10"/>
      <c r="J483" s="10"/>
      <c r="K483" s="27" t="str">
        <f t="shared" si="85"/>
        <v>()</v>
      </c>
      <c r="L483" s="104"/>
      <c r="M483" s="87">
        <f t="shared" si="87"/>
        <v>0</v>
      </c>
      <c r="N483" s="30"/>
      <c r="O483" s="30"/>
      <c r="P483" s="33"/>
      <c r="Q483" s="43"/>
      <c r="R483" s="30"/>
      <c r="S483" s="30"/>
      <c r="T483" s="30">
        <f t="shared" si="86"/>
        <v>0</v>
      </c>
      <c r="U483" s="34"/>
      <c r="V483" s="35"/>
      <c r="W483" s="18"/>
      <c r="X483" s="18"/>
      <c r="Y483" s="18" t="str">
        <f t="shared" si="84"/>
        <v xml:space="preserve"> przyłącze napow. nN</v>
      </c>
      <c r="Z483" s="16"/>
      <c r="AA483" s="18"/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27"/>
      <c r="D484" s="28"/>
      <c r="E484" s="28"/>
      <c r="F484" s="10"/>
      <c r="G484" s="29"/>
      <c r="H484" s="12"/>
      <c r="I484" s="27"/>
      <c r="J484" s="27"/>
      <c r="K484" s="27" t="str">
        <f t="shared" si="85"/>
        <v>()</v>
      </c>
      <c r="L484" s="83"/>
      <c r="M484" s="87">
        <f t="shared" si="87"/>
        <v>0</v>
      </c>
      <c r="N484" s="30"/>
      <c r="O484" s="30"/>
      <c r="P484" s="89"/>
      <c r="Q484" s="19"/>
      <c r="R484" s="30"/>
      <c r="S484" s="30"/>
      <c r="T484" s="30">
        <f t="shared" si="86"/>
        <v>0</v>
      </c>
      <c r="U484" s="34"/>
      <c r="V484" s="35"/>
      <c r="W484" s="35"/>
      <c r="X484" s="18"/>
      <c r="Y484" s="18" t="str">
        <f t="shared" si="84"/>
        <v xml:space="preserve"> przyłącze napow. nN</v>
      </c>
      <c r="Z484" s="16"/>
      <c r="AA484" s="16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10"/>
      <c r="D485" s="53"/>
      <c r="E485" s="53"/>
      <c r="F485" s="27"/>
      <c r="G485" s="29"/>
      <c r="H485" s="12"/>
      <c r="I485" s="27"/>
      <c r="J485" s="27"/>
      <c r="K485" s="27" t="str">
        <f t="shared" si="85"/>
        <v>()</v>
      </c>
      <c r="L485" s="83"/>
      <c r="M485" s="87">
        <f t="shared" si="87"/>
        <v>0</v>
      </c>
      <c r="N485" s="30"/>
      <c r="O485" s="30"/>
      <c r="P485" s="89"/>
      <c r="Q485" s="43"/>
      <c r="R485" s="30"/>
      <c r="S485" s="30"/>
      <c r="T485" s="30">
        <f t="shared" si="86"/>
        <v>0</v>
      </c>
      <c r="U485" s="34"/>
      <c r="V485" s="35"/>
      <c r="W485" s="35"/>
      <c r="X485" s="18"/>
      <c r="Y485" s="18" t="str">
        <f t="shared" si="84"/>
        <v xml:space="preserve"> przyłącze napow. nN</v>
      </c>
      <c r="Z485" s="16"/>
      <c r="AA485" s="16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27"/>
      <c r="D486" s="28"/>
      <c r="E486" s="53"/>
      <c r="F486" s="27"/>
      <c r="G486" s="29"/>
      <c r="H486" s="12"/>
      <c r="I486" s="27"/>
      <c r="J486" s="27"/>
      <c r="K486" s="27" t="str">
        <f t="shared" si="85"/>
        <v>()</v>
      </c>
      <c r="L486" s="83"/>
      <c r="M486" s="87">
        <f t="shared" si="87"/>
        <v>0</v>
      </c>
      <c r="N486" s="30"/>
      <c r="O486" s="30"/>
      <c r="P486" s="89"/>
      <c r="Q486" s="43"/>
      <c r="R486" s="30"/>
      <c r="S486" s="30"/>
      <c r="T486" s="30">
        <f t="shared" si="86"/>
        <v>0</v>
      </c>
      <c r="U486" s="34"/>
      <c r="V486" s="35"/>
      <c r="W486" s="35"/>
      <c r="X486" s="18"/>
      <c r="Y486" s="18" t="str">
        <f t="shared" si="84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10"/>
      <c r="D487" s="53"/>
      <c r="E487" s="56"/>
      <c r="F487" s="10"/>
      <c r="G487" s="65"/>
      <c r="H487" s="12"/>
      <c r="I487" s="27"/>
      <c r="J487" s="27"/>
      <c r="K487" s="27" t="str">
        <f t="shared" si="85"/>
        <v>()</v>
      </c>
      <c r="L487" s="73"/>
      <c r="M487" s="87">
        <f t="shared" si="87"/>
        <v>0</v>
      </c>
      <c r="N487" s="30"/>
      <c r="O487" s="30"/>
      <c r="P487" s="89"/>
      <c r="Q487" s="19"/>
      <c r="R487" s="30"/>
      <c r="S487" s="30"/>
      <c r="T487" s="30">
        <f t="shared" si="86"/>
        <v>0</v>
      </c>
      <c r="U487" s="34"/>
      <c r="V487" s="35"/>
      <c r="W487" s="35"/>
      <c r="X487" s="18"/>
      <c r="Y487" s="18" t="str">
        <f t="shared" si="84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27"/>
      <c r="D488" s="28"/>
      <c r="E488" s="28"/>
      <c r="F488" s="27"/>
      <c r="G488" s="29"/>
      <c r="H488" s="12"/>
      <c r="I488" s="27"/>
      <c r="J488" s="27"/>
      <c r="K488" s="27" t="str">
        <f t="shared" si="85"/>
        <v>()</v>
      </c>
      <c r="L488" s="83"/>
      <c r="M488" s="87">
        <f t="shared" si="87"/>
        <v>0</v>
      </c>
      <c r="N488" s="30"/>
      <c r="O488" s="30"/>
      <c r="P488" s="89"/>
      <c r="Q488" s="97"/>
      <c r="R488" s="30"/>
      <c r="S488" s="30"/>
      <c r="T488" s="30">
        <f t="shared" si="86"/>
        <v>0</v>
      </c>
      <c r="U488" s="34"/>
      <c r="V488" s="35"/>
      <c r="W488" s="35"/>
      <c r="X488" s="18"/>
      <c r="Y488" s="18" t="str">
        <f t="shared" si="84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10"/>
      <c r="D489" s="53"/>
      <c r="E489" s="28"/>
      <c r="F489" s="10"/>
      <c r="G489" s="29"/>
      <c r="H489" s="12"/>
      <c r="I489" s="27"/>
      <c r="J489" s="27"/>
      <c r="K489" s="27" t="str">
        <f t="shared" si="85"/>
        <v>()</v>
      </c>
      <c r="L489" s="83"/>
      <c r="M489" s="87">
        <f t="shared" si="87"/>
        <v>0</v>
      </c>
      <c r="N489" s="30"/>
      <c r="O489" s="30"/>
      <c r="P489" s="89"/>
      <c r="Q489" s="19"/>
      <c r="R489" s="30"/>
      <c r="S489" s="30"/>
      <c r="T489" s="30">
        <f t="shared" si="86"/>
        <v>0</v>
      </c>
      <c r="U489" s="34"/>
      <c r="V489" s="35"/>
      <c r="W489" s="35"/>
      <c r="X489" s="18"/>
      <c r="Y489" s="18" t="str">
        <f t="shared" si="84"/>
        <v xml:space="preserve"> przyłącze napow. nN</v>
      </c>
      <c r="Z489" s="16"/>
      <c r="AA489" s="16"/>
      <c r="AB489" s="16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5"/>
      <c r="B490" s="103"/>
      <c r="C490" s="27"/>
      <c r="D490" s="28"/>
      <c r="E490" s="28"/>
      <c r="F490" s="10"/>
      <c r="G490" s="29"/>
      <c r="H490" s="12"/>
      <c r="I490" s="27"/>
      <c r="J490" s="27"/>
      <c r="K490" s="27" t="str">
        <f t="shared" si="85"/>
        <v>()</v>
      </c>
      <c r="L490" s="83"/>
      <c r="M490" s="87">
        <f t="shared" si="87"/>
        <v>0</v>
      </c>
      <c r="N490" s="30"/>
      <c r="O490" s="30"/>
      <c r="P490" s="89"/>
      <c r="Q490" s="97"/>
      <c r="R490" s="30"/>
      <c r="S490" s="30"/>
      <c r="T490" s="30">
        <f t="shared" si="86"/>
        <v>0</v>
      </c>
      <c r="U490" s="34"/>
      <c r="V490" s="35"/>
      <c r="W490" s="35"/>
      <c r="X490" s="18"/>
      <c r="Y490" s="18" t="str">
        <f t="shared" si="84"/>
        <v xml:space="preserve"> przyłącze napow. nN</v>
      </c>
      <c r="Z490" s="16"/>
      <c r="AA490" s="16"/>
      <c r="AB490" s="18"/>
      <c r="AC490" s="35"/>
      <c r="AD490" s="35"/>
      <c r="AE490" s="35"/>
      <c r="AF490" s="35"/>
      <c r="AG490" s="35"/>
      <c r="AH490" s="35"/>
      <c r="AI490" s="35"/>
    </row>
    <row r="491" spans="1:35" ht="30" customHeight="1" thickTop="1" thickBot="1" x14ac:dyDescent="0.25">
      <c r="D491" s="53"/>
      <c r="E491" s="28"/>
      <c r="F491" s="27"/>
      <c r="G491" s="29"/>
      <c r="I491" s="27"/>
      <c r="J491" s="27"/>
      <c r="K491" s="27" t="str">
        <f t="shared" si="85"/>
        <v>()</v>
      </c>
      <c r="L491" s="83"/>
      <c r="M491" s="87">
        <f t="shared" si="87"/>
        <v>0</v>
      </c>
      <c r="N491" s="30"/>
      <c r="O491" s="30"/>
      <c r="P491" s="89"/>
      <c r="Q491" s="97"/>
      <c r="R491" s="30"/>
      <c r="S491" s="30"/>
      <c r="T491" s="30">
        <f t="shared" si="86"/>
        <v>0</v>
      </c>
      <c r="U491" s="34"/>
      <c r="Y491" s="18" t="str">
        <f t="shared" ref="Y491:Y511" si="88">IF(S491="T",(", lampa OU, przyłącze napow. nN"), (" przyłącze napow. nN"))</f>
        <v xml:space="preserve"> przyłącze napow. nN</v>
      </c>
      <c r="Z491" s="16"/>
    </row>
    <row r="492" spans="1:35" ht="30" customHeight="1" thickBot="1" x14ac:dyDescent="0.25">
      <c r="C492" s="27"/>
      <c r="D492" s="28"/>
      <c r="E492" s="28"/>
      <c r="F492" s="27"/>
      <c r="G492" s="29"/>
      <c r="I492" s="27"/>
      <c r="J492" s="27"/>
      <c r="K492" s="27" t="str">
        <f t="shared" si="85"/>
        <v>()</v>
      </c>
      <c r="L492" s="83"/>
      <c r="M492" s="87">
        <f t="shared" si="87"/>
        <v>0</v>
      </c>
      <c r="N492" s="30"/>
      <c r="O492" s="30"/>
      <c r="P492" s="89"/>
      <c r="R492" s="30"/>
      <c r="S492" s="30"/>
      <c r="T492" s="30">
        <f t="shared" si="86"/>
        <v>0</v>
      </c>
      <c r="U492" s="34"/>
      <c r="Y492" s="18" t="str">
        <f t="shared" si="88"/>
        <v xml:space="preserve"> przyłącze napow. nN</v>
      </c>
      <c r="Z492" s="16"/>
    </row>
    <row r="493" spans="1:35" ht="30" customHeight="1" thickBot="1" x14ac:dyDescent="0.25">
      <c r="D493" s="53"/>
      <c r="E493" s="28"/>
      <c r="F493" s="27"/>
      <c r="G493" s="29"/>
      <c r="I493" s="27"/>
      <c r="J493" s="27"/>
      <c r="K493" s="27" t="str">
        <f t="shared" si="85"/>
        <v>()</v>
      </c>
      <c r="L493" s="83"/>
      <c r="M493" s="87">
        <f t="shared" si="87"/>
        <v>0</v>
      </c>
      <c r="N493" s="30"/>
      <c r="O493" s="30"/>
      <c r="P493" s="89"/>
      <c r="Q493" s="97"/>
      <c r="R493" s="30"/>
      <c r="S493" s="30"/>
      <c r="T493" s="30">
        <f t="shared" si="86"/>
        <v>0</v>
      </c>
      <c r="U493" s="34"/>
      <c r="Y493" s="18" t="str">
        <f t="shared" si="88"/>
        <v xml:space="preserve"> przyłącze napow. nN</v>
      </c>
      <c r="Z493" s="16"/>
    </row>
    <row r="494" spans="1:35" ht="30" customHeight="1" thickBot="1" x14ac:dyDescent="0.25">
      <c r="C494" s="27"/>
      <c r="D494" s="28"/>
      <c r="E494" s="53"/>
      <c r="F494" s="27"/>
      <c r="G494" s="29"/>
      <c r="I494" s="27"/>
      <c r="J494" s="27"/>
      <c r="K494" s="27" t="str">
        <f t="shared" si="85"/>
        <v>()</v>
      </c>
      <c r="L494" s="83"/>
      <c r="M494" s="87">
        <f t="shared" si="87"/>
        <v>0</v>
      </c>
      <c r="N494" s="30"/>
      <c r="O494" s="30"/>
      <c r="P494" s="89"/>
      <c r="R494" s="30"/>
      <c r="S494" s="30"/>
      <c r="T494" s="30">
        <f t="shared" si="86"/>
        <v>0</v>
      </c>
      <c r="U494" s="34"/>
      <c r="Y494" s="18" t="str">
        <f t="shared" si="88"/>
        <v xml:space="preserve"> przyłącze napow. nN</v>
      </c>
      <c r="Z494" s="16"/>
    </row>
    <row r="495" spans="1:35" ht="30" customHeight="1" thickBot="1" x14ac:dyDescent="0.25">
      <c r="D495" s="53"/>
      <c r="E495" s="53"/>
      <c r="F495" s="27"/>
      <c r="G495" s="29"/>
      <c r="I495" s="27"/>
      <c r="J495" s="27"/>
      <c r="K495" s="27" t="str">
        <f t="shared" si="85"/>
        <v>()</v>
      </c>
      <c r="L495" s="77"/>
      <c r="M495" s="87">
        <f t="shared" si="87"/>
        <v>0</v>
      </c>
      <c r="N495" s="30"/>
      <c r="O495" s="30"/>
      <c r="P495" s="89"/>
      <c r="Q495" s="97"/>
      <c r="R495" s="30"/>
      <c r="S495" s="30"/>
      <c r="T495" s="30">
        <f t="shared" si="86"/>
        <v>0</v>
      </c>
      <c r="U495" s="34"/>
      <c r="Y495" s="18" t="str">
        <f t="shared" si="88"/>
        <v xml:space="preserve"> przyłącze napow. nN</v>
      </c>
      <c r="Z495" s="16"/>
    </row>
    <row r="496" spans="1:35" ht="30" customHeight="1" thickBot="1" x14ac:dyDescent="0.25">
      <c r="C496" s="27"/>
      <c r="D496" s="28"/>
      <c r="E496" s="28"/>
      <c r="F496" s="10"/>
      <c r="G496" s="29"/>
      <c r="I496" s="27"/>
      <c r="J496" s="27"/>
      <c r="K496" s="27" t="str">
        <f t="shared" si="85"/>
        <v>()</v>
      </c>
      <c r="L496" s="31"/>
      <c r="M496" s="87">
        <f t="shared" si="87"/>
        <v>0</v>
      </c>
      <c r="N496" s="30"/>
      <c r="O496" s="30"/>
      <c r="P496" s="89"/>
      <c r="Q496" s="97"/>
      <c r="R496" s="30"/>
      <c r="S496" s="30"/>
      <c r="T496" s="30">
        <f t="shared" si="86"/>
        <v>0</v>
      </c>
      <c r="U496" s="34"/>
      <c r="Y496" s="18" t="str">
        <f t="shared" si="88"/>
        <v xml:space="preserve"> przyłącze napow. nN</v>
      </c>
      <c r="Z496" s="16"/>
    </row>
    <row r="497" spans="1:26" ht="30" customHeight="1" thickBot="1" x14ac:dyDescent="0.25">
      <c r="C497" s="54"/>
      <c r="D497" s="53"/>
      <c r="E497" s="53"/>
      <c r="F497" s="54"/>
      <c r="G497" s="88"/>
      <c r="H497" s="54"/>
      <c r="I497" s="54"/>
      <c r="J497" s="54"/>
      <c r="K497" s="27" t="str">
        <f t="shared" si="85"/>
        <v>()</v>
      </c>
      <c r="L497" s="31"/>
      <c r="M497" s="87">
        <f t="shared" si="87"/>
        <v>0</v>
      </c>
      <c r="N497" s="30"/>
      <c r="O497" s="30"/>
      <c r="P497" s="89"/>
      <c r="Q497" s="97"/>
      <c r="R497" s="30"/>
      <c r="S497" s="30"/>
      <c r="T497" s="30">
        <f t="shared" si="86"/>
        <v>0</v>
      </c>
      <c r="U497" s="34"/>
      <c r="Y497" s="18" t="str">
        <f t="shared" si="88"/>
        <v xml:space="preserve"> przyłącze napow. nN</v>
      </c>
      <c r="Z497" s="16"/>
    </row>
    <row r="498" spans="1:26" ht="30" customHeight="1" thickBot="1" x14ac:dyDescent="0.25">
      <c r="C498" s="54"/>
      <c r="D498" s="53"/>
      <c r="E498" s="53"/>
      <c r="F498" s="54"/>
      <c r="G498" s="88"/>
      <c r="H498" s="54"/>
      <c r="I498" s="54"/>
      <c r="J498" s="54"/>
      <c r="K498" s="27" t="str">
        <f t="shared" si="85"/>
        <v>()</v>
      </c>
      <c r="L498" s="31"/>
      <c r="M498" s="87">
        <f t="shared" si="87"/>
        <v>0</v>
      </c>
      <c r="N498" s="30"/>
      <c r="O498" s="30"/>
      <c r="P498" s="106"/>
      <c r="Q498" s="97"/>
      <c r="R498" s="30"/>
      <c r="S498" s="30"/>
      <c r="T498" s="30">
        <f t="shared" si="86"/>
        <v>0</v>
      </c>
      <c r="U498" s="34"/>
      <c r="Y498" s="18" t="str">
        <f t="shared" si="88"/>
        <v xml:space="preserve"> przyłącze napow. nN</v>
      </c>
      <c r="Z498" s="16"/>
    </row>
    <row r="499" spans="1:26" ht="30" customHeight="1" thickBot="1" x14ac:dyDescent="0.25">
      <c r="D499" s="56"/>
      <c r="E499" s="56"/>
      <c r="F499" s="10"/>
      <c r="G499" s="65"/>
      <c r="H499" s="10"/>
      <c r="I499" s="10"/>
      <c r="J499" s="10"/>
      <c r="K499" s="27" t="str">
        <f t="shared" si="85"/>
        <v>()</v>
      </c>
      <c r="L499" s="104"/>
      <c r="M499" s="87">
        <f t="shared" si="87"/>
        <v>0</v>
      </c>
      <c r="N499" s="30"/>
      <c r="O499" s="30"/>
      <c r="P499" s="106"/>
      <c r="Q499" s="97"/>
      <c r="R499" s="30"/>
      <c r="S499" s="30"/>
      <c r="T499" s="30">
        <f t="shared" si="86"/>
        <v>0</v>
      </c>
      <c r="U499" s="34"/>
      <c r="Y499" s="18" t="str">
        <f t="shared" si="88"/>
        <v xml:space="preserve"> przyłącze napow. nN</v>
      </c>
      <c r="Z499" s="16"/>
    </row>
    <row r="500" spans="1:26" ht="30" customHeight="1" thickBot="1" x14ac:dyDescent="0.25">
      <c r="D500" s="28"/>
      <c r="E500" s="28"/>
      <c r="F500" s="10"/>
      <c r="G500" s="29"/>
      <c r="I500" s="27"/>
      <c r="J500" s="27"/>
      <c r="K500" s="27" t="str">
        <f t="shared" si="85"/>
        <v>()</v>
      </c>
      <c r="L500" s="31"/>
      <c r="M500" s="87">
        <f t="shared" si="87"/>
        <v>0</v>
      </c>
      <c r="N500" s="30"/>
      <c r="O500" s="30"/>
      <c r="P500" s="107"/>
      <c r="R500" s="30"/>
      <c r="S500" s="30"/>
      <c r="T500" s="30">
        <f t="shared" si="86"/>
        <v>0</v>
      </c>
      <c r="U500" s="34"/>
      <c r="Y500" s="18" t="str">
        <f t="shared" si="88"/>
        <v xml:space="preserve"> przyłącze napow. nN</v>
      </c>
      <c r="Z500" s="16"/>
    </row>
    <row r="501" spans="1:26" s="16" customFormat="1" ht="30" customHeight="1" thickTop="1" x14ac:dyDescent="0.2">
      <c r="A501" s="20"/>
      <c r="B501" s="20"/>
      <c r="C501" s="27"/>
      <c r="D501" s="28"/>
      <c r="E501" s="28"/>
      <c r="F501" s="27"/>
      <c r="G501" s="65"/>
      <c r="H501" s="12"/>
      <c r="I501" s="27"/>
      <c r="J501" s="27"/>
      <c r="K501" s="27" t="str">
        <f t="shared" si="85"/>
        <v>()</v>
      </c>
      <c r="L501" s="31"/>
      <c r="M501" s="87">
        <f t="shared" si="87"/>
        <v>0</v>
      </c>
      <c r="N501" s="30"/>
      <c r="O501" s="30"/>
      <c r="P501" s="108"/>
      <c r="Q501" s="19"/>
      <c r="R501" s="30"/>
      <c r="S501" s="30"/>
      <c r="T501" s="30">
        <f t="shared" si="86"/>
        <v>0</v>
      </c>
      <c r="U501" s="34"/>
      <c r="X501" s="18" t="str">
        <f t="shared" ref="X501:X511" si="89">IF(R501="4xAL50 + 1xAL25", ("AL.  4x50 mm2+AL. 1x25 mm2"), ("AL. 4x50 mm2+AL. 3x50 mm2"))</f>
        <v>AL. 4x50 mm2+AL. 3x50 mm2</v>
      </c>
      <c r="Y501" s="18" t="str">
        <f t="shared" si="88"/>
        <v xml:space="preserve"> przyłącze napow. nN</v>
      </c>
    </row>
    <row r="502" spans="1:26" s="16" customFormat="1" ht="30" customHeight="1" x14ac:dyDescent="0.2">
      <c r="A502" s="20"/>
      <c r="B502" s="20"/>
      <c r="C502" s="10"/>
      <c r="D502" s="28"/>
      <c r="E502" s="28"/>
      <c r="F502" s="10"/>
      <c r="G502" s="29"/>
      <c r="H502" s="12"/>
      <c r="I502" s="27"/>
      <c r="J502" s="27"/>
      <c r="K502" s="27"/>
      <c r="L502" s="31"/>
      <c r="M502" s="87">
        <f t="shared" si="87"/>
        <v>0</v>
      </c>
      <c r="N502" s="30"/>
      <c r="O502" s="30"/>
      <c r="P502" s="108"/>
      <c r="Q502" s="97"/>
      <c r="R502" s="30"/>
      <c r="S502" s="30"/>
      <c r="T502" s="30">
        <f t="shared" si="86"/>
        <v>0</v>
      </c>
      <c r="U502" s="34"/>
      <c r="X502" s="18" t="str">
        <f t="shared" si="89"/>
        <v>AL. 4x50 mm2+AL. 3x50 mm2</v>
      </c>
      <c r="Y502" s="18" t="str">
        <f t="shared" si="88"/>
        <v xml:space="preserve"> przyłącze napow. nN</v>
      </c>
    </row>
    <row r="503" spans="1:26" s="16" customFormat="1" ht="30" customHeight="1" thickBot="1" x14ac:dyDescent="0.25">
      <c r="A503" s="20"/>
      <c r="B503" s="20"/>
      <c r="C503" s="27"/>
      <c r="D503" s="28"/>
      <c r="E503" s="28"/>
      <c r="F503" s="27"/>
      <c r="G503" s="29"/>
      <c r="H503" s="12"/>
      <c r="I503" s="27"/>
      <c r="J503" s="27"/>
      <c r="K503" s="27"/>
      <c r="L503" s="31"/>
      <c r="M503" s="87">
        <f t="shared" si="87"/>
        <v>0</v>
      </c>
      <c r="N503" s="30"/>
      <c r="O503" s="30"/>
      <c r="P503" s="33"/>
      <c r="Q503" s="19"/>
      <c r="R503" s="30"/>
      <c r="S503" s="30"/>
      <c r="T503" s="30">
        <f t="shared" si="86"/>
        <v>0</v>
      </c>
      <c r="U503" s="34"/>
      <c r="X503" s="18" t="str">
        <f t="shared" si="89"/>
        <v>AL. 4x50 mm2+AL. 3x50 mm2</v>
      </c>
      <c r="Y503" s="18" t="str">
        <f t="shared" si="88"/>
        <v xml:space="preserve"> przyłącze napow. nN</v>
      </c>
    </row>
    <row r="504" spans="1:26" s="16" customFormat="1" ht="30" customHeight="1" thickBot="1" x14ac:dyDescent="0.25">
      <c r="A504" s="20"/>
      <c r="B504" s="20"/>
      <c r="C504" s="10"/>
      <c r="D504" s="28"/>
      <c r="E504" s="53"/>
      <c r="F504" s="27"/>
      <c r="G504" s="29"/>
      <c r="H504" s="12"/>
      <c r="I504" s="27"/>
      <c r="J504" s="27"/>
      <c r="K504" s="27"/>
      <c r="L504" s="31"/>
      <c r="M504" s="87">
        <f t="shared" si="87"/>
        <v>0</v>
      </c>
      <c r="N504" s="30"/>
      <c r="O504" s="30"/>
      <c r="P504" s="89"/>
      <c r="Q504" s="19"/>
      <c r="R504" s="30"/>
      <c r="S504" s="30"/>
      <c r="T504" s="30">
        <f t="shared" si="86"/>
        <v>0</v>
      </c>
      <c r="U504" s="34"/>
      <c r="X504" s="18" t="str">
        <f t="shared" si="89"/>
        <v>AL. 4x50 mm2+AL. 3x50 mm2</v>
      </c>
      <c r="Y504" s="18" t="str">
        <f t="shared" si="88"/>
        <v xml:space="preserve"> przyłącze napow. nN</v>
      </c>
    </row>
    <row r="505" spans="1:26" s="16" customFormat="1" ht="30" customHeight="1" thickBot="1" x14ac:dyDescent="0.25">
      <c r="A505" s="20"/>
      <c r="B505" s="20"/>
      <c r="C505" s="27"/>
      <c r="D505" s="28"/>
      <c r="E505" s="53"/>
      <c r="F505" s="27"/>
      <c r="G505" s="29"/>
      <c r="H505" s="12"/>
      <c r="I505" s="27"/>
      <c r="J505" s="27"/>
      <c r="K505" s="27"/>
      <c r="L505" s="31"/>
      <c r="M505" s="87">
        <f t="shared" si="87"/>
        <v>0</v>
      </c>
      <c r="N505" s="30"/>
      <c r="O505" s="30"/>
      <c r="P505" s="89"/>
      <c r="Q505" s="97"/>
      <c r="R505" s="30"/>
      <c r="S505" s="30"/>
      <c r="T505" s="30">
        <f t="shared" si="86"/>
        <v>0</v>
      </c>
      <c r="U505" s="34"/>
      <c r="X505" s="18" t="str">
        <f t="shared" si="89"/>
        <v>AL. 4x50 mm2+AL. 3x50 mm2</v>
      </c>
      <c r="Y505" s="18" t="str">
        <f t="shared" si="88"/>
        <v xml:space="preserve"> przyłącze napow. nN</v>
      </c>
    </row>
    <row r="506" spans="1:26" s="16" customFormat="1" ht="30" customHeight="1" thickBot="1" x14ac:dyDescent="0.25">
      <c r="A506" s="20"/>
      <c r="B506" s="20"/>
      <c r="C506" s="10"/>
      <c r="D506" s="28"/>
      <c r="E506" s="11"/>
      <c r="F506" s="27"/>
      <c r="G506" s="29"/>
      <c r="H506" s="12"/>
      <c r="I506" s="27"/>
      <c r="J506" s="27"/>
      <c r="K506" s="27"/>
      <c r="L506" s="15"/>
      <c r="M506" s="87">
        <f t="shared" si="87"/>
        <v>0</v>
      </c>
      <c r="N506" s="30"/>
      <c r="O506" s="30"/>
      <c r="P506" s="89"/>
      <c r="Q506" s="19"/>
      <c r="R506" s="30"/>
      <c r="S506" s="30"/>
      <c r="T506" s="30">
        <f t="shared" si="86"/>
        <v>0</v>
      </c>
      <c r="U506" s="34"/>
      <c r="X506" s="18" t="str">
        <f t="shared" si="89"/>
        <v>AL. 4x50 mm2+AL. 3x50 mm2</v>
      </c>
      <c r="Y506" s="18" t="str">
        <f t="shared" si="88"/>
        <v xml:space="preserve"> przyłącze napow. nN</v>
      </c>
    </row>
    <row r="507" spans="1:26" s="16" customFormat="1" ht="30" customHeight="1" x14ac:dyDescent="0.2">
      <c r="A507" s="20"/>
      <c r="B507" s="20"/>
      <c r="C507" s="27"/>
      <c r="D507" s="28"/>
      <c r="E507" s="28"/>
      <c r="F507" s="10"/>
      <c r="G507" s="29"/>
      <c r="H507" s="12"/>
      <c r="I507" s="27"/>
      <c r="J507" s="27"/>
      <c r="K507" s="27"/>
      <c r="L507" s="31"/>
      <c r="M507" s="87">
        <f t="shared" si="87"/>
        <v>0</v>
      </c>
      <c r="N507" s="30"/>
      <c r="O507" s="30"/>
      <c r="P507" s="33"/>
      <c r="Q507" s="19"/>
      <c r="R507" s="30"/>
      <c r="S507" s="30"/>
      <c r="T507" s="30">
        <f t="shared" si="86"/>
        <v>0</v>
      </c>
      <c r="U507" s="34"/>
      <c r="X507" s="18" t="str">
        <f t="shared" si="89"/>
        <v>AL. 4x50 mm2+AL. 3x50 mm2</v>
      </c>
      <c r="Y507" s="18" t="str">
        <f t="shared" si="88"/>
        <v xml:space="preserve"> przyłącze napow. nN</v>
      </c>
    </row>
    <row r="508" spans="1:26" s="16" customFormat="1" ht="30" customHeight="1" x14ac:dyDescent="0.2">
      <c r="A508" s="20"/>
      <c r="B508" s="20"/>
      <c r="C508" s="10"/>
      <c r="D508" s="28"/>
      <c r="E508" s="28"/>
      <c r="F508" s="27"/>
      <c r="G508" s="29"/>
      <c r="H508" s="12"/>
      <c r="I508" s="27"/>
      <c r="J508" s="27"/>
      <c r="K508" s="27"/>
      <c r="L508" s="31"/>
      <c r="M508" s="87">
        <f t="shared" si="87"/>
        <v>0</v>
      </c>
      <c r="N508" s="30"/>
      <c r="O508" s="30"/>
      <c r="P508" s="33"/>
      <c r="Q508" s="19"/>
      <c r="R508" s="30"/>
      <c r="S508" s="30"/>
      <c r="T508" s="30">
        <f t="shared" ref="T508:T515" si="90">IF(S508="T",20,0)</f>
        <v>0</v>
      </c>
      <c r="U508" s="34"/>
      <c r="X508" s="18" t="str">
        <f t="shared" si="89"/>
        <v>AL. 4x50 mm2+AL. 3x50 mm2</v>
      </c>
      <c r="Y508" s="18" t="str">
        <f t="shared" si="88"/>
        <v xml:space="preserve"> przyłącze napow. nN</v>
      </c>
    </row>
    <row r="509" spans="1:26" s="16" customFormat="1" ht="30" customHeight="1" x14ac:dyDescent="0.2">
      <c r="A509" s="20"/>
      <c r="B509" s="20"/>
      <c r="C509" s="27"/>
      <c r="D509" s="28"/>
      <c r="E509" s="28"/>
      <c r="F509" s="27"/>
      <c r="G509" s="29"/>
      <c r="H509" s="12"/>
      <c r="I509" s="27"/>
      <c r="J509" s="27"/>
      <c r="K509" s="27"/>
      <c r="L509" s="31"/>
      <c r="M509" s="87">
        <f t="shared" si="87"/>
        <v>0</v>
      </c>
      <c r="N509" s="30"/>
      <c r="O509" s="30"/>
      <c r="P509" s="33"/>
      <c r="Q509" s="19"/>
      <c r="R509" s="30"/>
      <c r="S509" s="30"/>
      <c r="T509" s="30">
        <f t="shared" si="90"/>
        <v>0</v>
      </c>
      <c r="U509" s="34"/>
      <c r="X509" s="18" t="str">
        <f t="shared" si="89"/>
        <v>AL. 4x50 mm2+AL. 3x50 mm2</v>
      </c>
      <c r="Y509" s="18" t="str">
        <f t="shared" si="88"/>
        <v xml:space="preserve"> przyłącze napow. nN</v>
      </c>
    </row>
    <row r="510" spans="1:26" s="16" customFormat="1" ht="30" customHeight="1" x14ac:dyDescent="0.2">
      <c r="A510" s="20"/>
      <c r="B510" s="20"/>
      <c r="C510" s="10"/>
      <c r="D510" s="28"/>
      <c r="E510" s="28"/>
      <c r="F510" s="10"/>
      <c r="G510" s="29"/>
      <c r="H510" s="12"/>
      <c r="I510" s="27"/>
      <c r="J510" s="27"/>
      <c r="K510" s="27"/>
      <c r="L510" s="31"/>
      <c r="M510" s="87">
        <f t="shared" si="87"/>
        <v>0</v>
      </c>
      <c r="N510" s="30"/>
      <c r="O510" s="30"/>
      <c r="P510" s="33"/>
      <c r="Q510" s="19"/>
      <c r="R510" s="30"/>
      <c r="S510" s="30"/>
      <c r="T510" s="30">
        <f t="shared" si="90"/>
        <v>0</v>
      </c>
      <c r="U510" s="34"/>
      <c r="X510" s="18" t="str">
        <f t="shared" si="89"/>
        <v>AL. 4x50 mm2+AL. 3x50 mm2</v>
      </c>
      <c r="Y510" s="18" t="str">
        <f t="shared" si="88"/>
        <v xml:space="preserve"> przyłącze napow. nN</v>
      </c>
    </row>
    <row r="511" spans="1:26" s="16" customFormat="1" ht="30" customHeight="1" x14ac:dyDescent="0.2">
      <c r="A511" s="20"/>
      <c r="B511" s="20"/>
      <c r="C511" s="27"/>
      <c r="D511" s="28"/>
      <c r="E511" s="28"/>
      <c r="F511" s="10"/>
      <c r="G511" s="29"/>
      <c r="H511" s="12"/>
      <c r="I511" s="27"/>
      <c r="J511" s="27"/>
      <c r="K511" s="27"/>
      <c r="L511" s="31"/>
      <c r="M511" s="87">
        <f t="shared" si="87"/>
        <v>0</v>
      </c>
      <c r="N511" s="30"/>
      <c r="O511" s="30"/>
      <c r="P511" s="33"/>
      <c r="Q511" s="19"/>
      <c r="R511" s="30"/>
      <c r="S511" s="30"/>
      <c r="T511" s="30">
        <f t="shared" si="90"/>
        <v>0</v>
      </c>
      <c r="U511" s="34"/>
      <c r="X511" s="18" t="str">
        <f t="shared" si="89"/>
        <v>AL. 4x50 mm2+AL. 3x50 mm2</v>
      </c>
      <c r="Y511" s="18" t="str">
        <f t="shared" si="88"/>
        <v xml:space="preserve"> przyłącze napow. nN</v>
      </c>
    </row>
    <row r="512" spans="1:26" s="16" customFormat="1" ht="30" customHeight="1" thickBot="1" x14ac:dyDescent="0.25">
      <c r="A512" s="20"/>
      <c r="B512" s="20"/>
      <c r="C512" s="10"/>
      <c r="D512" s="28"/>
      <c r="E512" s="28"/>
      <c r="F512" s="27"/>
      <c r="G512" s="29"/>
      <c r="H512" s="12"/>
      <c r="I512" s="27"/>
      <c r="J512" s="27"/>
      <c r="K512" s="27"/>
      <c r="L512" s="31"/>
      <c r="M512" s="87">
        <f t="shared" si="87"/>
        <v>0</v>
      </c>
      <c r="N512" s="30"/>
      <c r="O512" s="30"/>
      <c r="P512" s="33"/>
      <c r="Q512" s="19"/>
      <c r="R512" s="30"/>
      <c r="S512" s="30"/>
      <c r="T512" s="30">
        <f t="shared" si="90"/>
        <v>0</v>
      </c>
      <c r="U512" s="34"/>
      <c r="X512" s="18" t="str">
        <f>IF(R512="4xAL50 + 1xAL25", ("AL.  4x50 mm2+AL. 1x25 mm2"), ("AL. 4x50 mm2+AL. 2x50 mm2"))</f>
        <v>AL. 4x50 mm2+AL. 2x50 mm2</v>
      </c>
      <c r="Y512" s="18" t="str">
        <f>IF(S512="T",(" lampa OU, przyłącze napow. nN"), (" przyłącze napow. nN"))</f>
        <v xml:space="preserve"> przyłącze napow. nN</v>
      </c>
    </row>
    <row r="513" spans="1:35" s="16" customFormat="1" ht="30" customHeight="1" thickBot="1" x14ac:dyDescent="0.25">
      <c r="A513" s="20"/>
      <c r="B513" s="20"/>
      <c r="C513" s="27"/>
      <c r="D513" s="28"/>
      <c r="E513" s="53"/>
      <c r="F513" s="27"/>
      <c r="G513" s="29"/>
      <c r="H513" s="12"/>
      <c r="I513" s="27"/>
      <c r="J513" s="27"/>
      <c r="K513" s="27"/>
      <c r="L513" s="31"/>
      <c r="M513" s="87">
        <f t="shared" si="87"/>
        <v>0</v>
      </c>
      <c r="N513" s="30"/>
      <c r="O513" s="30"/>
      <c r="P513" s="89"/>
      <c r="Q513" s="19"/>
      <c r="R513" s="30"/>
      <c r="S513" s="30"/>
      <c r="T513" s="30">
        <f t="shared" si="90"/>
        <v>0</v>
      </c>
      <c r="U513" s="34"/>
      <c r="X513" s="18" t="str">
        <f>IF(R513="4xAL50 + 1xAL25", ("AL.  4x50 mm2+AL. 1x25 mm2"), ("AL. 4x50 mm2+AL. 2x50 mm2"))</f>
        <v>AL. 4x50 mm2+AL. 2x50 mm2</v>
      </c>
      <c r="Y513" s="18" t="str">
        <f>IF(S513="T",(" lampa OU, przyłącze napow. nN"), (" przyłącze napow. nN"))</f>
        <v xml:space="preserve"> przyłącze napow. nN</v>
      </c>
    </row>
    <row r="514" spans="1:35" s="16" customFormat="1" ht="15" thickBot="1" x14ac:dyDescent="0.25">
      <c r="A514" s="20"/>
      <c r="B514" s="20"/>
      <c r="C514" s="54"/>
      <c r="D514" s="54"/>
      <c r="E514" s="53"/>
      <c r="F514" s="46"/>
      <c r="G514" s="46"/>
      <c r="H514" s="46"/>
      <c r="I514" s="46"/>
      <c r="J514" s="46"/>
      <c r="K514" s="27"/>
      <c r="L514" s="31" t="str">
        <f>CONCATENATE(M514,"(",P514,")m")</f>
        <v>0()m</v>
      </c>
      <c r="M514" s="87">
        <f t="shared" si="87"/>
        <v>0</v>
      </c>
      <c r="N514" s="39"/>
      <c r="O514" s="39"/>
      <c r="P514" s="89"/>
      <c r="Q514" s="19"/>
      <c r="R514" s="39"/>
      <c r="S514" s="39"/>
      <c r="T514" s="30">
        <f t="shared" si="90"/>
        <v>0</v>
      </c>
      <c r="U514" s="34"/>
      <c r="X514" s="18"/>
      <c r="Y514" s="18"/>
      <c r="Z514" s="18"/>
    </row>
    <row r="515" spans="1:35" s="16" customFormat="1" x14ac:dyDescent="0.2">
      <c r="A515" s="20"/>
      <c r="B515" s="20"/>
      <c r="C515" s="54"/>
      <c r="D515" s="54"/>
      <c r="E515" s="53"/>
      <c r="F515" s="46"/>
      <c r="G515" s="46"/>
      <c r="H515" s="46"/>
      <c r="I515" s="46"/>
      <c r="J515" s="46"/>
      <c r="K515" s="27"/>
      <c r="L515" s="31">
        <v>6</v>
      </c>
      <c r="M515" s="87">
        <f t="shared" si="87"/>
        <v>0</v>
      </c>
      <c r="N515" s="39"/>
      <c r="O515" s="39"/>
      <c r="P515" s="17"/>
      <c r="Q515" s="19"/>
      <c r="R515" s="39"/>
      <c r="S515" s="39"/>
      <c r="T515" s="30">
        <f t="shared" si="90"/>
        <v>0</v>
      </c>
      <c r="U515" s="34"/>
      <c r="X515" s="18"/>
      <c r="Y515" s="18"/>
      <c r="Z515" s="18"/>
    </row>
    <row r="516" spans="1:35" s="16" customFormat="1" x14ac:dyDescent="0.2">
      <c r="A516" s="20"/>
      <c r="B516" s="20"/>
      <c r="C516" s="111"/>
      <c r="D516" s="111"/>
      <c r="E516" s="56"/>
      <c r="F516" s="109"/>
      <c r="G516" s="109"/>
      <c r="H516" s="109"/>
      <c r="I516" s="109"/>
      <c r="J516" s="109"/>
      <c r="K516" s="111"/>
      <c r="L516" s="104"/>
      <c r="M516" s="87">
        <f t="shared" si="87"/>
        <v>0</v>
      </c>
      <c r="N516" s="110"/>
      <c r="O516" s="110"/>
      <c r="P516" s="17"/>
      <c r="Q516" s="19"/>
      <c r="R516" s="110"/>
      <c r="S516" s="110"/>
      <c r="T516" s="110"/>
      <c r="U516" s="34"/>
      <c r="X516" s="18"/>
      <c r="Y516" s="18"/>
      <c r="Z516" s="18"/>
    </row>
    <row r="517" spans="1:35" x14ac:dyDescent="0.2">
      <c r="C517" s="27">
        <v>51</v>
      </c>
      <c r="M517" s="87">
        <f t="shared" si="87"/>
        <v>0</v>
      </c>
      <c r="U517" s="34"/>
    </row>
    <row r="518" spans="1:35" s="9" customFormat="1" x14ac:dyDescent="0.2">
      <c r="A518" s="20"/>
      <c r="B518" s="20"/>
      <c r="C518" s="10">
        <v>52</v>
      </c>
      <c r="D518" s="11"/>
      <c r="E518" s="11"/>
      <c r="F518" s="12"/>
      <c r="G518" s="13"/>
      <c r="H518" s="12"/>
      <c r="I518" s="12"/>
      <c r="J518" s="12"/>
      <c r="K518" s="12"/>
      <c r="L518" s="15"/>
      <c r="M518" s="16"/>
      <c r="N518" s="14"/>
      <c r="O518" s="14"/>
      <c r="P518" s="17"/>
      <c r="Q518" s="19"/>
      <c r="R518" s="14"/>
      <c r="S518" s="14"/>
      <c r="T518" s="14"/>
      <c r="U518" s="34"/>
      <c r="V518" s="16"/>
      <c r="W518" s="16"/>
      <c r="X518" s="18"/>
      <c r="Y518" s="18"/>
      <c r="Z518" s="18"/>
      <c r="AA518" s="16"/>
      <c r="AB518" s="16"/>
      <c r="AC518" s="35"/>
      <c r="AD518" s="35"/>
      <c r="AE518" s="35"/>
      <c r="AF518" s="35"/>
      <c r="AG518" s="35"/>
      <c r="AH518" s="35"/>
      <c r="AI518" s="35"/>
    </row>
    <row r="519" spans="1:35" s="9" customFormat="1" x14ac:dyDescent="0.2">
      <c r="A519" s="20"/>
      <c r="B519" s="20"/>
      <c r="C519" s="10">
        <v>53</v>
      </c>
      <c r="D519" s="11"/>
      <c r="E519" s="11"/>
      <c r="F519" s="12"/>
      <c r="G519" s="13"/>
      <c r="H519" s="12"/>
      <c r="I519" s="12"/>
      <c r="J519" s="12"/>
      <c r="K519" s="12"/>
      <c r="L519" s="15"/>
      <c r="M519" s="16"/>
      <c r="N519" s="14"/>
      <c r="O519" s="14"/>
      <c r="P519" s="17"/>
      <c r="Q519" s="19"/>
      <c r="R519" s="14"/>
      <c r="S519" s="14"/>
      <c r="T519" s="14"/>
      <c r="U519" s="34"/>
      <c r="V519" s="16"/>
      <c r="W519" s="16"/>
      <c r="X519" s="18"/>
      <c r="Y519" s="18"/>
      <c r="Z519" s="18"/>
      <c r="AA519" s="16"/>
      <c r="AB519" s="16"/>
      <c r="AC519" s="35"/>
      <c r="AD519" s="35"/>
      <c r="AE519" s="35"/>
      <c r="AF519" s="35"/>
      <c r="AG519" s="35"/>
      <c r="AH519" s="35"/>
      <c r="AI519" s="35"/>
    </row>
    <row r="520" spans="1:35" s="9" customFormat="1" x14ac:dyDescent="0.2">
      <c r="A520" s="20"/>
      <c r="B520" s="20"/>
      <c r="C520" s="27">
        <v>49</v>
      </c>
      <c r="D520" s="11"/>
      <c r="E520" s="11"/>
      <c r="F520" s="12"/>
      <c r="G520" s="13"/>
      <c r="H520" s="12"/>
      <c r="I520" s="12"/>
      <c r="J520" s="12"/>
      <c r="K520" s="12"/>
      <c r="L520" s="15"/>
      <c r="M520" s="16"/>
      <c r="N520" s="14"/>
      <c r="O520" s="14"/>
      <c r="P520" s="17"/>
      <c r="Q520" s="19"/>
      <c r="R520" s="14"/>
      <c r="S520" s="14"/>
      <c r="T520" s="14"/>
      <c r="U520" s="34"/>
      <c r="V520" s="16"/>
      <c r="W520" s="16"/>
      <c r="X520" s="18"/>
      <c r="Y520" s="18"/>
      <c r="Z520" s="18"/>
      <c r="AA520" s="16"/>
      <c r="AB520" s="16"/>
      <c r="AC520" s="35"/>
      <c r="AD520" s="35"/>
      <c r="AE520" s="35"/>
      <c r="AF520" s="35"/>
      <c r="AG520" s="35"/>
      <c r="AH520" s="35"/>
      <c r="AI520" s="35"/>
    </row>
    <row r="521" spans="1:35" s="9" customFormat="1" x14ac:dyDescent="0.2">
      <c r="A521" s="20"/>
      <c r="B521" s="20"/>
      <c r="C521" s="10">
        <v>50</v>
      </c>
      <c r="D521" s="11"/>
      <c r="E521" s="11"/>
      <c r="F521" s="12"/>
      <c r="G521" s="13"/>
      <c r="H521" s="12"/>
      <c r="I521" s="12"/>
      <c r="J521" s="12"/>
      <c r="K521" s="12"/>
      <c r="L521" s="15"/>
      <c r="M521" s="16"/>
      <c r="N521" s="14"/>
      <c r="O521" s="14"/>
      <c r="P521" s="17"/>
      <c r="Q521" s="19"/>
      <c r="R521" s="14"/>
      <c r="S521" s="14"/>
      <c r="T521" s="14"/>
      <c r="U521" s="34"/>
      <c r="V521" s="16"/>
      <c r="W521" s="16"/>
      <c r="X521" s="18"/>
      <c r="Y521" s="18" t="str">
        <f>IF(S521="T",(", lampa OU, przyłącze napow. nN"), (" przyłącze napow. nN"))</f>
        <v xml:space="preserve"> przyłącze napow. nN</v>
      </c>
      <c r="Z521" s="18"/>
      <c r="AA521" s="16"/>
      <c r="AB521" s="16"/>
      <c r="AC521" s="35"/>
      <c r="AD521" s="35"/>
      <c r="AE521" s="35"/>
      <c r="AF521" s="35"/>
      <c r="AG521" s="35"/>
      <c r="AH521" s="35"/>
      <c r="AI521" s="35"/>
    </row>
    <row r="522" spans="1:35" s="9" customFormat="1" x14ac:dyDescent="0.2">
      <c r="A522" s="20"/>
      <c r="B522" s="20"/>
      <c r="C522" s="27">
        <v>51</v>
      </c>
      <c r="D522" s="11"/>
      <c r="E522" s="11"/>
      <c r="F522" s="12"/>
      <c r="G522" s="13"/>
      <c r="H522" s="12"/>
      <c r="I522" s="12"/>
      <c r="J522" s="12"/>
      <c r="K522" s="12"/>
      <c r="L522" s="15"/>
      <c r="M522" s="16"/>
      <c r="N522" s="14"/>
      <c r="O522" s="14"/>
      <c r="P522" s="17"/>
      <c r="Q522" s="19"/>
      <c r="R522" s="14"/>
      <c r="S522" s="14"/>
      <c r="T522" s="14"/>
      <c r="U522" s="34"/>
      <c r="V522" s="16"/>
      <c r="W522" s="16"/>
      <c r="X522" s="18"/>
      <c r="Y522" s="18"/>
      <c r="Z522" s="18"/>
      <c r="AA522" s="16"/>
      <c r="AB522" s="16"/>
      <c r="AC522" s="35"/>
      <c r="AD522" s="35"/>
      <c r="AE522" s="35"/>
      <c r="AF522" s="35"/>
      <c r="AG522" s="35"/>
      <c r="AH522" s="35"/>
      <c r="AI522" s="35"/>
    </row>
    <row r="523" spans="1:35" s="9" customFormat="1" x14ac:dyDescent="0.2">
      <c r="A523" s="20"/>
      <c r="B523" s="20"/>
      <c r="C523" s="10">
        <v>52</v>
      </c>
      <c r="D523" s="11"/>
      <c r="E523" s="11"/>
      <c r="F523" s="12"/>
      <c r="G523" s="13"/>
      <c r="H523" s="12"/>
      <c r="I523" s="12"/>
      <c r="J523" s="12"/>
      <c r="K523" s="12"/>
      <c r="L523" s="15"/>
      <c r="M523" s="16"/>
      <c r="N523" s="14"/>
      <c r="O523" s="14"/>
      <c r="P523" s="17"/>
      <c r="Q523" s="19"/>
      <c r="R523" s="14"/>
      <c r="S523" s="14"/>
      <c r="T523" s="14"/>
      <c r="U523" s="34"/>
      <c r="V523" s="16"/>
      <c r="W523" s="16"/>
      <c r="X523" s="18"/>
      <c r="Y523" s="18"/>
      <c r="Z523" s="18"/>
      <c r="AA523" s="16"/>
      <c r="AB523" s="16"/>
      <c r="AC523" s="35"/>
      <c r="AD523" s="35"/>
      <c r="AE523" s="35"/>
      <c r="AF523" s="35"/>
      <c r="AG523" s="35"/>
      <c r="AH523" s="35"/>
      <c r="AI523" s="35"/>
    </row>
    <row r="524" spans="1:35" s="9" customFormat="1" x14ac:dyDescent="0.2">
      <c r="A524" s="20"/>
      <c r="B524" s="20"/>
      <c r="C524" s="27">
        <v>53</v>
      </c>
      <c r="D524" s="11"/>
      <c r="E524" s="11"/>
      <c r="F524" s="12"/>
      <c r="G524" s="13"/>
      <c r="H524" s="12"/>
      <c r="I524" s="12"/>
      <c r="J524" s="12"/>
      <c r="K524" s="12"/>
      <c r="L524" s="15"/>
      <c r="M524" s="16"/>
      <c r="N524" s="14"/>
      <c r="O524" s="14"/>
      <c r="P524" s="17"/>
      <c r="Q524" s="19"/>
      <c r="R524" s="14"/>
      <c r="S524" s="14"/>
      <c r="T524" s="14"/>
      <c r="U524" s="34"/>
      <c r="V524" s="16"/>
      <c r="W524" s="16"/>
      <c r="X524" s="18"/>
      <c r="Y524" s="18"/>
      <c r="Z524" s="18"/>
      <c r="AA524" s="16"/>
      <c r="AB524" s="16"/>
      <c r="AC524" s="35"/>
      <c r="AD524" s="35"/>
      <c r="AE524" s="35"/>
      <c r="AF524" s="35"/>
      <c r="AG524" s="35"/>
      <c r="AH524" s="35"/>
      <c r="AI524" s="35"/>
    </row>
    <row r="525" spans="1:35" s="9" customFormat="1" x14ac:dyDescent="0.2">
      <c r="A525" s="20"/>
      <c r="B525" s="20"/>
      <c r="C525" s="10">
        <v>54</v>
      </c>
      <c r="D525" s="11"/>
      <c r="E525" s="11"/>
      <c r="F525" s="12"/>
      <c r="G525" s="13"/>
      <c r="H525" s="12"/>
      <c r="I525" s="12"/>
      <c r="J525" s="12"/>
      <c r="K525" s="12"/>
      <c r="L525" s="15"/>
      <c r="M525" s="16"/>
      <c r="N525" s="14"/>
      <c r="O525" s="14"/>
      <c r="P525" s="17"/>
      <c r="Q525" s="19"/>
      <c r="R525" s="14"/>
      <c r="S525" s="14"/>
      <c r="T525" s="14"/>
      <c r="U525" s="34"/>
      <c r="V525" s="16"/>
      <c r="W525" s="16"/>
      <c r="X525" s="18"/>
      <c r="Y525" s="18"/>
      <c r="Z525" s="18"/>
      <c r="AA525" s="16"/>
      <c r="AB525" s="16"/>
      <c r="AC525" s="35"/>
      <c r="AD525" s="35"/>
      <c r="AE525" s="35"/>
      <c r="AF525" s="35"/>
      <c r="AG525" s="35"/>
      <c r="AH525" s="35"/>
      <c r="AI525" s="35"/>
    </row>
    <row r="526" spans="1:35" s="9" customFormat="1" x14ac:dyDescent="0.2">
      <c r="A526" s="20"/>
      <c r="B526" s="20"/>
      <c r="C526" s="27">
        <v>55</v>
      </c>
      <c r="D526" s="11"/>
      <c r="E526" s="11"/>
      <c r="F526" s="12"/>
      <c r="G526" s="13"/>
      <c r="H526" s="12"/>
      <c r="I526" s="12"/>
      <c r="J526" s="12"/>
      <c r="K526" s="12"/>
      <c r="L526" s="15"/>
      <c r="M526" s="16"/>
      <c r="N526" s="14"/>
      <c r="O526" s="14"/>
      <c r="P526" s="17"/>
      <c r="Q526" s="19"/>
      <c r="R526" s="14"/>
      <c r="S526" s="14"/>
      <c r="T526" s="14"/>
      <c r="U526" s="16"/>
      <c r="V526" s="16"/>
      <c r="W526" s="16"/>
      <c r="X526" s="18"/>
      <c r="Y526" s="18"/>
      <c r="Z526" s="18"/>
      <c r="AA526" s="16"/>
      <c r="AB526" s="16"/>
      <c r="AC526" s="35"/>
      <c r="AD526" s="35"/>
      <c r="AE526" s="35"/>
      <c r="AF526" s="35"/>
      <c r="AG526" s="35"/>
      <c r="AH526" s="35"/>
      <c r="AI526" s="35"/>
    </row>
    <row r="527" spans="1:35" s="9" customFormat="1" x14ac:dyDescent="0.2">
      <c r="A527" s="20"/>
      <c r="B527" s="20"/>
      <c r="C527" s="10">
        <v>56</v>
      </c>
      <c r="D527" s="11"/>
      <c r="E527" s="11"/>
      <c r="F527" s="12"/>
      <c r="G527" s="13"/>
      <c r="H527" s="12"/>
      <c r="I527" s="12"/>
      <c r="J527" s="12"/>
      <c r="K527" s="12"/>
      <c r="L527" s="15"/>
      <c r="M527" s="16"/>
      <c r="N527" s="14"/>
      <c r="O527" s="14"/>
      <c r="P527" s="17"/>
      <c r="Q527" s="19"/>
      <c r="R527" s="14"/>
      <c r="S527" s="14"/>
      <c r="T527" s="14"/>
      <c r="U527" s="16"/>
      <c r="V527" s="16"/>
      <c r="W527" s="16"/>
      <c r="X527" s="18"/>
      <c r="Y527" s="18"/>
      <c r="Z527" s="18"/>
      <c r="AA527" s="16"/>
      <c r="AB527" s="16"/>
      <c r="AC527" s="35"/>
      <c r="AD527" s="35"/>
      <c r="AE527" s="35"/>
      <c r="AF527" s="35"/>
      <c r="AG527" s="35"/>
      <c r="AH527" s="35"/>
      <c r="AI527" s="35"/>
    </row>
  </sheetData>
  <autoFilter ref="A3:AA520" xr:uid="{00000000-0009-0000-0000-00003D000000}"/>
  <mergeCells count="4">
    <mergeCell ref="C4:J4"/>
    <mergeCell ref="C5:J5"/>
    <mergeCell ref="C7:D7"/>
    <mergeCell ref="C6:F6"/>
  </mergeCells>
  <conditionalFormatting sqref="F4:F5 F7:F195">
    <cfRule type="containsText" dxfId="8" priority="4" operator="containsText" text="spr">
      <formula>NOT(ISERROR(SEARCH("spr",F4)))</formula>
    </cfRule>
  </conditionalFormatting>
  <conditionalFormatting sqref="G4:G5 G7:G148">
    <cfRule type="containsText" dxfId="7" priority="3" operator="containsText" text="check">
      <formula>NOT(ISERROR(SEARCH("check",G4)))</formula>
    </cfRule>
  </conditionalFormatting>
  <conditionalFormatting sqref="I3:I5 I7:I110">
    <cfRule type="containsText" dxfId="6" priority="2" operator="containsText" text="Fałsz">
      <formula>NOT(ISERROR(SEARCH("Fałsz",I3)))</formula>
    </cfRule>
  </conditionalFormatting>
  <conditionalFormatting sqref="I8">
    <cfRule type="cellIs" dxfId="5" priority="11" operator="equal">
      <formula>FALSE</formula>
    </cfRule>
  </conditionalFormatting>
  <conditionalFormatting sqref="J3:J5 J7:J281">
    <cfRule type="containsText" dxfId="4" priority="1" operator="containsText" text="0">
      <formula>NOT(ISERROR(SEARCH("0",J3)))</formula>
    </cfRule>
  </conditionalFormatting>
  <pageMargins left="0.7" right="0.7" top="0.75" bottom="0.75" header="0.3" footer="0.3"/>
  <pageSetup paperSize="9" orientation="landscape" r:id="rId1"/>
  <rowBreaks count="6" manualBreakCount="6">
    <brk id="259" min="2" max="15" man="1"/>
    <brk id="285" min="2" max="15" man="1"/>
    <brk id="355" min="2" max="15" man="1"/>
    <brk id="366" min="2" max="15" man="1"/>
    <brk id="472" min="2" max="15" man="1"/>
    <brk id="490" min="2" max="15" man="1"/>
  </rowBreaks>
  <colBreaks count="2" manualBreakCount="2">
    <brk id="11" min="2" max="120" man="1"/>
    <brk id="15" max="2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5C16-6E3E-4EE8-96CD-5037E087E1EA}">
  <sheetPr codeName="Arkusz15"/>
  <dimension ref="A1:AI529"/>
  <sheetViews>
    <sheetView topLeftCell="C3" zoomScaleNormal="100" zoomScaleSheetLayoutView="85" workbookViewId="0">
      <pane ySplit="1" topLeftCell="A4" activePane="bottomLeft" state="frozen"/>
      <selection activeCell="C3" sqref="C3"/>
      <selection pane="bottomLeft" activeCell="C4" sqref="A4:XFD11"/>
    </sheetView>
  </sheetViews>
  <sheetFormatPr defaultRowHeight="14.25" x14ac:dyDescent="0.2"/>
  <cols>
    <col min="1" max="1" width="9.140625" style="20" hidden="1" customWidth="1"/>
    <col min="2" max="2" width="85.7109375" style="20" hidden="1" customWidth="1"/>
    <col min="3" max="3" width="3.7109375" style="10" customWidth="1"/>
    <col min="4" max="4" width="3.7109375" style="11" customWidth="1"/>
    <col min="5" max="5" width="6.85546875" style="11" customWidth="1"/>
    <col min="6" max="6" width="9" style="12" customWidth="1"/>
    <col min="7" max="7" width="9.85546875" style="13" customWidth="1"/>
    <col min="8" max="8" width="15" style="12" customWidth="1"/>
    <col min="9" max="9" width="38" style="12" customWidth="1"/>
    <col min="10" max="10" width="32.42578125" style="12" bestFit="1" customWidth="1"/>
    <col min="11" max="11" width="10.85546875" style="12" customWidth="1"/>
    <col min="12" max="12" width="10.85546875" style="15" customWidth="1"/>
    <col min="13" max="13" width="10.85546875" style="16" customWidth="1"/>
    <col min="14" max="15" width="8.85546875" style="14" customWidth="1"/>
    <col min="16" max="16" width="9.140625" style="17"/>
    <col min="17" max="17" width="9.140625" style="19"/>
    <col min="18" max="18" width="31.85546875" style="14" customWidth="1"/>
    <col min="19" max="19" width="9.140625" style="14"/>
    <col min="20" max="20" width="9.85546875" style="14" customWidth="1"/>
    <col min="21" max="22" width="9.140625" style="16"/>
    <col min="23" max="23" width="9.85546875" style="16" bestFit="1" customWidth="1"/>
    <col min="24" max="24" width="22.85546875" style="18" customWidth="1"/>
    <col min="25" max="25" width="8.7109375" style="18" customWidth="1"/>
    <col min="26" max="26" width="12.5703125" style="18" customWidth="1"/>
    <col min="27" max="35" width="9.140625" style="16"/>
    <col min="36" max="16384" width="9.140625" style="20"/>
  </cols>
  <sheetData>
    <row r="1" spans="1:35" ht="15.75" hidden="1" customHeight="1" thickBot="1" x14ac:dyDescent="0.25">
      <c r="A1" s="9"/>
      <c r="B1" s="9"/>
      <c r="N1" s="14" t="s">
        <v>19</v>
      </c>
      <c r="X1" s="18" t="s">
        <v>8</v>
      </c>
      <c r="Y1" s="18" t="s">
        <v>21</v>
      </c>
    </row>
    <row r="2" spans="1:35" s="24" customFormat="1" ht="20.100000000000001" hidden="1" customHeight="1" thickBot="1" x14ac:dyDescent="0.25">
      <c r="A2" s="9"/>
      <c r="B2" s="9"/>
      <c r="C2" s="10" t="s">
        <v>52</v>
      </c>
      <c r="D2" s="11"/>
      <c r="E2" s="11"/>
      <c r="F2" s="12"/>
      <c r="G2" s="13"/>
      <c r="H2" s="12"/>
      <c r="I2" s="12"/>
      <c r="J2" s="12"/>
      <c r="K2" s="12"/>
      <c r="L2" s="15"/>
      <c r="M2" s="21"/>
      <c r="N2" s="14"/>
      <c r="O2" s="14"/>
      <c r="P2" s="17"/>
      <c r="Q2" s="23"/>
      <c r="R2" s="14"/>
      <c r="S2" s="14"/>
      <c r="T2" s="14"/>
      <c r="U2" s="21"/>
      <c r="V2" s="21"/>
      <c r="W2" s="21"/>
      <c r="X2" s="22"/>
      <c r="Y2" s="22"/>
      <c r="Z2" s="22"/>
      <c r="AA2" s="21"/>
      <c r="AB2" s="21"/>
      <c r="AC2" s="21"/>
      <c r="AD2" s="21"/>
      <c r="AE2" s="21"/>
      <c r="AF2" s="21"/>
      <c r="AG2" s="21"/>
      <c r="AH2" s="21"/>
      <c r="AI2" s="21"/>
    </row>
    <row r="3" spans="1:35" s="9" customFormat="1" ht="30" customHeight="1" x14ac:dyDescent="0.2">
      <c r="A3" s="25" t="s">
        <v>0</v>
      </c>
      <c r="B3" s="26">
        <v>1632</v>
      </c>
      <c r="C3" s="27">
        <v>1</v>
      </c>
      <c r="D3" s="28">
        <v>1</v>
      </c>
      <c r="E3" s="28" t="s">
        <v>48</v>
      </c>
      <c r="F3" s="27" t="str">
        <f>IF(O3="-10.5/10/E",1000,IF(OR(N3="Nr",N3="Kr",N3="Or",N3="RPKr",N3="RNKr"),1472,IF(N3="P",227,IF(N3="BN",454,IF(N3="Np.",1250,"sprawdz")))))</f>
        <v>sprawdz</v>
      </c>
      <c r="G3" s="29" t="str">
        <f>IF(N3="P",1.4308*P3+64.2+37.8+T3,IF(OR(N3="Kr",N3="RPKr",N3="RPK",N3="K"),501+321.33+1.43*P3+79,IF(OR(N3="Nr",N3="N",N3="Nrp"),2*501*COS(W3/2)+20+79+125,IF(N3="Or",657,IF(OR(N3="Pb",N3="BN",N3="Pp"),1.43*P3+64.2+77.6+T10," CHECK")))))</f>
        <v xml:space="preserve"> CHECK</v>
      </c>
      <c r="H3" s="10" t="str">
        <f t="shared" ref="H3:H72" si="0">IF(O3="-10/ZN",CONCATENATE("żel. ",N3,O3),CONCATENATE("wir. ",N3,O3))</f>
        <v>wir. typ slupazelbet/wirowany</v>
      </c>
      <c r="I3" s="27" t="str">
        <f>CONCATENATE(X3,Y3)</f>
        <v>FAŁSZ przyłącze napow. nN</v>
      </c>
      <c r="J3" s="117" t="str">
        <f>CONCATENATE("uchwyty, światłowód, ",Z3,IF(Q3=1, ", mufa i zapas", " "))</f>
        <v xml:space="preserve">uchwyty, światłowód, 0 </v>
      </c>
      <c r="K3" s="27" t="str">
        <f>P3</f>
        <v>odległosć</v>
      </c>
      <c r="L3" s="40" t="s">
        <v>26</v>
      </c>
      <c r="M3" s="32"/>
      <c r="N3" s="30" t="s">
        <v>72</v>
      </c>
      <c r="O3" s="30" t="s">
        <v>73</v>
      </c>
      <c r="P3" s="33" t="s">
        <v>75</v>
      </c>
      <c r="Q3" s="19" t="s">
        <v>22</v>
      </c>
      <c r="R3" s="30" t="s">
        <v>74</v>
      </c>
      <c r="S3" s="30" t="s">
        <v>76</v>
      </c>
      <c r="T3" s="30">
        <f>IF(S3="T",20,0)</f>
        <v>0</v>
      </c>
      <c r="U3" s="40" t="s">
        <v>25</v>
      </c>
      <c r="V3" s="35">
        <f ca="1">RANDBETWEEN(90,180)</f>
        <v>128</v>
      </c>
      <c r="W3" s="35">
        <f ca="1">RADIANS(V3)</f>
        <v>2.2340214425527418</v>
      </c>
      <c r="X3" s="18" t="b">
        <f t="shared" ref="X3:X72" si="1">IF(R3=1,("AL.  4x50 mm2+AL. 1x25 mm2"),IF(R3=2,("AL.  4x50 mm2+AL. 2x25 mm2"),IF(R3=3,("AsXSn 4x50 mm2+AsXSn 1x25 mm2"),IF(R3=4,("AsXSn 4x50 mm2+AsXSn 2x25 mm2"),IF(R3=5,("AL.  4x50 mm2"),IF(R3=6,("AsXSn 4x50 mm2"),IF(R3=9,("2xAL. 2x25 mm2"),IF(R3=8,("3xAsXSn 4x50 mm2+AsXSn 2x25 mm2"),IF(R3=10,("AsXSn 4x70 mm2+AL.  4x50 mm2+AL. 2x25 mm2"),IF(R3=11,("AL.  7x50 mm2+AL. 2x25 mm2")))))))))))</f>
        <v>0</v>
      </c>
      <c r="Y3" s="18" t="str">
        <f t="shared" ref="Y3:Y72" si="2">IF(S3="T",(", lampa OU, przyłącze napow. nN"), (" przyłącze napow. nN"))</f>
        <v xml:space="preserve"> przyłącze napow. nN</v>
      </c>
      <c r="Z3" s="18">
        <f t="shared" ref="Z3:Z72" si="3">IF(OR(N3="Kr",N3="K"),"wspornik krańcowy",IF(N3="P","wspornik przelotowy",IF(OR(N3="Nr",N3="RNKr",N3="Np."),"wspornik narożny",IF(N3="N","wspornik narożny",IF(N3="Or","wspornik odporowy",IF(OR(N3="RPP",N3="RPPb",N3="RPPR"),"wspornik przelotowy",IF(N3="RPK","wspornik przelotowy",IF(OR(N3="RPKr",N3="RPKb"),"wspornik przelotowy",IF(N3="BN","wspornik przelotowy",IF(N3="Npr","wspornik narożny",0))))))))))</f>
        <v>0</v>
      </c>
      <c r="AA3" s="16"/>
      <c r="AB3" s="35"/>
      <c r="AC3" s="35"/>
      <c r="AD3" s="35"/>
      <c r="AE3" s="35"/>
      <c r="AF3" s="35"/>
      <c r="AG3" s="35"/>
      <c r="AH3" s="35"/>
      <c r="AI3" s="35"/>
    </row>
    <row r="4" spans="1:35" s="139" customFormat="1" x14ac:dyDescent="0.2">
      <c r="A4" s="127"/>
      <c r="B4" s="128"/>
      <c r="C4" s="165" t="s">
        <v>23</v>
      </c>
      <c r="D4" s="166"/>
      <c r="E4" s="166"/>
      <c r="F4" s="166"/>
      <c r="G4" s="166"/>
      <c r="H4" s="166"/>
      <c r="I4" s="166"/>
      <c r="J4" s="167"/>
      <c r="K4" s="119" t="e">
        <f>CONCATENATE(P4," m")</f>
        <v>#REF!</v>
      </c>
      <c r="L4" s="129"/>
      <c r="M4" s="130"/>
      <c r="N4" s="131"/>
      <c r="O4" s="146"/>
      <c r="P4" s="145" t="e">
        <f>SUM(#REF!)</f>
        <v>#REF!</v>
      </c>
      <c r="Q4" s="132"/>
      <c r="R4" s="39">
        <v>1</v>
      </c>
      <c r="S4" s="144" t="e">
        <f>SUM(#REF!)</f>
        <v>#REF!</v>
      </c>
      <c r="T4" s="134"/>
      <c r="U4" s="135"/>
      <c r="V4" s="135"/>
      <c r="W4" s="136"/>
      <c r="X4" s="136"/>
      <c r="Y4" s="136"/>
      <c r="Z4" s="137"/>
      <c r="AA4" s="138"/>
      <c r="AB4" s="135"/>
      <c r="AC4" s="135"/>
      <c r="AD4" s="135"/>
      <c r="AE4" s="135"/>
      <c r="AF4" s="135"/>
      <c r="AG4" s="135"/>
      <c r="AH4" s="135"/>
      <c r="AI4" s="135"/>
    </row>
    <row r="5" spans="1:35" s="139" customFormat="1" ht="24" x14ac:dyDescent="0.2">
      <c r="A5" s="127"/>
      <c r="B5" s="128"/>
      <c r="C5" s="165" t="s">
        <v>1</v>
      </c>
      <c r="D5" s="166"/>
      <c r="E5" s="166"/>
      <c r="F5" s="166"/>
      <c r="G5" s="166"/>
      <c r="H5" s="166"/>
      <c r="I5" s="166"/>
      <c r="J5" s="167"/>
      <c r="K5" s="117">
        <f>D3</f>
        <v>1</v>
      </c>
      <c r="L5" s="129"/>
      <c r="M5" s="130"/>
      <c r="N5" s="131" t="e">
        <f>MAX(P:P)</f>
        <v>#REF!</v>
      </c>
      <c r="O5" s="146" t="s">
        <v>78</v>
      </c>
      <c r="P5" s="145"/>
      <c r="Q5" s="132"/>
      <c r="R5" s="39">
        <v>1</v>
      </c>
      <c r="S5" s="133" t="e">
        <f>S4</f>
        <v>#REF!</v>
      </c>
      <c r="T5" s="134"/>
      <c r="U5" s="135"/>
      <c r="V5" s="135"/>
      <c r="W5" s="136"/>
      <c r="X5" s="136"/>
      <c r="Y5" s="136"/>
      <c r="Z5" s="137"/>
      <c r="AA5" s="138"/>
      <c r="AB5" s="135"/>
      <c r="AC5" s="135"/>
      <c r="AD5" s="135"/>
      <c r="AE5" s="135"/>
      <c r="AF5" s="135"/>
      <c r="AG5" s="135"/>
      <c r="AH5" s="135"/>
      <c r="AI5" s="135"/>
    </row>
    <row r="6" spans="1:35" s="139" customFormat="1" x14ac:dyDescent="0.2">
      <c r="A6" s="127"/>
      <c r="B6" s="128"/>
      <c r="C6" s="170" t="s">
        <v>67</v>
      </c>
      <c r="D6" s="171"/>
      <c r="E6" s="171"/>
      <c r="F6" s="171"/>
      <c r="G6" s="171"/>
      <c r="H6" s="171"/>
      <c r="I6" s="171"/>
      <c r="J6" s="171"/>
      <c r="K6" s="172"/>
      <c r="L6" s="129"/>
      <c r="M6" s="130"/>
      <c r="N6" s="131" t="e">
        <f>IF(M7&gt;1,LARGE(P:P,2),0)</f>
        <v>#REF!</v>
      </c>
      <c r="O6" s="129"/>
      <c r="P6" s="132"/>
      <c r="Q6" s="132"/>
      <c r="R6" s="39">
        <v>1</v>
      </c>
      <c r="S6" s="133"/>
      <c r="T6" s="134"/>
      <c r="U6" s="135"/>
      <c r="V6" s="135"/>
      <c r="W6" s="136"/>
      <c r="X6" s="136"/>
      <c r="Y6" s="136"/>
      <c r="Z6" s="137"/>
      <c r="AA6" s="138"/>
      <c r="AB6" s="135"/>
      <c r="AC6" s="135"/>
      <c r="AD6" s="135"/>
      <c r="AE6" s="135"/>
      <c r="AF6" s="135"/>
      <c r="AG6" s="135"/>
      <c r="AH6" s="135"/>
      <c r="AI6" s="135"/>
    </row>
    <row r="7" spans="1:35" s="139" customFormat="1" x14ac:dyDescent="0.2">
      <c r="A7" s="127"/>
      <c r="B7" s="128"/>
      <c r="C7" s="173" t="e">
        <f>CONCATENATE("CAŁKOWITA DŁUGOŚĆ WYKORZYSTANEJ LINII NAPOWIETRZNEJ nN ",O7," m")</f>
        <v>#REF!</v>
      </c>
      <c r="D7" s="174"/>
      <c r="E7" s="174"/>
      <c r="F7" s="174"/>
      <c r="G7" s="174"/>
      <c r="H7" s="174"/>
      <c r="I7" s="174"/>
      <c r="J7" s="174"/>
      <c r="K7" s="175"/>
      <c r="L7" s="129"/>
      <c r="M7" s="147">
        <v>2</v>
      </c>
      <c r="N7" s="131">
        <f>IF(M7&gt;2,LARGE(P:P,3),0)</f>
        <v>0</v>
      </c>
      <c r="O7" s="146" t="e">
        <f>SUM(N5:N8)</f>
        <v>#REF!</v>
      </c>
      <c r="P7" s="132"/>
      <c r="Q7" s="132"/>
      <c r="R7" s="39">
        <v>1</v>
      </c>
      <c r="S7" s="133"/>
      <c r="T7" s="134"/>
      <c r="U7" s="135">
        <f t="shared" ref="U7:U8" ca="1" si="4">RANDBETWEEN(90,180)</f>
        <v>173</v>
      </c>
      <c r="V7" s="135">
        <f t="shared" ref="V7:V8" ca="1" si="5">RADIANS(U7)</f>
        <v>3.0194196059501901</v>
      </c>
      <c r="W7" s="136" t="b">
        <f t="shared" ref="W7:W8" si="6">IF(P7=1,("AL.  4x50 mm2+AL. 1x25 mm2"),IF(P7=2,("AL.  4x50 mm2+AL. 2x25 mm2"),IF(P7=3,("AsXSn 4x50 mm2+AsXSn 1x25 mm2"),IF(P7=4,("AsXSn 4x50 mm2+AsXSn 2x25 mm2"),IF(P7=5,("AL.  4x50 mm2"),IF(P7=6,("AsXSn 4x50 mm2"),IF(P7=9,("2xAL. 2x25 mm2"),IF(P7=8,("3xAsXSn 4x50 mm2+AsXSn 2x25 mm2"),IF(P7=10,("AsXSn 4x70 mm2+AL.  4x50 mm2+AL. 2x25 mm2"),IF(P7=11,("AL.  7x50 mm2+AL. 2x25 mm2")))))))))))</f>
        <v>0</v>
      </c>
      <c r="X7" s="136" t="str">
        <f t="shared" ref="X7:X8" si="7">IF(Q7="T",(", lampa OU, przyłącze napow. nN"), (" przyłącze napow. nN"))</f>
        <v xml:space="preserve"> przyłącze napow. nN</v>
      </c>
      <c r="Y7" s="136">
        <f t="shared" ref="Y7:Y8" si="8">IF(OR(N7="Kr",N7="K"),"wspornik krańcowy",IF(N7="P","wspornik przelotowy",IF(OR(N7="Nr",N7="RNKr",N7="Np."),"wspornik narożny",IF(N7="N","wspornik narożny",IF(N7="Or","wspornik odporowy",IF(OR(N7="RPP",N7="RPPb",N7="RPPR"),"wspornik przelotowy",IF(N7="RPK","wspornik przelotowy",IF(OR(N7="RPKr",N7="RPKb"),"wspornik przelotowy",IF(N7="BN","wspornik przelotowy",IF(N7="Npr","wspornik narożny",0))))))))))</f>
        <v>0</v>
      </c>
      <c r="Z7" s="137"/>
      <c r="AA7" s="138"/>
      <c r="AB7" s="135"/>
      <c r="AC7" s="135"/>
      <c r="AD7" s="135"/>
      <c r="AE7" s="135"/>
      <c r="AF7" s="135"/>
      <c r="AG7" s="135"/>
      <c r="AH7" s="135"/>
      <c r="AI7" s="135"/>
    </row>
    <row r="8" spans="1:35" s="139" customFormat="1" x14ac:dyDescent="0.2">
      <c r="A8" s="127"/>
      <c r="B8" s="128"/>
      <c r="C8" s="176" t="str">
        <f>CONCATENATE("CAŁKOWITA ILOŚĆ WYKORZYSTANYCH SŁUPÓW LINII NAPOWIETRZNEJ nN: ",C3," szt.")</f>
        <v>CAŁKOWITA ILOŚĆ WYKORZYSTANYCH SŁUPÓW LINII NAPOWIETRZNEJ nN: 1 szt.</v>
      </c>
      <c r="D8" s="176"/>
      <c r="E8" s="176"/>
      <c r="F8" s="176"/>
      <c r="G8" s="176"/>
      <c r="H8" s="176"/>
      <c r="I8" s="176"/>
      <c r="J8" s="176"/>
      <c r="K8" s="176"/>
      <c r="L8" s="129"/>
      <c r="M8" s="130"/>
      <c r="N8" s="131"/>
      <c r="O8" s="131"/>
      <c r="P8" s="132"/>
      <c r="Q8" s="131"/>
      <c r="R8" s="39">
        <v>1</v>
      </c>
      <c r="S8" s="133"/>
      <c r="T8" s="134"/>
      <c r="U8" s="135">
        <f t="shared" ca="1" si="4"/>
        <v>170</v>
      </c>
      <c r="V8" s="135">
        <f t="shared" ca="1" si="5"/>
        <v>2.9670597283903604</v>
      </c>
      <c r="W8" s="136" t="b">
        <f t="shared" si="6"/>
        <v>0</v>
      </c>
      <c r="X8" s="136" t="str">
        <f t="shared" si="7"/>
        <v xml:space="preserve"> przyłącze napow. nN</v>
      </c>
      <c r="Y8" s="136">
        <f t="shared" si="8"/>
        <v>0</v>
      </c>
      <c r="Z8" s="137"/>
      <c r="AA8" s="138"/>
      <c r="AB8" s="135"/>
      <c r="AC8" s="135"/>
      <c r="AD8" s="135"/>
      <c r="AE8" s="135"/>
      <c r="AF8" s="135"/>
      <c r="AG8" s="135"/>
      <c r="AH8" s="135"/>
      <c r="AI8" s="135"/>
    </row>
    <row r="9" spans="1:35" s="139" customFormat="1" ht="9.75" customHeight="1" x14ac:dyDescent="0.2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4"/>
      <c r="L9" s="129"/>
      <c r="M9" s="130"/>
      <c r="N9" s="131"/>
      <c r="O9" s="131"/>
      <c r="P9" s="132"/>
      <c r="Q9" s="142"/>
      <c r="R9" s="39"/>
      <c r="S9" s="133"/>
      <c r="T9" s="134"/>
      <c r="U9" s="135"/>
      <c r="V9" s="135"/>
      <c r="W9" s="136"/>
      <c r="X9" s="136"/>
      <c r="Y9" s="136"/>
      <c r="Z9" s="137"/>
      <c r="AA9" s="138"/>
      <c r="AB9" s="135"/>
      <c r="AC9" s="135"/>
      <c r="AD9" s="135"/>
      <c r="AE9" s="135"/>
      <c r="AF9" s="135"/>
      <c r="AG9" s="135"/>
      <c r="AH9" s="135"/>
      <c r="AI9" s="135"/>
    </row>
    <row r="10" spans="1:35" s="9" customFormat="1" ht="30" customHeight="1" x14ac:dyDescent="0.2">
      <c r="A10" s="36"/>
      <c r="B10" s="37"/>
      <c r="C10" s="158" t="s">
        <v>99</v>
      </c>
      <c r="D10" s="158"/>
      <c r="E10" s="158"/>
      <c r="F10" s="158"/>
      <c r="G10" s="159" t="s">
        <v>100</v>
      </c>
      <c r="H10" s="159"/>
      <c r="I10" s="157" t="s">
        <v>101</v>
      </c>
      <c r="J10" s="159"/>
      <c r="K10" s="159"/>
      <c r="L10" s="40" t="s">
        <v>77</v>
      </c>
      <c r="M10" s="112"/>
      <c r="N10" s="39"/>
      <c r="O10" s="40"/>
      <c r="P10" s="113"/>
      <c r="Q10" s="19"/>
      <c r="R10" s="39">
        <v>1</v>
      </c>
      <c r="S10" s="39"/>
      <c r="T10" s="30">
        <f t="shared" ref="T10:T73" si="9">IF(S10="T",20,0)</f>
        <v>0</v>
      </c>
      <c r="U10" s="34"/>
      <c r="V10" s="35">
        <f t="shared" ref="V10:V73" ca="1" si="10">RANDBETWEEN(90,180)</f>
        <v>150</v>
      </c>
      <c r="W10" s="35">
        <f t="shared" ref="W10:W73" ca="1" si="11">RADIANS(V10)</f>
        <v>2.6179938779914944</v>
      </c>
      <c r="X10" s="18" t="str">
        <f t="shared" si="1"/>
        <v>AL.  4x50 mm2+AL. 1x25 mm2</v>
      </c>
      <c r="Y10" s="18" t="str">
        <f t="shared" si="2"/>
        <v xml:space="preserve"> przyłącze napow. nN</v>
      </c>
      <c r="Z10" s="18">
        <f t="shared" si="3"/>
        <v>0</v>
      </c>
      <c r="AA10" s="16"/>
      <c r="AB10" s="35"/>
      <c r="AC10" s="35"/>
      <c r="AD10" s="35"/>
      <c r="AE10" s="35"/>
      <c r="AF10" s="35"/>
      <c r="AG10" s="35"/>
      <c r="AH10" s="35"/>
      <c r="AI10" s="35"/>
    </row>
    <row r="11" spans="1:35" s="9" customFormat="1" ht="30" customHeight="1" thickBot="1" x14ac:dyDescent="0.25">
      <c r="A11" s="36"/>
      <c r="B11" s="37"/>
      <c r="C11" s="158" t="s">
        <v>99</v>
      </c>
      <c r="D11" s="158"/>
      <c r="E11" s="158"/>
      <c r="F11" s="158"/>
      <c r="G11" s="159" t="s">
        <v>102</v>
      </c>
      <c r="H11" s="159"/>
      <c r="I11" s="157" t="s">
        <v>103</v>
      </c>
      <c r="J11" s="159"/>
      <c r="K11" s="159"/>
      <c r="L11" s="40" t="s">
        <v>77</v>
      </c>
      <c r="M11" s="112"/>
      <c r="N11" s="30"/>
      <c r="O11" s="30"/>
      <c r="P11" s="113"/>
      <c r="Q11" s="19"/>
      <c r="R11" s="39">
        <v>1</v>
      </c>
      <c r="S11" s="30"/>
      <c r="T11" s="30">
        <f t="shared" si="9"/>
        <v>0</v>
      </c>
      <c r="U11" s="34"/>
      <c r="V11" s="35">
        <f t="shared" ca="1" si="10"/>
        <v>143</v>
      </c>
      <c r="W11" s="35">
        <f t="shared" ca="1" si="11"/>
        <v>2.4958208303518914</v>
      </c>
      <c r="X11" s="18" t="str">
        <f t="shared" si="1"/>
        <v>AL.  4x50 mm2+AL. 1x25 mm2</v>
      </c>
      <c r="Y11" s="18" t="str">
        <f t="shared" si="2"/>
        <v xml:space="preserve"> przyłącze napow. nN</v>
      </c>
      <c r="Z11" s="18">
        <f t="shared" si="3"/>
        <v>0</v>
      </c>
      <c r="AA11" s="16"/>
      <c r="AB11" s="35"/>
      <c r="AC11" s="35"/>
      <c r="AD11" s="35"/>
      <c r="AE11" s="35"/>
      <c r="AF11" s="35"/>
      <c r="AG11" s="35"/>
      <c r="AH11" s="35"/>
      <c r="AI11" s="35"/>
    </row>
    <row r="12" spans="1:35" s="9" customFormat="1" ht="30" customHeight="1" x14ac:dyDescent="0.2">
      <c r="A12" s="36"/>
      <c r="B12" s="37"/>
      <c r="C12" s="154">
        <v>3</v>
      </c>
      <c r="D12" s="154">
        <f t="shared" ref="D12:D75" si="12">IF(E12=1,1,D11+1)</f>
        <v>1</v>
      </c>
      <c r="E12" s="154">
        <f t="shared" ref="E12:E74" si="13">M12</f>
        <v>0</v>
      </c>
      <c r="F12" s="155" t="str">
        <f t="shared" ref="F12:F74" si="14">IF(O12="-10.5/10/E",1000,IF(OR(N12="Nr",N12="Kr",N12="Or",N12="RPKr",N12="RNKr"),1472,IF(N12="P",227,IF(N12="BN",454,IF(N12="Np.",1250,"sprawdz")))))</f>
        <v>sprawdz</v>
      </c>
      <c r="G12" s="156" t="str">
        <f t="shared" ref="G12:G74" si="15">IF(N12="P",1.4308*P12+64.2+37.8+T12,IF(OR(N12="Kr",N12="RPKr",N12="RPK",N12="K"),501+321.33+1.43*P12+79,IF(OR(N12="Nr",N12="N",N12="Nrp"),2*501*COS(W12/2)+20+79+125,IF(N12="Or",657,IF(OR(N12="Pb",N12="BN",N12="Pp"),1.43*P12+64.2+77.6+T13," CHECK")))))</f>
        <v xml:space="preserve"> CHECK</v>
      </c>
      <c r="H12" s="154" t="str">
        <f t="shared" si="0"/>
        <v xml:space="preserve">wir. </v>
      </c>
      <c r="I12" s="155" t="str">
        <f t="shared" ref="I12:I73" si="16">CONCATENATE(X12,Y12)</f>
        <v>AL.  4x50 mm2+AL. 1x25 mm2 przyłącze napow. nN</v>
      </c>
      <c r="J12" s="155" t="str">
        <f t="shared" ref="J12:J74" si="17">CONCATENATE("uchwyty, światłowód, ",Z12,IF(Q12=1, ", mufa i zapas", " "))</f>
        <v xml:space="preserve">uchwyty, światłowód, 0 </v>
      </c>
      <c r="K12" s="155">
        <f t="shared" ref="K12:K73" si="18">P12</f>
        <v>0</v>
      </c>
      <c r="L12" s="40" t="s">
        <v>77</v>
      </c>
      <c r="M12" s="112"/>
      <c r="N12" s="39"/>
      <c r="O12" s="39"/>
      <c r="P12" s="114"/>
      <c r="Q12" s="41"/>
      <c r="R12" s="39">
        <v>1</v>
      </c>
      <c r="S12" s="30"/>
      <c r="T12" s="30">
        <f t="shared" si="9"/>
        <v>0</v>
      </c>
      <c r="U12" s="34"/>
      <c r="V12" s="35">
        <f t="shared" ca="1" si="10"/>
        <v>107</v>
      </c>
      <c r="W12" s="35">
        <f t="shared" ca="1" si="11"/>
        <v>1.8675022996339325</v>
      </c>
      <c r="X12" s="18" t="str">
        <f t="shared" si="1"/>
        <v>AL.  4x50 mm2+AL. 1x25 mm2</v>
      </c>
      <c r="Y12" s="18" t="str">
        <f t="shared" si="2"/>
        <v xml:space="preserve"> przyłącze napow. nN</v>
      </c>
      <c r="Z12" s="18">
        <f t="shared" si="3"/>
        <v>0</v>
      </c>
      <c r="AA12" s="16"/>
      <c r="AB12" s="35"/>
      <c r="AC12" s="35"/>
      <c r="AD12" s="35"/>
      <c r="AE12" s="35"/>
      <c r="AF12" s="35"/>
      <c r="AG12" s="35"/>
      <c r="AH12" s="35"/>
      <c r="AI12" s="35"/>
    </row>
    <row r="13" spans="1:35" s="9" customFormat="1" ht="30" customHeight="1" x14ac:dyDescent="0.2">
      <c r="A13" s="36"/>
      <c r="B13" s="37"/>
      <c r="C13" s="116">
        <v>4</v>
      </c>
      <c r="D13" s="116">
        <f t="shared" si="12"/>
        <v>2</v>
      </c>
      <c r="E13" s="116">
        <f t="shared" si="13"/>
        <v>0</v>
      </c>
      <c r="F13" s="117" t="str">
        <f t="shared" si="14"/>
        <v>sprawdz</v>
      </c>
      <c r="G13" s="118" t="str">
        <f t="shared" si="15"/>
        <v xml:space="preserve"> CHECK</v>
      </c>
      <c r="H13" s="116" t="str">
        <f t="shared" si="0"/>
        <v xml:space="preserve">wir. </v>
      </c>
      <c r="I13" s="117" t="str">
        <f t="shared" si="16"/>
        <v>AL.  4x50 mm2+AL. 1x25 mm2 przyłącze napow. nN</v>
      </c>
      <c r="J13" s="117" t="str">
        <f t="shared" si="17"/>
        <v xml:space="preserve">uchwyty, światłowód, 0 </v>
      </c>
      <c r="K13" s="117">
        <f t="shared" si="18"/>
        <v>0</v>
      </c>
      <c r="L13" s="40" t="s">
        <v>77</v>
      </c>
      <c r="M13" s="112"/>
      <c r="N13" s="30"/>
      <c r="O13" s="30"/>
      <c r="P13" s="114"/>
      <c r="Q13" s="43"/>
      <c r="R13" s="39">
        <v>1</v>
      </c>
      <c r="S13" s="30"/>
      <c r="T13" s="30">
        <f t="shared" si="9"/>
        <v>0</v>
      </c>
      <c r="U13" s="34"/>
      <c r="V13" s="35">
        <f t="shared" ca="1" si="10"/>
        <v>126</v>
      </c>
      <c r="W13" s="35">
        <f t="shared" ca="1" si="11"/>
        <v>2.1991148575128552</v>
      </c>
      <c r="X13" s="18" t="str">
        <f t="shared" si="1"/>
        <v>AL.  4x50 mm2+AL. 1x25 mm2</v>
      </c>
      <c r="Y13" s="18" t="str">
        <f t="shared" si="2"/>
        <v xml:space="preserve"> przyłącze napow. nN</v>
      </c>
      <c r="Z13" s="18">
        <f t="shared" si="3"/>
        <v>0</v>
      </c>
      <c r="AA13" s="16"/>
      <c r="AB13" s="35"/>
      <c r="AC13" s="35"/>
      <c r="AD13" s="35"/>
      <c r="AE13" s="35"/>
      <c r="AF13" s="35"/>
      <c r="AG13" s="35"/>
      <c r="AH13" s="35"/>
      <c r="AI13" s="35"/>
    </row>
    <row r="14" spans="1:35" s="9" customFormat="1" ht="30" customHeight="1" x14ac:dyDescent="0.2">
      <c r="A14" s="36"/>
      <c r="B14" s="37"/>
      <c r="C14" s="116">
        <v>5</v>
      </c>
      <c r="D14" s="116">
        <f t="shared" si="12"/>
        <v>3</v>
      </c>
      <c r="E14" s="116">
        <f t="shared" si="13"/>
        <v>0</v>
      </c>
      <c r="F14" s="117" t="str">
        <f t="shared" si="14"/>
        <v>sprawdz</v>
      </c>
      <c r="G14" s="118" t="str">
        <f t="shared" si="15"/>
        <v xml:space="preserve"> CHECK</v>
      </c>
      <c r="H14" s="116" t="str">
        <f t="shared" si="0"/>
        <v xml:space="preserve">wir. </v>
      </c>
      <c r="I14" s="117" t="str">
        <f t="shared" si="16"/>
        <v>AL.  4x50 mm2+AL. 1x25 mm2 przyłącze napow. nN</v>
      </c>
      <c r="J14" s="117" t="str">
        <f t="shared" si="17"/>
        <v xml:space="preserve">uchwyty, światłowód, 0 </v>
      </c>
      <c r="K14" s="117">
        <f t="shared" si="18"/>
        <v>0</v>
      </c>
      <c r="L14" s="40" t="s">
        <v>77</v>
      </c>
      <c r="M14" s="112"/>
      <c r="N14" s="39"/>
      <c r="O14" s="44"/>
      <c r="P14" s="114"/>
      <c r="Q14" s="43"/>
      <c r="R14" s="39">
        <v>1</v>
      </c>
      <c r="S14" s="30"/>
      <c r="T14" s="30">
        <f t="shared" si="9"/>
        <v>0</v>
      </c>
      <c r="U14" s="34"/>
      <c r="V14" s="35">
        <f t="shared" ca="1" si="10"/>
        <v>154</v>
      </c>
      <c r="W14" s="35">
        <f t="shared" ca="1" si="11"/>
        <v>2.6878070480712677</v>
      </c>
      <c r="X14" s="18" t="str">
        <f t="shared" si="1"/>
        <v>AL.  4x50 mm2+AL. 1x25 mm2</v>
      </c>
      <c r="Y14" s="18" t="str">
        <f t="shared" si="2"/>
        <v xml:space="preserve"> przyłącze napow. nN</v>
      </c>
      <c r="Z14" s="18">
        <f t="shared" si="3"/>
        <v>0</v>
      </c>
      <c r="AA14" s="16"/>
      <c r="AB14" s="35"/>
      <c r="AC14" s="35"/>
      <c r="AD14" s="35"/>
      <c r="AE14" s="35"/>
      <c r="AF14" s="35"/>
      <c r="AG14" s="35"/>
      <c r="AH14" s="35"/>
      <c r="AI14" s="35"/>
    </row>
    <row r="15" spans="1:35" s="9" customFormat="1" ht="30" customHeight="1" x14ac:dyDescent="0.2">
      <c r="A15" s="36"/>
      <c r="B15" s="37"/>
      <c r="C15" s="116">
        <v>6</v>
      </c>
      <c r="D15" s="116">
        <f t="shared" si="12"/>
        <v>4</v>
      </c>
      <c r="E15" s="116">
        <f t="shared" si="13"/>
        <v>0</v>
      </c>
      <c r="F15" s="117" t="str">
        <f t="shared" si="14"/>
        <v>sprawdz</v>
      </c>
      <c r="G15" s="118" t="str">
        <f t="shared" si="15"/>
        <v xml:space="preserve"> CHECK</v>
      </c>
      <c r="H15" s="116" t="str">
        <f t="shared" si="0"/>
        <v xml:space="preserve">wir. </v>
      </c>
      <c r="I15" s="117" t="str">
        <f t="shared" si="16"/>
        <v>AL.  4x50 mm2+AL. 1x25 mm2 przyłącze napow. nN</v>
      </c>
      <c r="J15" s="117" t="str">
        <f t="shared" si="17"/>
        <v xml:space="preserve">uchwyty, światłowód, 0 </v>
      </c>
      <c r="K15" s="117">
        <f t="shared" si="18"/>
        <v>0</v>
      </c>
      <c r="L15" s="40" t="s">
        <v>77</v>
      </c>
      <c r="M15" s="112"/>
      <c r="N15" s="30"/>
      <c r="O15" s="30"/>
      <c r="P15" s="114"/>
      <c r="Q15" s="43"/>
      <c r="R15" s="39">
        <v>1</v>
      </c>
      <c r="S15" s="30"/>
      <c r="T15" s="30">
        <f t="shared" si="9"/>
        <v>0</v>
      </c>
      <c r="U15" s="34"/>
      <c r="V15" s="35">
        <f t="shared" ca="1" si="10"/>
        <v>175</v>
      </c>
      <c r="W15" s="35">
        <f t="shared" ca="1" si="11"/>
        <v>3.0543261909900767</v>
      </c>
      <c r="X15" s="18" t="str">
        <f t="shared" si="1"/>
        <v>AL.  4x50 mm2+AL. 1x25 mm2</v>
      </c>
      <c r="Y15" s="18" t="str">
        <f t="shared" si="2"/>
        <v xml:space="preserve"> przyłącze napow. nN</v>
      </c>
      <c r="Z15" s="18">
        <f t="shared" si="3"/>
        <v>0</v>
      </c>
      <c r="AA15" s="16"/>
      <c r="AB15" s="35"/>
      <c r="AC15" s="35"/>
      <c r="AD15" s="35"/>
      <c r="AE15" s="35"/>
      <c r="AF15" s="35"/>
      <c r="AG15" s="35"/>
      <c r="AH15" s="35"/>
      <c r="AI15" s="35"/>
    </row>
    <row r="16" spans="1:35" s="9" customFormat="1" ht="30" customHeight="1" x14ac:dyDescent="0.2">
      <c r="A16" s="36"/>
      <c r="B16" s="37"/>
      <c r="C16" s="116">
        <v>7</v>
      </c>
      <c r="D16" s="116">
        <f t="shared" si="12"/>
        <v>5</v>
      </c>
      <c r="E16" s="116">
        <f t="shared" si="13"/>
        <v>0</v>
      </c>
      <c r="F16" s="117" t="str">
        <f t="shared" si="14"/>
        <v>sprawdz</v>
      </c>
      <c r="G16" s="118" t="str">
        <f t="shared" si="15"/>
        <v xml:space="preserve"> CHECK</v>
      </c>
      <c r="H16" s="116" t="str">
        <f t="shared" si="0"/>
        <v xml:space="preserve">wir. </v>
      </c>
      <c r="I16" s="117" t="str">
        <f t="shared" si="16"/>
        <v>AL.  4x50 mm2+AL. 1x25 mm2 przyłącze napow. nN</v>
      </c>
      <c r="J16" s="117" t="str">
        <f t="shared" si="17"/>
        <v xml:space="preserve">uchwyty, światłowód, 0 </v>
      </c>
      <c r="K16" s="117">
        <f t="shared" si="18"/>
        <v>0</v>
      </c>
      <c r="L16" s="40" t="s">
        <v>77</v>
      </c>
      <c r="M16" s="112"/>
      <c r="N16" s="30"/>
      <c r="O16" s="30"/>
      <c r="P16" s="114"/>
      <c r="Q16" s="43"/>
      <c r="R16" s="39">
        <v>1</v>
      </c>
      <c r="S16" s="30"/>
      <c r="T16" s="30">
        <f t="shared" si="9"/>
        <v>0</v>
      </c>
      <c r="U16" s="34"/>
      <c r="V16" s="35">
        <f t="shared" ca="1" si="10"/>
        <v>112</v>
      </c>
      <c r="W16" s="35">
        <f t="shared" ca="1" si="11"/>
        <v>1.9547687622336491</v>
      </c>
      <c r="X16" s="18" t="str">
        <f t="shared" si="1"/>
        <v>AL.  4x50 mm2+AL. 1x25 mm2</v>
      </c>
      <c r="Y16" s="18" t="str">
        <f t="shared" si="2"/>
        <v xml:space="preserve"> przyłącze napow. nN</v>
      </c>
      <c r="Z16" s="18">
        <f t="shared" si="3"/>
        <v>0</v>
      </c>
      <c r="AA16" s="16"/>
      <c r="AB16" s="35"/>
      <c r="AC16" s="35"/>
      <c r="AD16" s="35"/>
      <c r="AE16" s="35"/>
      <c r="AF16" s="35"/>
      <c r="AG16" s="35"/>
      <c r="AH16" s="35"/>
      <c r="AI16" s="35"/>
    </row>
    <row r="17" spans="1:35" s="9" customFormat="1" ht="30" customHeight="1" thickBot="1" x14ac:dyDescent="0.25">
      <c r="A17" s="36"/>
      <c r="B17" s="37"/>
      <c r="C17" s="116">
        <v>8</v>
      </c>
      <c r="D17" s="116">
        <f t="shared" si="12"/>
        <v>6</v>
      </c>
      <c r="E17" s="116">
        <f t="shared" si="13"/>
        <v>0</v>
      </c>
      <c r="F17" s="117" t="str">
        <f t="shared" si="14"/>
        <v>sprawdz</v>
      </c>
      <c r="G17" s="118" t="str">
        <f>IF(N17="P",1.4308*P17+64.2+37.8+T17,IF(OR(N17="Kr",N17="RPKr",N17="RPK",N17="K"),501+321.33+1.43*P17+79,IF(OR(N17="Nr",N17="N",N17="Nrp"),2*501*COS(W17/2)+20+79+125,IF(N17="Or",657,IF(OR(N17="Pb",N17="BN",N17="Pp"),1.43*P17+64.2+77.6+T18," CHECK")))))</f>
        <v xml:space="preserve"> CHECK</v>
      </c>
      <c r="H17" s="116" t="str">
        <f t="shared" si="0"/>
        <v xml:space="preserve">wir. </v>
      </c>
      <c r="I17" s="117" t="str">
        <f t="shared" si="16"/>
        <v>AL.  4x50 mm2+AL. 1x25 mm2 przyłącze napow. nN</v>
      </c>
      <c r="J17" s="117" t="str">
        <f t="shared" si="17"/>
        <v xml:space="preserve">uchwyty, światłowód, 0 </v>
      </c>
      <c r="K17" s="117">
        <f t="shared" si="18"/>
        <v>0</v>
      </c>
      <c r="L17" s="40" t="s">
        <v>77</v>
      </c>
      <c r="M17" s="112"/>
      <c r="N17" s="30"/>
      <c r="O17" s="30"/>
      <c r="P17" s="114"/>
      <c r="Q17" s="45"/>
      <c r="R17" s="39">
        <v>1</v>
      </c>
      <c r="S17" s="30"/>
      <c r="T17" s="30">
        <f t="shared" si="9"/>
        <v>0</v>
      </c>
      <c r="U17" s="34"/>
      <c r="V17" s="35">
        <f t="shared" ca="1" si="10"/>
        <v>179</v>
      </c>
      <c r="W17" s="35">
        <f t="shared" ca="1" si="11"/>
        <v>3.12413936106985</v>
      </c>
      <c r="X17" s="18" t="str">
        <f t="shared" si="1"/>
        <v>AL.  4x50 mm2+AL. 1x25 mm2</v>
      </c>
      <c r="Y17" s="18" t="str">
        <f t="shared" si="2"/>
        <v xml:space="preserve"> przyłącze napow. nN</v>
      </c>
      <c r="Z17" s="18">
        <f t="shared" si="3"/>
        <v>0</v>
      </c>
      <c r="AA17" s="16"/>
      <c r="AB17" s="35"/>
      <c r="AC17" s="35"/>
      <c r="AD17" s="35"/>
      <c r="AE17" s="35"/>
      <c r="AF17" s="35"/>
      <c r="AG17" s="35"/>
      <c r="AH17" s="35"/>
      <c r="AI17" s="35"/>
    </row>
    <row r="18" spans="1:35" s="9" customFormat="1" ht="30" customHeight="1" x14ac:dyDescent="0.2">
      <c r="A18" s="36"/>
      <c r="B18" s="37"/>
      <c r="C18" s="116">
        <v>9</v>
      </c>
      <c r="D18" s="116">
        <f>IF(E18=1,1,D17+1)</f>
        <v>7</v>
      </c>
      <c r="E18" s="116">
        <f t="shared" si="13"/>
        <v>0</v>
      </c>
      <c r="F18" s="117" t="str">
        <f t="shared" si="14"/>
        <v>sprawdz</v>
      </c>
      <c r="G18" s="118" t="str">
        <f t="shared" si="15"/>
        <v xml:space="preserve"> CHECK</v>
      </c>
      <c r="H18" s="116" t="str">
        <f t="shared" si="0"/>
        <v xml:space="preserve">wir. </v>
      </c>
      <c r="I18" s="117" t="str">
        <f t="shared" si="16"/>
        <v>AL.  4x50 mm2+AL. 1x25 mm2 przyłącze napow. nN</v>
      </c>
      <c r="J18" s="117" t="str">
        <f t="shared" si="17"/>
        <v xml:space="preserve">uchwyty, światłowód, 0 </v>
      </c>
      <c r="K18" s="117">
        <f t="shared" si="18"/>
        <v>0</v>
      </c>
      <c r="L18" s="40" t="s">
        <v>77</v>
      </c>
      <c r="M18" s="112"/>
      <c r="N18" s="39"/>
      <c r="O18" s="39"/>
      <c r="P18" s="114"/>
      <c r="Q18" s="43"/>
      <c r="R18" s="39">
        <v>1</v>
      </c>
      <c r="S18" s="30"/>
      <c r="T18" s="30">
        <f t="shared" si="9"/>
        <v>0</v>
      </c>
      <c r="U18" s="34"/>
      <c r="V18" s="35">
        <f t="shared" ca="1" si="10"/>
        <v>151</v>
      </c>
      <c r="W18" s="35">
        <f t="shared" ca="1" si="11"/>
        <v>2.6354471705114375</v>
      </c>
      <c r="X18" s="18" t="str">
        <f t="shared" si="1"/>
        <v>AL.  4x50 mm2+AL. 1x25 mm2</v>
      </c>
      <c r="Y18" s="18" t="str">
        <f t="shared" si="2"/>
        <v xml:space="preserve"> przyłącze napow. nN</v>
      </c>
      <c r="Z18" s="18">
        <f t="shared" si="3"/>
        <v>0</v>
      </c>
      <c r="AA18" s="16"/>
      <c r="AB18" s="35"/>
      <c r="AC18" s="35"/>
      <c r="AD18" s="35"/>
      <c r="AE18" s="35"/>
      <c r="AF18" s="35"/>
      <c r="AG18" s="35"/>
      <c r="AH18" s="35"/>
      <c r="AI18" s="35"/>
    </row>
    <row r="19" spans="1:35" s="9" customFormat="1" ht="30" customHeight="1" x14ac:dyDescent="0.2">
      <c r="A19" s="36"/>
      <c r="B19" s="37"/>
      <c r="C19" s="116">
        <v>10</v>
      </c>
      <c r="D19" s="116">
        <f t="shared" si="12"/>
        <v>8</v>
      </c>
      <c r="E19" s="116">
        <f t="shared" si="13"/>
        <v>0</v>
      </c>
      <c r="F19" s="117" t="str">
        <f t="shared" si="14"/>
        <v>sprawdz</v>
      </c>
      <c r="G19" s="118" t="str">
        <f t="shared" si="15"/>
        <v xml:space="preserve"> CHECK</v>
      </c>
      <c r="H19" s="116" t="str">
        <f t="shared" si="0"/>
        <v xml:space="preserve">wir. </v>
      </c>
      <c r="I19" s="117" t="str">
        <f t="shared" si="16"/>
        <v>AL.  4x50 mm2+AL. 1x25 mm2 przyłącze napow. nN</v>
      </c>
      <c r="J19" s="117" t="str">
        <f t="shared" si="17"/>
        <v xml:space="preserve">uchwyty, światłowód, 0 </v>
      </c>
      <c r="K19" s="117">
        <f t="shared" si="18"/>
        <v>0</v>
      </c>
      <c r="L19" s="40" t="s">
        <v>77</v>
      </c>
      <c r="M19" s="112"/>
      <c r="N19" s="39"/>
      <c r="O19" s="39"/>
      <c r="P19" s="114"/>
      <c r="Q19" s="43"/>
      <c r="R19" s="39">
        <v>1</v>
      </c>
      <c r="S19" s="39"/>
      <c r="T19" s="30">
        <f t="shared" si="9"/>
        <v>0</v>
      </c>
      <c r="U19" s="34"/>
      <c r="V19" s="35">
        <f t="shared" ca="1" si="10"/>
        <v>177</v>
      </c>
      <c r="W19" s="35">
        <f t="shared" ca="1" si="11"/>
        <v>3.0892327760299634</v>
      </c>
      <c r="X19" s="18" t="str">
        <f t="shared" si="1"/>
        <v>AL.  4x50 mm2+AL. 1x25 mm2</v>
      </c>
      <c r="Y19" s="18" t="str">
        <f t="shared" si="2"/>
        <v xml:space="preserve"> przyłącze napow. nN</v>
      </c>
      <c r="Z19" s="18">
        <f t="shared" si="3"/>
        <v>0</v>
      </c>
      <c r="AA19" s="16"/>
      <c r="AB19" s="35"/>
      <c r="AC19" s="35"/>
      <c r="AD19" s="35"/>
      <c r="AE19" s="35"/>
      <c r="AF19" s="35"/>
      <c r="AG19" s="35"/>
      <c r="AH19" s="35"/>
      <c r="AI19" s="35"/>
    </row>
    <row r="20" spans="1:35" s="9" customFormat="1" ht="30" customHeight="1" x14ac:dyDescent="0.2">
      <c r="A20" s="36"/>
      <c r="B20" s="37"/>
      <c r="C20" s="116">
        <v>11</v>
      </c>
      <c r="D20" s="116">
        <f t="shared" si="12"/>
        <v>9</v>
      </c>
      <c r="E20" s="116">
        <f t="shared" si="13"/>
        <v>0</v>
      </c>
      <c r="F20" s="117" t="str">
        <f t="shared" si="14"/>
        <v>sprawdz</v>
      </c>
      <c r="G20" s="118" t="str">
        <f t="shared" si="15"/>
        <v xml:space="preserve"> CHECK</v>
      </c>
      <c r="H20" s="116" t="str">
        <f t="shared" si="0"/>
        <v xml:space="preserve">wir. </v>
      </c>
      <c r="I20" s="117" t="str">
        <f t="shared" si="16"/>
        <v>AL.  4x50 mm2+AL. 1x25 mm2 przyłącze napow. nN</v>
      </c>
      <c r="J20" s="117" t="str">
        <f t="shared" si="17"/>
        <v xml:space="preserve">uchwyty, światłowód, 0 </v>
      </c>
      <c r="K20" s="117">
        <f t="shared" si="18"/>
        <v>0</v>
      </c>
      <c r="L20" s="40" t="s">
        <v>77</v>
      </c>
      <c r="M20" s="112"/>
      <c r="N20" s="39"/>
      <c r="O20" s="39"/>
      <c r="P20" s="114"/>
      <c r="Q20" s="43"/>
      <c r="R20" s="39">
        <v>1</v>
      </c>
      <c r="S20" s="39"/>
      <c r="T20" s="30">
        <f t="shared" si="9"/>
        <v>0</v>
      </c>
      <c r="U20" s="34"/>
      <c r="V20" s="35">
        <f t="shared" ca="1" si="10"/>
        <v>115</v>
      </c>
      <c r="W20" s="35">
        <f t="shared" ca="1" si="11"/>
        <v>2.0071286397934789</v>
      </c>
      <c r="X20" s="18" t="str">
        <f t="shared" si="1"/>
        <v>AL.  4x50 mm2+AL. 1x25 mm2</v>
      </c>
      <c r="Y20" s="18" t="str">
        <f t="shared" si="2"/>
        <v xml:space="preserve"> przyłącze napow. nN</v>
      </c>
      <c r="Z20" s="18">
        <f t="shared" si="3"/>
        <v>0</v>
      </c>
      <c r="AA20" s="16"/>
      <c r="AB20" s="35"/>
      <c r="AC20" s="35"/>
      <c r="AD20" s="35"/>
      <c r="AE20" s="35"/>
      <c r="AF20" s="35"/>
      <c r="AG20" s="35"/>
      <c r="AH20" s="35"/>
      <c r="AI20" s="35"/>
    </row>
    <row r="21" spans="1:35" s="9" customFormat="1" ht="30" customHeight="1" thickBot="1" x14ac:dyDescent="0.25">
      <c r="A21" s="36"/>
      <c r="B21" s="37"/>
      <c r="C21" s="116">
        <v>12</v>
      </c>
      <c r="D21" s="116">
        <f t="shared" si="12"/>
        <v>10</v>
      </c>
      <c r="E21" s="116">
        <f t="shared" si="13"/>
        <v>0</v>
      </c>
      <c r="F21" s="117" t="str">
        <f t="shared" si="14"/>
        <v>sprawdz</v>
      </c>
      <c r="G21" s="118" t="str">
        <f t="shared" si="15"/>
        <v xml:space="preserve"> CHECK</v>
      </c>
      <c r="H21" s="116" t="str">
        <f t="shared" si="0"/>
        <v xml:space="preserve">wir. </v>
      </c>
      <c r="I21" s="117" t="str">
        <f t="shared" si="16"/>
        <v>AL.  4x50 mm2+AL. 1x25 mm2 przyłącze napow. nN</v>
      </c>
      <c r="J21" s="117" t="str">
        <f t="shared" si="17"/>
        <v xml:space="preserve">uchwyty, światłowód, 0 </v>
      </c>
      <c r="K21" s="117">
        <f t="shared" si="18"/>
        <v>0</v>
      </c>
      <c r="L21" s="40" t="s">
        <v>77</v>
      </c>
      <c r="M21" s="112"/>
      <c r="N21" s="30"/>
      <c r="O21" s="30"/>
      <c r="P21" s="114"/>
      <c r="Q21" s="43"/>
      <c r="R21" s="39">
        <v>1</v>
      </c>
      <c r="S21" s="30"/>
      <c r="T21" s="30">
        <f t="shared" si="9"/>
        <v>0</v>
      </c>
      <c r="U21" s="34"/>
      <c r="V21" s="35">
        <f t="shared" ca="1" si="10"/>
        <v>171</v>
      </c>
      <c r="W21" s="35">
        <f t="shared" ca="1" si="11"/>
        <v>2.9845130209103035</v>
      </c>
      <c r="X21" s="18" t="str">
        <f t="shared" si="1"/>
        <v>AL.  4x50 mm2+AL. 1x25 mm2</v>
      </c>
      <c r="Y21" s="18" t="str">
        <f t="shared" si="2"/>
        <v xml:space="preserve"> przyłącze napow. nN</v>
      </c>
      <c r="Z21" s="18">
        <f t="shared" si="3"/>
        <v>0</v>
      </c>
      <c r="AA21" s="16"/>
      <c r="AB21" s="35"/>
      <c r="AC21" s="35"/>
      <c r="AD21" s="35"/>
      <c r="AE21" s="35"/>
      <c r="AF21" s="35"/>
      <c r="AG21" s="35"/>
      <c r="AH21" s="35"/>
      <c r="AI21" s="35"/>
    </row>
    <row r="22" spans="1:35" s="9" customFormat="1" ht="30" customHeight="1" x14ac:dyDescent="0.2">
      <c r="A22" s="36"/>
      <c r="B22" s="37"/>
      <c r="C22" s="116">
        <v>13</v>
      </c>
      <c r="D22" s="116">
        <f t="shared" si="12"/>
        <v>11</v>
      </c>
      <c r="E22" s="116">
        <f t="shared" si="13"/>
        <v>0</v>
      </c>
      <c r="F22" s="117" t="str">
        <f t="shared" si="14"/>
        <v>sprawdz</v>
      </c>
      <c r="G22" s="118" t="str">
        <f t="shared" si="15"/>
        <v xml:space="preserve"> CHECK</v>
      </c>
      <c r="H22" s="116" t="str">
        <f t="shared" si="0"/>
        <v xml:space="preserve">wir. </v>
      </c>
      <c r="I22" s="117" t="str">
        <f t="shared" si="16"/>
        <v>AL.  4x50 mm2+AL. 1x25 mm2 przyłącze napow. nN</v>
      </c>
      <c r="J22" s="117" t="str">
        <f t="shared" si="17"/>
        <v xml:space="preserve">uchwyty, światłowód, 0 </v>
      </c>
      <c r="K22" s="117">
        <f t="shared" si="18"/>
        <v>0</v>
      </c>
      <c r="L22" s="40" t="s">
        <v>77</v>
      </c>
      <c r="M22" s="112"/>
      <c r="N22" s="30"/>
      <c r="O22" s="30"/>
      <c r="P22" s="114"/>
      <c r="Q22" s="41"/>
      <c r="R22" s="39">
        <v>1</v>
      </c>
      <c r="S22" s="30"/>
      <c r="T22" s="30">
        <f t="shared" si="9"/>
        <v>0</v>
      </c>
      <c r="U22" s="34"/>
      <c r="V22" s="35">
        <f t="shared" ca="1" si="10"/>
        <v>159</v>
      </c>
      <c r="W22" s="35">
        <f t="shared" ca="1" si="11"/>
        <v>2.7750735106709841</v>
      </c>
      <c r="X22" s="18" t="str">
        <f t="shared" si="1"/>
        <v>AL.  4x50 mm2+AL. 1x25 mm2</v>
      </c>
      <c r="Y22" s="18" t="str">
        <f t="shared" si="2"/>
        <v xml:space="preserve"> przyłącze napow. nN</v>
      </c>
      <c r="Z22" s="18">
        <f t="shared" si="3"/>
        <v>0</v>
      </c>
      <c r="AA22" s="16"/>
      <c r="AB22" s="35"/>
      <c r="AC22" s="35"/>
      <c r="AD22" s="35"/>
      <c r="AE22" s="35"/>
      <c r="AF22" s="35"/>
      <c r="AG22" s="35"/>
      <c r="AH22" s="35"/>
      <c r="AI22" s="35"/>
    </row>
    <row r="23" spans="1:35" s="9" customFormat="1" ht="30" customHeight="1" x14ac:dyDescent="0.2">
      <c r="A23" s="36"/>
      <c r="B23" s="37"/>
      <c r="C23" s="116">
        <v>14</v>
      </c>
      <c r="D23" s="116">
        <f t="shared" si="12"/>
        <v>12</v>
      </c>
      <c r="E23" s="116">
        <f t="shared" si="13"/>
        <v>0</v>
      </c>
      <c r="F23" s="117" t="str">
        <f t="shared" si="14"/>
        <v>sprawdz</v>
      </c>
      <c r="G23" s="118" t="str">
        <f t="shared" si="15"/>
        <v xml:space="preserve"> CHECK</v>
      </c>
      <c r="H23" s="116" t="str">
        <f t="shared" si="0"/>
        <v xml:space="preserve">wir. </v>
      </c>
      <c r="I23" s="117" t="str">
        <f t="shared" si="16"/>
        <v>AL.  4x50 mm2+AL. 1x25 mm2 przyłącze napow. nN</v>
      </c>
      <c r="J23" s="117" t="str">
        <f t="shared" si="17"/>
        <v xml:space="preserve">uchwyty, światłowód, 0 </v>
      </c>
      <c r="K23" s="117">
        <f t="shared" si="18"/>
        <v>0</v>
      </c>
      <c r="L23" s="40" t="s">
        <v>77</v>
      </c>
      <c r="M23" s="112"/>
      <c r="N23" s="30"/>
      <c r="O23" s="30"/>
      <c r="P23" s="114"/>
      <c r="Q23" s="43"/>
      <c r="R23" s="39">
        <v>1</v>
      </c>
      <c r="S23" s="30"/>
      <c r="T23" s="30">
        <f t="shared" si="9"/>
        <v>0</v>
      </c>
      <c r="U23" s="34"/>
      <c r="V23" s="35">
        <f t="shared" ca="1" si="10"/>
        <v>179</v>
      </c>
      <c r="W23" s="35">
        <f t="shared" ca="1" si="11"/>
        <v>3.12413936106985</v>
      </c>
      <c r="X23" s="18" t="str">
        <f t="shared" si="1"/>
        <v>AL.  4x50 mm2+AL. 1x25 mm2</v>
      </c>
      <c r="Y23" s="18" t="str">
        <f t="shared" si="2"/>
        <v xml:space="preserve"> przyłącze napow. nN</v>
      </c>
      <c r="Z23" s="18">
        <f t="shared" si="3"/>
        <v>0</v>
      </c>
      <c r="AA23" s="16"/>
      <c r="AB23" s="35"/>
      <c r="AC23" s="35"/>
      <c r="AD23" s="35"/>
      <c r="AE23" s="35"/>
      <c r="AF23" s="35"/>
      <c r="AG23" s="35"/>
      <c r="AH23" s="35"/>
      <c r="AI23" s="35"/>
    </row>
    <row r="24" spans="1:35" s="9" customFormat="1" ht="30" customHeight="1" x14ac:dyDescent="0.2">
      <c r="A24" s="36"/>
      <c r="B24" s="37"/>
      <c r="C24" s="116">
        <v>15</v>
      </c>
      <c r="D24" s="116">
        <f t="shared" si="12"/>
        <v>13</v>
      </c>
      <c r="E24" s="116">
        <f t="shared" si="13"/>
        <v>0</v>
      </c>
      <c r="F24" s="117" t="str">
        <f t="shared" si="14"/>
        <v>sprawdz</v>
      </c>
      <c r="G24" s="118" t="str">
        <f t="shared" si="15"/>
        <v xml:space="preserve"> CHECK</v>
      </c>
      <c r="H24" s="116" t="str">
        <f t="shared" si="0"/>
        <v xml:space="preserve">wir. </v>
      </c>
      <c r="I24" s="117" t="str">
        <f t="shared" si="16"/>
        <v>AL.  4x50 mm2+AL. 1x25 mm2 przyłącze napow. nN</v>
      </c>
      <c r="J24" s="117" t="str">
        <f t="shared" si="17"/>
        <v xml:space="preserve">uchwyty, światłowód, 0 </v>
      </c>
      <c r="K24" s="117">
        <f t="shared" si="18"/>
        <v>0</v>
      </c>
      <c r="L24" s="40" t="s">
        <v>77</v>
      </c>
      <c r="M24" s="112"/>
      <c r="N24" s="30"/>
      <c r="O24" s="44"/>
      <c r="P24" s="114"/>
      <c r="Q24" s="43"/>
      <c r="R24" s="39">
        <v>1</v>
      </c>
      <c r="S24" s="30"/>
      <c r="T24" s="30">
        <f t="shared" si="9"/>
        <v>0</v>
      </c>
      <c r="U24" s="34"/>
      <c r="V24" s="35">
        <f t="shared" ca="1" si="10"/>
        <v>123</v>
      </c>
      <c r="W24" s="35">
        <f t="shared" ca="1" si="11"/>
        <v>2.1467549799530254</v>
      </c>
      <c r="X24" s="18" t="str">
        <f t="shared" si="1"/>
        <v>AL.  4x50 mm2+AL. 1x25 mm2</v>
      </c>
      <c r="Y24" s="18" t="str">
        <f t="shared" si="2"/>
        <v xml:space="preserve"> przyłącze napow. nN</v>
      </c>
      <c r="Z24" s="18">
        <f t="shared" si="3"/>
        <v>0</v>
      </c>
      <c r="AA24" s="16"/>
      <c r="AB24" s="35"/>
      <c r="AC24" s="35"/>
      <c r="AD24" s="35"/>
      <c r="AE24" s="35"/>
      <c r="AF24" s="35"/>
      <c r="AG24" s="35"/>
      <c r="AH24" s="35"/>
      <c r="AI24" s="35"/>
    </row>
    <row r="25" spans="1:35" s="9" customFormat="1" ht="30" customHeight="1" x14ac:dyDescent="0.2">
      <c r="A25" s="36"/>
      <c r="B25" s="37"/>
      <c r="C25" s="116">
        <v>16</v>
      </c>
      <c r="D25" s="116">
        <f t="shared" si="12"/>
        <v>14</v>
      </c>
      <c r="E25" s="116">
        <f t="shared" si="13"/>
        <v>0</v>
      </c>
      <c r="F25" s="117" t="str">
        <f t="shared" si="14"/>
        <v>sprawdz</v>
      </c>
      <c r="G25" s="118" t="str">
        <f t="shared" si="15"/>
        <v xml:space="preserve"> CHECK</v>
      </c>
      <c r="H25" s="116" t="str">
        <f t="shared" si="0"/>
        <v xml:space="preserve">wir. </v>
      </c>
      <c r="I25" s="117" t="str">
        <f t="shared" si="16"/>
        <v>AL.  4x50 mm2+AL. 1x25 mm2 przyłącze napow. nN</v>
      </c>
      <c r="J25" s="117" t="str">
        <f t="shared" si="17"/>
        <v xml:space="preserve">uchwyty, światłowód, 0 </v>
      </c>
      <c r="K25" s="117">
        <f t="shared" si="18"/>
        <v>0</v>
      </c>
      <c r="L25" s="40" t="s">
        <v>77</v>
      </c>
      <c r="M25" s="112"/>
      <c r="N25" s="30"/>
      <c r="O25" s="30"/>
      <c r="P25" s="114"/>
      <c r="Q25" s="43"/>
      <c r="R25" s="39">
        <v>1</v>
      </c>
      <c r="S25" s="30"/>
      <c r="T25" s="30">
        <f t="shared" si="9"/>
        <v>0</v>
      </c>
      <c r="U25" s="34"/>
      <c r="V25" s="35">
        <f t="shared" ca="1" si="10"/>
        <v>176</v>
      </c>
      <c r="W25" s="35">
        <f t="shared" ca="1" si="11"/>
        <v>3.0717794835100198</v>
      </c>
      <c r="X25" s="18" t="str">
        <f t="shared" si="1"/>
        <v>AL.  4x50 mm2+AL. 1x25 mm2</v>
      </c>
      <c r="Y25" s="18" t="str">
        <f t="shared" si="2"/>
        <v xml:space="preserve"> przyłącze napow. nN</v>
      </c>
      <c r="Z25" s="18">
        <f t="shared" si="3"/>
        <v>0</v>
      </c>
      <c r="AA25" s="16"/>
      <c r="AB25" s="35"/>
      <c r="AC25" s="35"/>
      <c r="AD25" s="35"/>
      <c r="AE25" s="35"/>
      <c r="AF25" s="35"/>
      <c r="AG25" s="35"/>
      <c r="AH25" s="35"/>
      <c r="AI25" s="35"/>
    </row>
    <row r="26" spans="1:35" s="9" customFormat="1" ht="30" customHeight="1" x14ac:dyDescent="0.2">
      <c r="A26" s="36"/>
      <c r="B26" s="37"/>
      <c r="C26" s="116">
        <v>17</v>
      </c>
      <c r="D26" s="116">
        <f t="shared" si="12"/>
        <v>15</v>
      </c>
      <c r="E26" s="116">
        <f t="shared" si="13"/>
        <v>0</v>
      </c>
      <c r="F26" s="117" t="str">
        <f t="shared" si="14"/>
        <v>sprawdz</v>
      </c>
      <c r="G26" s="118" t="str">
        <f t="shared" si="15"/>
        <v xml:space="preserve"> CHECK</v>
      </c>
      <c r="H26" s="116" t="str">
        <f t="shared" si="0"/>
        <v xml:space="preserve">wir. </v>
      </c>
      <c r="I26" s="117" t="str">
        <f t="shared" si="16"/>
        <v>AL.  4x50 mm2+AL. 1x25 mm2 przyłącze napow. nN</v>
      </c>
      <c r="J26" s="117" t="str">
        <f t="shared" si="17"/>
        <v xml:space="preserve">uchwyty, światłowód, 0 </v>
      </c>
      <c r="K26" s="117">
        <f t="shared" si="18"/>
        <v>0</v>
      </c>
      <c r="L26" s="40" t="s">
        <v>77</v>
      </c>
      <c r="M26" s="112"/>
      <c r="N26" s="30"/>
      <c r="O26" s="30"/>
      <c r="P26" s="114"/>
      <c r="Q26" s="43"/>
      <c r="R26" s="39">
        <v>1</v>
      </c>
      <c r="S26" s="30"/>
      <c r="T26" s="30">
        <f t="shared" si="9"/>
        <v>0</v>
      </c>
      <c r="U26" s="34"/>
      <c r="V26" s="35">
        <f t="shared" ca="1" si="10"/>
        <v>169</v>
      </c>
      <c r="W26" s="35">
        <f t="shared" ca="1" si="11"/>
        <v>2.9496064358704168</v>
      </c>
      <c r="X26" s="18" t="str">
        <f t="shared" si="1"/>
        <v>AL.  4x50 mm2+AL. 1x25 mm2</v>
      </c>
      <c r="Y26" s="18" t="str">
        <f t="shared" si="2"/>
        <v xml:space="preserve"> przyłącze napow. nN</v>
      </c>
      <c r="Z26" s="18">
        <f t="shared" si="3"/>
        <v>0</v>
      </c>
      <c r="AA26" s="16"/>
      <c r="AB26" s="35"/>
      <c r="AC26" s="35"/>
      <c r="AD26" s="35"/>
      <c r="AE26" s="35"/>
      <c r="AF26" s="35"/>
      <c r="AG26" s="35"/>
      <c r="AH26" s="35"/>
      <c r="AI26" s="35"/>
    </row>
    <row r="27" spans="1:35" s="9" customFormat="1" ht="30" customHeight="1" x14ac:dyDescent="0.2">
      <c r="A27" s="36"/>
      <c r="B27" s="37"/>
      <c r="C27" s="116">
        <v>18</v>
      </c>
      <c r="D27" s="116">
        <f t="shared" si="12"/>
        <v>16</v>
      </c>
      <c r="E27" s="116">
        <f t="shared" si="13"/>
        <v>0</v>
      </c>
      <c r="F27" s="117" t="str">
        <f t="shared" si="14"/>
        <v>sprawdz</v>
      </c>
      <c r="G27" s="118" t="str">
        <f t="shared" si="15"/>
        <v xml:space="preserve"> CHECK</v>
      </c>
      <c r="H27" s="116" t="str">
        <f t="shared" si="0"/>
        <v xml:space="preserve">wir. </v>
      </c>
      <c r="I27" s="117" t="str">
        <f t="shared" si="16"/>
        <v>AL.  4x50 mm2+AL. 1x25 mm2 przyłącze napow. nN</v>
      </c>
      <c r="J27" s="117" t="str">
        <f t="shared" si="17"/>
        <v xml:space="preserve">uchwyty, światłowód, 0 </v>
      </c>
      <c r="K27" s="117">
        <f t="shared" si="18"/>
        <v>0</v>
      </c>
      <c r="L27" s="40" t="s">
        <v>77</v>
      </c>
      <c r="M27" s="112"/>
      <c r="N27" s="30"/>
      <c r="O27" s="30"/>
      <c r="P27" s="114"/>
      <c r="Q27" s="43"/>
      <c r="R27" s="39">
        <v>1</v>
      </c>
      <c r="S27" s="30"/>
      <c r="T27" s="30">
        <f t="shared" si="9"/>
        <v>0</v>
      </c>
      <c r="U27" s="34"/>
      <c r="V27" s="35">
        <f t="shared" ca="1" si="10"/>
        <v>95</v>
      </c>
      <c r="W27" s="35">
        <f t="shared" ca="1" si="11"/>
        <v>1.6580627893946132</v>
      </c>
      <c r="X27" s="18" t="str">
        <f t="shared" si="1"/>
        <v>AL.  4x50 mm2+AL. 1x25 mm2</v>
      </c>
      <c r="Y27" s="18" t="str">
        <f t="shared" si="2"/>
        <v xml:space="preserve"> przyłącze napow. nN</v>
      </c>
      <c r="Z27" s="18">
        <f t="shared" si="3"/>
        <v>0</v>
      </c>
      <c r="AA27" s="16"/>
      <c r="AB27" s="35"/>
      <c r="AC27" s="35"/>
      <c r="AD27" s="35"/>
      <c r="AE27" s="35"/>
      <c r="AF27" s="35"/>
      <c r="AG27" s="35"/>
      <c r="AH27" s="35"/>
      <c r="AI27" s="35"/>
    </row>
    <row r="28" spans="1:35" s="9" customFormat="1" ht="30" customHeight="1" x14ac:dyDescent="0.2">
      <c r="A28" s="36"/>
      <c r="B28" s="37"/>
      <c r="C28" s="116">
        <v>19</v>
      </c>
      <c r="D28" s="116">
        <f t="shared" si="12"/>
        <v>17</v>
      </c>
      <c r="E28" s="116">
        <f t="shared" si="13"/>
        <v>0</v>
      </c>
      <c r="F28" s="117" t="str">
        <f t="shared" si="14"/>
        <v>sprawdz</v>
      </c>
      <c r="G28" s="118" t="str">
        <f t="shared" si="15"/>
        <v xml:space="preserve"> CHECK</v>
      </c>
      <c r="H28" s="116" t="str">
        <f t="shared" si="0"/>
        <v xml:space="preserve">wir. </v>
      </c>
      <c r="I28" s="117" t="str">
        <f t="shared" si="16"/>
        <v>AL.  4x50 mm2+AL. 1x25 mm2 przyłącze napow. nN</v>
      </c>
      <c r="J28" s="117" t="str">
        <f t="shared" si="17"/>
        <v xml:space="preserve">uchwyty, światłowód, 0 </v>
      </c>
      <c r="K28" s="117">
        <f t="shared" si="18"/>
        <v>0</v>
      </c>
      <c r="L28" s="40" t="s">
        <v>77</v>
      </c>
      <c r="M28" s="112"/>
      <c r="N28" s="30"/>
      <c r="O28" s="30"/>
      <c r="P28" s="114"/>
      <c r="Q28" s="43"/>
      <c r="R28" s="39">
        <v>1</v>
      </c>
      <c r="S28" s="30"/>
      <c r="T28" s="30">
        <f t="shared" si="9"/>
        <v>0</v>
      </c>
      <c r="U28" s="34"/>
      <c r="V28" s="35">
        <f t="shared" ca="1" si="10"/>
        <v>107</v>
      </c>
      <c r="W28" s="35">
        <f t="shared" ca="1" si="11"/>
        <v>1.8675022996339325</v>
      </c>
      <c r="X28" s="18" t="str">
        <f t="shared" si="1"/>
        <v>AL.  4x50 mm2+AL. 1x25 mm2</v>
      </c>
      <c r="Y28" s="18" t="str">
        <f t="shared" si="2"/>
        <v xml:space="preserve"> przyłącze napow. nN</v>
      </c>
      <c r="Z28" s="18">
        <f t="shared" si="3"/>
        <v>0</v>
      </c>
      <c r="AA28" s="16"/>
      <c r="AB28" s="35"/>
      <c r="AC28" s="35"/>
      <c r="AD28" s="35"/>
      <c r="AE28" s="35"/>
      <c r="AF28" s="35"/>
      <c r="AG28" s="35"/>
      <c r="AH28" s="35"/>
      <c r="AI28" s="35"/>
    </row>
    <row r="29" spans="1:35" s="9" customFormat="1" ht="30" customHeight="1" x14ac:dyDescent="0.2">
      <c r="A29" s="36"/>
      <c r="B29" s="37"/>
      <c r="C29" s="116">
        <v>20</v>
      </c>
      <c r="D29" s="116">
        <f t="shared" si="12"/>
        <v>18</v>
      </c>
      <c r="E29" s="116">
        <f t="shared" si="13"/>
        <v>0</v>
      </c>
      <c r="F29" s="117" t="str">
        <f t="shared" si="14"/>
        <v>sprawdz</v>
      </c>
      <c r="G29" s="118" t="str">
        <f t="shared" si="15"/>
        <v xml:space="preserve"> CHECK</v>
      </c>
      <c r="H29" s="116" t="str">
        <f t="shared" si="0"/>
        <v xml:space="preserve">wir. </v>
      </c>
      <c r="I29" s="117" t="str">
        <f t="shared" si="16"/>
        <v>AL.  4x50 mm2+AL. 1x25 mm2 przyłącze napow. nN</v>
      </c>
      <c r="J29" s="117" t="str">
        <f t="shared" si="17"/>
        <v xml:space="preserve">uchwyty, światłowód, 0 </v>
      </c>
      <c r="K29" s="117">
        <f t="shared" si="18"/>
        <v>0</v>
      </c>
      <c r="L29" s="40" t="s">
        <v>77</v>
      </c>
      <c r="M29" s="112"/>
      <c r="N29" s="30"/>
      <c r="O29" s="30"/>
      <c r="P29" s="114"/>
      <c r="Q29" s="43"/>
      <c r="R29" s="39">
        <v>1</v>
      </c>
      <c r="S29" s="30"/>
      <c r="T29" s="30">
        <f t="shared" si="9"/>
        <v>0</v>
      </c>
      <c r="U29" s="34"/>
      <c r="V29" s="35">
        <f t="shared" ca="1" si="10"/>
        <v>108</v>
      </c>
      <c r="W29" s="35">
        <f t="shared" ca="1" si="11"/>
        <v>1.8849555921538759</v>
      </c>
      <c r="X29" s="18" t="str">
        <f t="shared" si="1"/>
        <v>AL.  4x50 mm2+AL. 1x25 mm2</v>
      </c>
      <c r="Y29" s="18" t="str">
        <f t="shared" si="2"/>
        <v xml:space="preserve"> przyłącze napow. nN</v>
      </c>
      <c r="Z29" s="18">
        <f t="shared" si="3"/>
        <v>0</v>
      </c>
      <c r="AA29" s="16"/>
      <c r="AB29" s="35"/>
      <c r="AC29" s="35"/>
      <c r="AD29" s="35"/>
      <c r="AE29" s="35"/>
      <c r="AF29" s="35"/>
      <c r="AG29" s="35"/>
      <c r="AH29" s="35"/>
      <c r="AI29" s="35"/>
    </row>
    <row r="30" spans="1:35" s="9" customFormat="1" ht="30" customHeight="1" x14ac:dyDescent="0.2">
      <c r="A30" s="36"/>
      <c r="B30" s="37"/>
      <c r="C30" s="116">
        <v>21</v>
      </c>
      <c r="D30" s="116">
        <f t="shared" si="12"/>
        <v>19</v>
      </c>
      <c r="E30" s="116">
        <f t="shared" si="13"/>
        <v>0</v>
      </c>
      <c r="F30" s="117" t="str">
        <f t="shared" si="14"/>
        <v>sprawdz</v>
      </c>
      <c r="G30" s="118" t="str">
        <f t="shared" si="15"/>
        <v xml:space="preserve"> CHECK</v>
      </c>
      <c r="H30" s="116" t="str">
        <f t="shared" si="0"/>
        <v xml:space="preserve">wir. </v>
      </c>
      <c r="I30" s="117" t="str">
        <f t="shared" si="16"/>
        <v>AL.  4x50 mm2+AL. 1x25 mm2 przyłącze napow. nN</v>
      </c>
      <c r="J30" s="117" t="str">
        <f t="shared" si="17"/>
        <v xml:space="preserve">uchwyty, światłowód, 0 </v>
      </c>
      <c r="K30" s="117">
        <f t="shared" si="18"/>
        <v>0</v>
      </c>
      <c r="L30" s="40" t="s">
        <v>77</v>
      </c>
      <c r="M30" s="112"/>
      <c r="N30" s="30"/>
      <c r="O30" s="30"/>
      <c r="P30" s="114"/>
      <c r="Q30" s="43"/>
      <c r="R30" s="39">
        <v>1</v>
      </c>
      <c r="S30" s="30"/>
      <c r="T30" s="30">
        <f t="shared" si="9"/>
        <v>0</v>
      </c>
      <c r="U30" s="34"/>
      <c r="V30" s="35">
        <f t="shared" ca="1" si="10"/>
        <v>135</v>
      </c>
      <c r="W30" s="35">
        <f t="shared" ca="1" si="11"/>
        <v>2.3561944901923448</v>
      </c>
      <c r="X30" s="18" t="str">
        <f t="shared" si="1"/>
        <v>AL.  4x50 mm2+AL. 1x25 mm2</v>
      </c>
      <c r="Y30" s="18" t="str">
        <f t="shared" si="2"/>
        <v xml:space="preserve"> przyłącze napow. nN</v>
      </c>
      <c r="Z30" s="18">
        <f t="shared" si="3"/>
        <v>0</v>
      </c>
      <c r="AA30" s="16"/>
      <c r="AB30" s="35"/>
      <c r="AC30" s="35"/>
      <c r="AD30" s="35"/>
      <c r="AE30" s="35"/>
      <c r="AF30" s="35"/>
      <c r="AG30" s="35"/>
      <c r="AH30" s="35"/>
      <c r="AI30" s="35"/>
    </row>
    <row r="31" spans="1:35" s="9" customFormat="1" ht="30" customHeight="1" thickBot="1" x14ac:dyDescent="0.25">
      <c r="A31" s="36"/>
      <c r="B31" s="37"/>
      <c r="C31" s="116">
        <v>22</v>
      </c>
      <c r="D31" s="116">
        <f t="shared" si="12"/>
        <v>20</v>
      </c>
      <c r="E31" s="116">
        <f t="shared" si="13"/>
        <v>0</v>
      </c>
      <c r="F31" s="117" t="str">
        <f t="shared" si="14"/>
        <v>sprawdz</v>
      </c>
      <c r="G31" s="118" t="str">
        <f t="shared" si="15"/>
        <v xml:space="preserve"> CHECK</v>
      </c>
      <c r="H31" s="116" t="str">
        <f t="shared" si="0"/>
        <v xml:space="preserve">wir. </v>
      </c>
      <c r="I31" s="117" t="str">
        <f t="shared" si="16"/>
        <v>AL.  4x50 mm2+AL. 1x25 mm2 przyłącze napow. nN</v>
      </c>
      <c r="J31" s="117" t="str">
        <f t="shared" si="17"/>
        <v xml:space="preserve">uchwyty, światłowód, 0 </v>
      </c>
      <c r="K31" s="117">
        <f t="shared" si="18"/>
        <v>0</v>
      </c>
      <c r="L31" s="40" t="s">
        <v>77</v>
      </c>
      <c r="M31" s="112"/>
      <c r="N31" s="39"/>
      <c r="O31" s="39"/>
      <c r="P31" s="114"/>
      <c r="Q31" s="45"/>
      <c r="R31" s="39">
        <v>1</v>
      </c>
      <c r="S31" s="30"/>
      <c r="T31" s="30">
        <f t="shared" si="9"/>
        <v>0</v>
      </c>
      <c r="U31" s="34"/>
      <c r="V31" s="35">
        <f t="shared" ca="1" si="10"/>
        <v>113</v>
      </c>
      <c r="W31" s="35">
        <f t="shared" ca="1" si="11"/>
        <v>1.9722220547535925</v>
      </c>
      <c r="X31" s="18" t="str">
        <f t="shared" si="1"/>
        <v>AL.  4x50 mm2+AL. 1x25 mm2</v>
      </c>
      <c r="Y31" s="18" t="str">
        <f t="shared" si="2"/>
        <v xml:space="preserve"> przyłącze napow. nN</v>
      </c>
      <c r="Z31" s="18">
        <f t="shared" si="3"/>
        <v>0</v>
      </c>
      <c r="AA31" s="16"/>
      <c r="AB31" s="35"/>
      <c r="AC31" s="35"/>
      <c r="AD31" s="35"/>
      <c r="AE31" s="35"/>
      <c r="AF31" s="35"/>
      <c r="AG31" s="35"/>
      <c r="AH31" s="35"/>
      <c r="AI31" s="35"/>
    </row>
    <row r="32" spans="1:35" s="9" customFormat="1" ht="30" customHeight="1" x14ac:dyDescent="0.2">
      <c r="A32" s="36"/>
      <c r="B32" s="37"/>
      <c r="C32" s="116">
        <v>23</v>
      </c>
      <c r="D32" s="116">
        <f t="shared" si="12"/>
        <v>21</v>
      </c>
      <c r="E32" s="116">
        <f t="shared" si="13"/>
        <v>0</v>
      </c>
      <c r="F32" s="117" t="str">
        <f t="shared" si="14"/>
        <v>sprawdz</v>
      </c>
      <c r="G32" s="118" t="str">
        <f t="shared" si="15"/>
        <v xml:space="preserve"> CHECK</v>
      </c>
      <c r="H32" s="116" t="str">
        <f t="shared" si="0"/>
        <v xml:space="preserve">wir. </v>
      </c>
      <c r="I32" s="117" t="str">
        <f t="shared" si="16"/>
        <v>AL.  4x50 mm2+AL. 1x25 mm2 przyłącze napow. nN</v>
      </c>
      <c r="J32" s="117" t="str">
        <f t="shared" si="17"/>
        <v xml:space="preserve">uchwyty, światłowód, 0 </v>
      </c>
      <c r="K32" s="117">
        <f t="shared" si="18"/>
        <v>0</v>
      </c>
      <c r="L32" s="40" t="s">
        <v>77</v>
      </c>
      <c r="M32" s="112"/>
      <c r="N32" s="39"/>
      <c r="O32" s="39"/>
      <c r="P32" s="113"/>
      <c r="Q32" s="19"/>
      <c r="R32" s="39">
        <v>1</v>
      </c>
      <c r="S32" s="30"/>
      <c r="T32" s="30">
        <f t="shared" si="9"/>
        <v>0</v>
      </c>
      <c r="U32" s="34"/>
      <c r="V32" s="35">
        <f t="shared" ca="1" si="10"/>
        <v>102</v>
      </c>
      <c r="W32" s="35">
        <f t="shared" ca="1" si="11"/>
        <v>1.7802358370342162</v>
      </c>
      <c r="X32" s="18" t="str">
        <f t="shared" si="1"/>
        <v>AL.  4x50 mm2+AL. 1x25 mm2</v>
      </c>
      <c r="Y32" s="18" t="str">
        <f t="shared" si="2"/>
        <v xml:space="preserve"> przyłącze napow. nN</v>
      </c>
      <c r="Z32" s="18">
        <f t="shared" si="3"/>
        <v>0</v>
      </c>
      <c r="AA32" s="16"/>
      <c r="AB32" s="35"/>
      <c r="AC32" s="35"/>
      <c r="AD32" s="35"/>
      <c r="AE32" s="35"/>
      <c r="AF32" s="35"/>
      <c r="AG32" s="35"/>
      <c r="AH32" s="35"/>
      <c r="AI32" s="35"/>
    </row>
    <row r="33" spans="1:35" s="9" customFormat="1" ht="30" customHeight="1" x14ac:dyDescent="0.2">
      <c r="A33" s="36"/>
      <c r="B33" s="37"/>
      <c r="C33" s="116">
        <v>24</v>
      </c>
      <c r="D33" s="116">
        <f t="shared" si="12"/>
        <v>22</v>
      </c>
      <c r="E33" s="116">
        <f t="shared" si="13"/>
        <v>0</v>
      </c>
      <c r="F33" s="117" t="str">
        <f t="shared" si="14"/>
        <v>sprawdz</v>
      </c>
      <c r="G33" s="118" t="str">
        <f t="shared" si="15"/>
        <v xml:space="preserve"> CHECK</v>
      </c>
      <c r="H33" s="116" t="str">
        <f t="shared" si="0"/>
        <v xml:space="preserve">wir. </v>
      </c>
      <c r="I33" s="117" t="str">
        <f t="shared" si="16"/>
        <v>AL.  4x50 mm2+AL. 1x25 mm2 przyłącze napow. nN</v>
      </c>
      <c r="J33" s="117" t="str">
        <f t="shared" si="17"/>
        <v xml:space="preserve">uchwyty, światłowód, 0 </v>
      </c>
      <c r="K33" s="117">
        <f t="shared" si="18"/>
        <v>0</v>
      </c>
      <c r="L33" s="40" t="s">
        <v>77</v>
      </c>
      <c r="M33" s="112"/>
      <c r="N33" s="39"/>
      <c r="O33" s="39"/>
      <c r="P33" s="113"/>
      <c r="Q33" s="19"/>
      <c r="R33" s="39">
        <v>1</v>
      </c>
      <c r="S33" s="39"/>
      <c r="T33" s="30">
        <f t="shared" si="9"/>
        <v>0</v>
      </c>
      <c r="U33" s="34"/>
      <c r="V33" s="35">
        <f t="shared" ca="1" si="10"/>
        <v>102</v>
      </c>
      <c r="W33" s="35">
        <f t="shared" ca="1" si="11"/>
        <v>1.7802358370342162</v>
      </c>
      <c r="X33" s="18" t="str">
        <f t="shared" si="1"/>
        <v>AL.  4x50 mm2+AL. 1x25 mm2</v>
      </c>
      <c r="Y33" s="18" t="str">
        <f t="shared" si="2"/>
        <v xml:space="preserve"> przyłącze napow. nN</v>
      </c>
      <c r="Z33" s="18">
        <f t="shared" si="3"/>
        <v>0</v>
      </c>
      <c r="AA33" s="16"/>
      <c r="AB33" s="35"/>
      <c r="AC33" s="35"/>
      <c r="AD33" s="35"/>
      <c r="AE33" s="35"/>
      <c r="AF33" s="35"/>
      <c r="AG33" s="35"/>
      <c r="AH33" s="35"/>
      <c r="AI33" s="35"/>
    </row>
    <row r="34" spans="1:35" s="9" customFormat="1" ht="30" customHeight="1" x14ac:dyDescent="0.2">
      <c r="A34" s="36"/>
      <c r="B34" s="37"/>
      <c r="C34" s="116">
        <v>25</v>
      </c>
      <c r="D34" s="116">
        <f t="shared" si="12"/>
        <v>23</v>
      </c>
      <c r="E34" s="116">
        <f t="shared" si="13"/>
        <v>0</v>
      </c>
      <c r="F34" s="117" t="str">
        <f t="shared" si="14"/>
        <v>sprawdz</v>
      </c>
      <c r="G34" s="118" t="str">
        <f t="shared" si="15"/>
        <v xml:space="preserve"> CHECK</v>
      </c>
      <c r="H34" s="116" t="str">
        <f t="shared" si="0"/>
        <v xml:space="preserve">wir. </v>
      </c>
      <c r="I34" s="117" t="str">
        <f t="shared" si="16"/>
        <v>AL.  4x50 mm2+AL. 1x25 mm2 przyłącze napow. nN</v>
      </c>
      <c r="J34" s="117" t="str">
        <f t="shared" si="17"/>
        <v xml:space="preserve">uchwyty, światłowód, 0 </v>
      </c>
      <c r="K34" s="117">
        <f t="shared" si="18"/>
        <v>0</v>
      </c>
      <c r="L34" s="40" t="s">
        <v>77</v>
      </c>
      <c r="M34" s="112"/>
      <c r="N34" s="48"/>
      <c r="O34" s="48"/>
      <c r="P34" s="113"/>
      <c r="Q34" s="19"/>
      <c r="R34" s="39">
        <v>1</v>
      </c>
      <c r="S34" s="48"/>
      <c r="T34" s="30">
        <f t="shared" si="9"/>
        <v>0</v>
      </c>
      <c r="U34" s="34"/>
      <c r="V34" s="35">
        <f t="shared" ca="1" si="10"/>
        <v>111</v>
      </c>
      <c r="W34" s="35">
        <f t="shared" ca="1" si="11"/>
        <v>1.9373154697137058</v>
      </c>
      <c r="X34" s="18" t="str">
        <f t="shared" si="1"/>
        <v>AL.  4x50 mm2+AL. 1x25 mm2</v>
      </c>
      <c r="Y34" s="18" t="str">
        <f t="shared" si="2"/>
        <v xml:space="preserve"> przyłącze napow. nN</v>
      </c>
      <c r="Z34" s="18">
        <f t="shared" si="3"/>
        <v>0</v>
      </c>
      <c r="AA34" s="16"/>
      <c r="AB34" s="35"/>
      <c r="AC34" s="35"/>
      <c r="AD34" s="35"/>
      <c r="AE34" s="35"/>
      <c r="AF34" s="35"/>
      <c r="AG34" s="35"/>
      <c r="AH34" s="35"/>
      <c r="AI34" s="35"/>
    </row>
    <row r="35" spans="1:35" s="9" customFormat="1" ht="30" customHeight="1" x14ac:dyDescent="0.2">
      <c r="A35" s="36"/>
      <c r="B35" s="37"/>
      <c r="C35" s="116">
        <v>26</v>
      </c>
      <c r="D35" s="116">
        <f t="shared" si="12"/>
        <v>24</v>
      </c>
      <c r="E35" s="116">
        <f t="shared" si="13"/>
        <v>0</v>
      </c>
      <c r="F35" s="117" t="str">
        <f t="shared" si="14"/>
        <v>sprawdz</v>
      </c>
      <c r="G35" s="118" t="str">
        <f t="shared" si="15"/>
        <v xml:space="preserve"> CHECK</v>
      </c>
      <c r="H35" s="116" t="str">
        <f t="shared" si="0"/>
        <v xml:space="preserve">wir. </v>
      </c>
      <c r="I35" s="117" t="str">
        <f t="shared" si="16"/>
        <v>AL.  4x50 mm2+AL. 1x25 mm2 przyłącze napow. nN</v>
      </c>
      <c r="J35" s="117" t="str">
        <f t="shared" si="17"/>
        <v xml:space="preserve">uchwyty, światłowód, 0 </v>
      </c>
      <c r="K35" s="117">
        <f t="shared" si="18"/>
        <v>0</v>
      </c>
      <c r="L35" s="40" t="s">
        <v>77</v>
      </c>
      <c r="M35" s="112"/>
      <c r="N35" s="50"/>
      <c r="O35" s="50"/>
      <c r="P35" s="113"/>
      <c r="Q35" s="19"/>
      <c r="R35" s="39">
        <v>1</v>
      </c>
      <c r="S35" s="50"/>
      <c r="T35" s="30">
        <f t="shared" si="9"/>
        <v>0</v>
      </c>
      <c r="U35" s="34"/>
      <c r="V35" s="35">
        <f t="shared" ca="1" si="10"/>
        <v>160</v>
      </c>
      <c r="W35" s="35">
        <f t="shared" ca="1" si="11"/>
        <v>2.7925268031909272</v>
      </c>
      <c r="X35" s="18" t="str">
        <f t="shared" si="1"/>
        <v>AL.  4x50 mm2+AL. 1x25 mm2</v>
      </c>
      <c r="Y35" s="18" t="str">
        <f t="shared" si="2"/>
        <v xml:space="preserve"> przyłącze napow. nN</v>
      </c>
      <c r="Z35" s="18">
        <f t="shared" si="3"/>
        <v>0</v>
      </c>
      <c r="AA35" s="16"/>
      <c r="AB35" s="35"/>
      <c r="AC35" s="35"/>
      <c r="AD35" s="35"/>
      <c r="AE35" s="35"/>
      <c r="AF35" s="35"/>
      <c r="AG35" s="35"/>
      <c r="AH35" s="35"/>
      <c r="AI35" s="35"/>
    </row>
    <row r="36" spans="1:35" s="9" customFormat="1" ht="30" customHeight="1" x14ac:dyDescent="0.2">
      <c r="A36" s="36"/>
      <c r="B36" s="37"/>
      <c r="C36" s="116">
        <v>27</v>
      </c>
      <c r="D36" s="116">
        <f t="shared" si="12"/>
        <v>25</v>
      </c>
      <c r="E36" s="116">
        <f t="shared" si="13"/>
        <v>0</v>
      </c>
      <c r="F36" s="117" t="str">
        <f t="shared" si="14"/>
        <v>sprawdz</v>
      </c>
      <c r="G36" s="118" t="str">
        <f t="shared" si="15"/>
        <v xml:space="preserve"> CHECK</v>
      </c>
      <c r="H36" s="116" t="str">
        <f t="shared" si="0"/>
        <v xml:space="preserve">wir. </v>
      </c>
      <c r="I36" s="117" t="str">
        <f t="shared" si="16"/>
        <v>AL.  4x50 mm2+AL. 1x25 mm2 przyłącze napow. nN</v>
      </c>
      <c r="J36" s="117" t="str">
        <f t="shared" si="17"/>
        <v xml:space="preserve">uchwyty, światłowód, 0 </v>
      </c>
      <c r="K36" s="117">
        <f t="shared" si="18"/>
        <v>0</v>
      </c>
      <c r="L36" s="40" t="s">
        <v>77</v>
      </c>
      <c r="M36" s="112"/>
      <c r="N36" s="52"/>
      <c r="O36" s="52"/>
      <c r="P36" s="113"/>
      <c r="Q36" s="19"/>
      <c r="R36" s="39">
        <v>1</v>
      </c>
      <c r="S36" s="52"/>
      <c r="T36" s="30">
        <f t="shared" si="9"/>
        <v>0</v>
      </c>
      <c r="U36" s="34">
        <f t="shared" ref="U36:U37" si="19">P36+2</f>
        <v>2</v>
      </c>
      <c r="V36" s="35">
        <f t="shared" ca="1" si="10"/>
        <v>95</v>
      </c>
      <c r="W36" s="35">
        <f t="shared" ca="1" si="11"/>
        <v>1.6580627893946132</v>
      </c>
      <c r="X36" s="18" t="str">
        <f t="shared" si="1"/>
        <v>AL.  4x50 mm2+AL. 1x25 mm2</v>
      </c>
      <c r="Y36" s="18" t="str">
        <f t="shared" si="2"/>
        <v xml:space="preserve"> przyłącze napow. nN</v>
      </c>
      <c r="Z36" s="18">
        <f t="shared" si="3"/>
        <v>0</v>
      </c>
      <c r="AA36" s="16"/>
      <c r="AB36" s="35"/>
      <c r="AC36" s="35"/>
      <c r="AD36" s="35"/>
      <c r="AE36" s="35"/>
      <c r="AF36" s="35"/>
      <c r="AG36" s="35"/>
      <c r="AH36" s="35"/>
      <c r="AI36" s="35"/>
    </row>
    <row r="37" spans="1:35" s="9" customFormat="1" ht="30" customHeight="1" x14ac:dyDescent="0.2">
      <c r="A37" s="36"/>
      <c r="B37" s="37"/>
      <c r="C37" s="116">
        <v>28</v>
      </c>
      <c r="D37" s="116">
        <f t="shared" si="12"/>
        <v>26</v>
      </c>
      <c r="E37" s="116">
        <f t="shared" si="13"/>
        <v>0</v>
      </c>
      <c r="F37" s="117" t="str">
        <f t="shared" si="14"/>
        <v>sprawdz</v>
      </c>
      <c r="G37" s="118" t="str">
        <f t="shared" si="15"/>
        <v xml:space="preserve"> CHECK</v>
      </c>
      <c r="H37" s="116" t="str">
        <f t="shared" si="0"/>
        <v xml:space="preserve">wir. </v>
      </c>
      <c r="I37" s="117" t="str">
        <f t="shared" si="16"/>
        <v>AL.  4x50 mm2+AL. 1x25 mm2 przyłącze napow. nN</v>
      </c>
      <c r="J37" s="117" t="str">
        <f t="shared" si="17"/>
        <v xml:space="preserve">uchwyty, światłowód, 0 </v>
      </c>
      <c r="K37" s="117">
        <f t="shared" si="18"/>
        <v>0</v>
      </c>
      <c r="L37" s="40" t="s">
        <v>77</v>
      </c>
      <c r="M37" s="112"/>
      <c r="N37" s="30"/>
      <c r="O37" s="30"/>
      <c r="P37" s="113"/>
      <c r="Q37" s="19"/>
      <c r="R37" s="39">
        <v>1</v>
      </c>
      <c r="S37" s="30"/>
      <c r="T37" s="30">
        <f t="shared" si="9"/>
        <v>0</v>
      </c>
      <c r="U37" s="34">
        <f t="shared" si="19"/>
        <v>2</v>
      </c>
      <c r="V37" s="35">
        <f t="shared" ca="1" si="10"/>
        <v>178</v>
      </c>
      <c r="W37" s="35">
        <f t="shared" ca="1" si="11"/>
        <v>3.1066860685499065</v>
      </c>
      <c r="X37" s="18" t="str">
        <f t="shared" si="1"/>
        <v>AL.  4x50 mm2+AL. 1x25 mm2</v>
      </c>
      <c r="Y37" s="18" t="str">
        <f t="shared" si="2"/>
        <v xml:space="preserve"> przyłącze napow. nN</v>
      </c>
      <c r="Z37" s="18">
        <f t="shared" si="3"/>
        <v>0</v>
      </c>
      <c r="AA37" s="16" t="s">
        <v>12</v>
      </c>
      <c r="AB37" s="35"/>
      <c r="AC37" s="35"/>
      <c r="AD37" s="35"/>
      <c r="AE37" s="35"/>
      <c r="AF37" s="35"/>
      <c r="AG37" s="35"/>
      <c r="AH37" s="35"/>
      <c r="AI37" s="35"/>
    </row>
    <row r="38" spans="1:35" s="9" customFormat="1" ht="30" customHeight="1" x14ac:dyDescent="0.2">
      <c r="A38" s="36"/>
      <c r="B38" s="37"/>
      <c r="C38" s="116">
        <v>29</v>
      </c>
      <c r="D38" s="116">
        <f t="shared" si="12"/>
        <v>27</v>
      </c>
      <c r="E38" s="116">
        <f t="shared" si="13"/>
        <v>0</v>
      </c>
      <c r="F38" s="117" t="str">
        <f t="shared" si="14"/>
        <v>sprawdz</v>
      </c>
      <c r="G38" s="118" t="str">
        <f t="shared" si="15"/>
        <v xml:space="preserve"> CHECK</v>
      </c>
      <c r="H38" s="116" t="str">
        <f t="shared" si="0"/>
        <v xml:space="preserve">wir. </v>
      </c>
      <c r="I38" s="117" t="str">
        <f t="shared" si="16"/>
        <v>AL.  4x50 mm2+AL. 1x25 mm2 przyłącze napow. nN</v>
      </c>
      <c r="J38" s="117" t="str">
        <f t="shared" si="17"/>
        <v xml:space="preserve">uchwyty, światłowód, 0 </v>
      </c>
      <c r="K38" s="117">
        <f t="shared" si="18"/>
        <v>0</v>
      </c>
      <c r="L38" s="40" t="s">
        <v>77</v>
      </c>
      <c r="M38" s="112"/>
      <c r="N38" s="39"/>
      <c r="O38" s="30"/>
      <c r="P38" s="113"/>
      <c r="Q38" s="19"/>
      <c r="R38" s="39">
        <v>1</v>
      </c>
      <c r="S38" s="30"/>
      <c r="T38" s="30">
        <f t="shared" si="9"/>
        <v>0</v>
      </c>
      <c r="U38" s="34"/>
      <c r="V38" s="35">
        <f t="shared" ca="1" si="10"/>
        <v>112</v>
      </c>
      <c r="W38" s="35">
        <f t="shared" ca="1" si="11"/>
        <v>1.9547687622336491</v>
      </c>
      <c r="X38" s="18" t="str">
        <f t="shared" si="1"/>
        <v>AL.  4x50 mm2+AL. 1x25 mm2</v>
      </c>
      <c r="Y38" s="18" t="str">
        <f t="shared" si="2"/>
        <v xml:space="preserve"> przyłącze napow. nN</v>
      </c>
      <c r="Z38" s="18">
        <f t="shared" si="3"/>
        <v>0</v>
      </c>
      <c r="AA38" s="16"/>
      <c r="AB38" s="35"/>
      <c r="AC38" s="35"/>
      <c r="AD38" s="35"/>
      <c r="AE38" s="35"/>
      <c r="AF38" s="35"/>
      <c r="AG38" s="35"/>
      <c r="AH38" s="35"/>
      <c r="AI38" s="35"/>
    </row>
    <row r="39" spans="1:35" s="9" customFormat="1" ht="30" customHeight="1" x14ac:dyDescent="0.2">
      <c r="A39" s="36"/>
      <c r="B39" s="37"/>
      <c r="C39" s="116">
        <v>30</v>
      </c>
      <c r="D39" s="116">
        <f t="shared" si="12"/>
        <v>28</v>
      </c>
      <c r="E39" s="116">
        <f t="shared" si="13"/>
        <v>0</v>
      </c>
      <c r="F39" s="117" t="str">
        <f t="shared" si="14"/>
        <v>sprawdz</v>
      </c>
      <c r="G39" s="118" t="str">
        <f t="shared" si="15"/>
        <v xml:space="preserve"> CHECK</v>
      </c>
      <c r="H39" s="116" t="str">
        <f t="shared" si="0"/>
        <v xml:space="preserve">wir. </v>
      </c>
      <c r="I39" s="117" t="str">
        <f t="shared" si="16"/>
        <v>AL.  4x50 mm2+AL. 1x25 mm2 przyłącze napow. nN</v>
      </c>
      <c r="J39" s="117" t="str">
        <f t="shared" si="17"/>
        <v xml:space="preserve">uchwyty, światłowód, 0 </v>
      </c>
      <c r="K39" s="117">
        <f t="shared" si="18"/>
        <v>0</v>
      </c>
      <c r="L39" s="40" t="s">
        <v>77</v>
      </c>
      <c r="M39" s="112"/>
      <c r="N39" s="30"/>
      <c r="O39" s="30"/>
      <c r="P39" s="113"/>
      <c r="Q39" s="19"/>
      <c r="R39" s="39">
        <v>1</v>
      </c>
      <c r="S39" s="30"/>
      <c r="T39" s="30">
        <f t="shared" si="9"/>
        <v>0</v>
      </c>
      <c r="U39" s="34"/>
      <c r="V39" s="35">
        <f t="shared" ca="1" si="10"/>
        <v>105</v>
      </c>
      <c r="W39" s="35">
        <f t="shared" ca="1" si="11"/>
        <v>1.8325957145940461</v>
      </c>
      <c r="X39" s="18" t="str">
        <f t="shared" si="1"/>
        <v>AL.  4x50 mm2+AL. 1x25 mm2</v>
      </c>
      <c r="Y39" s="18" t="str">
        <f t="shared" si="2"/>
        <v xml:space="preserve"> przyłącze napow. nN</v>
      </c>
      <c r="Z39" s="18">
        <f t="shared" si="3"/>
        <v>0</v>
      </c>
      <c r="AA39" s="16"/>
      <c r="AB39" s="35"/>
      <c r="AC39" s="35"/>
      <c r="AD39" s="35"/>
      <c r="AE39" s="35"/>
      <c r="AF39" s="35"/>
      <c r="AG39" s="35"/>
      <c r="AH39" s="35"/>
      <c r="AI39" s="35"/>
    </row>
    <row r="40" spans="1:35" s="9" customFormat="1" ht="30" customHeight="1" x14ac:dyDescent="0.2">
      <c r="A40" s="36"/>
      <c r="B40" s="37"/>
      <c r="C40" s="116">
        <v>31</v>
      </c>
      <c r="D40" s="116">
        <f t="shared" si="12"/>
        <v>29</v>
      </c>
      <c r="E40" s="116">
        <f t="shared" si="13"/>
        <v>0</v>
      </c>
      <c r="F40" s="117" t="str">
        <f t="shared" si="14"/>
        <v>sprawdz</v>
      </c>
      <c r="G40" s="118" t="str">
        <f t="shared" si="15"/>
        <v xml:space="preserve"> CHECK</v>
      </c>
      <c r="H40" s="116" t="str">
        <f t="shared" si="0"/>
        <v xml:space="preserve">wir. </v>
      </c>
      <c r="I40" s="117" t="str">
        <f t="shared" si="16"/>
        <v>AL.  4x50 mm2+AL. 1x25 mm2 przyłącze napow. nN</v>
      </c>
      <c r="J40" s="117" t="str">
        <f t="shared" si="17"/>
        <v xml:space="preserve">uchwyty, światłowód, 0 </v>
      </c>
      <c r="K40" s="117">
        <f t="shared" si="18"/>
        <v>0</v>
      </c>
      <c r="L40" s="40" t="s">
        <v>77</v>
      </c>
      <c r="M40" s="112"/>
      <c r="N40" s="30"/>
      <c r="O40" s="30"/>
      <c r="P40" s="113"/>
      <c r="Q40" s="19"/>
      <c r="R40" s="39">
        <v>1</v>
      </c>
      <c r="S40" s="30"/>
      <c r="T40" s="30">
        <f t="shared" si="9"/>
        <v>0</v>
      </c>
      <c r="U40" s="34"/>
      <c r="V40" s="35">
        <f t="shared" ca="1" si="10"/>
        <v>139</v>
      </c>
      <c r="W40" s="35">
        <f t="shared" ca="1" si="11"/>
        <v>2.4260076602721181</v>
      </c>
      <c r="X40" s="18" t="str">
        <f t="shared" si="1"/>
        <v>AL.  4x50 mm2+AL. 1x25 mm2</v>
      </c>
      <c r="Y40" s="18" t="str">
        <f t="shared" si="2"/>
        <v xml:space="preserve"> przyłącze napow. nN</v>
      </c>
      <c r="Z40" s="18">
        <f t="shared" si="3"/>
        <v>0</v>
      </c>
      <c r="AA40" s="16"/>
      <c r="AB40" s="35"/>
      <c r="AC40" s="35"/>
      <c r="AD40" s="35"/>
      <c r="AE40" s="35"/>
      <c r="AF40" s="35"/>
      <c r="AG40" s="35"/>
      <c r="AH40" s="35"/>
      <c r="AI40" s="35"/>
    </row>
    <row r="41" spans="1:35" s="9" customFormat="1" ht="30" customHeight="1" x14ac:dyDescent="0.2">
      <c r="A41" s="36"/>
      <c r="B41" s="37"/>
      <c r="C41" s="116">
        <v>32</v>
      </c>
      <c r="D41" s="116">
        <f t="shared" si="12"/>
        <v>30</v>
      </c>
      <c r="E41" s="116">
        <f t="shared" si="13"/>
        <v>0</v>
      </c>
      <c r="F41" s="117" t="str">
        <f t="shared" si="14"/>
        <v>sprawdz</v>
      </c>
      <c r="G41" s="118" t="str">
        <f t="shared" si="15"/>
        <v xml:space="preserve"> CHECK</v>
      </c>
      <c r="H41" s="116" t="str">
        <f t="shared" si="0"/>
        <v xml:space="preserve">wir. </v>
      </c>
      <c r="I41" s="117" t="str">
        <f t="shared" si="16"/>
        <v>AL.  4x50 mm2+AL. 1x25 mm2 przyłącze napow. nN</v>
      </c>
      <c r="J41" s="117" t="str">
        <f t="shared" si="17"/>
        <v xml:space="preserve">uchwyty, światłowód, 0 </v>
      </c>
      <c r="K41" s="117">
        <f t="shared" si="18"/>
        <v>0</v>
      </c>
      <c r="L41" s="40" t="s">
        <v>77</v>
      </c>
      <c r="M41" s="112"/>
      <c r="N41" s="30"/>
      <c r="O41" s="30"/>
      <c r="P41" s="113"/>
      <c r="Q41" s="19"/>
      <c r="R41" s="39">
        <v>1</v>
      </c>
      <c r="S41" s="30"/>
      <c r="T41" s="30">
        <f t="shared" si="9"/>
        <v>0</v>
      </c>
      <c r="U41" s="34"/>
      <c r="V41" s="35">
        <f t="shared" ca="1" si="10"/>
        <v>96</v>
      </c>
      <c r="W41" s="35">
        <f t="shared" ca="1" si="11"/>
        <v>1.6755160819145565</v>
      </c>
      <c r="X41" s="18" t="str">
        <f t="shared" si="1"/>
        <v>AL.  4x50 mm2+AL. 1x25 mm2</v>
      </c>
      <c r="Y41" s="18" t="str">
        <f t="shared" si="2"/>
        <v xml:space="preserve"> przyłącze napow. nN</v>
      </c>
      <c r="Z41" s="18">
        <f t="shared" si="3"/>
        <v>0</v>
      </c>
      <c r="AA41" s="16"/>
      <c r="AB41" s="35"/>
      <c r="AC41" s="35"/>
      <c r="AD41" s="35"/>
      <c r="AE41" s="35"/>
      <c r="AF41" s="35"/>
      <c r="AG41" s="35"/>
      <c r="AH41" s="35"/>
      <c r="AI41" s="35"/>
    </row>
    <row r="42" spans="1:35" s="9" customFormat="1" ht="30" customHeight="1" x14ac:dyDescent="0.2">
      <c r="A42" s="36"/>
      <c r="B42" s="37"/>
      <c r="C42" s="116">
        <v>33</v>
      </c>
      <c r="D42" s="116">
        <f t="shared" si="12"/>
        <v>31</v>
      </c>
      <c r="E42" s="116">
        <f t="shared" si="13"/>
        <v>0</v>
      </c>
      <c r="F42" s="117" t="str">
        <f t="shared" si="14"/>
        <v>sprawdz</v>
      </c>
      <c r="G42" s="118" t="str">
        <f t="shared" si="15"/>
        <v xml:space="preserve"> CHECK</v>
      </c>
      <c r="H42" s="116" t="str">
        <f t="shared" si="0"/>
        <v xml:space="preserve">wir. </v>
      </c>
      <c r="I42" s="117" t="str">
        <f t="shared" si="16"/>
        <v>AL.  4x50 mm2+AL. 1x25 mm2 przyłącze napow. nN</v>
      </c>
      <c r="J42" s="117" t="str">
        <f t="shared" si="17"/>
        <v xml:space="preserve">uchwyty, światłowód, 0 </v>
      </c>
      <c r="K42" s="117">
        <f t="shared" si="18"/>
        <v>0</v>
      </c>
      <c r="L42" s="40" t="s">
        <v>77</v>
      </c>
      <c r="M42" s="112"/>
      <c r="N42" s="30"/>
      <c r="O42" s="30"/>
      <c r="P42" s="113"/>
      <c r="Q42" s="19"/>
      <c r="R42" s="39">
        <v>1</v>
      </c>
      <c r="S42" s="30"/>
      <c r="T42" s="30">
        <f t="shared" si="9"/>
        <v>0</v>
      </c>
      <c r="U42" s="34">
        <f t="shared" ref="U42:U61" si="20">P42+2</f>
        <v>2</v>
      </c>
      <c r="V42" s="35">
        <f t="shared" ca="1" si="10"/>
        <v>139</v>
      </c>
      <c r="W42" s="35">
        <f t="shared" ca="1" si="11"/>
        <v>2.4260076602721181</v>
      </c>
      <c r="X42" s="18" t="str">
        <f t="shared" si="1"/>
        <v>AL.  4x50 mm2+AL. 1x25 mm2</v>
      </c>
      <c r="Y42" s="18" t="str">
        <f t="shared" si="2"/>
        <v xml:space="preserve"> przyłącze napow. nN</v>
      </c>
      <c r="Z42" s="18">
        <f t="shared" si="3"/>
        <v>0</v>
      </c>
      <c r="AA42" s="16" t="s">
        <v>12</v>
      </c>
      <c r="AB42" s="35"/>
      <c r="AC42" s="35"/>
      <c r="AD42" s="35"/>
      <c r="AE42" s="35"/>
      <c r="AF42" s="35"/>
      <c r="AG42" s="35"/>
      <c r="AH42" s="35"/>
      <c r="AI42" s="35"/>
    </row>
    <row r="43" spans="1:35" s="9" customFormat="1" ht="30" customHeight="1" x14ac:dyDescent="0.2">
      <c r="A43" s="36"/>
      <c r="B43" s="37"/>
      <c r="C43" s="116">
        <v>34</v>
      </c>
      <c r="D43" s="116">
        <f t="shared" si="12"/>
        <v>32</v>
      </c>
      <c r="E43" s="116">
        <f t="shared" si="13"/>
        <v>0</v>
      </c>
      <c r="F43" s="117" t="str">
        <f t="shared" si="14"/>
        <v>sprawdz</v>
      </c>
      <c r="G43" s="118" t="str">
        <f t="shared" si="15"/>
        <v xml:space="preserve"> CHECK</v>
      </c>
      <c r="H43" s="116" t="str">
        <f t="shared" si="0"/>
        <v xml:space="preserve">wir. </v>
      </c>
      <c r="I43" s="117" t="str">
        <f t="shared" si="16"/>
        <v>AL.  4x50 mm2+AL. 1x25 mm2 przyłącze napow. nN</v>
      </c>
      <c r="J43" s="117" t="str">
        <f t="shared" si="17"/>
        <v xml:space="preserve">uchwyty, światłowód, 0 </v>
      </c>
      <c r="K43" s="117">
        <f t="shared" si="18"/>
        <v>0</v>
      </c>
      <c r="L43" s="40" t="s">
        <v>77</v>
      </c>
      <c r="M43" s="112"/>
      <c r="N43" s="30"/>
      <c r="O43" s="44"/>
      <c r="P43" s="113"/>
      <c r="Q43" s="19"/>
      <c r="R43" s="39">
        <v>1</v>
      </c>
      <c r="S43" s="30"/>
      <c r="T43" s="30">
        <f t="shared" si="9"/>
        <v>0</v>
      </c>
      <c r="U43" s="34">
        <f t="shared" si="20"/>
        <v>2</v>
      </c>
      <c r="V43" s="35">
        <f t="shared" ca="1" si="10"/>
        <v>178</v>
      </c>
      <c r="W43" s="35">
        <f t="shared" ca="1" si="11"/>
        <v>3.1066860685499065</v>
      </c>
      <c r="X43" s="18" t="str">
        <f t="shared" si="1"/>
        <v>AL.  4x50 mm2+AL. 1x25 mm2</v>
      </c>
      <c r="Y43" s="18" t="str">
        <f t="shared" si="2"/>
        <v xml:space="preserve"> przyłącze napow. nN</v>
      </c>
      <c r="Z43" s="18">
        <f t="shared" si="3"/>
        <v>0</v>
      </c>
      <c r="AA43" s="16"/>
      <c r="AB43" s="35"/>
      <c r="AC43" s="35"/>
      <c r="AD43" s="35"/>
      <c r="AE43" s="35"/>
      <c r="AF43" s="35"/>
      <c r="AG43" s="35"/>
      <c r="AH43" s="35"/>
      <c r="AI43" s="35"/>
    </row>
    <row r="44" spans="1:35" s="9" customFormat="1" ht="30" customHeight="1" x14ac:dyDescent="0.2">
      <c r="A44" s="36"/>
      <c r="B44" s="37"/>
      <c r="C44" s="116">
        <v>35</v>
      </c>
      <c r="D44" s="116">
        <f t="shared" si="12"/>
        <v>33</v>
      </c>
      <c r="E44" s="116">
        <f t="shared" si="13"/>
        <v>0</v>
      </c>
      <c r="F44" s="117" t="str">
        <f t="shared" si="14"/>
        <v>sprawdz</v>
      </c>
      <c r="G44" s="118" t="str">
        <f t="shared" si="15"/>
        <v xml:space="preserve"> CHECK</v>
      </c>
      <c r="H44" s="116" t="str">
        <f t="shared" si="0"/>
        <v xml:space="preserve">wir. </v>
      </c>
      <c r="I44" s="117" t="str">
        <f t="shared" si="16"/>
        <v>AL.  4x50 mm2+AL. 1x25 mm2 przyłącze napow. nN</v>
      </c>
      <c r="J44" s="117" t="str">
        <f t="shared" si="17"/>
        <v xml:space="preserve">uchwyty, światłowód, 0 </v>
      </c>
      <c r="K44" s="117">
        <f t="shared" si="18"/>
        <v>0</v>
      </c>
      <c r="L44" s="40" t="s">
        <v>77</v>
      </c>
      <c r="M44" s="112"/>
      <c r="N44" s="30"/>
      <c r="O44" s="30"/>
      <c r="P44" s="113"/>
      <c r="Q44" s="19"/>
      <c r="R44" s="39">
        <v>1</v>
      </c>
      <c r="S44" s="30"/>
      <c r="T44" s="30">
        <f t="shared" si="9"/>
        <v>0</v>
      </c>
      <c r="U44" s="34">
        <f t="shared" si="20"/>
        <v>2</v>
      </c>
      <c r="V44" s="35">
        <f t="shared" ca="1" si="10"/>
        <v>121</v>
      </c>
      <c r="W44" s="35">
        <f t="shared" ca="1" si="11"/>
        <v>2.1118483949131388</v>
      </c>
      <c r="X44" s="18" t="str">
        <f t="shared" si="1"/>
        <v>AL.  4x50 mm2+AL. 1x25 mm2</v>
      </c>
      <c r="Y44" s="18" t="str">
        <f t="shared" si="2"/>
        <v xml:space="preserve"> przyłącze napow. nN</v>
      </c>
      <c r="Z44" s="18">
        <f t="shared" si="3"/>
        <v>0</v>
      </c>
      <c r="AA44" s="16"/>
      <c r="AB44" s="35"/>
      <c r="AC44" s="35"/>
      <c r="AD44" s="35"/>
      <c r="AE44" s="35"/>
      <c r="AF44" s="35"/>
      <c r="AG44" s="35"/>
      <c r="AH44" s="35"/>
      <c r="AI44" s="35"/>
    </row>
    <row r="45" spans="1:35" s="9" customFormat="1" ht="30" customHeight="1" x14ac:dyDescent="0.2">
      <c r="A45" s="36"/>
      <c r="B45" s="37"/>
      <c r="C45" s="116">
        <v>36</v>
      </c>
      <c r="D45" s="116">
        <f t="shared" si="12"/>
        <v>34</v>
      </c>
      <c r="E45" s="116">
        <f t="shared" si="13"/>
        <v>0</v>
      </c>
      <c r="F45" s="117" t="str">
        <f t="shared" si="14"/>
        <v>sprawdz</v>
      </c>
      <c r="G45" s="118" t="str">
        <f t="shared" si="15"/>
        <v xml:space="preserve"> CHECK</v>
      </c>
      <c r="H45" s="116" t="str">
        <f t="shared" si="0"/>
        <v xml:space="preserve">wir. </v>
      </c>
      <c r="I45" s="117" t="str">
        <f t="shared" si="16"/>
        <v>AL.  4x50 mm2+AL. 1x25 mm2 przyłącze napow. nN</v>
      </c>
      <c r="J45" s="117" t="str">
        <f t="shared" si="17"/>
        <v xml:space="preserve">uchwyty, światłowód, 0 </v>
      </c>
      <c r="K45" s="117">
        <f t="shared" si="18"/>
        <v>0</v>
      </c>
      <c r="L45" s="40" t="s">
        <v>77</v>
      </c>
      <c r="M45" s="112"/>
      <c r="N45" s="30"/>
      <c r="O45" s="30"/>
      <c r="P45" s="113"/>
      <c r="Q45" s="19"/>
      <c r="R45" s="39">
        <v>1</v>
      </c>
      <c r="S45" s="30"/>
      <c r="T45" s="30">
        <f t="shared" si="9"/>
        <v>0</v>
      </c>
      <c r="U45" s="34">
        <f t="shared" si="20"/>
        <v>2</v>
      </c>
      <c r="V45" s="35">
        <f t="shared" ca="1" si="10"/>
        <v>151</v>
      </c>
      <c r="W45" s="35">
        <f t="shared" ca="1" si="11"/>
        <v>2.6354471705114375</v>
      </c>
      <c r="X45" s="18" t="str">
        <f t="shared" si="1"/>
        <v>AL.  4x50 mm2+AL. 1x25 mm2</v>
      </c>
      <c r="Y45" s="18" t="str">
        <f t="shared" si="2"/>
        <v xml:space="preserve"> przyłącze napow. nN</v>
      </c>
      <c r="Z45" s="18">
        <f t="shared" si="3"/>
        <v>0</v>
      </c>
      <c r="AA45" s="16"/>
      <c r="AB45" s="35"/>
      <c r="AC45" s="35"/>
      <c r="AD45" s="35"/>
      <c r="AE45" s="35"/>
      <c r="AF45" s="35"/>
      <c r="AG45" s="35"/>
      <c r="AH45" s="35"/>
      <c r="AI45" s="35"/>
    </row>
    <row r="46" spans="1:35" s="9" customFormat="1" ht="30" customHeight="1" x14ac:dyDescent="0.2">
      <c r="A46" s="36"/>
      <c r="B46" s="37"/>
      <c r="C46" s="116">
        <v>37</v>
      </c>
      <c r="D46" s="116">
        <f t="shared" si="12"/>
        <v>35</v>
      </c>
      <c r="E46" s="116">
        <f t="shared" si="13"/>
        <v>0</v>
      </c>
      <c r="F46" s="117" t="str">
        <f t="shared" si="14"/>
        <v>sprawdz</v>
      </c>
      <c r="G46" s="118" t="str">
        <f t="shared" si="15"/>
        <v xml:space="preserve"> CHECK</v>
      </c>
      <c r="H46" s="116" t="str">
        <f t="shared" si="0"/>
        <v xml:space="preserve">wir. </v>
      </c>
      <c r="I46" s="117" t="str">
        <f t="shared" si="16"/>
        <v>AL.  4x50 mm2+AL. 1x25 mm2 przyłącze napow. nN</v>
      </c>
      <c r="J46" s="117" t="str">
        <f t="shared" si="17"/>
        <v xml:space="preserve">uchwyty, światłowód, 0 </v>
      </c>
      <c r="K46" s="117">
        <f t="shared" si="18"/>
        <v>0</v>
      </c>
      <c r="L46" s="40" t="s">
        <v>77</v>
      </c>
      <c r="M46" s="112"/>
      <c r="N46" s="39"/>
      <c r="O46" s="39"/>
      <c r="P46" s="113"/>
      <c r="Q46" s="19"/>
      <c r="R46" s="39">
        <v>1</v>
      </c>
      <c r="S46" s="30"/>
      <c r="T46" s="30">
        <f t="shared" si="9"/>
        <v>0</v>
      </c>
      <c r="U46" s="34">
        <f t="shared" si="20"/>
        <v>2</v>
      </c>
      <c r="V46" s="35">
        <f t="shared" ca="1" si="10"/>
        <v>112</v>
      </c>
      <c r="W46" s="35">
        <f t="shared" ca="1" si="11"/>
        <v>1.9547687622336491</v>
      </c>
      <c r="X46" s="18" t="str">
        <f t="shared" si="1"/>
        <v>AL.  4x50 mm2+AL. 1x25 mm2</v>
      </c>
      <c r="Y46" s="18" t="str">
        <f t="shared" si="2"/>
        <v xml:space="preserve"> przyłącze napow. nN</v>
      </c>
      <c r="Z46" s="18">
        <f t="shared" si="3"/>
        <v>0</v>
      </c>
      <c r="AA46" s="16"/>
      <c r="AB46" s="35"/>
      <c r="AC46" s="35"/>
      <c r="AD46" s="35"/>
      <c r="AE46" s="35"/>
      <c r="AF46" s="35"/>
      <c r="AG46" s="35"/>
      <c r="AH46" s="35"/>
      <c r="AI46" s="35"/>
    </row>
    <row r="47" spans="1:35" s="9" customFormat="1" ht="30" customHeight="1" x14ac:dyDescent="0.2">
      <c r="A47" s="36"/>
      <c r="B47" s="37"/>
      <c r="C47" s="116">
        <v>38</v>
      </c>
      <c r="D47" s="116">
        <f t="shared" si="12"/>
        <v>36</v>
      </c>
      <c r="E47" s="116">
        <f t="shared" si="13"/>
        <v>0</v>
      </c>
      <c r="F47" s="117" t="str">
        <f t="shared" si="14"/>
        <v>sprawdz</v>
      </c>
      <c r="G47" s="118" t="str">
        <f t="shared" si="15"/>
        <v xml:space="preserve"> CHECK</v>
      </c>
      <c r="H47" s="116" t="str">
        <f t="shared" si="0"/>
        <v xml:space="preserve">wir. </v>
      </c>
      <c r="I47" s="117" t="str">
        <f t="shared" si="16"/>
        <v>AL.  4x50 mm2+AL. 1x25 mm2 przyłącze napow. nN</v>
      </c>
      <c r="J47" s="117" t="str">
        <f t="shared" si="17"/>
        <v xml:space="preserve">uchwyty, światłowód, 0 </v>
      </c>
      <c r="K47" s="117">
        <f t="shared" si="18"/>
        <v>0</v>
      </c>
      <c r="L47" s="40" t="s">
        <v>77</v>
      </c>
      <c r="M47" s="112"/>
      <c r="N47" s="39"/>
      <c r="O47" s="39"/>
      <c r="P47" s="113"/>
      <c r="Q47" s="19"/>
      <c r="R47" s="39">
        <v>1</v>
      </c>
      <c r="S47" s="39"/>
      <c r="T47" s="30">
        <f t="shared" si="9"/>
        <v>0</v>
      </c>
      <c r="U47" s="34">
        <f t="shared" si="20"/>
        <v>2</v>
      </c>
      <c r="V47" s="35">
        <f t="shared" ca="1" si="10"/>
        <v>172</v>
      </c>
      <c r="W47" s="35">
        <f t="shared" ca="1" si="11"/>
        <v>3.001966313430247</v>
      </c>
      <c r="X47" s="18" t="str">
        <f t="shared" si="1"/>
        <v>AL.  4x50 mm2+AL. 1x25 mm2</v>
      </c>
      <c r="Y47" s="18" t="str">
        <f t="shared" si="2"/>
        <v xml:space="preserve"> przyłącze napow. nN</v>
      </c>
      <c r="Z47" s="18">
        <f t="shared" si="3"/>
        <v>0</v>
      </c>
      <c r="AA47" s="16"/>
      <c r="AB47" s="35"/>
      <c r="AC47" s="35"/>
      <c r="AD47" s="35"/>
      <c r="AE47" s="35"/>
      <c r="AF47" s="35"/>
      <c r="AG47" s="35"/>
      <c r="AH47" s="35"/>
      <c r="AI47" s="35"/>
    </row>
    <row r="48" spans="1:35" s="9" customFormat="1" ht="30" customHeight="1" x14ac:dyDescent="0.2">
      <c r="A48" s="36"/>
      <c r="B48" s="37"/>
      <c r="C48" s="116">
        <v>39</v>
      </c>
      <c r="D48" s="116">
        <f t="shared" si="12"/>
        <v>37</v>
      </c>
      <c r="E48" s="116">
        <f t="shared" si="13"/>
        <v>0</v>
      </c>
      <c r="F48" s="117" t="str">
        <f t="shared" si="14"/>
        <v>sprawdz</v>
      </c>
      <c r="G48" s="118" t="str">
        <f t="shared" si="15"/>
        <v xml:space="preserve"> CHECK</v>
      </c>
      <c r="H48" s="116" t="str">
        <f t="shared" si="0"/>
        <v xml:space="preserve">wir. </v>
      </c>
      <c r="I48" s="117" t="str">
        <f t="shared" si="16"/>
        <v>AL.  4x50 mm2+AL. 1x25 mm2 przyłącze napow. nN</v>
      </c>
      <c r="J48" s="117" t="str">
        <f t="shared" si="17"/>
        <v xml:space="preserve">uchwyty, światłowód, 0 </v>
      </c>
      <c r="K48" s="117">
        <f t="shared" si="18"/>
        <v>0</v>
      </c>
      <c r="L48" s="40" t="s">
        <v>77</v>
      </c>
      <c r="M48" s="112"/>
      <c r="N48" s="48"/>
      <c r="O48" s="48"/>
      <c r="P48" s="113"/>
      <c r="Q48" s="19"/>
      <c r="R48" s="39">
        <v>1</v>
      </c>
      <c r="S48" s="48"/>
      <c r="T48" s="30">
        <f t="shared" si="9"/>
        <v>0</v>
      </c>
      <c r="U48" s="34">
        <f t="shared" si="20"/>
        <v>2</v>
      </c>
      <c r="V48" s="35">
        <f t="shared" ca="1" si="10"/>
        <v>137</v>
      </c>
      <c r="W48" s="35">
        <f t="shared" ca="1" si="11"/>
        <v>2.3911010752322315</v>
      </c>
      <c r="X48" s="18" t="str">
        <f t="shared" si="1"/>
        <v>AL.  4x50 mm2+AL. 1x25 mm2</v>
      </c>
      <c r="Y48" s="18" t="str">
        <f t="shared" si="2"/>
        <v xml:space="preserve"> przyłącze napow. nN</v>
      </c>
      <c r="Z48" s="18">
        <f t="shared" si="3"/>
        <v>0</v>
      </c>
      <c r="AA48" s="16"/>
      <c r="AB48" s="35"/>
      <c r="AC48" s="35"/>
      <c r="AD48" s="35"/>
      <c r="AE48" s="35"/>
      <c r="AF48" s="35"/>
      <c r="AG48" s="35"/>
      <c r="AH48" s="35"/>
      <c r="AI48" s="35"/>
    </row>
    <row r="49" spans="1:35" s="9" customFormat="1" ht="30" customHeight="1" x14ac:dyDescent="0.2">
      <c r="A49" s="36"/>
      <c r="B49" s="37"/>
      <c r="C49" s="116">
        <v>40</v>
      </c>
      <c r="D49" s="116">
        <f t="shared" si="12"/>
        <v>38</v>
      </c>
      <c r="E49" s="116">
        <f t="shared" si="13"/>
        <v>0</v>
      </c>
      <c r="F49" s="117" t="str">
        <f t="shared" si="14"/>
        <v>sprawdz</v>
      </c>
      <c r="G49" s="118" t="str">
        <f t="shared" si="15"/>
        <v xml:space="preserve"> CHECK</v>
      </c>
      <c r="H49" s="116" t="str">
        <f t="shared" si="0"/>
        <v xml:space="preserve">wir. </v>
      </c>
      <c r="I49" s="117" t="str">
        <f t="shared" si="16"/>
        <v>AL.  4x50 mm2+AL. 1x25 mm2 przyłącze napow. nN</v>
      </c>
      <c r="J49" s="117" t="str">
        <f t="shared" si="17"/>
        <v xml:space="preserve">uchwyty, światłowód, 0 </v>
      </c>
      <c r="K49" s="117">
        <f t="shared" si="18"/>
        <v>0</v>
      </c>
      <c r="L49" s="40" t="s">
        <v>77</v>
      </c>
      <c r="M49" s="112"/>
      <c r="N49" s="50"/>
      <c r="O49" s="50"/>
      <c r="P49" s="113"/>
      <c r="Q49" s="19"/>
      <c r="R49" s="39">
        <v>1</v>
      </c>
      <c r="S49" s="50"/>
      <c r="T49" s="30">
        <f t="shared" si="9"/>
        <v>0</v>
      </c>
      <c r="U49" s="34">
        <f t="shared" si="20"/>
        <v>2</v>
      </c>
      <c r="V49" s="35">
        <f t="shared" ca="1" si="10"/>
        <v>153</v>
      </c>
      <c r="W49" s="35">
        <f t="shared" ca="1" si="11"/>
        <v>2.6703537555513241</v>
      </c>
      <c r="X49" s="18" t="str">
        <f t="shared" si="1"/>
        <v>AL.  4x50 mm2+AL. 1x25 mm2</v>
      </c>
      <c r="Y49" s="18" t="str">
        <f t="shared" si="2"/>
        <v xml:space="preserve"> przyłącze napow. nN</v>
      </c>
      <c r="Z49" s="18">
        <f t="shared" si="3"/>
        <v>0</v>
      </c>
      <c r="AA49" s="16"/>
      <c r="AB49" s="35"/>
      <c r="AC49" s="35"/>
      <c r="AD49" s="35"/>
      <c r="AE49" s="35"/>
      <c r="AF49" s="35"/>
      <c r="AG49" s="35"/>
      <c r="AH49" s="35"/>
      <c r="AI49" s="35"/>
    </row>
    <row r="50" spans="1:35" s="9" customFormat="1" ht="30" customHeight="1" x14ac:dyDescent="0.2">
      <c r="A50" s="36"/>
      <c r="B50" s="37"/>
      <c r="C50" s="116">
        <v>41</v>
      </c>
      <c r="D50" s="116">
        <f t="shared" si="12"/>
        <v>39</v>
      </c>
      <c r="E50" s="116">
        <f t="shared" si="13"/>
        <v>0</v>
      </c>
      <c r="F50" s="117" t="str">
        <f t="shared" si="14"/>
        <v>sprawdz</v>
      </c>
      <c r="G50" s="118" t="str">
        <f t="shared" si="15"/>
        <v xml:space="preserve"> CHECK</v>
      </c>
      <c r="H50" s="116" t="str">
        <f t="shared" si="0"/>
        <v xml:space="preserve">wir. </v>
      </c>
      <c r="I50" s="117" t="str">
        <f t="shared" si="16"/>
        <v>AL.  4x50 mm2+AL. 1x25 mm2 przyłącze napow. nN</v>
      </c>
      <c r="J50" s="117" t="str">
        <f t="shared" si="17"/>
        <v xml:space="preserve">uchwyty, światłowód, 0 </v>
      </c>
      <c r="K50" s="117">
        <f t="shared" si="18"/>
        <v>0</v>
      </c>
      <c r="L50" s="40" t="s">
        <v>77</v>
      </c>
      <c r="M50" s="112"/>
      <c r="N50" s="52"/>
      <c r="O50" s="52"/>
      <c r="P50" s="113"/>
      <c r="Q50" s="19"/>
      <c r="R50" s="39">
        <v>1</v>
      </c>
      <c r="S50" s="52"/>
      <c r="T50" s="30">
        <f t="shared" si="9"/>
        <v>0</v>
      </c>
      <c r="U50" s="34">
        <f t="shared" si="20"/>
        <v>2</v>
      </c>
      <c r="V50" s="35">
        <f t="shared" ca="1" si="10"/>
        <v>168</v>
      </c>
      <c r="W50" s="35">
        <f t="shared" ca="1" si="11"/>
        <v>2.9321531433504737</v>
      </c>
      <c r="X50" s="18" t="str">
        <f t="shared" si="1"/>
        <v>AL.  4x50 mm2+AL. 1x25 mm2</v>
      </c>
      <c r="Y50" s="18" t="str">
        <f t="shared" si="2"/>
        <v xml:space="preserve"> przyłącze napow. nN</v>
      </c>
      <c r="Z50" s="18">
        <f t="shared" si="3"/>
        <v>0</v>
      </c>
      <c r="AA50" s="16"/>
      <c r="AB50" s="35"/>
      <c r="AC50" s="35"/>
      <c r="AD50" s="35"/>
      <c r="AE50" s="35"/>
      <c r="AF50" s="35"/>
      <c r="AG50" s="35"/>
      <c r="AH50" s="35"/>
      <c r="AI50" s="35"/>
    </row>
    <row r="51" spans="1:35" s="9" customFormat="1" ht="30" customHeight="1" x14ac:dyDescent="0.2">
      <c r="A51" s="36"/>
      <c r="B51" s="37"/>
      <c r="C51" s="116">
        <v>42</v>
      </c>
      <c r="D51" s="116">
        <f t="shared" si="12"/>
        <v>40</v>
      </c>
      <c r="E51" s="116">
        <f t="shared" si="13"/>
        <v>0</v>
      </c>
      <c r="F51" s="117" t="str">
        <f t="shared" si="14"/>
        <v>sprawdz</v>
      </c>
      <c r="G51" s="118" t="str">
        <f t="shared" si="15"/>
        <v xml:space="preserve"> CHECK</v>
      </c>
      <c r="H51" s="116" t="str">
        <f t="shared" si="0"/>
        <v xml:space="preserve">wir. </v>
      </c>
      <c r="I51" s="117" t="str">
        <f t="shared" si="16"/>
        <v>AL.  4x50 mm2+AL. 1x25 mm2 przyłącze napow. nN</v>
      </c>
      <c r="J51" s="117" t="str">
        <f t="shared" si="17"/>
        <v xml:space="preserve">uchwyty, światłowód, 0 </v>
      </c>
      <c r="K51" s="117">
        <f t="shared" si="18"/>
        <v>0</v>
      </c>
      <c r="L51" s="40" t="s">
        <v>77</v>
      </c>
      <c r="M51" s="112"/>
      <c r="N51" s="30"/>
      <c r="O51" s="30"/>
      <c r="P51" s="113"/>
      <c r="Q51" s="19"/>
      <c r="R51" s="39">
        <v>1</v>
      </c>
      <c r="S51" s="30"/>
      <c r="T51" s="30">
        <f t="shared" si="9"/>
        <v>0</v>
      </c>
      <c r="U51" s="34">
        <f t="shared" si="20"/>
        <v>2</v>
      </c>
      <c r="V51" s="35">
        <f t="shared" ca="1" si="10"/>
        <v>166</v>
      </c>
      <c r="W51" s="35">
        <f t="shared" ca="1" si="11"/>
        <v>2.8972465583105871</v>
      </c>
      <c r="X51" s="18" t="str">
        <f t="shared" si="1"/>
        <v>AL.  4x50 mm2+AL. 1x25 mm2</v>
      </c>
      <c r="Y51" s="18" t="str">
        <f t="shared" si="2"/>
        <v xml:space="preserve"> przyłącze napow. nN</v>
      </c>
      <c r="Z51" s="18">
        <f t="shared" si="3"/>
        <v>0</v>
      </c>
      <c r="AA51" s="16"/>
      <c r="AB51" s="35"/>
      <c r="AC51" s="35"/>
      <c r="AD51" s="35"/>
      <c r="AE51" s="35"/>
      <c r="AF51" s="35"/>
      <c r="AG51" s="35"/>
      <c r="AH51" s="35"/>
      <c r="AI51" s="35"/>
    </row>
    <row r="52" spans="1:35" s="9" customFormat="1" ht="30" customHeight="1" x14ac:dyDescent="0.2">
      <c r="A52" s="36"/>
      <c r="B52" s="37"/>
      <c r="C52" s="116">
        <v>43</v>
      </c>
      <c r="D52" s="116">
        <f t="shared" si="12"/>
        <v>41</v>
      </c>
      <c r="E52" s="116">
        <f t="shared" si="13"/>
        <v>0</v>
      </c>
      <c r="F52" s="117" t="str">
        <f t="shared" si="14"/>
        <v>sprawdz</v>
      </c>
      <c r="G52" s="118" t="str">
        <f t="shared" si="15"/>
        <v xml:space="preserve"> CHECK</v>
      </c>
      <c r="H52" s="116" t="str">
        <f t="shared" si="0"/>
        <v xml:space="preserve">wir. </v>
      </c>
      <c r="I52" s="117" t="str">
        <f t="shared" si="16"/>
        <v>AL.  4x50 mm2+AL. 1x25 mm2 przyłącze napow. nN</v>
      </c>
      <c r="J52" s="117" t="str">
        <f t="shared" si="17"/>
        <v xml:space="preserve">uchwyty, światłowód, 0 </v>
      </c>
      <c r="K52" s="117">
        <f t="shared" si="18"/>
        <v>0</v>
      </c>
      <c r="L52" s="40" t="s">
        <v>77</v>
      </c>
      <c r="M52" s="112"/>
      <c r="N52" s="30"/>
      <c r="O52" s="30"/>
      <c r="P52" s="113"/>
      <c r="Q52" s="19"/>
      <c r="R52" s="39">
        <v>1</v>
      </c>
      <c r="S52" s="30"/>
      <c r="T52" s="30">
        <f t="shared" si="9"/>
        <v>0</v>
      </c>
      <c r="U52" s="34">
        <f t="shared" si="20"/>
        <v>2</v>
      </c>
      <c r="V52" s="35">
        <f t="shared" ca="1" si="10"/>
        <v>100</v>
      </c>
      <c r="W52" s="35">
        <f t="shared" ca="1" si="11"/>
        <v>1.7453292519943295</v>
      </c>
      <c r="X52" s="18" t="str">
        <f t="shared" si="1"/>
        <v>AL.  4x50 mm2+AL. 1x25 mm2</v>
      </c>
      <c r="Y52" s="18" t="str">
        <f t="shared" si="2"/>
        <v xml:space="preserve"> przyłącze napow. nN</v>
      </c>
      <c r="Z52" s="18">
        <f t="shared" si="3"/>
        <v>0</v>
      </c>
      <c r="AA52" s="16"/>
      <c r="AB52" s="35"/>
      <c r="AC52" s="35"/>
      <c r="AD52" s="35"/>
      <c r="AE52" s="35"/>
      <c r="AF52" s="35"/>
      <c r="AG52" s="35"/>
      <c r="AH52" s="35"/>
      <c r="AI52" s="35"/>
    </row>
    <row r="53" spans="1:35" s="9" customFormat="1" ht="30" customHeight="1" x14ac:dyDescent="0.2">
      <c r="A53" s="36"/>
      <c r="B53" s="37"/>
      <c r="C53" s="116">
        <v>44</v>
      </c>
      <c r="D53" s="116">
        <f t="shared" si="12"/>
        <v>42</v>
      </c>
      <c r="E53" s="116">
        <f t="shared" si="13"/>
        <v>0</v>
      </c>
      <c r="F53" s="117" t="str">
        <f t="shared" si="14"/>
        <v>sprawdz</v>
      </c>
      <c r="G53" s="118" t="str">
        <f t="shared" si="15"/>
        <v xml:space="preserve"> CHECK</v>
      </c>
      <c r="H53" s="116" t="str">
        <f t="shared" si="0"/>
        <v xml:space="preserve">wir. </v>
      </c>
      <c r="I53" s="117" t="str">
        <f t="shared" si="16"/>
        <v>AL.  4x50 mm2+AL. 1x25 mm2 przyłącze napow. nN</v>
      </c>
      <c r="J53" s="117" t="str">
        <f t="shared" si="17"/>
        <v xml:space="preserve">uchwyty, światłowód, 0 </v>
      </c>
      <c r="K53" s="117">
        <f t="shared" si="18"/>
        <v>0</v>
      </c>
      <c r="L53" s="40" t="s">
        <v>77</v>
      </c>
      <c r="M53" s="112"/>
      <c r="N53" s="30"/>
      <c r="O53" s="30"/>
      <c r="P53" s="113"/>
      <c r="Q53" s="19"/>
      <c r="R53" s="39">
        <v>1</v>
      </c>
      <c r="S53" s="30"/>
      <c r="T53" s="30">
        <f t="shared" si="9"/>
        <v>0</v>
      </c>
      <c r="U53" s="34">
        <f t="shared" si="20"/>
        <v>2</v>
      </c>
      <c r="V53" s="35">
        <f t="shared" ca="1" si="10"/>
        <v>127</v>
      </c>
      <c r="W53" s="35">
        <f t="shared" ca="1" si="11"/>
        <v>2.2165681500327987</v>
      </c>
      <c r="X53" s="18" t="str">
        <f t="shared" si="1"/>
        <v>AL.  4x50 mm2+AL. 1x25 mm2</v>
      </c>
      <c r="Y53" s="18" t="str">
        <f t="shared" si="2"/>
        <v xml:space="preserve"> przyłącze napow. nN</v>
      </c>
      <c r="Z53" s="18">
        <f t="shared" si="3"/>
        <v>0</v>
      </c>
      <c r="AA53" s="16"/>
      <c r="AB53" s="35"/>
      <c r="AC53" s="35"/>
      <c r="AD53" s="35"/>
      <c r="AE53" s="35"/>
      <c r="AF53" s="35"/>
      <c r="AG53" s="35"/>
      <c r="AH53" s="35"/>
      <c r="AI53" s="35"/>
    </row>
    <row r="54" spans="1:35" s="9" customFormat="1" ht="30" customHeight="1" x14ac:dyDescent="0.2">
      <c r="A54" s="36"/>
      <c r="B54" s="37"/>
      <c r="C54" s="116">
        <v>45</v>
      </c>
      <c r="D54" s="116">
        <f t="shared" si="12"/>
        <v>43</v>
      </c>
      <c r="E54" s="116">
        <f t="shared" si="13"/>
        <v>0</v>
      </c>
      <c r="F54" s="117" t="str">
        <f t="shared" si="14"/>
        <v>sprawdz</v>
      </c>
      <c r="G54" s="118" t="str">
        <f t="shared" si="15"/>
        <v xml:space="preserve"> CHECK</v>
      </c>
      <c r="H54" s="116" t="str">
        <f t="shared" si="0"/>
        <v xml:space="preserve">wir. </v>
      </c>
      <c r="I54" s="117" t="str">
        <f t="shared" si="16"/>
        <v>AL.  4x50 mm2+AL. 1x25 mm2 przyłącze napow. nN</v>
      </c>
      <c r="J54" s="117" t="str">
        <f t="shared" si="17"/>
        <v xml:space="preserve">uchwyty, światłowód, 0 </v>
      </c>
      <c r="K54" s="117">
        <f t="shared" si="18"/>
        <v>0</v>
      </c>
      <c r="L54" s="40" t="s">
        <v>77</v>
      </c>
      <c r="M54" s="112"/>
      <c r="N54" s="30"/>
      <c r="O54" s="30"/>
      <c r="P54" s="113"/>
      <c r="Q54" s="19"/>
      <c r="R54" s="39">
        <v>1</v>
      </c>
      <c r="S54" s="30"/>
      <c r="T54" s="30">
        <f t="shared" si="9"/>
        <v>0</v>
      </c>
      <c r="U54" s="34">
        <f t="shared" si="20"/>
        <v>2</v>
      </c>
      <c r="V54" s="35">
        <f t="shared" ca="1" si="10"/>
        <v>95</v>
      </c>
      <c r="W54" s="35">
        <f t="shared" ca="1" si="11"/>
        <v>1.6580627893946132</v>
      </c>
      <c r="X54" s="18" t="str">
        <f t="shared" si="1"/>
        <v>AL.  4x50 mm2+AL. 1x25 mm2</v>
      </c>
      <c r="Y54" s="18" t="str">
        <f t="shared" si="2"/>
        <v xml:space="preserve"> przyłącze napow. nN</v>
      </c>
      <c r="Z54" s="18">
        <f t="shared" si="3"/>
        <v>0</v>
      </c>
      <c r="AA54" s="16"/>
      <c r="AB54" s="35"/>
      <c r="AC54" s="35"/>
      <c r="AD54" s="35"/>
      <c r="AE54" s="35"/>
      <c r="AF54" s="35"/>
      <c r="AG54" s="35"/>
      <c r="AH54" s="35"/>
      <c r="AI54" s="35"/>
    </row>
    <row r="55" spans="1:35" s="9" customFormat="1" ht="30" customHeight="1" x14ac:dyDescent="0.2">
      <c r="A55" s="36"/>
      <c r="B55" s="37"/>
      <c r="C55" s="116">
        <v>46</v>
      </c>
      <c r="D55" s="116">
        <f t="shared" si="12"/>
        <v>44</v>
      </c>
      <c r="E55" s="116">
        <f t="shared" si="13"/>
        <v>0</v>
      </c>
      <c r="F55" s="117" t="str">
        <f t="shared" si="14"/>
        <v>sprawdz</v>
      </c>
      <c r="G55" s="118" t="str">
        <f t="shared" si="15"/>
        <v xml:space="preserve"> CHECK</v>
      </c>
      <c r="H55" s="116" t="str">
        <f t="shared" si="0"/>
        <v xml:space="preserve">wir. </v>
      </c>
      <c r="I55" s="117" t="str">
        <f t="shared" si="16"/>
        <v>AL.  4x50 mm2+AL. 1x25 mm2 przyłącze napow. nN</v>
      </c>
      <c r="J55" s="117" t="str">
        <f t="shared" si="17"/>
        <v xml:space="preserve">uchwyty, światłowód, 0 </v>
      </c>
      <c r="K55" s="117">
        <f t="shared" si="18"/>
        <v>0</v>
      </c>
      <c r="L55" s="40" t="s">
        <v>77</v>
      </c>
      <c r="M55" s="112"/>
      <c r="N55" s="30"/>
      <c r="O55" s="30"/>
      <c r="P55" s="113"/>
      <c r="Q55" s="19"/>
      <c r="R55" s="39">
        <v>1</v>
      </c>
      <c r="S55" s="30"/>
      <c r="T55" s="30">
        <f t="shared" si="9"/>
        <v>0</v>
      </c>
      <c r="U55" s="34">
        <f t="shared" si="20"/>
        <v>2</v>
      </c>
      <c r="V55" s="35">
        <f t="shared" ca="1" si="10"/>
        <v>142</v>
      </c>
      <c r="W55" s="35">
        <f t="shared" ca="1" si="11"/>
        <v>2.4783675378319479</v>
      </c>
      <c r="X55" s="18" t="str">
        <f t="shared" si="1"/>
        <v>AL.  4x50 mm2+AL. 1x25 mm2</v>
      </c>
      <c r="Y55" s="18" t="str">
        <f t="shared" si="2"/>
        <v xml:space="preserve"> przyłącze napow. nN</v>
      </c>
      <c r="Z55" s="18">
        <f t="shared" si="3"/>
        <v>0</v>
      </c>
      <c r="AA55" s="16"/>
      <c r="AB55" s="35"/>
      <c r="AC55" s="35"/>
      <c r="AD55" s="35"/>
      <c r="AE55" s="35"/>
      <c r="AF55" s="35"/>
      <c r="AG55" s="35"/>
      <c r="AH55" s="35"/>
      <c r="AI55" s="35"/>
    </row>
    <row r="56" spans="1:35" s="9" customFormat="1" ht="30" customHeight="1" x14ac:dyDescent="0.2">
      <c r="A56" s="36"/>
      <c r="B56" s="37"/>
      <c r="C56" s="116">
        <v>47</v>
      </c>
      <c r="D56" s="116">
        <f t="shared" si="12"/>
        <v>45</v>
      </c>
      <c r="E56" s="116">
        <f t="shared" si="13"/>
        <v>0</v>
      </c>
      <c r="F56" s="117" t="str">
        <f t="shared" si="14"/>
        <v>sprawdz</v>
      </c>
      <c r="G56" s="118" t="str">
        <f t="shared" si="15"/>
        <v xml:space="preserve"> CHECK</v>
      </c>
      <c r="H56" s="116" t="str">
        <f t="shared" si="0"/>
        <v xml:space="preserve">wir. </v>
      </c>
      <c r="I56" s="117" t="str">
        <f t="shared" si="16"/>
        <v>AL.  4x50 mm2+AL. 1x25 mm2 przyłącze napow. nN</v>
      </c>
      <c r="J56" s="117" t="str">
        <f t="shared" si="17"/>
        <v xml:space="preserve">uchwyty, światłowód, 0 </v>
      </c>
      <c r="K56" s="117">
        <f t="shared" si="18"/>
        <v>0</v>
      </c>
      <c r="L56" s="40" t="s">
        <v>77</v>
      </c>
      <c r="M56" s="112"/>
      <c r="N56" s="39"/>
      <c r="O56" s="39"/>
      <c r="P56" s="113"/>
      <c r="Q56" s="19"/>
      <c r="R56" s="39">
        <v>1</v>
      </c>
      <c r="S56" s="30"/>
      <c r="T56" s="30">
        <f t="shared" si="9"/>
        <v>0</v>
      </c>
      <c r="U56" s="34">
        <f t="shared" si="20"/>
        <v>2</v>
      </c>
      <c r="V56" s="35">
        <f t="shared" ca="1" si="10"/>
        <v>153</v>
      </c>
      <c r="W56" s="35">
        <f t="shared" ca="1" si="11"/>
        <v>2.6703537555513241</v>
      </c>
      <c r="X56" s="18" t="str">
        <f t="shared" si="1"/>
        <v>AL.  4x50 mm2+AL. 1x25 mm2</v>
      </c>
      <c r="Y56" s="18" t="str">
        <f t="shared" si="2"/>
        <v xml:space="preserve"> przyłącze napow. nN</v>
      </c>
      <c r="Z56" s="18">
        <f t="shared" si="3"/>
        <v>0</v>
      </c>
      <c r="AA56" s="16"/>
      <c r="AB56" s="35"/>
      <c r="AC56" s="35"/>
      <c r="AD56" s="35"/>
      <c r="AE56" s="35"/>
      <c r="AF56" s="35"/>
      <c r="AG56" s="35"/>
      <c r="AH56" s="35"/>
      <c r="AI56" s="35"/>
    </row>
    <row r="57" spans="1:35" s="9" customFormat="1" ht="30" customHeight="1" x14ac:dyDescent="0.2">
      <c r="A57" s="36"/>
      <c r="B57" s="37"/>
      <c r="C57" s="116">
        <v>48</v>
      </c>
      <c r="D57" s="116">
        <f t="shared" si="12"/>
        <v>46</v>
      </c>
      <c r="E57" s="116">
        <f t="shared" si="13"/>
        <v>0</v>
      </c>
      <c r="F57" s="117" t="str">
        <f t="shared" si="14"/>
        <v>sprawdz</v>
      </c>
      <c r="G57" s="118" t="str">
        <f t="shared" si="15"/>
        <v xml:space="preserve"> CHECK</v>
      </c>
      <c r="H57" s="116" t="str">
        <f t="shared" si="0"/>
        <v xml:space="preserve">wir. </v>
      </c>
      <c r="I57" s="117" t="str">
        <f t="shared" si="16"/>
        <v>AL.  4x50 mm2+AL. 1x25 mm2 przyłącze napow. nN</v>
      </c>
      <c r="J57" s="117" t="str">
        <f t="shared" si="17"/>
        <v xml:space="preserve">uchwyty, światłowód, 0 </v>
      </c>
      <c r="K57" s="117">
        <f t="shared" si="18"/>
        <v>0</v>
      </c>
      <c r="L57" s="40" t="s">
        <v>77</v>
      </c>
      <c r="M57" s="112"/>
      <c r="N57" s="39"/>
      <c r="O57" s="39"/>
      <c r="P57" s="113"/>
      <c r="Q57" s="19"/>
      <c r="R57" s="39">
        <v>1</v>
      </c>
      <c r="S57" s="39"/>
      <c r="T57" s="30">
        <f t="shared" si="9"/>
        <v>0</v>
      </c>
      <c r="U57" s="34">
        <f t="shared" si="20"/>
        <v>2</v>
      </c>
      <c r="V57" s="35">
        <f t="shared" ca="1" si="10"/>
        <v>92</v>
      </c>
      <c r="W57" s="35">
        <f t="shared" ca="1" si="11"/>
        <v>1.6057029118347832</v>
      </c>
      <c r="X57" s="18" t="str">
        <f t="shared" si="1"/>
        <v>AL.  4x50 mm2+AL. 1x25 mm2</v>
      </c>
      <c r="Y57" s="18" t="str">
        <f t="shared" si="2"/>
        <v xml:space="preserve"> przyłącze napow. nN</v>
      </c>
      <c r="Z57" s="18">
        <f t="shared" si="3"/>
        <v>0</v>
      </c>
      <c r="AA57" s="16"/>
      <c r="AB57" s="35"/>
      <c r="AC57" s="35"/>
      <c r="AD57" s="35"/>
      <c r="AE57" s="35"/>
      <c r="AF57" s="35"/>
      <c r="AG57" s="35"/>
      <c r="AH57" s="35"/>
      <c r="AI57" s="35"/>
    </row>
    <row r="58" spans="1:35" s="9" customFormat="1" ht="30" customHeight="1" x14ac:dyDescent="0.2">
      <c r="A58" s="36"/>
      <c r="B58" s="37"/>
      <c r="C58" s="116">
        <v>49</v>
      </c>
      <c r="D58" s="116">
        <f t="shared" si="12"/>
        <v>47</v>
      </c>
      <c r="E58" s="116">
        <f t="shared" si="13"/>
        <v>0</v>
      </c>
      <c r="F58" s="117" t="str">
        <f t="shared" si="14"/>
        <v>sprawdz</v>
      </c>
      <c r="G58" s="118" t="str">
        <f t="shared" si="15"/>
        <v xml:space="preserve"> CHECK</v>
      </c>
      <c r="H58" s="116" t="str">
        <f t="shared" si="0"/>
        <v xml:space="preserve">wir. </v>
      </c>
      <c r="I58" s="117" t="str">
        <f t="shared" si="16"/>
        <v>AL.  4x50 mm2+AL. 1x25 mm2 przyłącze napow. nN</v>
      </c>
      <c r="J58" s="117" t="str">
        <f t="shared" si="17"/>
        <v xml:space="preserve">uchwyty, światłowód, 0 </v>
      </c>
      <c r="K58" s="117">
        <f t="shared" si="18"/>
        <v>0</v>
      </c>
      <c r="L58" s="40" t="s">
        <v>77</v>
      </c>
      <c r="M58" s="112"/>
      <c r="N58" s="48"/>
      <c r="O58" s="48"/>
      <c r="P58" s="113"/>
      <c r="Q58" s="19"/>
      <c r="R58" s="39">
        <v>1</v>
      </c>
      <c r="S58" s="48"/>
      <c r="T58" s="30">
        <f t="shared" si="9"/>
        <v>0</v>
      </c>
      <c r="U58" s="34">
        <f t="shared" si="20"/>
        <v>2</v>
      </c>
      <c r="V58" s="35">
        <f t="shared" ca="1" si="10"/>
        <v>99</v>
      </c>
      <c r="W58" s="35">
        <f t="shared" ca="1" si="11"/>
        <v>1.7278759594743862</v>
      </c>
      <c r="X58" s="18" t="str">
        <f t="shared" si="1"/>
        <v>AL.  4x50 mm2+AL. 1x25 mm2</v>
      </c>
      <c r="Y58" s="18" t="str">
        <f t="shared" si="2"/>
        <v xml:space="preserve"> przyłącze napow. nN</v>
      </c>
      <c r="Z58" s="18">
        <f t="shared" si="3"/>
        <v>0</v>
      </c>
      <c r="AA58" s="16"/>
      <c r="AB58" s="35"/>
      <c r="AC58" s="35"/>
      <c r="AD58" s="35"/>
      <c r="AE58" s="35"/>
      <c r="AF58" s="35"/>
      <c r="AG58" s="35"/>
      <c r="AH58" s="35"/>
      <c r="AI58" s="35"/>
    </row>
    <row r="59" spans="1:35" s="9" customFormat="1" ht="30" customHeight="1" x14ac:dyDescent="0.2">
      <c r="A59" s="36"/>
      <c r="B59" s="37"/>
      <c r="C59" s="116">
        <v>50</v>
      </c>
      <c r="D59" s="116">
        <f t="shared" si="12"/>
        <v>48</v>
      </c>
      <c r="E59" s="116">
        <f t="shared" si="13"/>
        <v>0</v>
      </c>
      <c r="F59" s="117" t="str">
        <f t="shared" si="14"/>
        <v>sprawdz</v>
      </c>
      <c r="G59" s="118" t="str">
        <f t="shared" si="15"/>
        <v xml:space="preserve"> CHECK</v>
      </c>
      <c r="H59" s="116" t="str">
        <f t="shared" si="0"/>
        <v xml:space="preserve">wir. </v>
      </c>
      <c r="I59" s="117" t="str">
        <f t="shared" si="16"/>
        <v>AL.  4x50 mm2+AL. 1x25 mm2 przyłącze napow. nN</v>
      </c>
      <c r="J59" s="117" t="str">
        <f t="shared" si="17"/>
        <v xml:space="preserve">uchwyty, światłowód, 0 </v>
      </c>
      <c r="K59" s="117">
        <f t="shared" si="18"/>
        <v>0</v>
      </c>
      <c r="L59" s="40" t="s">
        <v>77</v>
      </c>
      <c r="M59" s="112"/>
      <c r="N59" s="50"/>
      <c r="O59" s="50"/>
      <c r="P59" s="113"/>
      <c r="Q59" s="19"/>
      <c r="R59" s="39">
        <v>1</v>
      </c>
      <c r="S59" s="50"/>
      <c r="T59" s="30">
        <f t="shared" si="9"/>
        <v>0</v>
      </c>
      <c r="U59" s="34">
        <f t="shared" si="20"/>
        <v>2</v>
      </c>
      <c r="V59" s="35">
        <f t="shared" ca="1" si="10"/>
        <v>160</v>
      </c>
      <c r="W59" s="35">
        <f t="shared" ca="1" si="11"/>
        <v>2.7925268031909272</v>
      </c>
      <c r="X59" s="18" t="str">
        <f t="shared" si="1"/>
        <v>AL.  4x50 mm2+AL. 1x25 mm2</v>
      </c>
      <c r="Y59" s="18" t="str">
        <f t="shared" si="2"/>
        <v xml:space="preserve"> przyłącze napow. nN</v>
      </c>
      <c r="Z59" s="18">
        <f t="shared" si="3"/>
        <v>0</v>
      </c>
      <c r="AA59" s="16"/>
      <c r="AB59" s="35"/>
      <c r="AC59" s="35"/>
      <c r="AD59" s="35"/>
      <c r="AE59" s="35"/>
      <c r="AF59" s="35"/>
      <c r="AG59" s="35"/>
      <c r="AH59" s="35"/>
      <c r="AI59" s="35"/>
    </row>
    <row r="60" spans="1:35" s="9" customFormat="1" ht="30" customHeight="1" x14ac:dyDescent="0.2">
      <c r="A60" s="36"/>
      <c r="B60" s="37"/>
      <c r="C60" s="116">
        <v>51</v>
      </c>
      <c r="D60" s="116">
        <f t="shared" si="12"/>
        <v>49</v>
      </c>
      <c r="E60" s="116">
        <f t="shared" si="13"/>
        <v>0</v>
      </c>
      <c r="F60" s="117" t="str">
        <f t="shared" si="14"/>
        <v>sprawdz</v>
      </c>
      <c r="G60" s="118" t="str">
        <f t="shared" si="15"/>
        <v xml:space="preserve"> CHECK</v>
      </c>
      <c r="H60" s="116" t="str">
        <f t="shared" si="0"/>
        <v xml:space="preserve">wir. </v>
      </c>
      <c r="I60" s="117" t="str">
        <f t="shared" si="16"/>
        <v>AL.  4x50 mm2+AL. 1x25 mm2 przyłącze napow. nN</v>
      </c>
      <c r="J60" s="117" t="str">
        <f t="shared" si="17"/>
        <v xml:space="preserve">uchwyty, światłowód, 0 </v>
      </c>
      <c r="K60" s="117">
        <f t="shared" si="18"/>
        <v>0</v>
      </c>
      <c r="L60" s="40" t="s">
        <v>77</v>
      </c>
      <c r="M60" s="112"/>
      <c r="N60" s="52"/>
      <c r="O60" s="52"/>
      <c r="P60" s="113"/>
      <c r="Q60" s="19"/>
      <c r="R60" s="39">
        <v>1</v>
      </c>
      <c r="S60" s="52"/>
      <c r="T60" s="30">
        <f t="shared" si="9"/>
        <v>0</v>
      </c>
      <c r="U60" s="34">
        <f t="shared" si="20"/>
        <v>2</v>
      </c>
      <c r="V60" s="35">
        <f t="shared" ca="1" si="10"/>
        <v>100</v>
      </c>
      <c r="W60" s="35">
        <f t="shared" ca="1" si="11"/>
        <v>1.7453292519943295</v>
      </c>
      <c r="X60" s="18" t="str">
        <f t="shared" si="1"/>
        <v>AL.  4x50 mm2+AL. 1x25 mm2</v>
      </c>
      <c r="Y60" s="18" t="str">
        <f t="shared" si="2"/>
        <v xml:space="preserve"> przyłącze napow. nN</v>
      </c>
      <c r="Z60" s="18">
        <f t="shared" si="3"/>
        <v>0</v>
      </c>
      <c r="AA60" s="16"/>
      <c r="AB60" s="35"/>
      <c r="AC60" s="35"/>
      <c r="AD60" s="35"/>
      <c r="AE60" s="35"/>
      <c r="AF60" s="35"/>
      <c r="AG60" s="35"/>
      <c r="AH60" s="35"/>
      <c r="AI60" s="35"/>
    </row>
    <row r="61" spans="1:35" s="9" customFormat="1" ht="30" customHeight="1" x14ac:dyDescent="0.2">
      <c r="A61" s="36"/>
      <c r="B61" s="37"/>
      <c r="C61" s="116">
        <v>52</v>
      </c>
      <c r="D61" s="116">
        <f t="shared" si="12"/>
        <v>50</v>
      </c>
      <c r="E61" s="116">
        <f t="shared" si="13"/>
        <v>0</v>
      </c>
      <c r="F61" s="117" t="str">
        <f t="shared" si="14"/>
        <v>sprawdz</v>
      </c>
      <c r="G61" s="118" t="str">
        <f t="shared" si="15"/>
        <v xml:space="preserve"> CHECK</v>
      </c>
      <c r="H61" s="116" t="str">
        <f t="shared" si="0"/>
        <v xml:space="preserve">wir. </v>
      </c>
      <c r="I61" s="117" t="str">
        <f t="shared" si="16"/>
        <v>AL.  4x50 mm2+AL. 1x25 mm2 przyłącze napow. nN</v>
      </c>
      <c r="J61" s="117" t="str">
        <f t="shared" si="17"/>
        <v xml:space="preserve">uchwyty, światłowód, 0 </v>
      </c>
      <c r="K61" s="117">
        <f t="shared" si="18"/>
        <v>0</v>
      </c>
      <c r="L61" s="40" t="s">
        <v>77</v>
      </c>
      <c r="M61" s="112"/>
      <c r="N61" s="30"/>
      <c r="O61" s="30"/>
      <c r="P61" s="113"/>
      <c r="Q61" s="19"/>
      <c r="R61" s="39">
        <v>1</v>
      </c>
      <c r="S61" s="30"/>
      <c r="T61" s="30">
        <f t="shared" si="9"/>
        <v>0</v>
      </c>
      <c r="U61" s="34">
        <f t="shared" si="20"/>
        <v>2</v>
      </c>
      <c r="V61" s="35">
        <f t="shared" ca="1" si="10"/>
        <v>107</v>
      </c>
      <c r="W61" s="35">
        <f t="shared" ca="1" si="11"/>
        <v>1.8675022996339325</v>
      </c>
      <c r="X61" s="18" t="str">
        <f t="shared" si="1"/>
        <v>AL.  4x50 mm2+AL. 1x25 mm2</v>
      </c>
      <c r="Y61" s="18" t="str">
        <f t="shared" si="2"/>
        <v xml:space="preserve"> przyłącze napow. nN</v>
      </c>
      <c r="Z61" s="18">
        <f t="shared" si="3"/>
        <v>0</v>
      </c>
      <c r="AA61" s="16"/>
      <c r="AB61" s="35"/>
      <c r="AC61" s="35"/>
      <c r="AD61" s="35"/>
      <c r="AE61" s="35"/>
      <c r="AF61" s="35"/>
      <c r="AG61" s="35"/>
      <c r="AH61" s="35"/>
      <c r="AI61" s="35"/>
    </row>
    <row r="62" spans="1:35" s="9" customFormat="1" ht="30" customHeight="1" x14ac:dyDescent="0.2">
      <c r="A62" s="36"/>
      <c r="B62" s="37"/>
      <c r="C62" s="116">
        <v>53</v>
      </c>
      <c r="D62" s="116">
        <f t="shared" si="12"/>
        <v>51</v>
      </c>
      <c r="E62" s="116">
        <f t="shared" si="13"/>
        <v>0</v>
      </c>
      <c r="F62" s="117" t="str">
        <f t="shared" si="14"/>
        <v>sprawdz</v>
      </c>
      <c r="G62" s="118" t="str">
        <f t="shared" si="15"/>
        <v xml:space="preserve"> CHECK</v>
      </c>
      <c r="H62" s="116" t="str">
        <f t="shared" si="0"/>
        <v xml:space="preserve">wir. </v>
      </c>
      <c r="I62" s="117" t="str">
        <f t="shared" si="16"/>
        <v>AL.  4x50 mm2+AL. 1x25 mm2 przyłącze napow. nN</v>
      </c>
      <c r="J62" s="117" t="str">
        <f t="shared" si="17"/>
        <v xml:space="preserve">uchwyty, światłowód, 0 </v>
      </c>
      <c r="K62" s="117">
        <f t="shared" si="18"/>
        <v>0</v>
      </c>
      <c r="L62" s="40" t="s">
        <v>77</v>
      </c>
      <c r="M62" s="112"/>
      <c r="N62" s="30"/>
      <c r="O62" s="30"/>
      <c r="P62" s="113"/>
      <c r="Q62" s="19"/>
      <c r="R62" s="39">
        <v>1</v>
      </c>
      <c r="S62" s="30"/>
      <c r="T62" s="30">
        <f t="shared" si="9"/>
        <v>0</v>
      </c>
      <c r="U62" s="34">
        <f>SUM(U36:U61)</f>
        <v>44</v>
      </c>
      <c r="V62" s="35">
        <f t="shared" ca="1" si="10"/>
        <v>173</v>
      </c>
      <c r="W62" s="35">
        <f t="shared" ca="1" si="11"/>
        <v>3.0194196059501901</v>
      </c>
      <c r="X62" s="18" t="str">
        <f t="shared" si="1"/>
        <v>AL.  4x50 mm2+AL. 1x25 mm2</v>
      </c>
      <c r="Y62" s="18" t="str">
        <f t="shared" si="2"/>
        <v xml:space="preserve"> przyłącze napow. nN</v>
      </c>
      <c r="Z62" s="18">
        <f t="shared" si="3"/>
        <v>0</v>
      </c>
      <c r="AA62" s="16"/>
      <c r="AB62" s="35"/>
      <c r="AC62" s="35"/>
      <c r="AD62" s="35"/>
      <c r="AE62" s="35"/>
      <c r="AF62" s="35"/>
      <c r="AG62" s="35"/>
      <c r="AH62" s="35"/>
      <c r="AI62" s="35"/>
    </row>
    <row r="63" spans="1:35" s="9" customFormat="1" ht="30" customHeight="1" x14ac:dyDescent="0.2">
      <c r="A63" s="36"/>
      <c r="B63" s="37"/>
      <c r="C63" s="116">
        <v>54</v>
      </c>
      <c r="D63" s="116">
        <f t="shared" si="12"/>
        <v>52</v>
      </c>
      <c r="E63" s="116">
        <f t="shared" si="13"/>
        <v>0</v>
      </c>
      <c r="F63" s="117" t="str">
        <f t="shared" si="14"/>
        <v>sprawdz</v>
      </c>
      <c r="G63" s="118" t="str">
        <f t="shared" si="15"/>
        <v xml:space="preserve"> CHECK</v>
      </c>
      <c r="H63" s="116" t="str">
        <f t="shared" si="0"/>
        <v xml:space="preserve">wir. </v>
      </c>
      <c r="I63" s="117" t="str">
        <f t="shared" si="16"/>
        <v>AL.  4x50 mm2+AL. 1x25 mm2 przyłącze napow. nN</v>
      </c>
      <c r="J63" s="117" t="str">
        <f t="shared" si="17"/>
        <v xml:space="preserve">uchwyty, światłowód, 0 </v>
      </c>
      <c r="K63" s="117">
        <f t="shared" si="18"/>
        <v>0</v>
      </c>
      <c r="L63" s="40" t="s">
        <v>77</v>
      </c>
      <c r="M63" s="112"/>
      <c r="N63" s="30"/>
      <c r="O63" s="30"/>
      <c r="P63" s="113"/>
      <c r="Q63" s="19"/>
      <c r="R63" s="39">
        <v>1</v>
      </c>
      <c r="S63" s="30"/>
      <c r="T63" s="30">
        <f t="shared" si="9"/>
        <v>0</v>
      </c>
      <c r="U63" s="34"/>
      <c r="V63" s="35">
        <f t="shared" ca="1" si="10"/>
        <v>119</v>
      </c>
      <c r="W63" s="35">
        <f t="shared" ca="1" si="11"/>
        <v>2.0769418098732522</v>
      </c>
      <c r="X63" s="18" t="str">
        <f t="shared" si="1"/>
        <v>AL.  4x50 mm2+AL. 1x25 mm2</v>
      </c>
      <c r="Y63" s="18" t="str">
        <f t="shared" si="2"/>
        <v xml:space="preserve"> przyłącze napow. nN</v>
      </c>
      <c r="Z63" s="18">
        <f t="shared" si="3"/>
        <v>0</v>
      </c>
      <c r="AA63" s="16"/>
      <c r="AB63" s="35"/>
      <c r="AC63" s="35"/>
      <c r="AD63" s="35"/>
      <c r="AE63" s="35"/>
      <c r="AF63" s="35"/>
      <c r="AG63" s="35"/>
      <c r="AH63" s="35"/>
      <c r="AI63" s="35"/>
    </row>
    <row r="64" spans="1:35" s="9" customFormat="1" ht="30" customHeight="1" x14ac:dyDescent="0.2">
      <c r="A64" s="36"/>
      <c r="B64" s="37"/>
      <c r="C64" s="116">
        <v>55</v>
      </c>
      <c r="D64" s="116">
        <f t="shared" si="12"/>
        <v>53</v>
      </c>
      <c r="E64" s="116">
        <f t="shared" si="13"/>
        <v>0</v>
      </c>
      <c r="F64" s="117" t="str">
        <f t="shared" si="14"/>
        <v>sprawdz</v>
      </c>
      <c r="G64" s="118" t="str">
        <f t="shared" si="15"/>
        <v xml:space="preserve"> CHECK</v>
      </c>
      <c r="H64" s="116" t="str">
        <f t="shared" si="0"/>
        <v xml:space="preserve">wir. </v>
      </c>
      <c r="I64" s="117" t="str">
        <f t="shared" si="16"/>
        <v>AL.  4x50 mm2+AL. 1x25 mm2 przyłącze napow. nN</v>
      </c>
      <c r="J64" s="117" t="str">
        <f t="shared" si="17"/>
        <v xml:space="preserve">uchwyty, światłowód, 0 </v>
      </c>
      <c r="K64" s="117">
        <f t="shared" si="18"/>
        <v>0</v>
      </c>
      <c r="L64" s="40" t="s">
        <v>77</v>
      </c>
      <c r="M64" s="112"/>
      <c r="N64" s="30"/>
      <c r="O64" s="30"/>
      <c r="P64" s="113"/>
      <c r="Q64" s="19"/>
      <c r="R64" s="39">
        <v>1</v>
      </c>
      <c r="S64" s="30"/>
      <c r="T64" s="30">
        <f t="shared" si="9"/>
        <v>0</v>
      </c>
      <c r="U64" s="34"/>
      <c r="V64" s="35">
        <f t="shared" ca="1" si="10"/>
        <v>164</v>
      </c>
      <c r="W64" s="35">
        <f t="shared" ca="1" si="11"/>
        <v>2.8623399732707004</v>
      </c>
      <c r="X64" s="18" t="str">
        <f t="shared" si="1"/>
        <v>AL.  4x50 mm2+AL. 1x25 mm2</v>
      </c>
      <c r="Y64" s="18" t="str">
        <f t="shared" si="2"/>
        <v xml:space="preserve"> przyłącze napow. nN</v>
      </c>
      <c r="Z64" s="18">
        <f t="shared" si="3"/>
        <v>0</v>
      </c>
      <c r="AA64" s="16"/>
      <c r="AB64" s="35"/>
      <c r="AC64" s="35"/>
      <c r="AD64" s="35"/>
      <c r="AE64" s="35"/>
      <c r="AF64" s="35"/>
      <c r="AG64" s="35"/>
      <c r="AH64" s="35"/>
      <c r="AI64" s="35"/>
    </row>
    <row r="65" spans="1:35" s="9" customFormat="1" ht="30" customHeight="1" x14ac:dyDescent="0.2">
      <c r="A65" s="36"/>
      <c r="B65" s="37"/>
      <c r="C65" s="116">
        <v>56</v>
      </c>
      <c r="D65" s="116">
        <f t="shared" si="12"/>
        <v>54</v>
      </c>
      <c r="E65" s="116">
        <f t="shared" si="13"/>
        <v>0</v>
      </c>
      <c r="F65" s="117" t="str">
        <f t="shared" si="14"/>
        <v>sprawdz</v>
      </c>
      <c r="G65" s="118" t="str">
        <f t="shared" si="15"/>
        <v xml:space="preserve"> CHECK</v>
      </c>
      <c r="H65" s="116" t="str">
        <f t="shared" si="0"/>
        <v xml:space="preserve">wir. </v>
      </c>
      <c r="I65" s="117" t="str">
        <f t="shared" si="16"/>
        <v>AL.  4x50 mm2+AL. 1x25 mm2 przyłącze napow. nN</v>
      </c>
      <c r="J65" s="117" t="str">
        <f t="shared" si="17"/>
        <v xml:space="preserve">uchwyty, światłowód, 0 </v>
      </c>
      <c r="K65" s="117">
        <f t="shared" si="18"/>
        <v>0</v>
      </c>
      <c r="L65" s="40" t="s">
        <v>77</v>
      </c>
      <c r="M65" s="112"/>
      <c r="N65" s="30"/>
      <c r="O65" s="30"/>
      <c r="P65" s="113"/>
      <c r="Q65" s="19"/>
      <c r="R65" s="39">
        <v>1</v>
      </c>
      <c r="S65" s="30"/>
      <c r="T65" s="30">
        <f t="shared" si="9"/>
        <v>0</v>
      </c>
      <c r="U65" s="34"/>
      <c r="V65" s="35">
        <f t="shared" ca="1" si="10"/>
        <v>90</v>
      </c>
      <c r="W65" s="35">
        <f t="shared" ca="1" si="11"/>
        <v>1.5707963267948966</v>
      </c>
      <c r="X65" s="18" t="str">
        <f t="shared" si="1"/>
        <v>AL.  4x50 mm2+AL. 1x25 mm2</v>
      </c>
      <c r="Y65" s="18" t="str">
        <f t="shared" si="2"/>
        <v xml:space="preserve"> przyłącze napow. nN</v>
      </c>
      <c r="Z65" s="18">
        <f t="shared" si="3"/>
        <v>0</v>
      </c>
      <c r="AA65" s="16"/>
      <c r="AB65" s="35"/>
      <c r="AC65" s="35"/>
      <c r="AD65" s="35"/>
      <c r="AE65" s="35"/>
      <c r="AF65" s="35"/>
      <c r="AG65" s="35"/>
      <c r="AH65" s="35"/>
      <c r="AI65" s="35"/>
    </row>
    <row r="66" spans="1:35" s="9" customFormat="1" ht="30" customHeight="1" x14ac:dyDescent="0.2">
      <c r="A66" s="36"/>
      <c r="B66" s="37"/>
      <c r="C66" s="116">
        <v>57</v>
      </c>
      <c r="D66" s="116">
        <f t="shared" si="12"/>
        <v>55</v>
      </c>
      <c r="E66" s="116">
        <f t="shared" si="13"/>
        <v>0</v>
      </c>
      <c r="F66" s="117" t="str">
        <f t="shared" si="14"/>
        <v>sprawdz</v>
      </c>
      <c r="G66" s="118" t="str">
        <f t="shared" si="15"/>
        <v xml:space="preserve"> CHECK</v>
      </c>
      <c r="H66" s="116" t="str">
        <f t="shared" si="0"/>
        <v xml:space="preserve">wir. </v>
      </c>
      <c r="I66" s="117" t="str">
        <f t="shared" si="16"/>
        <v>AL.  4x50 mm2+AL. 1x25 mm2 przyłącze napow. nN</v>
      </c>
      <c r="J66" s="117" t="str">
        <f t="shared" si="17"/>
        <v xml:space="preserve">uchwyty, światłowód, 0 </v>
      </c>
      <c r="K66" s="117">
        <f t="shared" si="18"/>
        <v>0</v>
      </c>
      <c r="L66" s="40" t="s">
        <v>77</v>
      </c>
      <c r="M66" s="112"/>
      <c r="N66" s="55"/>
      <c r="O66" s="55"/>
      <c r="P66" s="113"/>
      <c r="Q66" s="19"/>
      <c r="R66" s="39">
        <v>1</v>
      </c>
      <c r="S66" s="55"/>
      <c r="T66" s="30">
        <f t="shared" si="9"/>
        <v>0</v>
      </c>
      <c r="U66" s="34">
        <f t="shared" ref="U66:U67" si="21">P66+2</f>
        <v>2</v>
      </c>
      <c r="V66" s="35">
        <f t="shared" ca="1" si="10"/>
        <v>124</v>
      </c>
      <c r="W66" s="35">
        <f t="shared" ca="1" si="11"/>
        <v>2.1642082724729685</v>
      </c>
      <c r="X66" s="18" t="str">
        <f t="shared" si="1"/>
        <v>AL.  4x50 mm2+AL. 1x25 mm2</v>
      </c>
      <c r="Y66" s="18" t="str">
        <f t="shared" si="2"/>
        <v xml:space="preserve"> przyłącze napow. nN</v>
      </c>
      <c r="Z66" s="18">
        <f t="shared" si="3"/>
        <v>0</v>
      </c>
      <c r="AA66" s="16"/>
      <c r="AB66" s="35"/>
      <c r="AC66" s="35"/>
      <c r="AD66" s="35"/>
      <c r="AE66" s="35"/>
      <c r="AF66" s="35"/>
      <c r="AG66" s="35"/>
      <c r="AH66" s="35"/>
      <c r="AI66" s="35"/>
    </row>
    <row r="67" spans="1:35" s="9" customFormat="1" ht="30" customHeight="1" x14ac:dyDescent="0.2">
      <c r="A67" s="36"/>
      <c r="B67" s="37"/>
      <c r="C67" s="116">
        <v>58</v>
      </c>
      <c r="D67" s="116">
        <f t="shared" si="12"/>
        <v>56</v>
      </c>
      <c r="E67" s="116">
        <f t="shared" si="13"/>
        <v>0</v>
      </c>
      <c r="F67" s="117" t="str">
        <f t="shared" si="14"/>
        <v>sprawdz</v>
      </c>
      <c r="G67" s="118" t="str">
        <f t="shared" si="15"/>
        <v xml:space="preserve"> CHECK</v>
      </c>
      <c r="H67" s="116" t="str">
        <f t="shared" si="0"/>
        <v xml:space="preserve">wir. </v>
      </c>
      <c r="I67" s="117" t="str">
        <f t="shared" si="16"/>
        <v>AL.  4x50 mm2+AL. 1x25 mm2 przyłącze napow. nN</v>
      </c>
      <c r="J67" s="117" t="str">
        <f t="shared" si="17"/>
        <v xml:space="preserve">uchwyty, światłowód, 0 </v>
      </c>
      <c r="K67" s="117">
        <f t="shared" si="18"/>
        <v>0</v>
      </c>
      <c r="L67" s="40" t="s">
        <v>77</v>
      </c>
      <c r="M67" s="112"/>
      <c r="N67" s="14"/>
      <c r="O67" s="14"/>
      <c r="P67" s="113"/>
      <c r="Q67" s="19"/>
      <c r="R67" s="39">
        <v>1</v>
      </c>
      <c r="S67" s="14"/>
      <c r="T67" s="30">
        <f t="shared" si="9"/>
        <v>0</v>
      </c>
      <c r="U67" s="34">
        <f t="shared" si="21"/>
        <v>2</v>
      </c>
      <c r="V67" s="35">
        <f t="shared" ca="1" si="10"/>
        <v>159</v>
      </c>
      <c r="W67" s="35">
        <f t="shared" ca="1" si="11"/>
        <v>2.7750735106709841</v>
      </c>
      <c r="X67" s="18" t="str">
        <f t="shared" si="1"/>
        <v>AL.  4x50 mm2+AL. 1x25 mm2</v>
      </c>
      <c r="Y67" s="18" t="str">
        <f t="shared" si="2"/>
        <v xml:space="preserve"> przyłącze napow. nN</v>
      </c>
      <c r="Z67" s="18">
        <f t="shared" si="3"/>
        <v>0</v>
      </c>
      <c r="AA67" s="16"/>
      <c r="AB67" s="35"/>
      <c r="AC67" s="35"/>
      <c r="AD67" s="35"/>
      <c r="AE67" s="35"/>
      <c r="AF67" s="35"/>
      <c r="AG67" s="35"/>
      <c r="AH67" s="35"/>
      <c r="AI67" s="35"/>
    </row>
    <row r="68" spans="1:35" s="9" customFormat="1" ht="30" customHeight="1" x14ac:dyDescent="0.2">
      <c r="A68" s="36"/>
      <c r="B68" s="37"/>
      <c r="C68" s="116">
        <v>59</v>
      </c>
      <c r="D68" s="116">
        <f t="shared" si="12"/>
        <v>57</v>
      </c>
      <c r="E68" s="116">
        <f t="shared" si="13"/>
        <v>0</v>
      </c>
      <c r="F68" s="117" t="str">
        <f t="shared" si="14"/>
        <v>sprawdz</v>
      </c>
      <c r="G68" s="118" t="str">
        <f t="shared" si="15"/>
        <v xml:space="preserve"> CHECK</v>
      </c>
      <c r="H68" s="116" t="str">
        <f t="shared" si="0"/>
        <v xml:space="preserve">wir. </v>
      </c>
      <c r="I68" s="117" t="str">
        <f t="shared" si="16"/>
        <v>AL.  4x50 mm2+AL. 1x25 mm2 przyłącze napow. nN</v>
      </c>
      <c r="J68" s="117" t="str">
        <f t="shared" si="17"/>
        <v xml:space="preserve">uchwyty, światłowód, 0 </v>
      </c>
      <c r="K68" s="117">
        <f t="shared" si="18"/>
        <v>0</v>
      </c>
      <c r="L68" s="40" t="s">
        <v>77</v>
      </c>
      <c r="M68" s="112"/>
      <c r="N68" s="30"/>
      <c r="O68" s="30"/>
      <c r="P68" s="113"/>
      <c r="Q68" s="19"/>
      <c r="R68" s="39">
        <v>1</v>
      </c>
      <c r="S68" s="30"/>
      <c r="T68" s="30">
        <f t="shared" si="9"/>
        <v>0</v>
      </c>
      <c r="U68" s="34"/>
      <c r="V68" s="35">
        <f t="shared" ca="1" si="10"/>
        <v>91</v>
      </c>
      <c r="W68" s="35">
        <f t="shared" ca="1" si="11"/>
        <v>1.5882496193148399</v>
      </c>
      <c r="X68" s="18" t="str">
        <f t="shared" si="1"/>
        <v>AL.  4x50 mm2+AL. 1x25 mm2</v>
      </c>
      <c r="Y68" s="18" t="str">
        <f t="shared" si="2"/>
        <v xml:space="preserve"> przyłącze napow. nN</v>
      </c>
      <c r="Z68" s="18">
        <f t="shared" si="3"/>
        <v>0</v>
      </c>
      <c r="AA68" s="16"/>
      <c r="AB68" s="35"/>
      <c r="AC68" s="35"/>
      <c r="AD68" s="35"/>
      <c r="AE68" s="35"/>
      <c r="AF68" s="35"/>
      <c r="AG68" s="35"/>
      <c r="AH68" s="35"/>
      <c r="AI68" s="35"/>
    </row>
    <row r="69" spans="1:35" s="9" customFormat="1" ht="30" customHeight="1" x14ac:dyDescent="0.2">
      <c r="A69" s="36"/>
      <c r="B69" s="37"/>
      <c r="C69" s="116">
        <v>60</v>
      </c>
      <c r="D69" s="116">
        <f t="shared" si="12"/>
        <v>58</v>
      </c>
      <c r="E69" s="116">
        <f t="shared" si="13"/>
        <v>0</v>
      </c>
      <c r="F69" s="117" t="str">
        <f t="shared" si="14"/>
        <v>sprawdz</v>
      </c>
      <c r="G69" s="118" t="str">
        <f t="shared" si="15"/>
        <v xml:space="preserve"> CHECK</v>
      </c>
      <c r="H69" s="116" t="str">
        <f t="shared" si="0"/>
        <v xml:space="preserve">wir. </v>
      </c>
      <c r="I69" s="117" t="str">
        <f t="shared" si="16"/>
        <v>AL.  4x50 mm2+AL. 1x25 mm2 przyłącze napow. nN</v>
      </c>
      <c r="J69" s="117" t="str">
        <f t="shared" si="17"/>
        <v xml:space="preserve">uchwyty, światłowód, 0 </v>
      </c>
      <c r="K69" s="117">
        <f t="shared" si="18"/>
        <v>0</v>
      </c>
      <c r="L69" s="40" t="s">
        <v>77</v>
      </c>
      <c r="M69" s="112"/>
      <c r="N69" s="14"/>
      <c r="O69" s="14"/>
      <c r="P69" s="113"/>
      <c r="Q69" s="19"/>
      <c r="R69" s="39">
        <v>1</v>
      </c>
      <c r="S69" s="14"/>
      <c r="T69" s="30">
        <f t="shared" si="9"/>
        <v>0</v>
      </c>
      <c r="U69" s="34">
        <v>36</v>
      </c>
      <c r="V69" s="35">
        <f t="shared" ca="1" si="10"/>
        <v>109</v>
      </c>
      <c r="W69" s="35">
        <f t="shared" ca="1" si="11"/>
        <v>1.9024088846738192</v>
      </c>
      <c r="X69" s="18" t="str">
        <f t="shared" si="1"/>
        <v>AL.  4x50 mm2+AL. 1x25 mm2</v>
      </c>
      <c r="Y69" s="18" t="str">
        <f t="shared" si="2"/>
        <v xml:space="preserve"> przyłącze napow. nN</v>
      </c>
      <c r="Z69" s="18">
        <f t="shared" si="3"/>
        <v>0</v>
      </c>
      <c r="AA69" s="16"/>
      <c r="AB69" s="35"/>
      <c r="AC69" s="35"/>
      <c r="AD69" s="35"/>
      <c r="AE69" s="35"/>
      <c r="AF69" s="35"/>
      <c r="AG69" s="35"/>
      <c r="AH69" s="35"/>
      <c r="AI69" s="35"/>
    </row>
    <row r="70" spans="1:35" s="9" customFormat="1" ht="30" customHeight="1" x14ac:dyDescent="0.2">
      <c r="A70" s="36"/>
      <c r="B70" s="37"/>
      <c r="C70" s="116">
        <v>61</v>
      </c>
      <c r="D70" s="116">
        <f t="shared" si="12"/>
        <v>59</v>
      </c>
      <c r="E70" s="116">
        <f t="shared" si="13"/>
        <v>0</v>
      </c>
      <c r="F70" s="117" t="str">
        <f t="shared" si="14"/>
        <v>sprawdz</v>
      </c>
      <c r="G70" s="118" t="str">
        <f t="shared" si="15"/>
        <v xml:space="preserve"> CHECK</v>
      </c>
      <c r="H70" s="116" t="str">
        <f t="shared" si="0"/>
        <v xml:space="preserve">wir. </v>
      </c>
      <c r="I70" s="117" t="str">
        <f t="shared" si="16"/>
        <v>AL.  4x50 mm2+AL. 1x25 mm2 przyłącze napow. nN</v>
      </c>
      <c r="J70" s="117" t="str">
        <f t="shared" si="17"/>
        <v xml:space="preserve">uchwyty, światłowód, 0 </v>
      </c>
      <c r="K70" s="117">
        <f t="shared" si="18"/>
        <v>0</v>
      </c>
      <c r="L70" s="40" t="s">
        <v>77</v>
      </c>
      <c r="M70" s="112"/>
      <c r="N70" s="30"/>
      <c r="O70" s="30"/>
      <c r="P70" s="113"/>
      <c r="Q70" s="19"/>
      <c r="R70" s="39">
        <v>1</v>
      </c>
      <c r="S70" s="30"/>
      <c r="T70" s="30">
        <f t="shared" si="9"/>
        <v>0</v>
      </c>
      <c r="U70" s="34"/>
      <c r="V70" s="35">
        <f t="shared" ca="1" si="10"/>
        <v>124</v>
      </c>
      <c r="W70" s="35">
        <f t="shared" ca="1" si="11"/>
        <v>2.1642082724729685</v>
      </c>
      <c r="X70" s="18" t="str">
        <f t="shared" si="1"/>
        <v>AL.  4x50 mm2+AL. 1x25 mm2</v>
      </c>
      <c r="Y70" s="18" t="str">
        <f t="shared" si="2"/>
        <v xml:space="preserve"> przyłącze napow. nN</v>
      </c>
      <c r="Z70" s="18">
        <f t="shared" si="3"/>
        <v>0</v>
      </c>
      <c r="AA70" s="16"/>
      <c r="AB70" s="35"/>
      <c r="AC70" s="35"/>
      <c r="AD70" s="35"/>
      <c r="AE70" s="35"/>
      <c r="AF70" s="35"/>
      <c r="AG70" s="35"/>
      <c r="AH70" s="35"/>
      <c r="AI70" s="35"/>
    </row>
    <row r="71" spans="1:35" s="9" customFormat="1" ht="30" customHeight="1" x14ac:dyDescent="0.2">
      <c r="A71" s="36"/>
      <c r="B71" s="37"/>
      <c r="C71" s="116">
        <v>62</v>
      </c>
      <c r="D71" s="116">
        <f t="shared" si="12"/>
        <v>60</v>
      </c>
      <c r="E71" s="116">
        <f t="shared" si="13"/>
        <v>0</v>
      </c>
      <c r="F71" s="117" t="str">
        <f t="shared" si="14"/>
        <v>sprawdz</v>
      </c>
      <c r="G71" s="118" t="str">
        <f t="shared" si="15"/>
        <v xml:space="preserve"> CHECK</v>
      </c>
      <c r="H71" s="116" t="str">
        <f t="shared" si="0"/>
        <v xml:space="preserve">wir. </v>
      </c>
      <c r="I71" s="117" t="str">
        <f t="shared" si="16"/>
        <v>AL.  4x50 mm2+AL. 1x25 mm2 przyłącze napow. nN</v>
      </c>
      <c r="J71" s="117" t="str">
        <f t="shared" si="17"/>
        <v xml:space="preserve">uchwyty, światłowód, 0 </v>
      </c>
      <c r="K71" s="117">
        <f t="shared" si="18"/>
        <v>0</v>
      </c>
      <c r="L71" s="40" t="s">
        <v>77</v>
      </c>
      <c r="M71" s="112"/>
      <c r="N71" s="30"/>
      <c r="O71" s="30"/>
      <c r="P71" s="113"/>
      <c r="Q71" s="19"/>
      <c r="R71" s="39">
        <v>1</v>
      </c>
      <c r="S71" s="30"/>
      <c r="T71" s="30">
        <f t="shared" si="9"/>
        <v>0</v>
      </c>
      <c r="U71" s="34"/>
      <c r="V71" s="35">
        <f t="shared" ca="1" si="10"/>
        <v>151</v>
      </c>
      <c r="W71" s="35">
        <f t="shared" ca="1" si="11"/>
        <v>2.6354471705114375</v>
      </c>
      <c r="X71" s="18" t="str">
        <f t="shared" si="1"/>
        <v>AL.  4x50 mm2+AL. 1x25 mm2</v>
      </c>
      <c r="Y71" s="18" t="str">
        <f t="shared" si="2"/>
        <v xml:space="preserve"> przyłącze napow. nN</v>
      </c>
      <c r="Z71" s="18">
        <f t="shared" si="3"/>
        <v>0</v>
      </c>
      <c r="AA71" s="16"/>
      <c r="AB71" s="35"/>
      <c r="AC71" s="35"/>
      <c r="AD71" s="35"/>
      <c r="AE71" s="35"/>
      <c r="AF71" s="35"/>
      <c r="AG71" s="35"/>
      <c r="AH71" s="35"/>
      <c r="AI71" s="35"/>
    </row>
    <row r="72" spans="1:35" s="9" customFormat="1" ht="30" customHeight="1" x14ac:dyDescent="0.2">
      <c r="A72" s="36"/>
      <c r="B72" s="37"/>
      <c r="C72" s="116">
        <v>63</v>
      </c>
      <c r="D72" s="116">
        <f t="shared" si="12"/>
        <v>61</v>
      </c>
      <c r="E72" s="116">
        <f t="shared" si="13"/>
        <v>0</v>
      </c>
      <c r="F72" s="117" t="str">
        <f t="shared" si="14"/>
        <v>sprawdz</v>
      </c>
      <c r="G72" s="118" t="str">
        <f t="shared" si="15"/>
        <v xml:space="preserve"> CHECK</v>
      </c>
      <c r="H72" s="116" t="str">
        <f t="shared" si="0"/>
        <v xml:space="preserve">wir. </v>
      </c>
      <c r="I72" s="117" t="str">
        <f t="shared" si="16"/>
        <v>AL.  4x50 mm2+AL. 1x25 mm2 przyłącze napow. nN</v>
      </c>
      <c r="J72" s="117" t="str">
        <f t="shared" si="17"/>
        <v xml:space="preserve">uchwyty, światłowód, 0 </v>
      </c>
      <c r="K72" s="117">
        <f t="shared" si="18"/>
        <v>0</v>
      </c>
      <c r="L72" s="40" t="s">
        <v>77</v>
      </c>
      <c r="M72" s="112"/>
      <c r="N72" s="30"/>
      <c r="O72" s="30"/>
      <c r="P72" s="113"/>
      <c r="Q72" s="19"/>
      <c r="R72" s="39">
        <v>1</v>
      </c>
      <c r="S72" s="30"/>
      <c r="T72" s="30">
        <f t="shared" si="9"/>
        <v>0</v>
      </c>
      <c r="U72" s="34"/>
      <c r="V72" s="35">
        <f t="shared" ca="1" si="10"/>
        <v>160</v>
      </c>
      <c r="W72" s="35">
        <f t="shared" ca="1" si="11"/>
        <v>2.7925268031909272</v>
      </c>
      <c r="X72" s="18" t="str">
        <f t="shared" si="1"/>
        <v>AL.  4x50 mm2+AL. 1x25 mm2</v>
      </c>
      <c r="Y72" s="18" t="str">
        <f t="shared" si="2"/>
        <v xml:space="preserve"> przyłącze napow. nN</v>
      </c>
      <c r="Z72" s="18">
        <f t="shared" si="3"/>
        <v>0</v>
      </c>
      <c r="AA72" s="16"/>
      <c r="AB72" s="35"/>
      <c r="AC72" s="35"/>
      <c r="AD72" s="35"/>
      <c r="AE72" s="35"/>
      <c r="AF72" s="35"/>
      <c r="AG72" s="35"/>
      <c r="AH72" s="35"/>
      <c r="AI72" s="35"/>
    </row>
    <row r="73" spans="1:35" s="9" customFormat="1" ht="30" customHeight="1" x14ac:dyDescent="0.2">
      <c r="A73" s="36"/>
      <c r="B73" s="37"/>
      <c r="C73" s="116">
        <v>64</v>
      </c>
      <c r="D73" s="116">
        <f t="shared" si="12"/>
        <v>62</v>
      </c>
      <c r="E73" s="116">
        <f t="shared" si="13"/>
        <v>0</v>
      </c>
      <c r="F73" s="117" t="str">
        <f t="shared" si="14"/>
        <v>sprawdz</v>
      </c>
      <c r="G73" s="118" t="str">
        <f t="shared" si="15"/>
        <v xml:space="preserve"> CHECK</v>
      </c>
      <c r="H73" s="116" t="str">
        <f t="shared" ref="H73:H135" si="22">IF(O73="-10/ZN",CONCATENATE("żel. ",N73,O73),CONCATENATE("wir. ",N73,O73))</f>
        <v xml:space="preserve">wir. </v>
      </c>
      <c r="I73" s="117" t="str">
        <f t="shared" si="16"/>
        <v>AL.  4x50 mm2+AL. 1x25 mm2 przyłącze napow. nN</v>
      </c>
      <c r="J73" s="117" t="str">
        <f t="shared" si="17"/>
        <v xml:space="preserve">uchwyty, światłowód, 0 </v>
      </c>
      <c r="K73" s="117">
        <f t="shared" si="18"/>
        <v>0</v>
      </c>
      <c r="L73" s="40" t="s">
        <v>77</v>
      </c>
      <c r="M73" s="112"/>
      <c r="N73" s="30"/>
      <c r="O73" s="30"/>
      <c r="P73" s="113"/>
      <c r="Q73" s="19"/>
      <c r="R73" s="39">
        <v>1</v>
      </c>
      <c r="S73" s="30"/>
      <c r="T73" s="30">
        <f t="shared" si="9"/>
        <v>0</v>
      </c>
      <c r="U73" s="34">
        <f t="shared" ref="U73:U75" si="23">P73+2</f>
        <v>2</v>
      </c>
      <c r="V73" s="35">
        <f t="shared" ca="1" si="10"/>
        <v>165</v>
      </c>
      <c r="W73" s="35">
        <f t="shared" ca="1" si="11"/>
        <v>2.8797932657906435</v>
      </c>
      <c r="X73" s="18" t="str">
        <f t="shared" ref="X73:X136" si="24">IF(R73=1,("AL.  4x50 mm2+AL. 1x25 mm2"),IF(R73=2,("AL.  4x50 mm2+AL. 2x25 mm2"),IF(R73=3,("AsXSn 4x50 mm2+AsXSn 1x25 mm2"),IF(R73=4,("AsXSn 4x50 mm2+AsXSn 2x25 mm2"),IF(R73=5,("AL.  4x50 mm2"),IF(R73=6,("AsXSn 4x50 mm2"),IF(R73=9,("2xAL. 2x25 mm2"),IF(R73=8,("3xAsXSn 4x50 mm2+AsXSn 2x25 mm2"),IF(R73=10,("AsXSn 4x70 mm2+AL.  4x50 mm2+AL. 2x25 mm2"),IF(R73=11,("AL.  7x50 mm2+AL. 2x25 mm2")))))))))))</f>
        <v>AL.  4x50 mm2+AL. 1x25 mm2</v>
      </c>
      <c r="Y73" s="18" t="str">
        <f t="shared" ref="Y73:Y136" si="25">IF(S73="T",(", lampa OU, przyłącze napow. nN"), (" przyłącze napow. nN"))</f>
        <v xml:space="preserve"> przyłącze napow. nN</v>
      </c>
      <c r="Z73" s="18">
        <f t="shared" ref="Z73:Z114" si="26">IF(OR(N73="Kr",N73="K"),"wspornik krańcowy",IF(N73="P","wspornik przelotowy",IF(OR(N73="Nr",N73="RNKr",N73="Np."),"wspornik narożny",IF(N73="N","wspornik narożny",IF(N73="Or","wspornik odporowy",IF(OR(N73="RPP",N73="RPPb",N73="RPPR"),"wspornik przelotowy",IF(N73="RPK","wspornik przelotowy",IF(OR(N73="RPKr",N73="RPKb"),"wspornik przelotowy",IF(N73="BN","wspornik przelotowy",IF(N73="Npr","wspornik narożny",0))))))))))</f>
        <v>0</v>
      </c>
      <c r="AA73" s="16"/>
      <c r="AB73" s="35"/>
      <c r="AC73" s="35"/>
      <c r="AD73" s="35"/>
      <c r="AE73" s="35"/>
      <c r="AF73" s="35"/>
      <c r="AG73" s="35"/>
      <c r="AH73" s="35"/>
      <c r="AI73" s="35"/>
    </row>
    <row r="74" spans="1:35" s="9" customFormat="1" ht="30" customHeight="1" x14ac:dyDescent="0.2">
      <c r="A74" s="36"/>
      <c r="B74" s="37"/>
      <c r="C74" s="116">
        <v>65</v>
      </c>
      <c r="D74" s="116">
        <f t="shared" si="12"/>
        <v>63</v>
      </c>
      <c r="E74" s="116">
        <f t="shared" si="13"/>
        <v>0</v>
      </c>
      <c r="F74" s="117" t="str">
        <f t="shared" si="14"/>
        <v>sprawdz</v>
      </c>
      <c r="G74" s="118" t="str">
        <f t="shared" si="15"/>
        <v xml:space="preserve"> CHECK</v>
      </c>
      <c r="H74" s="116" t="str">
        <f t="shared" si="22"/>
        <v xml:space="preserve">wir. </v>
      </c>
      <c r="I74" s="117" t="str">
        <f t="shared" ref="I74:I112" si="27">CONCATENATE(X74,Y74)</f>
        <v>AL.  4x50 mm2+AL. 1x25 mm2 przyłącze napow. nN</v>
      </c>
      <c r="J74" s="117" t="str">
        <f t="shared" si="17"/>
        <v xml:space="preserve">uchwyty, światłowód, 0 </v>
      </c>
      <c r="K74" s="117">
        <f t="shared" ref="K74:K81" si="28">P74</f>
        <v>0</v>
      </c>
      <c r="L74" s="40" t="s">
        <v>77</v>
      </c>
      <c r="M74" s="112"/>
      <c r="N74" s="30"/>
      <c r="O74" s="30"/>
      <c r="P74" s="113"/>
      <c r="Q74" s="19"/>
      <c r="R74" s="39">
        <v>1</v>
      </c>
      <c r="S74" s="30"/>
      <c r="T74" s="30">
        <f t="shared" ref="T74:T99" si="29">IF(S74="T",20,0)</f>
        <v>0</v>
      </c>
      <c r="U74" s="34">
        <f t="shared" si="23"/>
        <v>2</v>
      </c>
      <c r="V74" s="35">
        <f t="shared" ref="V74:V112" ca="1" si="30">RANDBETWEEN(90,180)</f>
        <v>157</v>
      </c>
      <c r="W74" s="35">
        <f t="shared" ref="W74:W90" ca="1" si="31">RADIANS(V74)</f>
        <v>2.7401669256310974</v>
      </c>
      <c r="X74" s="18" t="str">
        <f t="shared" si="24"/>
        <v>AL.  4x50 mm2+AL. 1x25 mm2</v>
      </c>
      <c r="Y74" s="18" t="str">
        <f t="shared" si="25"/>
        <v xml:space="preserve"> przyłącze napow. nN</v>
      </c>
      <c r="Z74" s="18">
        <f t="shared" si="26"/>
        <v>0</v>
      </c>
      <c r="AA74" s="16"/>
      <c r="AB74" s="35"/>
      <c r="AC74" s="35"/>
      <c r="AD74" s="35"/>
      <c r="AE74" s="35"/>
      <c r="AF74" s="35"/>
      <c r="AG74" s="35"/>
      <c r="AH74" s="35"/>
      <c r="AI74" s="35"/>
    </row>
    <row r="75" spans="1:35" s="9" customFormat="1" ht="30" customHeight="1" x14ac:dyDescent="0.2">
      <c r="A75" s="36"/>
      <c r="B75" s="37"/>
      <c r="C75" s="116">
        <v>66</v>
      </c>
      <c r="D75" s="116">
        <f t="shared" si="12"/>
        <v>64</v>
      </c>
      <c r="E75" s="116">
        <f t="shared" ref="E75:E138" si="32">M75</f>
        <v>0</v>
      </c>
      <c r="F75" s="117" t="str">
        <f t="shared" ref="F75:F138" si="33">IF(O75="-10.5/10/E",1000,IF(OR(N75="Nr",N75="Kr",N75="Or",N75="RPKr",N75="RNKr"),1472,IF(N75="P",227,IF(N75="BN",454,IF(N75="Np.",1250,"sprawdz")))))</f>
        <v>sprawdz</v>
      </c>
      <c r="G75" s="118" t="str">
        <f t="shared" ref="G75:G138" si="34">IF(N75="P",1.4308*P75+64.2+37.8+T75,IF(OR(N75="Kr",N75="RPKr",N75="RPK",N75="K"),501+321.33+1.43*P75+79,IF(OR(N75="Nr",N75="N",N75="Nrp"),2*501*COS(W75/2)+20+79+125,IF(N75="Or",657,IF(OR(N75="Pb",N75="BN",N75="Pp"),1.43*P75+64.2+77.6+T76," CHECK")))))</f>
        <v xml:space="preserve"> CHECK</v>
      </c>
      <c r="H75" s="116" t="str">
        <f t="shared" si="22"/>
        <v xml:space="preserve">wir. </v>
      </c>
      <c r="I75" s="117" t="str">
        <f t="shared" si="27"/>
        <v>AL.  4x50 mm2+AL. 1x25 mm2 przyłącze napow. nN</v>
      </c>
      <c r="J75" s="117" t="str">
        <f t="shared" ref="J75:J138" si="35">CONCATENATE("uchwyty, światłowód, ",Z75,IF(Q75=1, ", mufa i zapas", " "))</f>
        <v xml:space="preserve">uchwyty, światłowód, 0 </v>
      </c>
      <c r="K75" s="117">
        <f t="shared" si="28"/>
        <v>0</v>
      </c>
      <c r="L75" s="40" t="s">
        <v>77</v>
      </c>
      <c r="M75" s="112"/>
      <c r="N75" s="30"/>
      <c r="O75" s="30"/>
      <c r="P75" s="113"/>
      <c r="Q75" s="19"/>
      <c r="R75" s="39">
        <v>1</v>
      </c>
      <c r="S75" s="30"/>
      <c r="T75" s="30">
        <f t="shared" si="29"/>
        <v>0</v>
      </c>
      <c r="U75" s="34">
        <f t="shared" si="23"/>
        <v>2</v>
      </c>
      <c r="V75" s="35">
        <f t="shared" ca="1" si="30"/>
        <v>119</v>
      </c>
      <c r="W75" s="35">
        <f t="shared" ca="1" si="31"/>
        <v>2.0769418098732522</v>
      </c>
      <c r="X75" s="18" t="str">
        <f t="shared" si="24"/>
        <v>AL.  4x50 mm2+AL. 1x25 mm2</v>
      </c>
      <c r="Y75" s="18" t="str">
        <f t="shared" si="25"/>
        <v xml:space="preserve"> przyłącze napow. nN</v>
      </c>
      <c r="Z75" s="18">
        <f t="shared" si="26"/>
        <v>0</v>
      </c>
      <c r="AA75" s="16"/>
      <c r="AB75" s="35"/>
      <c r="AC75" s="35"/>
      <c r="AD75" s="35"/>
      <c r="AE75" s="35"/>
      <c r="AF75" s="35"/>
      <c r="AG75" s="35"/>
      <c r="AH75" s="35"/>
      <c r="AI75" s="35"/>
    </row>
    <row r="76" spans="1:35" s="9" customFormat="1" ht="30" customHeight="1" x14ac:dyDescent="0.2">
      <c r="A76" s="36"/>
      <c r="B76" s="37"/>
      <c r="C76" s="116">
        <v>67</v>
      </c>
      <c r="D76" s="116">
        <f t="shared" ref="D76:D139" si="36">IF(E76=1,1,D75+1)</f>
        <v>65</v>
      </c>
      <c r="E76" s="116">
        <f t="shared" si="32"/>
        <v>0</v>
      </c>
      <c r="F76" s="117" t="str">
        <f t="shared" si="33"/>
        <v>sprawdz</v>
      </c>
      <c r="G76" s="118" t="str">
        <f t="shared" si="34"/>
        <v xml:space="preserve"> CHECK</v>
      </c>
      <c r="H76" s="116" t="str">
        <f t="shared" si="22"/>
        <v xml:space="preserve">wir. </v>
      </c>
      <c r="I76" s="117" t="str">
        <f t="shared" si="27"/>
        <v>AL.  4x50 mm2+AL. 1x25 mm2 przyłącze napow. nN</v>
      </c>
      <c r="J76" s="117" t="str">
        <f t="shared" si="35"/>
        <v xml:space="preserve">uchwyty, światłowód, 0 </v>
      </c>
      <c r="K76" s="117">
        <f t="shared" si="28"/>
        <v>0</v>
      </c>
      <c r="L76" s="40" t="s">
        <v>77</v>
      </c>
      <c r="M76" s="112"/>
      <c r="N76" s="30"/>
      <c r="O76" s="30"/>
      <c r="P76" s="113"/>
      <c r="Q76" s="19"/>
      <c r="R76" s="39">
        <v>1</v>
      </c>
      <c r="S76" s="30"/>
      <c r="T76" s="30">
        <f t="shared" si="29"/>
        <v>0</v>
      </c>
      <c r="U76" s="34">
        <v>883</v>
      </c>
      <c r="V76" s="35">
        <f t="shared" ca="1" si="30"/>
        <v>158</v>
      </c>
      <c r="W76" s="35">
        <f t="shared" ca="1" si="31"/>
        <v>2.7576202181510405</v>
      </c>
      <c r="X76" s="18" t="str">
        <f t="shared" si="24"/>
        <v>AL.  4x50 mm2+AL. 1x25 mm2</v>
      </c>
      <c r="Y76" s="18" t="str">
        <f t="shared" si="25"/>
        <v xml:space="preserve"> przyłącze napow. nN</v>
      </c>
      <c r="Z76" s="18">
        <f t="shared" si="26"/>
        <v>0</v>
      </c>
      <c r="AA76" s="16"/>
      <c r="AB76" s="35"/>
      <c r="AC76" s="35"/>
      <c r="AD76" s="35"/>
      <c r="AE76" s="35"/>
      <c r="AF76" s="35"/>
      <c r="AG76" s="35"/>
      <c r="AH76" s="35"/>
      <c r="AI76" s="35"/>
    </row>
    <row r="77" spans="1:35" s="9" customFormat="1" ht="30" customHeight="1" x14ac:dyDescent="0.2">
      <c r="A77" s="36"/>
      <c r="B77" s="37"/>
      <c r="C77" s="116">
        <v>68</v>
      </c>
      <c r="D77" s="116">
        <f t="shared" si="36"/>
        <v>66</v>
      </c>
      <c r="E77" s="116">
        <f t="shared" si="32"/>
        <v>0</v>
      </c>
      <c r="F77" s="117" t="str">
        <f t="shared" si="33"/>
        <v>sprawdz</v>
      </c>
      <c r="G77" s="118" t="str">
        <f t="shared" si="34"/>
        <v xml:space="preserve"> CHECK</v>
      </c>
      <c r="H77" s="116" t="str">
        <f t="shared" si="22"/>
        <v xml:space="preserve">wir. </v>
      </c>
      <c r="I77" s="117" t="str">
        <f t="shared" si="27"/>
        <v>AL.  4x50 mm2+AL. 1x25 mm2 przyłącze napow. nN</v>
      </c>
      <c r="J77" s="117" t="str">
        <f t="shared" si="35"/>
        <v xml:space="preserve">uchwyty, światłowód, 0 </v>
      </c>
      <c r="K77" s="117">
        <f t="shared" si="28"/>
        <v>0</v>
      </c>
      <c r="L77" s="40" t="s">
        <v>77</v>
      </c>
      <c r="M77" s="112"/>
      <c r="N77" s="55"/>
      <c r="O77" s="55"/>
      <c r="P77" s="113"/>
      <c r="Q77" s="19"/>
      <c r="R77" s="39">
        <v>1</v>
      </c>
      <c r="S77" s="55"/>
      <c r="T77" s="30">
        <f t="shared" si="29"/>
        <v>0</v>
      </c>
      <c r="U77" s="34">
        <f t="shared" ref="U77:U86" si="37">P77+2</f>
        <v>2</v>
      </c>
      <c r="V77" s="35">
        <f t="shared" ca="1" si="30"/>
        <v>138</v>
      </c>
      <c r="W77" s="35">
        <f t="shared" ca="1" si="31"/>
        <v>2.4085543677521746</v>
      </c>
      <c r="X77" s="18" t="str">
        <f t="shared" si="24"/>
        <v>AL.  4x50 mm2+AL. 1x25 mm2</v>
      </c>
      <c r="Y77" s="18" t="str">
        <f t="shared" si="25"/>
        <v xml:space="preserve"> przyłącze napow. nN</v>
      </c>
      <c r="Z77" s="18">
        <f t="shared" si="26"/>
        <v>0</v>
      </c>
      <c r="AA77" s="16"/>
      <c r="AB77" s="35"/>
      <c r="AC77" s="35"/>
      <c r="AD77" s="35"/>
      <c r="AE77" s="35"/>
      <c r="AF77" s="35"/>
      <c r="AG77" s="35"/>
      <c r="AH77" s="35"/>
      <c r="AI77" s="35"/>
    </row>
    <row r="78" spans="1:35" s="9" customFormat="1" ht="30" customHeight="1" x14ac:dyDescent="0.2">
      <c r="A78" s="36"/>
      <c r="B78" s="37"/>
      <c r="C78" s="116">
        <v>69</v>
      </c>
      <c r="D78" s="116">
        <f t="shared" si="36"/>
        <v>67</v>
      </c>
      <c r="E78" s="116">
        <f t="shared" si="32"/>
        <v>0</v>
      </c>
      <c r="F78" s="117" t="str">
        <f t="shared" si="33"/>
        <v>sprawdz</v>
      </c>
      <c r="G78" s="118" t="str">
        <f t="shared" si="34"/>
        <v xml:space="preserve"> CHECK</v>
      </c>
      <c r="H78" s="116" t="str">
        <f t="shared" si="22"/>
        <v xml:space="preserve">wir. </v>
      </c>
      <c r="I78" s="117" t="str">
        <f t="shared" si="27"/>
        <v>AL.  4x50 mm2+AL. 1x25 mm2 przyłącze napow. nN</v>
      </c>
      <c r="J78" s="117" t="str">
        <f t="shared" si="35"/>
        <v xml:space="preserve">uchwyty, światłowód, 0 </v>
      </c>
      <c r="K78" s="117">
        <f t="shared" si="28"/>
        <v>0</v>
      </c>
      <c r="L78" s="40" t="s">
        <v>77</v>
      </c>
      <c r="M78" s="112"/>
      <c r="N78" s="14"/>
      <c r="O78" s="14"/>
      <c r="P78" s="113"/>
      <c r="Q78" s="19"/>
      <c r="R78" s="39">
        <v>1</v>
      </c>
      <c r="S78" s="14"/>
      <c r="T78" s="30">
        <f t="shared" si="29"/>
        <v>0</v>
      </c>
      <c r="U78" s="34">
        <f t="shared" si="37"/>
        <v>2</v>
      </c>
      <c r="V78" s="35">
        <f t="shared" ca="1" si="30"/>
        <v>119</v>
      </c>
      <c r="W78" s="35">
        <f t="shared" ca="1" si="31"/>
        <v>2.0769418098732522</v>
      </c>
      <c r="X78" s="18" t="str">
        <f t="shared" si="24"/>
        <v>AL.  4x50 mm2+AL. 1x25 mm2</v>
      </c>
      <c r="Y78" s="18" t="str">
        <f t="shared" si="25"/>
        <v xml:space="preserve"> przyłącze napow. nN</v>
      </c>
      <c r="Z78" s="18">
        <f t="shared" si="26"/>
        <v>0</v>
      </c>
      <c r="AA78" s="16"/>
      <c r="AB78" s="35"/>
      <c r="AC78" s="35"/>
      <c r="AD78" s="35"/>
      <c r="AE78" s="35"/>
      <c r="AF78" s="35"/>
      <c r="AG78" s="35"/>
      <c r="AH78" s="35"/>
      <c r="AI78" s="35"/>
    </row>
    <row r="79" spans="1:35" s="9" customFormat="1" ht="30" customHeight="1" x14ac:dyDescent="0.2">
      <c r="A79" s="36"/>
      <c r="B79" s="37"/>
      <c r="C79" s="116">
        <v>70</v>
      </c>
      <c r="D79" s="116">
        <f t="shared" si="36"/>
        <v>68</v>
      </c>
      <c r="E79" s="116">
        <f t="shared" si="32"/>
        <v>0</v>
      </c>
      <c r="F79" s="117" t="str">
        <f t="shared" si="33"/>
        <v>sprawdz</v>
      </c>
      <c r="G79" s="118" t="str">
        <f t="shared" si="34"/>
        <v xml:space="preserve"> CHECK</v>
      </c>
      <c r="H79" s="116" t="str">
        <f t="shared" si="22"/>
        <v xml:space="preserve">wir. </v>
      </c>
      <c r="I79" s="117" t="str">
        <f t="shared" si="27"/>
        <v>AL.  4x50 mm2+AL. 1x25 mm2 przyłącze napow. nN</v>
      </c>
      <c r="J79" s="117" t="str">
        <f t="shared" si="35"/>
        <v xml:space="preserve">uchwyty, światłowód, 0 </v>
      </c>
      <c r="K79" s="117">
        <f t="shared" si="28"/>
        <v>0</v>
      </c>
      <c r="L79" s="40" t="s">
        <v>77</v>
      </c>
      <c r="M79" s="112"/>
      <c r="N79" s="30"/>
      <c r="O79" s="30"/>
      <c r="P79" s="113"/>
      <c r="Q79" s="19"/>
      <c r="R79" s="39">
        <v>1</v>
      </c>
      <c r="S79" s="30"/>
      <c r="T79" s="30">
        <f t="shared" si="29"/>
        <v>0</v>
      </c>
      <c r="U79" s="34">
        <f t="shared" si="37"/>
        <v>2</v>
      </c>
      <c r="V79" s="35">
        <f t="shared" ca="1" si="30"/>
        <v>130</v>
      </c>
      <c r="W79" s="35">
        <f t="shared" ca="1" si="31"/>
        <v>2.2689280275926285</v>
      </c>
      <c r="X79" s="18" t="str">
        <f t="shared" si="24"/>
        <v>AL.  4x50 mm2+AL. 1x25 mm2</v>
      </c>
      <c r="Y79" s="18" t="str">
        <f t="shared" si="25"/>
        <v xml:space="preserve"> przyłącze napow. nN</v>
      </c>
      <c r="Z79" s="18">
        <f t="shared" si="26"/>
        <v>0</v>
      </c>
      <c r="AA79" s="16"/>
      <c r="AB79" s="35"/>
      <c r="AC79" s="35"/>
      <c r="AD79" s="35"/>
      <c r="AE79" s="35"/>
      <c r="AF79" s="35"/>
      <c r="AG79" s="35"/>
      <c r="AH79" s="35"/>
      <c r="AI79" s="35"/>
    </row>
    <row r="80" spans="1:35" s="9" customFormat="1" ht="30" customHeight="1" x14ac:dyDescent="0.2">
      <c r="A80" s="36"/>
      <c r="B80" s="37"/>
      <c r="C80" s="116">
        <v>71</v>
      </c>
      <c r="D80" s="116">
        <f t="shared" si="36"/>
        <v>69</v>
      </c>
      <c r="E80" s="116">
        <f t="shared" si="32"/>
        <v>0</v>
      </c>
      <c r="F80" s="117" t="str">
        <f t="shared" si="33"/>
        <v>sprawdz</v>
      </c>
      <c r="G80" s="118" t="str">
        <f t="shared" si="34"/>
        <v xml:space="preserve"> CHECK</v>
      </c>
      <c r="H80" s="116" t="str">
        <f t="shared" si="22"/>
        <v xml:space="preserve">wir. </v>
      </c>
      <c r="I80" s="117" t="str">
        <f t="shared" si="27"/>
        <v>AL.  4x50 mm2+AL. 1x25 mm2 przyłącze napow. nN</v>
      </c>
      <c r="J80" s="117" t="str">
        <f t="shared" si="35"/>
        <v xml:space="preserve">uchwyty, światłowód, 0 </v>
      </c>
      <c r="K80" s="117">
        <f t="shared" si="28"/>
        <v>0</v>
      </c>
      <c r="L80" s="40" t="s">
        <v>77</v>
      </c>
      <c r="M80" s="112"/>
      <c r="N80" s="30"/>
      <c r="O80" s="30"/>
      <c r="P80" s="113"/>
      <c r="Q80" s="19"/>
      <c r="R80" s="39">
        <v>1</v>
      </c>
      <c r="S80" s="30"/>
      <c r="T80" s="30">
        <f t="shared" si="29"/>
        <v>0</v>
      </c>
      <c r="U80" s="34">
        <f t="shared" si="37"/>
        <v>2</v>
      </c>
      <c r="V80" s="35">
        <f t="shared" ca="1" si="30"/>
        <v>108</v>
      </c>
      <c r="W80" s="35">
        <f t="shared" ca="1" si="31"/>
        <v>1.8849555921538759</v>
      </c>
      <c r="X80" s="18" t="str">
        <f t="shared" si="24"/>
        <v>AL.  4x50 mm2+AL. 1x25 mm2</v>
      </c>
      <c r="Y80" s="18" t="str">
        <f t="shared" si="25"/>
        <v xml:space="preserve"> przyłącze napow. nN</v>
      </c>
      <c r="Z80" s="18">
        <f t="shared" si="26"/>
        <v>0</v>
      </c>
      <c r="AA80" s="16"/>
      <c r="AB80" s="35"/>
      <c r="AC80" s="35"/>
      <c r="AD80" s="35"/>
      <c r="AE80" s="35"/>
      <c r="AF80" s="35"/>
      <c r="AG80" s="35"/>
      <c r="AH80" s="35"/>
      <c r="AI80" s="35"/>
    </row>
    <row r="81" spans="1:35" s="9" customFormat="1" ht="30" customHeight="1" x14ac:dyDescent="0.2">
      <c r="A81" s="36"/>
      <c r="B81" s="37"/>
      <c r="C81" s="116">
        <v>72</v>
      </c>
      <c r="D81" s="116">
        <f t="shared" si="36"/>
        <v>70</v>
      </c>
      <c r="E81" s="116">
        <f t="shared" si="32"/>
        <v>0</v>
      </c>
      <c r="F81" s="117" t="str">
        <f t="shared" si="33"/>
        <v>sprawdz</v>
      </c>
      <c r="G81" s="118" t="str">
        <f t="shared" si="34"/>
        <v xml:space="preserve"> CHECK</v>
      </c>
      <c r="H81" s="116" t="str">
        <f t="shared" si="22"/>
        <v xml:space="preserve">wir. </v>
      </c>
      <c r="I81" s="117" t="str">
        <f t="shared" si="27"/>
        <v>AL.  4x50 mm2+AL. 1x25 mm2 przyłącze napow. nN</v>
      </c>
      <c r="J81" s="117" t="str">
        <f t="shared" si="35"/>
        <v xml:space="preserve">uchwyty, światłowód, 0 </v>
      </c>
      <c r="K81" s="117">
        <f t="shared" si="28"/>
        <v>0</v>
      </c>
      <c r="L81" s="40" t="s">
        <v>77</v>
      </c>
      <c r="M81" s="112"/>
      <c r="N81" s="30"/>
      <c r="O81" s="30"/>
      <c r="P81" s="113"/>
      <c r="Q81" s="19"/>
      <c r="R81" s="39">
        <v>1</v>
      </c>
      <c r="S81" s="30"/>
      <c r="T81" s="30">
        <f t="shared" si="29"/>
        <v>0</v>
      </c>
      <c r="U81" s="34">
        <f t="shared" si="37"/>
        <v>2</v>
      </c>
      <c r="V81" s="35">
        <f t="shared" ca="1" si="30"/>
        <v>148</v>
      </c>
      <c r="W81" s="35">
        <f t="shared" ca="1" si="31"/>
        <v>2.5830872929516078</v>
      </c>
      <c r="X81" s="18" t="str">
        <f t="shared" si="24"/>
        <v>AL.  4x50 mm2+AL. 1x25 mm2</v>
      </c>
      <c r="Y81" s="18" t="str">
        <f t="shared" si="25"/>
        <v xml:space="preserve"> przyłącze napow. nN</v>
      </c>
      <c r="Z81" s="18">
        <f t="shared" si="26"/>
        <v>0</v>
      </c>
      <c r="AA81" s="16" t="s">
        <v>12</v>
      </c>
      <c r="AB81" s="35"/>
      <c r="AC81" s="35"/>
      <c r="AD81" s="35"/>
      <c r="AE81" s="35"/>
      <c r="AF81" s="35"/>
      <c r="AG81" s="35"/>
      <c r="AH81" s="35"/>
      <c r="AI81" s="35"/>
    </row>
    <row r="82" spans="1:35" s="9" customFormat="1" ht="30" customHeight="1" x14ac:dyDescent="0.2">
      <c r="A82" s="36"/>
      <c r="B82" s="37"/>
      <c r="C82" s="116">
        <v>73</v>
      </c>
      <c r="D82" s="116">
        <f t="shared" si="36"/>
        <v>71</v>
      </c>
      <c r="E82" s="116">
        <f t="shared" si="32"/>
        <v>0</v>
      </c>
      <c r="F82" s="117" t="str">
        <f t="shared" si="33"/>
        <v>sprawdz</v>
      </c>
      <c r="G82" s="118" t="str">
        <f t="shared" si="34"/>
        <v xml:space="preserve"> CHECK</v>
      </c>
      <c r="H82" s="116" t="str">
        <f t="shared" si="22"/>
        <v xml:space="preserve">wir. </v>
      </c>
      <c r="I82" s="117" t="str">
        <f t="shared" si="27"/>
        <v>AL.  4x50 mm2+AL. 1x25 mm2 przyłącze napow. nN</v>
      </c>
      <c r="J82" s="117" t="str">
        <f t="shared" si="35"/>
        <v xml:space="preserve">uchwyty, światłowód, 0 </v>
      </c>
      <c r="K82" s="117"/>
      <c r="L82" s="40" t="s">
        <v>77</v>
      </c>
      <c r="M82" s="112"/>
      <c r="N82" s="30"/>
      <c r="O82" s="30"/>
      <c r="P82" s="113"/>
      <c r="Q82" s="19"/>
      <c r="R82" s="39">
        <v>1</v>
      </c>
      <c r="S82" s="30"/>
      <c r="T82" s="30">
        <f t="shared" si="29"/>
        <v>0</v>
      </c>
      <c r="U82" s="34">
        <f t="shared" si="37"/>
        <v>2</v>
      </c>
      <c r="V82" s="35">
        <f t="shared" ca="1" si="30"/>
        <v>111</v>
      </c>
      <c r="W82" s="35">
        <f t="shared" ca="1" si="31"/>
        <v>1.9373154697137058</v>
      </c>
      <c r="X82" s="18" t="str">
        <f t="shared" si="24"/>
        <v>AL.  4x50 mm2+AL. 1x25 mm2</v>
      </c>
      <c r="Y82" s="18" t="str">
        <f t="shared" si="25"/>
        <v xml:space="preserve"> przyłącze napow. nN</v>
      </c>
      <c r="Z82" s="18">
        <f t="shared" si="26"/>
        <v>0</v>
      </c>
      <c r="AA82" s="16"/>
      <c r="AB82" s="35"/>
      <c r="AC82" s="35"/>
      <c r="AD82" s="35"/>
      <c r="AE82" s="35"/>
      <c r="AF82" s="35"/>
      <c r="AG82" s="35"/>
      <c r="AH82" s="35"/>
      <c r="AI82" s="35"/>
    </row>
    <row r="83" spans="1:35" s="9" customFormat="1" ht="30" customHeight="1" x14ac:dyDescent="0.2">
      <c r="A83" s="36"/>
      <c r="B83" s="37"/>
      <c r="C83" s="116">
        <v>74</v>
      </c>
      <c r="D83" s="116">
        <f t="shared" si="36"/>
        <v>72</v>
      </c>
      <c r="E83" s="116">
        <f t="shared" si="32"/>
        <v>0</v>
      </c>
      <c r="F83" s="117" t="str">
        <f t="shared" si="33"/>
        <v>sprawdz</v>
      </c>
      <c r="G83" s="118" t="str">
        <f t="shared" si="34"/>
        <v xml:space="preserve"> CHECK</v>
      </c>
      <c r="H83" s="116" t="str">
        <f t="shared" si="22"/>
        <v xml:space="preserve">wir. </v>
      </c>
      <c r="I83" s="117" t="str">
        <f t="shared" si="27"/>
        <v>AL.  4x50 mm2+AL. 1x25 mm2 przyłącze napow. nN</v>
      </c>
      <c r="J83" s="117" t="str">
        <f t="shared" si="35"/>
        <v xml:space="preserve">uchwyty, światłowód, 0 </v>
      </c>
      <c r="K83" s="117"/>
      <c r="L83" s="40" t="s">
        <v>77</v>
      </c>
      <c r="M83" s="112"/>
      <c r="N83" s="30"/>
      <c r="O83" s="30"/>
      <c r="P83" s="113"/>
      <c r="Q83" s="19"/>
      <c r="R83" s="39">
        <v>1</v>
      </c>
      <c r="S83" s="30"/>
      <c r="T83" s="30">
        <f t="shared" si="29"/>
        <v>0</v>
      </c>
      <c r="U83" s="34">
        <f t="shared" si="37"/>
        <v>2</v>
      </c>
      <c r="V83" s="35">
        <f t="shared" ca="1" si="30"/>
        <v>143</v>
      </c>
      <c r="W83" s="35">
        <f t="shared" ca="1" si="31"/>
        <v>2.4958208303518914</v>
      </c>
      <c r="X83" s="18" t="str">
        <f t="shared" si="24"/>
        <v>AL.  4x50 mm2+AL. 1x25 mm2</v>
      </c>
      <c r="Y83" s="18" t="str">
        <f t="shared" si="25"/>
        <v xml:space="preserve"> przyłącze napow. nN</v>
      </c>
      <c r="Z83" s="18">
        <f t="shared" si="26"/>
        <v>0</v>
      </c>
      <c r="AA83" s="16"/>
      <c r="AB83" s="35"/>
      <c r="AC83" s="35"/>
      <c r="AD83" s="35"/>
      <c r="AE83" s="35"/>
      <c r="AF83" s="35"/>
      <c r="AG83" s="35"/>
      <c r="AH83" s="35"/>
      <c r="AI83" s="35"/>
    </row>
    <row r="84" spans="1:35" s="9" customFormat="1" ht="30" customHeight="1" x14ac:dyDescent="0.2">
      <c r="A84" s="36"/>
      <c r="B84" s="37"/>
      <c r="C84" s="116">
        <v>75</v>
      </c>
      <c r="D84" s="116">
        <f t="shared" si="36"/>
        <v>73</v>
      </c>
      <c r="E84" s="116">
        <f t="shared" si="32"/>
        <v>0</v>
      </c>
      <c r="F84" s="117" t="str">
        <f t="shared" si="33"/>
        <v>sprawdz</v>
      </c>
      <c r="G84" s="118" t="str">
        <f t="shared" si="34"/>
        <v xml:space="preserve"> CHECK</v>
      </c>
      <c r="H84" s="116" t="str">
        <f t="shared" si="22"/>
        <v xml:space="preserve">wir. </v>
      </c>
      <c r="I84" s="117" t="str">
        <f t="shared" si="27"/>
        <v>AL.  4x50 mm2+AL. 1x25 mm2 przyłącze napow. nN</v>
      </c>
      <c r="J84" s="117" t="str">
        <f t="shared" si="35"/>
        <v xml:space="preserve">uchwyty, światłowód, 0 </v>
      </c>
      <c r="K84" s="117"/>
      <c r="L84" s="40" t="s">
        <v>77</v>
      </c>
      <c r="M84" s="112"/>
      <c r="N84" s="30"/>
      <c r="O84" s="30"/>
      <c r="P84" s="113"/>
      <c r="Q84" s="19"/>
      <c r="R84" s="39">
        <v>1</v>
      </c>
      <c r="S84" s="30"/>
      <c r="T84" s="30">
        <f t="shared" si="29"/>
        <v>0</v>
      </c>
      <c r="U84" s="34">
        <f t="shared" si="37"/>
        <v>2</v>
      </c>
      <c r="V84" s="35">
        <f t="shared" ca="1" si="30"/>
        <v>158</v>
      </c>
      <c r="W84" s="35">
        <f t="shared" ca="1" si="31"/>
        <v>2.7576202181510405</v>
      </c>
      <c r="X84" s="18" t="str">
        <f t="shared" si="24"/>
        <v>AL.  4x50 mm2+AL. 1x25 mm2</v>
      </c>
      <c r="Y84" s="18" t="str">
        <f t="shared" si="25"/>
        <v xml:space="preserve"> przyłącze napow. nN</v>
      </c>
      <c r="Z84" s="18">
        <f t="shared" si="26"/>
        <v>0</v>
      </c>
      <c r="AA84" s="16"/>
      <c r="AB84" s="35"/>
      <c r="AC84" s="35"/>
      <c r="AD84" s="35"/>
      <c r="AE84" s="35"/>
      <c r="AF84" s="35"/>
      <c r="AG84" s="35"/>
      <c r="AH84" s="35"/>
      <c r="AI84" s="35"/>
    </row>
    <row r="85" spans="1:35" s="9" customFormat="1" ht="30" customHeight="1" x14ac:dyDescent="0.2">
      <c r="A85" s="36"/>
      <c r="B85" s="37"/>
      <c r="C85" s="116">
        <v>76</v>
      </c>
      <c r="D85" s="116">
        <f t="shared" si="36"/>
        <v>74</v>
      </c>
      <c r="E85" s="116">
        <f t="shared" si="32"/>
        <v>0</v>
      </c>
      <c r="F85" s="117" t="str">
        <f t="shared" si="33"/>
        <v>sprawdz</v>
      </c>
      <c r="G85" s="118" t="str">
        <f t="shared" si="34"/>
        <v xml:space="preserve"> CHECK</v>
      </c>
      <c r="H85" s="116" t="str">
        <f t="shared" si="22"/>
        <v xml:space="preserve">wir. </v>
      </c>
      <c r="I85" s="117" t="str">
        <f t="shared" si="27"/>
        <v>AL.  4x50 mm2+AL. 1x25 mm2 przyłącze napow. nN</v>
      </c>
      <c r="J85" s="117" t="str">
        <f t="shared" si="35"/>
        <v xml:space="preserve">uchwyty, światłowód, 0 </v>
      </c>
      <c r="K85" s="117"/>
      <c r="L85" s="40" t="s">
        <v>77</v>
      </c>
      <c r="M85" s="112"/>
      <c r="N85" s="14"/>
      <c r="O85" s="30"/>
      <c r="P85" s="113"/>
      <c r="Q85" s="19"/>
      <c r="R85" s="39">
        <v>1</v>
      </c>
      <c r="S85" s="30"/>
      <c r="T85" s="30">
        <f t="shared" si="29"/>
        <v>0</v>
      </c>
      <c r="U85" s="34">
        <f t="shared" si="37"/>
        <v>2</v>
      </c>
      <c r="V85" s="35">
        <f t="shared" ca="1" si="30"/>
        <v>130</v>
      </c>
      <c r="W85" s="35">
        <f t="shared" ca="1" si="31"/>
        <v>2.2689280275926285</v>
      </c>
      <c r="X85" s="18" t="str">
        <f t="shared" si="24"/>
        <v>AL.  4x50 mm2+AL. 1x25 mm2</v>
      </c>
      <c r="Y85" s="18" t="str">
        <f t="shared" si="25"/>
        <v xml:space="preserve"> przyłącze napow. nN</v>
      </c>
      <c r="Z85" s="18">
        <f t="shared" si="26"/>
        <v>0</v>
      </c>
      <c r="AA85" s="16"/>
      <c r="AB85" s="35"/>
      <c r="AC85" s="35"/>
      <c r="AD85" s="35"/>
      <c r="AE85" s="35"/>
      <c r="AF85" s="35"/>
      <c r="AG85" s="35"/>
      <c r="AH85" s="35"/>
      <c r="AI85" s="35"/>
    </row>
    <row r="86" spans="1:35" s="9" customFormat="1" ht="30" customHeight="1" x14ac:dyDescent="0.2">
      <c r="A86" s="36"/>
      <c r="B86" s="37"/>
      <c r="C86" s="116">
        <v>77</v>
      </c>
      <c r="D86" s="116">
        <f t="shared" si="36"/>
        <v>75</v>
      </c>
      <c r="E86" s="116">
        <f t="shared" si="32"/>
        <v>0</v>
      </c>
      <c r="F86" s="117" t="str">
        <f t="shared" si="33"/>
        <v>sprawdz</v>
      </c>
      <c r="G86" s="118" t="str">
        <f t="shared" si="34"/>
        <v xml:space="preserve"> CHECK</v>
      </c>
      <c r="H86" s="116" t="str">
        <f t="shared" si="22"/>
        <v xml:space="preserve">wir. </v>
      </c>
      <c r="I86" s="117" t="str">
        <f t="shared" si="27"/>
        <v>AL.  4x50 mm2+AL. 1x25 mm2 przyłącze napow. nN</v>
      </c>
      <c r="J86" s="117" t="str">
        <f t="shared" si="35"/>
        <v xml:space="preserve">uchwyty, światłowód, 0 </v>
      </c>
      <c r="K86" s="117"/>
      <c r="L86" s="40" t="s">
        <v>77</v>
      </c>
      <c r="M86" s="112"/>
      <c r="N86" s="57"/>
      <c r="O86" s="44"/>
      <c r="P86" s="113"/>
      <c r="Q86" s="19"/>
      <c r="R86" s="39">
        <v>1</v>
      </c>
      <c r="S86" s="30"/>
      <c r="T86" s="30">
        <f t="shared" si="29"/>
        <v>0</v>
      </c>
      <c r="U86" s="34">
        <f t="shared" si="37"/>
        <v>2</v>
      </c>
      <c r="V86" s="35">
        <f t="shared" ca="1" si="30"/>
        <v>107</v>
      </c>
      <c r="W86" s="35">
        <f t="shared" ca="1" si="31"/>
        <v>1.8675022996339325</v>
      </c>
      <c r="X86" s="18" t="str">
        <f t="shared" si="24"/>
        <v>AL.  4x50 mm2+AL. 1x25 mm2</v>
      </c>
      <c r="Y86" s="18" t="str">
        <f t="shared" si="25"/>
        <v xml:space="preserve"> przyłącze napow. nN</v>
      </c>
      <c r="Z86" s="18">
        <f t="shared" si="26"/>
        <v>0</v>
      </c>
      <c r="AA86" s="16"/>
      <c r="AB86" s="35"/>
      <c r="AC86" s="35"/>
      <c r="AD86" s="35"/>
      <c r="AE86" s="35"/>
      <c r="AF86" s="35"/>
      <c r="AG86" s="35"/>
      <c r="AH86" s="35"/>
      <c r="AI86" s="35"/>
    </row>
    <row r="87" spans="1:35" s="9" customFormat="1" ht="30" customHeight="1" x14ac:dyDescent="0.2">
      <c r="A87" s="36"/>
      <c r="B87" s="37"/>
      <c r="C87" s="116">
        <v>78</v>
      </c>
      <c r="D87" s="116">
        <f t="shared" si="36"/>
        <v>76</v>
      </c>
      <c r="E87" s="116">
        <f t="shared" si="32"/>
        <v>0</v>
      </c>
      <c r="F87" s="117" t="str">
        <f t="shared" si="33"/>
        <v>sprawdz</v>
      </c>
      <c r="G87" s="118" t="str">
        <f t="shared" si="34"/>
        <v xml:space="preserve"> CHECK</v>
      </c>
      <c r="H87" s="116" t="str">
        <f t="shared" si="22"/>
        <v xml:space="preserve">wir. </v>
      </c>
      <c r="I87" s="117" t="str">
        <f t="shared" si="27"/>
        <v>AL.  4x50 mm2+AL. 1x25 mm2 przyłącze napow. nN</v>
      </c>
      <c r="J87" s="117" t="str">
        <f t="shared" si="35"/>
        <v xml:space="preserve">uchwyty, światłowód, 0 </v>
      </c>
      <c r="K87" s="117"/>
      <c r="L87" s="40" t="s">
        <v>77</v>
      </c>
      <c r="M87" s="112"/>
      <c r="N87" s="39"/>
      <c r="O87" s="39"/>
      <c r="P87" s="33"/>
      <c r="Q87" s="19"/>
      <c r="R87" s="39">
        <v>1</v>
      </c>
      <c r="S87" s="30"/>
      <c r="T87" s="30">
        <f t="shared" si="29"/>
        <v>0</v>
      </c>
      <c r="U87" s="34">
        <f>SUM(U73:U86)</f>
        <v>909</v>
      </c>
      <c r="V87" s="35">
        <f t="shared" ca="1" si="30"/>
        <v>144</v>
      </c>
      <c r="W87" s="35">
        <f t="shared" ca="1" si="31"/>
        <v>2.5132741228718345</v>
      </c>
      <c r="X87" s="18" t="str">
        <f t="shared" si="24"/>
        <v>AL.  4x50 mm2+AL. 1x25 mm2</v>
      </c>
      <c r="Y87" s="18" t="str">
        <f t="shared" si="25"/>
        <v xml:space="preserve"> przyłącze napow. nN</v>
      </c>
      <c r="Z87" s="18">
        <f t="shared" si="26"/>
        <v>0</v>
      </c>
      <c r="AA87" s="16"/>
      <c r="AB87" s="35"/>
      <c r="AC87" s="35"/>
      <c r="AD87" s="35"/>
      <c r="AE87" s="35"/>
      <c r="AF87" s="35"/>
      <c r="AG87" s="35"/>
      <c r="AH87" s="35"/>
      <c r="AI87" s="35"/>
    </row>
    <row r="88" spans="1:35" s="9" customFormat="1" ht="30" customHeight="1" x14ac:dyDescent="0.2">
      <c r="A88" s="36"/>
      <c r="B88" s="37"/>
      <c r="C88" s="116">
        <v>79</v>
      </c>
      <c r="D88" s="116">
        <f t="shared" si="36"/>
        <v>77</v>
      </c>
      <c r="E88" s="116">
        <f t="shared" si="32"/>
        <v>0</v>
      </c>
      <c r="F88" s="117" t="str">
        <f t="shared" si="33"/>
        <v>sprawdz</v>
      </c>
      <c r="G88" s="118" t="str">
        <f t="shared" si="34"/>
        <v xml:space="preserve"> CHECK</v>
      </c>
      <c r="H88" s="116" t="str">
        <f t="shared" si="22"/>
        <v xml:space="preserve">wir. </v>
      </c>
      <c r="I88" s="117" t="str">
        <f t="shared" si="27"/>
        <v>AL.  4x50 mm2+AL. 1x25 mm2 przyłącze napow. nN</v>
      </c>
      <c r="J88" s="117" t="str">
        <f t="shared" si="35"/>
        <v xml:space="preserve">uchwyty, światłowód, 0 </v>
      </c>
      <c r="K88" s="117"/>
      <c r="L88" s="40" t="s">
        <v>77</v>
      </c>
      <c r="M88" s="112"/>
      <c r="N88" s="39"/>
      <c r="O88" s="39"/>
      <c r="P88" s="33"/>
      <c r="Q88" s="19"/>
      <c r="R88" s="39">
        <v>1</v>
      </c>
      <c r="S88" s="39"/>
      <c r="T88" s="30">
        <f t="shared" si="29"/>
        <v>0</v>
      </c>
      <c r="U88" s="34"/>
      <c r="V88" s="35">
        <f t="shared" ca="1" si="30"/>
        <v>132</v>
      </c>
      <c r="W88" s="35">
        <f t="shared" ca="1" si="31"/>
        <v>2.3038346126325151</v>
      </c>
      <c r="X88" s="18" t="str">
        <f t="shared" si="24"/>
        <v>AL.  4x50 mm2+AL. 1x25 mm2</v>
      </c>
      <c r="Y88" s="18" t="str">
        <f t="shared" si="25"/>
        <v xml:space="preserve"> przyłącze napow. nN</v>
      </c>
      <c r="Z88" s="18">
        <f t="shared" si="26"/>
        <v>0</v>
      </c>
      <c r="AA88" s="16"/>
      <c r="AB88" s="35"/>
      <c r="AC88" s="35"/>
      <c r="AD88" s="35"/>
      <c r="AE88" s="35"/>
      <c r="AF88" s="35"/>
      <c r="AG88" s="35"/>
      <c r="AH88" s="35"/>
      <c r="AI88" s="35"/>
    </row>
    <row r="89" spans="1:35" s="9" customFormat="1" ht="30" customHeight="1" x14ac:dyDescent="0.2">
      <c r="A89" s="36"/>
      <c r="B89" s="37"/>
      <c r="C89" s="116">
        <v>80</v>
      </c>
      <c r="D89" s="116">
        <f t="shared" si="36"/>
        <v>78</v>
      </c>
      <c r="E89" s="116">
        <f t="shared" si="32"/>
        <v>0</v>
      </c>
      <c r="F89" s="117" t="str">
        <f t="shared" si="33"/>
        <v>sprawdz</v>
      </c>
      <c r="G89" s="118" t="str">
        <f t="shared" si="34"/>
        <v xml:space="preserve"> CHECK</v>
      </c>
      <c r="H89" s="116" t="str">
        <f t="shared" si="22"/>
        <v xml:space="preserve">wir. </v>
      </c>
      <c r="I89" s="117" t="str">
        <f t="shared" si="27"/>
        <v>AL.  4x50 mm2+AL. 1x25 mm2 przyłącze napow. nN</v>
      </c>
      <c r="J89" s="117" t="str">
        <f t="shared" si="35"/>
        <v xml:space="preserve">uchwyty, światłowód, 0 </v>
      </c>
      <c r="K89" s="116"/>
      <c r="L89" s="40" t="s">
        <v>77</v>
      </c>
      <c r="M89" s="112"/>
      <c r="N89" s="39"/>
      <c r="O89" s="39"/>
      <c r="P89" s="33"/>
      <c r="Q89" s="19"/>
      <c r="R89" s="39">
        <v>1</v>
      </c>
      <c r="S89" s="39"/>
      <c r="T89" s="30">
        <f t="shared" si="29"/>
        <v>0</v>
      </c>
      <c r="U89" s="34"/>
      <c r="V89" s="35">
        <f t="shared" ca="1" si="30"/>
        <v>124</v>
      </c>
      <c r="W89" s="35">
        <f t="shared" ca="1" si="31"/>
        <v>2.1642082724729685</v>
      </c>
      <c r="X89" s="18" t="str">
        <f t="shared" si="24"/>
        <v>AL.  4x50 mm2+AL. 1x25 mm2</v>
      </c>
      <c r="Y89" s="18" t="str">
        <f t="shared" si="25"/>
        <v xml:space="preserve"> przyłącze napow. nN</v>
      </c>
      <c r="Z89" s="18">
        <f t="shared" si="26"/>
        <v>0</v>
      </c>
      <c r="AA89" s="16"/>
      <c r="AB89" s="35"/>
      <c r="AC89" s="35"/>
      <c r="AD89" s="35"/>
      <c r="AE89" s="35"/>
      <c r="AF89" s="35"/>
      <c r="AG89" s="35"/>
      <c r="AH89" s="35"/>
      <c r="AI89" s="35"/>
    </row>
    <row r="90" spans="1:35" s="9" customFormat="1" ht="30" customHeight="1" x14ac:dyDescent="0.2">
      <c r="A90" s="36"/>
      <c r="B90" s="37"/>
      <c r="C90" s="116">
        <v>81</v>
      </c>
      <c r="D90" s="116">
        <f t="shared" si="36"/>
        <v>79</v>
      </c>
      <c r="E90" s="116">
        <f t="shared" si="32"/>
        <v>0</v>
      </c>
      <c r="F90" s="117" t="str">
        <f t="shared" si="33"/>
        <v>sprawdz</v>
      </c>
      <c r="G90" s="118" t="str">
        <f t="shared" si="34"/>
        <v xml:space="preserve"> CHECK</v>
      </c>
      <c r="H90" s="116" t="str">
        <f t="shared" si="22"/>
        <v xml:space="preserve">wir. </v>
      </c>
      <c r="I90" s="117" t="str">
        <f t="shared" si="27"/>
        <v>AL.  4x50 mm2+AL. 1x25 mm2 przyłącze napow. nN</v>
      </c>
      <c r="J90" s="117" t="str">
        <f t="shared" si="35"/>
        <v xml:space="preserve">uchwyty, światłowód, 0 </v>
      </c>
      <c r="K90" s="116"/>
      <c r="L90" s="40" t="s">
        <v>77</v>
      </c>
      <c r="M90" s="112"/>
      <c r="N90" s="30"/>
      <c r="O90" s="30"/>
      <c r="P90" s="33"/>
      <c r="Q90" s="19"/>
      <c r="R90" s="39">
        <v>1</v>
      </c>
      <c r="S90" s="30"/>
      <c r="T90" s="30">
        <f t="shared" si="29"/>
        <v>0</v>
      </c>
      <c r="U90" s="34"/>
      <c r="V90" s="35">
        <f t="shared" ca="1" si="30"/>
        <v>106</v>
      </c>
      <c r="W90" s="35">
        <f t="shared" ca="1" si="31"/>
        <v>1.8500490071139892</v>
      </c>
      <c r="X90" s="18" t="str">
        <f t="shared" si="24"/>
        <v>AL.  4x50 mm2+AL. 1x25 mm2</v>
      </c>
      <c r="Y90" s="18" t="str">
        <f t="shared" si="25"/>
        <v xml:space="preserve"> przyłącze napow. nN</v>
      </c>
      <c r="Z90" s="18">
        <f t="shared" si="26"/>
        <v>0</v>
      </c>
      <c r="AA90" s="16"/>
      <c r="AB90" s="35"/>
      <c r="AC90" s="35"/>
      <c r="AD90" s="35"/>
      <c r="AE90" s="35"/>
      <c r="AF90" s="35"/>
      <c r="AG90" s="35"/>
      <c r="AH90" s="35"/>
      <c r="AI90" s="35"/>
    </row>
    <row r="91" spans="1:35" s="9" customFormat="1" ht="30" customHeight="1" x14ac:dyDescent="0.2">
      <c r="A91" s="36"/>
      <c r="B91" s="37"/>
      <c r="C91" s="116">
        <v>82</v>
      </c>
      <c r="D91" s="116">
        <f t="shared" si="36"/>
        <v>80</v>
      </c>
      <c r="E91" s="116">
        <f t="shared" si="32"/>
        <v>0</v>
      </c>
      <c r="F91" s="117" t="str">
        <f t="shared" si="33"/>
        <v>sprawdz</v>
      </c>
      <c r="G91" s="118" t="str">
        <f t="shared" si="34"/>
        <v xml:space="preserve"> CHECK</v>
      </c>
      <c r="H91" s="116" t="str">
        <f t="shared" si="22"/>
        <v xml:space="preserve">wir. </v>
      </c>
      <c r="I91" s="117" t="str">
        <f t="shared" si="27"/>
        <v>AL.  4x50 mm2+AL. 1x25 mm2 przyłącze napow. nN</v>
      </c>
      <c r="J91" s="117" t="str">
        <f t="shared" si="35"/>
        <v xml:space="preserve">uchwyty, światłowód, 0 </v>
      </c>
      <c r="K91" s="117"/>
      <c r="L91" s="40" t="s">
        <v>77</v>
      </c>
      <c r="M91" s="112"/>
      <c r="N91" s="30"/>
      <c r="O91" s="30"/>
      <c r="P91" s="33"/>
      <c r="Q91" s="19"/>
      <c r="R91" s="39">
        <v>1</v>
      </c>
      <c r="S91" s="30"/>
      <c r="T91" s="30">
        <f t="shared" si="29"/>
        <v>0</v>
      </c>
      <c r="U91" s="34">
        <f t="shared" ref="U91:U99" si="38">P91+2</f>
        <v>2</v>
      </c>
      <c r="V91" s="35">
        <f t="shared" ca="1" si="30"/>
        <v>148</v>
      </c>
      <c r="W91" s="35">
        <f ca="1">RADIANS(V91)</f>
        <v>2.5830872929516078</v>
      </c>
      <c r="X91" s="18" t="str">
        <f t="shared" si="24"/>
        <v>AL.  4x50 mm2+AL. 1x25 mm2</v>
      </c>
      <c r="Y91" s="18" t="str">
        <f t="shared" si="25"/>
        <v xml:space="preserve"> przyłącze napow. nN</v>
      </c>
      <c r="Z91" s="18">
        <f t="shared" si="26"/>
        <v>0</v>
      </c>
      <c r="AA91" s="16"/>
      <c r="AB91" s="35"/>
      <c r="AC91" s="35"/>
      <c r="AD91" s="35"/>
      <c r="AE91" s="35"/>
      <c r="AF91" s="35"/>
      <c r="AG91" s="35"/>
      <c r="AH91" s="35"/>
      <c r="AI91" s="35"/>
    </row>
    <row r="92" spans="1:35" s="9" customFormat="1" ht="30" customHeight="1" x14ac:dyDescent="0.2">
      <c r="A92" s="36"/>
      <c r="B92" s="37"/>
      <c r="C92" s="116">
        <v>83</v>
      </c>
      <c r="D92" s="116">
        <f t="shared" si="36"/>
        <v>81</v>
      </c>
      <c r="E92" s="116">
        <f t="shared" si="32"/>
        <v>0</v>
      </c>
      <c r="F92" s="117" t="str">
        <f t="shared" si="33"/>
        <v>sprawdz</v>
      </c>
      <c r="G92" s="118" t="str">
        <f t="shared" si="34"/>
        <v xml:space="preserve"> CHECK</v>
      </c>
      <c r="H92" s="116" t="str">
        <f t="shared" si="22"/>
        <v xml:space="preserve">wir. </v>
      </c>
      <c r="I92" s="117" t="str">
        <f t="shared" si="27"/>
        <v>AL.  4x50 mm2+AL. 1x25 mm2 przyłącze napow. nN</v>
      </c>
      <c r="J92" s="117" t="str">
        <f t="shared" si="35"/>
        <v xml:space="preserve">uchwyty, światłowód, 0 </v>
      </c>
      <c r="K92" s="117"/>
      <c r="L92" s="40" t="s">
        <v>77</v>
      </c>
      <c r="M92" s="112"/>
      <c r="N92" s="30"/>
      <c r="O92" s="30"/>
      <c r="P92" s="33"/>
      <c r="Q92" s="19"/>
      <c r="R92" s="39">
        <v>1</v>
      </c>
      <c r="S92" s="30"/>
      <c r="T92" s="30">
        <f t="shared" si="29"/>
        <v>0</v>
      </c>
      <c r="U92" s="34">
        <f t="shared" si="38"/>
        <v>2</v>
      </c>
      <c r="V92" s="35">
        <f t="shared" ca="1" si="30"/>
        <v>173</v>
      </c>
      <c r="W92" s="35"/>
      <c r="X92" s="18" t="str">
        <f t="shared" si="24"/>
        <v>AL.  4x50 mm2+AL. 1x25 mm2</v>
      </c>
      <c r="Y92" s="18" t="str">
        <f t="shared" si="25"/>
        <v xml:space="preserve"> przyłącze napow. nN</v>
      </c>
      <c r="Z92" s="18">
        <f t="shared" si="26"/>
        <v>0</v>
      </c>
      <c r="AA92" s="16"/>
      <c r="AB92" s="35"/>
      <c r="AC92" s="35"/>
      <c r="AD92" s="35"/>
      <c r="AE92" s="35"/>
      <c r="AF92" s="35"/>
      <c r="AG92" s="35"/>
      <c r="AH92" s="35"/>
      <c r="AI92" s="35"/>
    </row>
    <row r="93" spans="1:35" s="9" customFormat="1" ht="30" customHeight="1" x14ac:dyDescent="0.2">
      <c r="A93" s="36"/>
      <c r="B93" s="37"/>
      <c r="C93" s="116">
        <v>84</v>
      </c>
      <c r="D93" s="116">
        <f t="shared" si="36"/>
        <v>82</v>
      </c>
      <c r="E93" s="116">
        <f t="shared" si="32"/>
        <v>0</v>
      </c>
      <c r="F93" s="117" t="str">
        <f t="shared" si="33"/>
        <v>sprawdz</v>
      </c>
      <c r="G93" s="118" t="str">
        <f t="shared" si="34"/>
        <v xml:space="preserve"> CHECK</v>
      </c>
      <c r="H93" s="116" t="str">
        <f t="shared" si="22"/>
        <v xml:space="preserve">wir. </v>
      </c>
      <c r="I93" s="117" t="str">
        <f t="shared" si="27"/>
        <v>AL.  4x50 mm2+AL. 1x25 mm2 przyłącze napow. nN</v>
      </c>
      <c r="J93" s="117" t="str">
        <f t="shared" si="35"/>
        <v xml:space="preserve">uchwyty, światłowód, 0 </v>
      </c>
      <c r="K93" s="117"/>
      <c r="L93" s="40" t="s">
        <v>77</v>
      </c>
      <c r="M93" s="112"/>
      <c r="N93" s="30"/>
      <c r="O93" s="30"/>
      <c r="P93" s="33"/>
      <c r="Q93" s="19"/>
      <c r="R93" s="39">
        <v>1</v>
      </c>
      <c r="S93" s="30"/>
      <c r="T93" s="30">
        <f t="shared" si="29"/>
        <v>0</v>
      </c>
      <c r="U93" s="34">
        <f t="shared" si="38"/>
        <v>2</v>
      </c>
      <c r="V93" s="35">
        <f t="shared" ca="1" si="30"/>
        <v>163</v>
      </c>
      <c r="W93" s="35"/>
      <c r="X93" s="18" t="str">
        <f t="shared" si="24"/>
        <v>AL.  4x50 mm2+AL. 1x25 mm2</v>
      </c>
      <c r="Y93" s="18" t="str">
        <f t="shared" si="25"/>
        <v xml:space="preserve"> przyłącze napow. nN</v>
      </c>
      <c r="Z93" s="18">
        <f t="shared" si="26"/>
        <v>0</v>
      </c>
      <c r="AA93" s="16"/>
      <c r="AB93" s="35"/>
      <c r="AC93" s="35"/>
      <c r="AD93" s="35"/>
      <c r="AE93" s="35"/>
      <c r="AF93" s="35"/>
      <c r="AG93" s="35"/>
      <c r="AH93" s="35"/>
      <c r="AI93" s="35"/>
    </row>
    <row r="94" spans="1:35" s="9" customFormat="1" ht="30" customHeight="1" x14ac:dyDescent="0.2">
      <c r="A94" s="36"/>
      <c r="B94" s="37"/>
      <c r="C94" s="116">
        <v>85</v>
      </c>
      <c r="D94" s="116">
        <f t="shared" si="36"/>
        <v>83</v>
      </c>
      <c r="E94" s="116">
        <f t="shared" si="32"/>
        <v>0</v>
      </c>
      <c r="F94" s="117" t="str">
        <f t="shared" si="33"/>
        <v>sprawdz</v>
      </c>
      <c r="G94" s="118" t="str">
        <f t="shared" si="34"/>
        <v xml:space="preserve"> CHECK</v>
      </c>
      <c r="H94" s="116" t="str">
        <f t="shared" si="22"/>
        <v xml:space="preserve">wir. </v>
      </c>
      <c r="I94" s="117" t="str">
        <f t="shared" si="27"/>
        <v>AL.  4x50 mm2+AL. 1x25 mm2 przyłącze napow. nN</v>
      </c>
      <c r="J94" s="117" t="str">
        <f t="shared" si="35"/>
        <v xml:space="preserve">uchwyty, światłowód, 0 </v>
      </c>
      <c r="K94" s="117"/>
      <c r="L94" s="40" t="s">
        <v>77</v>
      </c>
      <c r="M94" s="112"/>
      <c r="N94" s="30"/>
      <c r="O94" s="30"/>
      <c r="P94" s="33"/>
      <c r="Q94" s="19"/>
      <c r="R94" s="39">
        <v>1</v>
      </c>
      <c r="S94" s="30"/>
      <c r="T94" s="30">
        <f t="shared" si="29"/>
        <v>0</v>
      </c>
      <c r="U94" s="34">
        <f t="shared" si="38"/>
        <v>2</v>
      </c>
      <c r="V94" s="35">
        <f t="shared" ca="1" si="30"/>
        <v>130</v>
      </c>
      <c r="W94" s="35">
        <f ca="1">RADIANS(V94)</f>
        <v>2.2689280275926285</v>
      </c>
      <c r="X94" s="18" t="str">
        <f t="shared" si="24"/>
        <v>AL.  4x50 mm2+AL. 1x25 mm2</v>
      </c>
      <c r="Y94" s="18" t="str">
        <f t="shared" si="25"/>
        <v xml:space="preserve"> przyłącze napow. nN</v>
      </c>
      <c r="Z94" s="18">
        <f t="shared" si="26"/>
        <v>0</v>
      </c>
      <c r="AA94" s="16"/>
      <c r="AB94" s="35"/>
      <c r="AC94" s="35"/>
      <c r="AD94" s="35"/>
      <c r="AE94" s="35"/>
      <c r="AF94" s="35"/>
      <c r="AG94" s="35"/>
      <c r="AH94" s="35"/>
      <c r="AI94" s="35"/>
    </row>
    <row r="95" spans="1:35" s="9" customFormat="1" ht="30" customHeight="1" x14ac:dyDescent="0.2">
      <c r="A95" s="36"/>
      <c r="B95" s="37"/>
      <c r="C95" s="116">
        <v>86</v>
      </c>
      <c r="D95" s="116">
        <f t="shared" si="36"/>
        <v>84</v>
      </c>
      <c r="E95" s="116">
        <f t="shared" si="32"/>
        <v>0</v>
      </c>
      <c r="F95" s="117" t="str">
        <f t="shared" si="33"/>
        <v>sprawdz</v>
      </c>
      <c r="G95" s="118" t="str">
        <f t="shared" si="34"/>
        <v xml:space="preserve"> CHECK</v>
      </c>
      <c r="H95" s="116" t="str">
        <f t="shared" si="22"/>
        <v xml:space="preserve">wir. </v>
      </c>
      <c r="I95" s="117" t="str">
        <f t="shared" si="27"/>
        <v>AL.  4x50 mm2+AL. 1x25 mm2 przyłącze napow. nN</v>
      </c>
      <c r="J95" s="117" t="str">
        <f t="shared" si="35"/>
        <v xml:space="preserve">uchwyty, światłowód, 0 </v>
      </c>
      <c r="K95" s="117"/>
      <c r="L95" s="40" t="s">
        <v>77</v>
      </c>
      <c r="M95" s="112"/>
      <c r="N95" s="30"/>
      <c r="O95" s="30"/>
      <c r="P95" s="33"/>
      <c r="Q95" s="19"/>
      <c r="R95" s="39">
        <v>1</v>
      </c>
      <c r="S95" s="30"/>
      <c r="T95" s="30">
        <f t="shared" si="29"/>
        <v>0</v>
      </c>
      <c r="U95" s="34">
        <f t="shared" si="38"/>
        <v>2</v>
      </c>
      <c r="V95" s="35">
        <f t="shared" ca="1" si="30"/>
        <v>113</v>
      </c>
      <c r="W95" s="35">
        <f ca="1">RADIANS(V95)</f>
        <v>1.9722220547535925</v>
      </c>
      <c r="X95" s="18" t="str">
        <f t="shared" si="24"/>
        <v>AL.  4x50 mm2+AL. 1x25 mm2</v>
      </c>
      <c r="Y95" s="18" t="str">
        <f t="shared" si="25"/>
        <v xml:space="preserve"> przyłącze napow. nN</v>
      </c>
      <c r="Z95" s="18">
        <f t="shared" si="26"/>
        <v>0</v>
      </c>
      <c r="AA95" s="16"/>
      <c r="AB95" s="35"/>
      <c r="AC95" s="35"/>
      <c r="AD95" s="35"/>
      <c r="AE95" s="35"/>
      <c r="AF95" s="35"/>
      <c r="AG95" s="35"/>
      <c r="AH95" s="35"/>
      <c r="AI95" s="35"/>
    </row>
    <row r="96" spans="1:35" s="9" customFormat="1" ht="30" customHeight="1" x14ac:dyDescent="0.2">
      <c r="A96" s="36"/>
      <c r="B96" s="37"/>
      <c r="C96" s="116">
        <v>87</v>
      </c>
      <c r="D96" s="116">
        <f t="shared" si="36"/>
        <v>85</v>
      </c>
      <c r="E96" s="116">
        <f t="shared" si="32"/>
        <v>0</v>
      </c>
      <c r="F96" s="117" t="str">
        <f t="shared" si="33"/>
        <v>sprawdz</v>
      </c>
      <c r="G96" s="118" t="str">
        <f t="shared" si="34"/>
        <v xml:space="preserve"> CHECK</v>
      </c>
      <c r="H96" s="116" t="str">
        <f t="shared" si="22"/>
        <v xml:space="preserve">wir. </v>
      </c>
      <c r="I96" s="117" t="str">
        <f t="shared" si="27"/>
        <v>AL.  4x50 mm2+AL. 1x25 mm2 przyłącze napow. nN</v>
      </c>
      <c r="J96" s="117" t="str">
        <f t="shared" si="35"/>
        <v xml:space="preserve">uchwyty, światłowód, 0 </v>
      </c>
      <c r="K96" s="117"/>
      <c r="L96" s="40" t="s">
        <v>77</v>
      </c>
      <c r="M96" s="112"/>
      <c r="N96" s="30"/>
      <c r="O96" s="30"/>
      <c r="P96" s="33"/>
      <c r="Q96" s="19"/>
      <c r="R96" s="39">
        <v>1</v>
      </c>
      <c r="S96" s="30"/>
      <c r="T96" s="30">
        <f t="shared" si="29"/>
        <v>0</v>
      </c>
      <c r="U96" s="34">
        <f t="shared" si="38"/>
        <v>2</v>
      </c>
      <c r="V96" s="35">
        <f t="shared" ca="1" si="30"/>
        <v>107</v>
      </c>
      <c r="W96" s="35">
        <f ca="1">RADIANS(V96)</f>
        <v>1.8675022996339325</v>
      </c>
      <c r="X96" s="18" t="str">
        <f t="shared" si="24"/>
        <v>AL.  4x50 mm2+AL. 1x25 mm2</v>
      </c>
      <c r="Y96" s="18" t="str">
        <f t="shared" si="25"/>
        <v xml:space="preserve"> przyłącze napow. nN</v>
      </c>
      <c r="Z96" s="18">
        <f t="shared" si="26"/>
        <v>0</v>
      </c>
      <c r="AA96" s="16"/>
      <c r="AB96" s="35"/>
      <c r="AC96" s="35"/>
      <c r="AD96" s="35"/>
      <c r="AE96" s="35"/>
      <c r="AF96" s="35"/>
      <c r="AG96" s="35"/>
      <c r="AH96" s="35"/>
      <c r="AI96" s="35"/>
    </row>
    <row r="97" spans="1:35" s="9" customFormat="1" ht="30" customHeight="1" x14ac:dyDescent="0.2">
      <c r="A97" s="36"/>
      <c r="B97" s="37"/>
      <c r="C97" s="116">
        <v>88</v>
      </c>
      <c r="D97" s="116">
        <f t="shared" si="36"/>
        <v>86</v>
      </c>
      <c r="E97" s="116">
        <f t="shared" si="32"/>
        <v>0</v>
      </c>
      <c r="F97" s="117" t="str">
        <f t="shared" si="33"/>
        <v>sprawdz</v>
      </c>
      <c r="G97" s="118" t="str">
        <f t="shared" si="34"/>
        <v xml:space="preserve"> CHECK</v>
      </c>
      <c r="H97" s="116" t="str">
        <f t="shared" si="22"/>
        <v xml:space="preserve">wir. </v>
      </c>
      <c r="I97" s="117" t="str">
        <f t="shared" si="27"/>
        <v>AL.  4x50 mm2+AL. 1x25 mm2 przyłącze napow. nN</v>
      </c>
      <c r="J97" s="117" t="str">
        <f t="shared" si="35"/>
        <v xml:space="preserve">uchwyty, światłowód, 0 </v>
      </c>
      <c r="K97" s="117"/>
      <c r="L97" s="40" t="s">
        <v>77</v>
      </c>
      <c r="M97" s="112"/>
      <c r="N97" s="30"/>
      <c r="O97" s="30"/>
      <c r="P97" s="33"/>
      <c r="Q97" s="19"/>
      <c r="R97" s="39">
        <v>1</v>
      </c>
      <c r="S97" s="30"/>
      <c r="T97" s="30">
        <f t="shared" si="29"/>
        <v>0</v>
      </c>
      <c r="U97" s="34">
        <f t="shared" si="38"/>
        <v>2</v>
      </c>
      <c r="V97" s="35">
        <f t="shared" ca="1" si="30"/>
        <v>163</v>
      </c>
      <c r="W97" s="35"/>
      <c r="X97" s="18" t="str">
        <f t="shared" si="24"/>
        <v>AL.  4x50 mm2+AL. 1x25 mm2</v>
      </c>
      <c r="Y97" s="18" t="str">
        <f t="shared" si="25"/>
        <v xml:space="preserve"> przyłącze napow. nN</v>
      </c>
      <c r="Z97" s="18">
        <f t="shared" si="26"/>
        <v>0</v>
      </c>
      <c r="AA97" s="16"/>
      <c r="AB97" s="35"/>
      <c r="AC97" s="35"/>
      <c r="AD97" s="35"/>
      <c r="AE97" s="35"/>
      <c r="AF97" s="35"/>
      <c r="AG97" s="35"/>
      <c r="AH97" s="35"/>
      <c r="AI97" s="35"/>
    </row>
    <row r="98" spans="1:35" s="9" customFormat="1" ht="30" customHeight="1" x14ac:dyDescent="0.2">
      <c r="A98" s="36"/>
      <c r="B98" s="37"/>
      <c r="C98" s="116">
        <v>89</v>
      </c>
      <c r="D98" s="116">
        <f t="shared" si="36"/>
        <v>87</v>
      </c>
      <c r="E98" s="116">
        <f t="shared" si="32"/>
        <v>0</v>
      </c>
      <c r="F98" s="117" t="str">
        <f t="shared" si="33"/>
        <v>sprawdz</v>
      </c>
      <c r="G98" s="118" t="str">
        <f t="shared" si="34"/>
        <v xml:space="preserve"> CHECK</v>
      </c>
      <c r="H98" s="116" t="str">
        <f t="shared" si="22"/>
        <v xml:space="preserve">wir. </v>
      </c>
      <c r="I98" s="117" t="str">
        <f t="shared" si="27"/>
        <v>AL.  4x50 mm2+AL. 1x25 mm2 przyłącze napow. nN</v>
      </c>
      <c r="J98" s="117" t="str">
        <f t="shared" si="35"/>
        <v xml:space="preserve">uchwyty, światłowód, 0 </v>
      </c>
      <c r="K98" s="117"/>
      <c r="L98" s="40" t="s">
        <v>77</v>
      </c>
      <c r="M98" s="112"/>
      <c r="N98" s="58"/>
      <c r="O98" s="30"/>
      <c r="P98" s="33"/>
      <c r="Q98" s="19"/>
      <c r="R98" s="39">
        <v>1</v>
      </c>
      <c r="S98" s="30"/>
      <c r="T98" s="30">
        <f t="shared" si="29"/>
        <v>0</v>
      </c>
      <c r="U98" s="34">
        <f t="shared" si="38"/>
        <v>2</v>
      </c>
      <c r="V98" s="35">
        <f t="shared" ca="1" si="30"/>
        <v>105</v>
      </c>
      <c r="W98" s="35"/>
      <c r="X98" s="18" t="str">
        <f t="shared" si="24"/>
        <v>AL.  4x50 mm2+AL. 1x25 mm2</v>
      </c>
      <c r="Y98" s="18" t="str">
        <f t="shared" si="25"/>
        <v xml:space="preserve"> przyłącze napow. nN</v>
      </c>
      <c r="Z98" s="18">
        <f t="shared" si="26"/>
        <v>0</v>
      </c>
      <c r="AA98" s="16"/>
      <c r="AB98" s="35"/>
      <c r="AC98" s="35"/>
      <c r="AD98" s="35"/>
      <c r="AE98" s="35"/>
      <c r="AF98" s="35"/>
      <c r="AG98" s="35"/>
      <c r="AH98" s="35"/>
      <c r="AI98" s="35"/>
    </row>
    <row r="99" spans="1:35" s="9" customFormat="1" ht="30" customHeight="1" x14ac:dyDescent="0.2">
      <c r="A99" s="36"/>
      <c r="B99" s="37"/>
      <c r="C99" s="116">
        <v>90</v>
      </c>
      <c r="D99" s="116">
        <f t="shared" si="36"/>
        <v>88</v>
      </c>
      <c r="E99" s="116">
        <f t="shared" si="32"/>
        <v>0</v>
      </c>
      <c r="F99" s="117" t="str">
        <f t="shared" si="33"/>
        <v>sprawdz</v>
      </c>
      <c r="G99" s="118" t="str">
        <f t="shared" si="34"/>
        <v xml:space="preserve"> CHECK</v>
      </c>
      <c r="H99" s="116" t="str">
        <f t="shared" si="22"/>
        <v xml:space="preserve">wir. </v>
      </c>
      <c r="I99" s="117" t="str">
        <f t="shared" si="27"/>
        <v>AL.  4x50 mm2+AL. 1x25 mm2 przyłącze napow. nN</v>
      </c>
      <c r="J99" s="117" t="str">
        <f t="shared" si="35"/>
        <v xml:space="preserve">uchwyty, światłowód, 0 </v>
      </c>
      <c r="K99" s="117"/>
      <c r="L99" s="40" t="s">
        <v>77</v>
      </c>
      <c r="M99" s="112"/>
      <c r="N99" s="57"/>
      <c r="O99" s="30"/>
      <c r="P99" s="33"/>
      <c r="Q99" s="19"/>
      <c r="R99" s="39">
        <v>1</v>
      </c>
      <c r="S99" s="30"/>
      <c r="T99" s="30">
        <f t="shared" si="29"/>
        <v>0</v>
      </c>
      <c r="U99" s="34">
        <f t="shared" si="38"/>
        <v>2</v>
      </c>
      <c r="V99" s="35">
        <f t="shared" ca="1" si="30"/>
        <v>175</v>
      </c>
      <c r="W99" s="35"/>
      <c r="X99" s="18" t="str">
        <f t="shared" si="24"/>
        <v>AL.  4x50 mm2+AL. 1x25 mm2</v>
      </c>
      <c r="Y99" s="18" t="str">
        <f t="shared" si="25"/>
        <v xml:space="preserve"> przyłącze napow. nN</v>
      </c>
      <c r="Z99" s="18">
        <f t="shared" si="26"/>
        <v>0</v>
      </c>
      <c r="AA99" s="16"/>
      <c r="AB99" s="35"/>
      <c r="AC99" s="35"/>
      <c r="AD99" s="35"/>
      <c r="AE99" s="35"/>
      <c r="AF99" s="35"/>
      <c r="AG99" s="35"/>
      <c r="AH99" s="35"/>
      <c r="AI99" s="35"/>
    </row>
    <row r="100" spans="1:35" s="9" customFormat="1" ht="30" customHeight="1" x14ac:dyDescent="0.2">
      <c r="A100" s="36"/>
      <c r="B100" s="37"/>
      <c r="C100" s="116">
        <v>91</v>
      </c>
      <c r="D100" s="116">
        <f t="shared" si="36"/>
        <v>89</v>
      </c>
      <c r="E100" s="116">
        <f t="shared" si="32"/>
        <v>0</v>
      </c>
      <c r="F100" s="117" t="str">
        <f t="shared" si="33"/>
        <v>sprawdz</v>
      </c>
      <c r="G100" s="118" t="str">
        <f t="shared" si="34"/>
        <v xml:space="preserve"> CHECK</v>
      </c>
      <c r="H100" s="116" t="str">
        <f t="shared" si="22"/>
        <v xml:space="preserve">wir. </v>
      </c>
      <c r="I100" s="117" t="str">
        <f t="shared" si="27"/>
        <v>AL.  4x50 mm2+AL. 1x25 mm2 przyłącze napow. nN</v>
      </c>
      <c r="J100" s="117" t="str">
        <f t="shared" si="35"/>
        <v xml:space="preserve">uchwyty, światłowód, 0 </v>
      </c>
      <c r="K100" s="117"/>
      <c r="L100" s="40" t="s">
        <v>77</v>
      </c>
      <c r="M100" s="112"/>
      <c r="N100" s="39"/>
      <c r="O100" s="39"/>
      <c r="P100" s="33"/>
      <c r="Q100" s="19"/>
      <c r="R100" s="39">
        <v>1</v>
      </c>
      <c r="S100" s="30"/>
      <c r="T100" s="30"/>
      <c r="U100" s="34">
        <f>SUM(U91:U99)</f>
        <v>18</v>
      </c>
      <c r="V100" s="35">
        <f t="shared" ca="1" si="30"/>
        <v>114</v>
      </c>
      <c r="W100" s="35">
        <f ca="1">RADIANS(V100)</f>
        <v>1.9896753472735358</v>
      </c>
      <c r="X100" s="18" t="str">
        <f t="shared" si="24"/>
        <v>AL.  4x50 mm2+AL. 1x25 mm2</v>
      </c>
      <c r="Y100" s="18" t="str">
        <f t="shared" si="25"/>
        <v xml:space="preserve"> przyłącze napow. nN</v>
      </c>
      <c r="Z100" s="18">
        <f t="shared" si="26"/>
        <v>0</v>
      </c>
      <c r="AA100" s="16"/>
      <c r="AB100" s="35"/>
      <c r="AC100" s="35"/>
      <c r="AD100" s="35"/>
      <c r="AE100" s="35"/>
      <c r="AF100" s="35"/>
      <c r="AG100" s="35"/>
      <c r="AH100" s="35"/>
      <c r="AI100" s="35"/>
    </row>
    <row r="101" spans="1:35" s="9" customFormat="1" ht="30" customHeight="1" x14ac:dyDescent="0.2">
      <c r="A101" s="36"/>
      <c r="B101" s="37"/>
      <c r="C101" s="116">
        <v>92</v>
      </c>
      <c r="D101" s="116">
        <f t="shared" si="36"/>
        <v>90</v>
      </c>
      <c r="E101" s="116">
        <f t="shared" si="32"/>
        <v>0</v>
      </c>
      <c r="F101" s="117" t="str">
        <f t="shared" si="33"/>
        <v>sprawdz</v>
      </c>
      <c r="G101" s="118" t="str">
        <f t="shared" si="34"/>
        <v xml:space="preserve"> CHECK</v>
      </c>
      <c r="H101" s="116" t="str">
        <f t="shared" si="22"/>
        <v xml:space="preserve">wir. </v>
      </c>
      <c r="I101" s="117" t="str">
        <f t="shared" si="27"/>
        <v>AL.  4x50 mm2+AL. 1x25 mm2 przyłącze napow. nN</v>
      </c>
      <c r="J101" s="117" t="str">
        <f t="shared" si="35"/>
        <v xml:space="preserve">uchwyty, światłowód, 0 </v>
      </c>
      <c r="K101" s="117"/>
      <c r="L101" s="40" t="s">
        <v>77</v>
      </c>
      <c r="M101" s="112"/>
      <c r="N101" s="39"/>
      <c r="O101" s="39"/>
      <c r="P101" s="33"/>
      <c r="Q101" s="19"/>
      <c r="R101" s="39">
        <v>1</v>
      </c>
      <c r="S101" s="39"/>
      <c r="T101" s="30"/>
      <c r="U101" s="34">
        <v>1258</v>
      </c>
      <c r="V101" s="35">
        <f t="shared" ca="1" si="30"/>
        <v>98</v>
      </c>
      <c r="W101" s="35">
        <f ca="1">RADIANS(V101)</f>
        <v>1.7104226669544429</v>
      </c>
      <c r="X101" s="18" t="str">
        <f t="shared" si="24"/>
        <v>AL.  4x50 mm2+AL. 1x25 mm2</v>
      </c>
      <c r="Y101" s="18" t="str">
        <f t="shared" si="25"/>
        <v xml:space="preserve"> przyłącze napow. nN</v>
      </c>
      <c r="Z101" s="18">
        <f t="shared" si="26"/>
        <v>0</v>
      </c>
      <c r="AA101" s="16"/>
      <c r="AB101" s="35"/>
      <c r="AC101" s="35"/>
      <c r="AD101" s="35"/>
      <c r="AE101" s="35"/>
      <c r="AF101" s="35"/>
      <c r="AG101" s="35"/>
      <c r="AH101" s="35"/>
      <c r="AI101" s="35"/>
    </row>
    <row r="102" spans="1:35" s="9" customFormat="1" ht="30" customHeight="1" x14ac:dyDescent="0.2">
      <c r="A102" s="36"/>
      <c r="B102" s="37"/>
      <c r="C102" s="116">
        <v>93</v>
      </c>
      <c r="D102" s="116">
        <f t="shared" si="36"/>
        <v>91</v>
      </c>
      <c r="E102" s="116">
        <f t="shared" si="32"/>
        <v>0</v>
      </c>
      <c r="F102" s="117" t="str">
        <f t="shared" si="33"/>
        <v>sprawdz</v>
      </c>
      <c r="G102" s="118" t="str">
        <f t="shared" si="34"/>
        <v xml:space="preserve"> CHECK</v>
      </c>
      <c r="H102" s="116" t="str">
        <f t="shared" si="22"/>
        <v xml:space="preserve">wir. </v>
      </c>
      <c r="I102" s="117" t="str">
        <f t="shared" si="27"/>
        <v>AL.  4x50 mm2+AL. 1x25 mm2 przyłącze napow. nN</v>
      </c>
      <c r="J102" s="117" t="str">
        <f t="shared" si="35"/>
        <v xml:space="preserve">uchwyty, światłowód, 0 </v>
      </c>
      <c r="K102" s="121"/>
      <c r="L102" s="40" t="s">
        <v>77</v>
      </c>
      <c r="M102" s="112"/>
      <c r="N102" s="48"/>
      <c r="O102" s="48"/>
      <c r="P102" s="33"/>
      <c r="Q102" s="19"/>
      <c r="R102" s="39">
        <v>1</v>
      </c>
      <c r="S102" s="48"/>
      <c r="T102" s="48"/>
      <c r="U102" s="34">
        <f t="shared" ref="U102:U113" si="39">P102+2</f>
        <v>2</v>
      </c>
      <c r="V102" s="35">
        <f t="shared" ca="1" si="30"/>
        <v>178</v>
      </c>
      <c r="W102" s="35">
        <f ca="1">RADIANS(V102)</f>
        <v>3.1066860685499065</v>
      </c>
      <c r="X102" s="18" t="str">
        <f t="shared" si="24"/>
        <v>AL.  4x50 mm2+AL. 1x25 mm2</v>
      </c>
      <c r="Y102" s="18" t="str">
        <f t="shared" si="25"/>
        <v xml:space="preserve"> przyłącze napow. nN</v>
      </c>
      <c r="Z102" s="18">
        <f t="shared" si="26"/>
        <v>0</v>
      </c>
      <c r="AA102" s="16"/>
      <c r="AB102" s="35"/>
      <c r="AC102" s="35"/>
      <c r="AD102" s="35"/>
      <c r="AE102" s="35"/>
      <c r="AF102" s="35"/>
      <c r="AG102" s="35"/>
      <c r="AH102" s="35"/>
      <c r="AI102" s="35"/>
    </row>
    <row r="103" spans="1:35" s="9" customFormat="1" ht="30" customHeight="1" x14ac:dyDescent="0.2">
      <c r="A103" s="36"/>
      <c r="B103" s="37"/>
      <c r="C103" s="116">
        <v>94</v>
      </c>
      <c r="D103" s="116">
        <f t="shared" si="36"/>
        <v>92</v>
      </c>
      <c r="E103" s="116">
        <f t="shared" si="32"/>
        <v>0</v>
      </c>
      <c r="F103" s="117" t="str">
        <f t="shared" si="33"/>
        <v>sprawdz</v>
      </c>
      <c r="G103" s="118" t="str">
        <f t="shared" si="34"/>
        <v xml:space="preserve"> CHECK</v>
      </c>
      <c r="H103" s="116" t="str">
        <f t="shared" si="22"/>
        <v xml:space="preserve">wir. </v>
      </c>
      <c r="I103" s="117" t="str">
        <f t="shared" si="27"/>
        <v>AL.  4x50 mm2+AL. 1x25 mm2 przyłącze napow. nN</v>
      </c>
      <c r="J103" s="117" t="str">
        <f t="shared" si="35"/>
        <v xml:space="preserve">uchwyty, światłowód, 0 </v>
      </c>
      <c r="K103" s="122"/>
      <c r="L103" s="40" t="s">
        <v>77</v>
      </c>
      <c r="M103" s="112"/>
      <c r="N103" s="50"/>
      <c r="O103" s="50"/>
      <c r="P103" s="33"/>
      <c r="Q103" s="19"/>
      <c r="R103" s="39">
        <v>1</v>
      </c>
      <c r="S103" s="50"/>
      <c r="T103" s="50"/>
      <c r="U103" s="34">
        <f t="shared" si="39"/>
        <v>2</v>
      </c>
      <c r="V103" s="35">
        <f t="shared" ca="1" si="30"/>
        <v>143</v>
      </c>
      <c r="W103" s="35"/>
      <c r="X103" s="18" t="str">
        <f t="shared" si="24"/>
        <v>AL.  4x50 mm2+AL. 1x25 mm2</v>
      </c>
      <c r="Y103" s="18" t="str">
        <f t="shared" si="25"/>
        <v xml:space="preserve"> przyłącze napow. nN</v>
      </c>
      <c r="Z103" s="18">
        <f t="shared" si="26"/>
        <v>0</v>
      </c>
      <c r="AA103" s="16"/>
      <c r="AB103" s="35"/>
      <c r="AC103" s="35"/>
      <c r="AD103" s="35"/>
      <c r="AE103" s="35"/>
      <c r="AF103" s="35"/>
      <c r="AG103" s="35"/>
      <c r="AH103" s="35"/>
      <c r="AI103" s="35"/>
    </row>
    <row r="104" spans="1:35" s="9" customFormat="1" ht="30" customHeight="1" x14ac:dyDescent="0.2">
      <c r="A104" s="36"/>
      <c r="B104" s="37"/>
      <c r="C104" s="116">
        <v>95</v>
      </c>
      <c r="D104" s="116">
        <f t="shared" si="36"/>
        <v>93</v>
      </c>
      <c r="E104" s="116">
        <f t="shared" si="32"/>
        <v>0</v>
      </c>
      <c r="F104" s="117" t="str">
        <f t="shared" si="33"/>
        <v>sprawdz</v>
      </c>
      <c r="G104" s="118" t="str">
        <f t="shared" si="34"/>
        <v xml:space="preserve"> CHECK</v>
      </c>
      <c r="H104" s="116" t="str">
        <f t="shared" si="22"/>
        <v xml:space="preserve">wir. </v>
      </c>
      <c r="I104" s="117" t="str">
        <f t="shared" si="27"/>
        <v>AL.  4x50 mm2+AL. 1x25 mm2 przyłącze napow. nN</v>
      </c>
      <c r="J104" s="117" t="str">
        <f t="shared" si="35"/>
        <v xml:space="preserve">uchwyty, światłowód, 0 </v>
      </c>
      <c r="K104" s="116"/>
      <c r="L104" s="40" t="s">
        <v>77</v>
      </c>
      <c r="M104" s="112"/>
      <c r="N104" s="52"/>
      <c r="O104" s="52"/>
      <c r="P104" s="33"/>
      <c r="Q104" s="19"/>
      <c r="R104" s="39">
        <v>1</v>
      </c>
      <c r="S104" s="52"/>
      <c r="T104" s="52"/>
      <c r="U104" s="34">
        <f t="shared" si="39"/>
        <v>2</v>
      </c>
      <c r="V104" s="35">
        <f t="shared" ca="1" si="30"/>
        <v>108</v>
      </c>
      <c r="W104" s="35">
        <f ca="1">RADIANS(V104)</f>
        <v>1.8849555921538759</v>
      </c>
      <c r="X104" s="18" t="str">
        <f t="shared" si="24"/>
        <v>AL.  4x50 mm2+AL. 1x25 mm2</v>
      </c>
      <c r="Y104" s="18" t="str">
        <f t="shared" si="25"/>
        <v xml:space="preserve"> przyłącze napow. nN</v>
      </c>
      <c r="Z104" s="18">
        <f t="shared" si="26"/>
        <v>0</v>
      </c>
      <c r="AA104" s="16"/>
      <c r="AB104" s="35"/>
      <c r="AC104" s="35"/>
      <c r="AD104" s="35"/>
      <c r="AE104" s="35"/>
      <c r="AF104" s="35"/>
      <c r="AG104" s="35"/>
      <c r="AH104" s="35"/>
      <c r="AI104" s="35"/>
    </row>
    <row r="105" spans="1:35" s="9" customFormat="1" ht="30" customHeight="1" x14ac:dyDescent="0.2">
      <c r="A105" s="36"/>
      <c r="B105" s="37"/>
      <c r="C105" s="116">
        <v>96</v>
      </c>
      <c r="D105" s="116">
        <f t="shared" si="36"/>
        <v>94</v>
      </c>
      <c r="E105" s="116">
        <f t="shared" si="32"/>
        <v>0</v>
      </c>
      <c r="F105" s="117" t="str">
        <f t="shared" si="33"/>
        <v>sprawdz</v>
      </c>
      <c r="G105" s="118" t="str">
        <f t="shared" si="34"/>
        <v xml:space="preserve"> CHECK</v>
      </c>
      <c r="H105" s="116" t="str">
        <f t="shared" si="22"/>
        <v xml:space="preserve">wir. </v>
      </c>
      <c r="I105" s="117" t="str">
        <f t="shared" si="27"/>
        <v>AL.  4x50 mm2+AL. 1x25 mm2 przyłącze napow. nN</v>
      </c>
      <c r="J105" s="117" t="str">
        <f t="shared" si="35"/>
        <v xml:space="preserve">uchwyty, światłowód, 0 </v>
      </c>
      <c r="K105" s="117"/>
      <c r="L105" s="40" t="s">
        <v>77</v>
      </c>
      <c r="M105" s="112"/>
      <c r="N105" s="30"/>
      <c r="O105" s="30"/>
      <c r="P105" s="33"/>
      <c r="Q105" s="19"/>
      <c r="R105" s="39">
        <v>1</v>
      </c>
      <c r="S105" s="30"/>
      <c r="T105" s="30"/>
      <c r="U105" s="34">
        <f t="shared" si="39"/>
        <v>2</v>
      </c>
      <c r="V105" s="35">
        <f t="shared" ca="1" si="30"/>
        <v>111</v>
      </c>
      <c r="W105" s="35"/>
      <c r="X105" s="18" t="str">
        <f t="shared" si="24"/>
        <v>AL.  4x50 mm2+AL. 1x25 mm2</v>
      </c>
      <c r="Y105" s="18" t="str">
        <f t="shared" si="25"/>
        <v xml:space="preserve"> przyłącze napow. nN</v>
      </c>
      <c r="Z105" s="18">
        <f t="shared" si="26"/>
        <v>0</v>
      </c>
      <c r="AA105" s="16"/>
      <c r="AB105" s="35"/>
      <c r="AC105" s="35"/>
      <c r="AD105" s="35"/>
      <c r="AE105" s="35"/>
      <c r="AF105" s="35"/>
      <c r="AG105" s="35"/>
      <c r="AH105" s="35"/>
      <c r="AI105" s="35"/>
    </row>
    <row r="106" spans="1:35" s="9" customFormat="1" ht="30" customHeight="1" x14ac:dyDescent="0.2">
      <c r="A106" s="36"/>
      <c r="B106" s="37"/>
      <c r="C106" s="116">
        <v>97</v>
      </c>
      <c r="D106" s="116">
        <f t="shared" si="36"/>
        <v>95</v>
      </c>
      <c r="E106" s="116">
        <f t="shared" si="32"/>
        <v>0</v>
      </c>
      <c r="F106" s="117" t="str">
        <f t="shared" si="33"/>
        <v>sprawdz</v>
      </c>
      <c r="G106" s="118" t="str">
        <f t="shared" si="34"/>
        <v xml:space="preserve"> CHECK</v>
      </c>
      <c r="H106" s="116" t="str">
        <f t="shared" si="22"/>
        <v xml:space="preserve">wir. </v>
      </c>
      <c r="I106" s="117" t="str">
        <f t="shared" si="27"/>
        <v>AL.  4x50 mm2+AL. 1x25 mm2 przyłącze napow. nN</v>
      </c>
      <c r="J106" s="117" t="str">
        <f t="shared" si="35"/>
        <v xml:space="preserve">uchwyty, światłowód, 0 </v>
      </c>
      <c r="K106" s="117"/>
      <c r="L106" s="40" t="s">
        <v>77</v>
      </c>
      <c r="M106" s="112"/>
      <c r="N106" s="52"/>
      <c r="O106" s="30"/>
      <c r="P106" s="33"/>
      <c r="Q106" s="19"/>
      <c r="R106" s="39">
        <v>1</v>
      </c>
      <c r="S106" s="30"/>
      <c r="T106" s="30"/>
      <c r="U106" s="34">
        <f t="shared" si="39"/>
        <v>2</v>
      </c>
      <c r="V106" s="35">
        <f t="shared" ca="1" si="30"/>
        <v>163</v>
      </c>
      <c r="W106" s="35"/>
      <c r="X106" s="18" t="str">
        <f t="shared" si="24"/>
        <v>AL.  4x50 mm2+AL. 1x25 mm2</v>
      </c>
      <c r="Y106" s="18" t="str">
        <f t="shared" si="25"/>
        <v xml:space="preserve"> przyłącze napow. nN</v>
      </c>
      <c r="Z106" s="18">
        <f t="shared" si="26"/>
        <v>0</v>
      </c>
      <c r="AA106" s="16"/>
      <c r="AB106" s="35"/>
      <c r="AC106" s="35"/>
      <c r="AD106" s="35"/>
      <c r="AE106" s="35"/>
      <c r="AF106" s="35"/>
      <c r="AG106" s="35"/>
      <c r="AH106" s="35"/>
      <c r="AI106" s="35"/>
    </row>
    <row r="107" spans="1:35" s="9" customFormat="1" ht="30" customHeight="1" x14ac:dyDescent="0.2">
      <c r="A107" s="36"/>
      <c r="B107" s="37"/>
      <c r="C107" s="116">
        <v>98</v>
      </c>
      <c r="D107" s="116">
        <f t="shared" si="36"/>
        <v>96</v>
      </c>
      <c r="E107" s="116">
        <f t="shared" si="32"/>
        <v>0</v>
      </c>
      <c r="F107" s="117" t="str">
        <f t="shared" si="33"/>
        <v>sprawdz</v>
      </c>
      <c r="G107" s="118" t="str">
        <f t="shared" si="34"/>
        <v xml:space="preserve"> CHECK</v>
      </c>
      <c r="H107" s="116" t="str">
        <f t="shared" si="22"/>
        <v xml:space="preserve">wir. </v>
      </c>
      <c r="I107" s="117" t="str">
        <f t="shared" si="27"/>
        <v>AL.  4x50 mm2+AL. 1x25 mm2 przyłącze napow. nN</v>
      </c>
      <c r="J107" s="117" t="str">
        <f t="shared" si="35"/>
        <v xml:space="preserve">uchwyty, światłowód, 0 </v>
      </c>
      <c r="K107" s="117"/>
      <c r="L107" s="40" t="s">
        <v>77</v>
      </c>
      <c r="M107" s="112"/>
      <c r="N107" s="50"/>
      <c r="O107" s="30"/>
      <c r="P107" s="33"/>
      <c r="Q107" s="19"/>
      <c r="R107" s="39">
        <v>1</v>
      </c>
      <c r="S107" s="30"/>
      <c r="T107" s="30"/>
      <c r="U107" s="34">
        <f t="shared" si="39"/>
        <v>2</v>
      </c>
      <c r="V107" s="35">
        <f t="shared" ca="1" si="30"/>
        <v>117</v>
      </c>
      <c r="W107" s="35">
        <f ca="1">RADIANS(V107)</f>
        <v>2.0420352248333655</v>
      </c>
      <c r="X107" s="18" t="str">
        <f t="shared" si="24"/>
        <v>AL.  4x50 mm2+AL. 1x25 mm2</v>
      </c>
      <c r="Y107" s="18" t="str">
        <f t="shared" si="25"/>
        <v xml:space="preserve"> przyłącze napow. nN</v>
      </c>
      <c r="Z107" s="18">
        <f t="shared" si="26"/>
        <v>0</v>
      </c>
      <c r="AA107" s="16"/>
      <c r="AB107" s="35"/>
      <c r="AC107" s="35"/>
      <c r="AD107" s="35"/>
      <c r="AE107" s="35"/>
      <c r="AF107" s="35"/>
      <c r="AG107" s="35"/>
      <c r="AH107" s="35"/>
      <c r="AI107" s="35"/>
    </row>
    <row r="108" spans="1:35" s="9" customFormat="1" ht="30" customHeight="1" x14ac:dyDescent="0.2">
      <c r="A108" s="36"/>
      <c r="B108" s="37"/>
      <c r="C108" s="116">
        <v>99</v>
      </c>
      <c r="D108" s="116">
        <f t="shared" si="36"/>
        <v>97</v>
      </c>
      <c r="E108" s="116">
        <f t="shared" si="32"/>
        <v>0</v>
      </c>
      <c r="F108" s="117" t="str">
        <f t="shared" si="33"/>
        <v>sprawdz</v>
      </c>
      <c r="G108" s="118" t="str">
        <f t="shared" si="34"/>
        <v xml:space="preserve"> CHECK</v>
      </c>
      <c r="H108" s="116" t="str">
        <f t="shared" si="22"/>
        <v xml:space="preserve">wir. </v>
      </c>
      <c r="I108" s="117" t="str">
        <f t="shared" si="27"/>
        <v>AL.  4x50 mm2+AL. 1x25 mm2 przyłącze napow. nN</v>
      </c>
      <c r="J108" s="117" t="str">
        <f t="shared" si="35"/>
        <v xml:space="preserve">uchwyty, światłowód, 0 </v>
      </c>
      <c r="K108" s="117"/>
      <c r="L108" s="40" t="s">
        <v>77</v>
      </c>
      <c r="M108" s="112"/>
      <c r="N108" s="30"/>
      <c r="O108" s="30"/>
      <c r="P108" s="33"/>
      <c r="Q108" s="19"/>
      <c r="R108" s="39">
        <v>1</v>
      </c>
      <c r="S108" s="30"/>
      <c r="T108" s="30"/>
      <c r="U108" s="34">
        <f t="shared" si="39"/>
        <v>2</v>
      </c>
      <c r="V108" s="35">
        <f t="shared" ca="1" si="30"/>
        <v>145</v>
      </c>
      <c r="W108" s="35"/>
      <c r="X108" s="18" t="str">
        <f t="shared" si="24"/>
        <v>AL.  4x50 mm2+AL. 1x25 mm2</v>
      </c>
      <c r="Y108" s="18" t="str">
        <f t="shared" si="25"/>
        <v xml:space="preserve"> przyłącze napow. nN</v>
      </c>
      <c r="Z108" s="18">
        <f t="shared" si="26"/>
        <v>0</v>
      </c>
      <c r="AA108" s="16"/>
      <c r="AB108" s="35"/>
      <c r="AC108" s="35"/>
      <c r="AD108" s="35"/>
      <c r="AE108" s="35"/>
      <c r="AF108" s="35"/>
      <c r="AG108" s="35"/>
      <c r="AH108" s="35"/>
      <c r="AI108" s="35"/>
    </row>
    <row r="109" spans="1:35" s="9" customFormat="1" ht="30" customHeight="1" x14ac:dyDescent="0.2">
      <c r="A109" s="36"/>
      <c r="B109" s="37"/>
      <c r="C109" s="116">
        <v>100</v>
      </c>
      <c r="D109" s="116">
        <f t="shared" si="36"/>
        <v>98</v>
      </c>
      <c r="E109" s="116">
        <f t="shared" si="32"/>
        <v>0</v>
      </c>
      <c r="F109" s="117" t="str">
        <f t="shared" si="33"/>
        <v>sprawdz</v>
      </c>
      <c r="G109" s="118" t="str">
        <f t="shared" si="34"/>
        <v xml:space="preserve"> CHECK</v>
      </c>
      <c r="H109" s="116" t="str">
        <f t="shared" si="22"/>
        <v xml:space="preserve">wir. </v>
      </c>
      <c r="I109" s="117" t="str">
        <f t="shared" si="27"/>
        <v>AL.  4x50 mm2+AL. 1x25 mm2 przyłącze napow. nN</v>
      </c>
      <c r="J109" s="117" t="str">
        <f t="shared" si="35"/>
        <v xml:space="preserve">uchwyty, światłowód, 0 </v>
      </c>
      <c r="K109" s="117"/>
      <c r="L109" s="40" t="s">
        <v>77</v>
      </c>
      <c r="M109" s="112"/>
      <c r="N109" s="30"/>
      <c r="O109" s="30"/>
      <c r="P109" s="33"/>
      <c r="Q109" s="19"/>
      <c r="R109" s="39">
        <v>1</v>
      </c>
      <c r="S109" s="30"/>
      <c r="T109" s="30"/>
      <c r="U109" s="34">
        <f t="shared" si="39"/>
        <v>2</v>
      </c>
      <c r="V109" s="35">
        <f t="shared" ca="1" si="30"/>
        <v>125</v>
      </c>
      <c r="W109" s="35"/>
      <c r="X109" s="18" t="str">
        <f t="shared" si="24"/>
        <v>AL.  4x50 mm2+AL. 1x25 mm2</v>
      </c>
      <c r="Y109" s="18" t="str">
        <f t="shared" si="25"/>
        <v xml:space="preserve"> przyłącze napow. nN</v>
      </c>
      <c r="Z109" s="18">
        <f t="shared" si="26"/>
        <v>0</v>
      </c>
      <c r="AA109" s="16" t="s">
        <v>12</v>
      </c>
      <c r="AB109" s="35"/>
      <c r="AC109" s="35"/>
      <c r="AD109" s="35"/>
      <c r="AE109" s="35"/>
      <c r="AF109" s="35"/>
      <c r="AG109" s="35"/>
      <c r="AH109" s="35"/>
      <c r="AI109" s="35"/>
    </row>
    <row r="110" spans="1:35" s="9" customFormat="1" ht="30" customHeight="1" x14ac:dyDescent="0.2">
      <c r="A110" s="36"/>
      <c r="B110" s="37"/>
      <c r="C110" s="116">
        <v>101</v>
      </c>
      <c r="D110" s="116">
        <f t="shared" si="36"/>
        <v>99</v>
      </c>
      <c r="E110" s="116">
        <f t="shared" si="32"/>
        <v>0</v>
      </c>
      <c r="F110" s="117" t="str">
        <f t="shared" si="33"/>
        <v>sprawdz</v>
      </c>
      <c r="G110" s="118" t="str">
        <f t="shared" si="34"/>
        <v xml:space="preserve"> CHECK</v>
      </c>
      <c r="H110" s="116" t="str">
        <f t="shared" si="22"/>
        <v xml:space="preserve">wir. </v>
      </c>
      <c r="I110" s="117" t="str">
        <f t="shared" si="27"/>
        <v>AL.  4x50 mm2+AL. 1x25 mm2 przyłącze napow. nN</v>
      </c>
      <c r="J110" s="117" t="str">
        <f t="shared" si="35"/>
        <v xml:space="preserve">uchwyty, światłowód, 0 </v>
      </c>
      <c r="K110" s="117"/>
      <c r="L110" s="40" t="s">
        <v>77</v>
      </c>
      <c r="M110" s="112"/>
      <c r="N110" s="30"/>
      <c r="O110" s="30"/>
      <c r="P110" s="33"/>
      <c r="Q110" s="19"/>
      <c r="R110" s="39">
        <v>1</v>
      </c>
      <c r="S110" s="30"/>
      <c r="T110" s="30"/>
      <c r="U110" s="34">
        <f t="shared" si="39"/>
        <v>2</v>
      </c>
      <c r="V110" s="35">
        <f t="shared" ca="1" si="30"/>
        <v>114</v>
      </c>
      <c r="W110" s="35"/>
      <c r="X110" s="18" t="str">
        <f t="shared" si="24"/>
        <v>AL.  4x50 mm2+AL. 1x25 mm2</v>
      </c>
      <c r="Y110" s="18" t="str">
        <f t="shared" si="25"/>
        <v xml:space="preserve"> przyłącze napow. nN</v>
      </c>
      <c r="Z110" s="18">
        <f t="shared" si="26"/>
        <v>0</v>
      </c>
      <c r="AA110" s="16"/>
      <c r="AB110" s="35"/>
      <c r="AC110" s="35"/>
      <c r="AD110" s="35"/>
      <c r="AE110" s="35"/>
      <c r="AF110" s="35"/>
      <c r="AG110" s="35"/>
      <c r="AH110" s="35"/>
      <c r="AI110" s="35"/>
    </row>
    <row r="111" spans="1:35" s="9" customFormat="1" ht="30" customHeight="1" x14ac:dyDescent="0.2">
      <c r="A111" s="36"/>
      <c r="B111" s="37"/>
      <c r="C111" s="116">
        <v>102</v>
      </c>
      <c r="D111" s="116">
        <f t="shared" si="36"/>
        <v>100</v>
      </c>
      <c r="E111" s="116">
        <f t="shared" si="32"/>
        <v>0</v>
      </c>
      <c r="F111" s="117" t="str">
        <f t="shared" si="33"/>
        <v>sprawdz</v>
      </c>
      <c r="G111" s="118" t="str">
        <f t="shared" si="34"/>
        <v xml:space="preserve"> CHECK</v>
      </c>
      <c r="H111" s="116" t="str">
        <f t="shared" si="22"/>
        <v xml:space="preserve">wir. </v>
      </c>
      <c r="I111" s="117" t="str">
        <f t="shared" si="27"/>
        <v>AL.  4x50 mm2+AL. 1x25 mm2 przyłącze napow. nN</v>
      </c>
      <c r="J111" s="117" t="str">
        <f t="shared" si="35"/>
        <v xml:space="preserve">uchwyty, światłowód, 0 </v>
      </c>
      <c r="K111" s="117"/>
      <c r="L111" s="40" t="s">
        <v>77</v>
      </c>
      <c r="M111" s="112"/>
      <c r="N111" s="30"/>
      <c r="O111" s="30"/>
      <c r="P111" s="33"/>
      <c r="Q111" s="19"/>
      <c r="R111" s="39">
        <v>1</v>
      </c>
      <c r="S111" s="30"/>
      <c r="T111" s="30"/>
      <c r="U111" s="34">
        <f t="shared" si="39"/>
        <v>2</v>
      </c>
      <c r="V111" s="35">
        <f t="shared" ca="1" si="30"/>
        <v>97</v>
      </c>
      <c r="W111" s="35"/>
      <c r="X111" s="18" t="str">
        <f t="shared" si="24"/>
        <v>AL.  4x50 mm2+AL. 1x25 mm2</v>
      </c>
      <c r="Y111" s="18" t="str">
        <f t="shared" si="25"/>
        <v xml:space="preserve"> przyłącze napow. nN</v>
      </c>
      <c r="Z111" s="18">
        <f t="shared" si="26"/>
        <v>0</v>
      </c>
      <c r="AA111" s="16"/>
      <c r="AB111" s="35"/>
      <c r="AC111" s="35"/>
      <c r="AD111" s="35"/>
      <c r="AE111" s="35"/>
      <c r="AF111" s="35"/>
      <c r="AG111" s="35"/>
      <c r="AH111" s="35"/>
      <c r="AI111" s="35"/>
    </row>
    <row r="112" spans="1:35" s="9" customFormat="1" ht="30" customHeight="1" x14ac:dyDescent="0.2">
      <c r="A112" s="36"/>
      <c r="B112" s="37"/>
      <c r="C112" s="116">
        <v>103</v>
      </c>
      <c r="D112" s="116">
        <f t="shared" si="36"/>
        <v>101</v>
      </c>
      <c r="E112" s="116">
        <f t="shared" si="32"/>
        <v>0</v>
      </c>
      <c r="F112" s="117" t="str">
        <f t="shared" si="33"/>
        <v>sprawdz</v>
      </c>
      <c r="G112" s="118" t="str">
        <f t="shared" si="34"/>
        <v xml:space="preserve"> CHECK</v>
      </c>
      <c r="H112" s="116" t="str">
        <f t="shared" si="22"/>
        <v xml:space="preserve">wir. </v>
      </c>
      <c r="I112" s="117" t="str">
        <f t="shared" si="27"/>
        <v>AL.  4x50 mm2+AL. 1x25 mm2 przyłącze napow. nN</v>
      </c>
      <c r="J112" s="117" t="str">
        <f t="shared" si="35"/>
        <v xml:space="preserve">uchwyty, światłowód, 0 </v>
      </c>
      <c r="K112" s="117"/>
      <c r="L112" s="40" t="s">
        <v>77</v>
      </c>
      <c r="M112" s="112"/>
      <c r="N112" s="30"/>
      <c r="O112" s="30"/>
      <c r="P112" s="33"/>
      <c r="Q112" s="19"/>
      <c r="R112" s="39">
        <v>1</v>
      </c>
      <c r="S112" s="30"/>
      <c r="T112" s="30"/>
      <c r="U112" s="34">
        <f t="shared" si="39"/>
        <v>2</v>
      </c>
      <c r="V112" s="35">
        <f t="shared" ca="1" si="30"/>
        <v>117</v>
      </c>
      <c r="W112" s="35"/>
      <c r="X112" s="18" t="str">
        <f t="shared" si="24"/>
        <v>AL.  4x50 mm2+AL. 1x25 mm2</v>
      </c>
      <c r="Y112" s="18" t="str">
        <f t="shared" si="25"/>
        <v xml:space="preserve"> przyłącze napow. nN</v>
      </c>
      <c r="Z112" s="18">
        <f t="shared" si="26"/>
        <v>0</v>
      </c>
      <c r="AA112" s="16"/>
      <c r="AB112" s="35"/>
      <c r="AC112" s="35"/>
      <c r="AD112" s="35"/>
      <c r="AE112" s="35"/>
      <c r="AF112" s="35"/>
      <c r="AG112" s="35"/>
      <c r="AH112" s="35"/>
      <c r="AI112" s="35"/>
    </row>
    <row r="113" spans="1:35" s="9" customFormat="1" ht="30" customHeight="1" x14ac:dyDescent="0.2">
      <c r="A113" s="36"/>
      <c r="B113" s="37"/>
      <c r="C113" s="116">
        <v>104</v>
      </c>
      <c r="D113" s="116">
        <f t="shared" si="36"/>
        <v>102</v>
      </c>
      <c r="E113" s="116">
        <f t="shared" si="32"/>
        <v>0</v>
      </c>
      <c r="F113" s="117" t="str">
        <f t="shared" si="33"/>
        <v>sprawdz</v>
      </c>
      <c r="G113" s="118" t="str">
        <f t="shared" si="34"/>
        <v xml:space="preserve"> CHECK</v>
      </c>
      <c r="H113" s="116" t="str">
        <f t="shared" si="22"/>
        <v xml:space="preserve">wir. </v>
      </c>
      <c r="I113" s="117"/>
      <c r="J113" s="117" t="str">
        <f t="shared" si="35"/>
        <v xml:space="preserve">uchwyty, światłowód, 0 </v>
      </c>
      <c r="K113" s="117"/>
      <c r="L113" s="40" t="s">
        <v>77</v>
      </c>
      <c r="M113" s="112"/>
      <c r="N113" s="64"/>
      <c r="O113" s="30"/>
      <c r="P113" s="33"/>
      <c r="Q113" s="19"/>
      <c r="R113" s="39">
        <v>1</v>
      </c>
      <c r="S113" s="30"/>
      <c r="T113" s="30"/>
      <c r="U113" s="34">
        <f t="shared" si="39"/>
        <v>2</v>
      </c>
      <c r="V113" s="35"/>
      <c r="W113" s="35"/>
      <c r="X113" s="18" t="str">
        <f t="shared" si="24"/>
        <v>AL.  4x50 mm2+AL. 1x25 mm2</v>
      </c>
      <c r="Y113" s="18" t="str">
        <f t="shared" si="25"/>
        <v xml:space="preserve"> przyłącze napow. nN</v>
      </c>
      <c r="Z113" s="18">
        <f t="shared" si="26"/>
        <v>0</v>
      </c>
      <c r="AA113" s="16"/>
      <c r="AB113" s="35"/>
      <c r="AC113" s="35"/>
      <c r="AD113" s="35"/>
      <c r="AE113" s="35"/>
      <c r="AF113" s="35"/>
      <c r="AG113" s="35"/>
      <c r="AH113" s="35"/>
      <c r="AI113" s="35"/>
    </row>
    <row r="114" spans="1:35" s="9" customFormat="1" ht="30" customHeight="1" x14ac:dyDescent="0.2">
      <c r="A114" s="36"/>
      <c r="B114" s="37"/>
      <c r="C114" s="116">
        <v>105</v>
      </c>
      <c r="D114" s="116">
        <f t="shared" si="36"/>
        <v>103</v>
      </c>
      <c r="E114" s="116">
        <f t="shared" si="32"/>
        <v>0</v>
      </c>
      <c r="F114" s="117" t="str">
        <f t="shared" si="33"/>
        <v>sprawdz</v>
      </c>
      <c r="G114" s="118" t="str">
        <f t="shared" si="34"/>
        <v xml:space="preserve"> CHECK</v>
      </c>
      <c r="H114" s="116" t="str">
        <f t="shared" si="22"/>
        <v xml:space="preserve">wir. </v>
      </c>
      <c r="I114" s="123"/>
      <c r="J114" s="117" t="str">
        <f t="shared" si="35"/>
        <v xml:space="preserve">uchwyty, światłowód, 0 </v>
      </c>
      <c r="K114" s="117"/>
      <c r="L114" s="40" t="s">
        <v>77</v>
      </c>
      <c r="M114" s="112"/>
      <c r="N114" s="39"/>
      <c r="O114" s="39"/>
      <c r="P114" s="33"/>
      <c r="Q114" s="19"/>
      <c r="R114" s="39">
        <v>1</v>
      </c>
      <c r="S114" s="30"/>
      <c r="T114" s="30"/>
      <c r="U114" s="34">
        <f>SUM(U93:U113)</f>
        <v>1314</v>
      </c>
      <c r="V114" s="35"/>
      <c r="W114" s="35"/>
      <c r="X114" s="18" t="str">
        <f t="shared" si="24"/>
        <v>AL.  4x50 mm2+AL. 1x25 mm2</v>
      </c>
      <c r="Y114" s="18" t="str">
        <f t="shared" si="25"/>
        <v xml:space="preserve"> przyłącze napow. nN</v>
      </c>
      <c r="Z114" s="18">
        <f t="shared" si="26"/>
        <v>0</v>
      </c>
      <c r="AA114" s="16"/>
      <c r="AB114" s="35"/>
      <c r="AC114" s="35"/>
      <c r="AD114" s="35"/>
      <c r="AE114" s="35"/>
      <c r="AF114" s="35"/>
      <c r="AG114" s="35"/>
      <c r="AH114" s="35"/>
      <c r="AI114" s="35"/>
    </row>
    <row r="115" spans="1:35" s="9" customFormat="1" ht="30" customHeight="1" x14ac:dyDescent="0.2">
      <c r="A115" s="36"/>
      <c r="B115" s="37"/>
      <c r="C115" s="116">
        <v>106</v>
      </c>
      <c r="D115" s="116">
        <f t="shared" si="36"/>
        <v>104</v>
      </c>
      <c r="E115" s="116">
        <f t="shared" si="32"/>
        <v>0</v>
      </c>
      <c r="F115" s="117" t="str">
        <f t="shared" si="33"/>
        <v>sprawdz</v>
      </c>
      <c r="G115" s="118" t="str">
        <f t="shared" si="34"/>
        <v xml:space="preserve"> CHECK</v>
      </c>
      <c r="H115" s="116" t="str">
        <f t="shared" si="22"/>
        <v xml:space="preserve">wir. </v>
      </c>
      <c r="I115" s="123"/>
      <c r="J115" s="117" t="str">
        <f t="shared" si="35"/>
        <v xml:space="preserve">uchwyty, światłowód, 0 </v>
      </c>
      <c r="K115" s="117"/>
      <c r="L115" s="40" t="s">
        <v>77</v>
      </c>
      <c r="M115" s="112"/>
      <c r="N115" s="39"/>
      <c r="O115" s="39"/>
      <c r="P115" s="33"/>
      <c r="Q115" s="19"/>
      <c r="R115" s="39">
        <v>1</v>
      </c>
      <c r="S115" s="39"/>
      <c r="T115" s="30"/>
      <c r="U115" s="34">
        <v>1177</v>
      </c>
      <c r="V115" s="35"/>
      <c r="W115" s="35"/>
      <c r="X115" s="18" t="str">
        <f t="shared" si="24"/>
        <v>AL.  4x50 mm2+AL. 1x25 mm2</v>
      </c>
      <c r="Y115" s="18" t="str">
        <f t="shared" si="25"/>
        <v xml:space="preserve"> przyłącze napow. nN</v>
      </c>
      <c r="Z115" s="18">
        <f t="shared" ref="Z115:Z157" si="40">IF(OR(N115="Kr",N115="K"),"wspornik krańcowy",IF(N115="P","wspornik przelotowy",IF(OR(N115="Nr",N115="RNKr",N115="Np."),"wspornik narożny",IF(N115="N","wspornik narożny",IF(N115="Or","wspornik odporowy",IF(OR(N115="RPP",N115="RPPb",N115="RPPR"),"wspornik przelotowy",IF(N115="RPK","wspornik przelotowy",IF(OR(N115="RPKr",N115="RPKb"),"wspornik przelotowy",IF(N115="BN","wspornik przelotowy",0)))))))))</f>
        <v>0</v>
      </c>
      <c r="AA115" s="16"/>
      <c r="AB115" s="35"/>
      <c r="AC115" s="35"/>
      <c r="AD115" s="35"/>
      <c r="AE115" s="35"/>
      <c r="AF115" s="35"/>
      <c r="AG115" s="35"/>
      <c r="AH115" s="35"/>
      <c r="AI115" s="35"/>
    </row>
    <row r="116" spans="1:35" s="9" customFormat="1" ht="30" customHeight="1" x14ac:dyDescent="0.2">
      <c r="A116" s="36"/>
      <c r="B116" s="37"/>
      <c r="C116" s="116">
        <v>107</v>
      </c>
      <c r="D116" s="116">
        <f t="shared" si="36"/>
        <v>105</v>
      </c>
      <c r="E116" s="116">
        <f t="shared" si="32"/>
        <v>0</v>
      </c>
      <c r="F116" s="117" t="str">
        <f t="shared" si="33"/>
        <v>sprawdz</v>
      </c>
      <c r="G116" s="118" t="str">
        <f t="shared" si="34"/>
        <v xml:space="preserve"> CHECK</v>
      </c>
      <c r="H116" s="116" t="str">
        <f t="shared" si="22"/>
        <v xml:space="preserve">wir. </v>
      </c>
      <c r="I116" s="124"/>
      <c r="J116" s="117" t="str">
        <f t="shared" si="35"/>
        <v xml:space="preserve">uchwyty, światłowód, 0 </v>
      </c>
      <c r="K116" s="121"/>
      <c r="L116" s="40" t="s">
        <v>77</v>
      </c>
      <c r="M116" s="112"/>
      <c r="N116" s="48"/>
      <c r="O116" s="48"/>
      <c r="P116" s="33"/>
      <c r="Q116" s="19"/>
      <c r="R116" s="39">
        <v>1</v>
      </c>
      <c r="S116" s="48"/>
      <c r="T116" s="48"/>
      <c r="U116" s="34">
        <f t="shared" ref="U116:U144" si="41">P116+2</f>
        <v>2</v>
      </c>
      <c r="V116" s="35"/>
      <c r="W116" s="35"/>
      <c r="X116" s="18" t="str">
        <f t="shared" si="24"/>
        <v>AL.  4x50 mm2+AL. 1x25 mm2</v>
      </c>
      <c r="Y116" s="18" t="str">
        <f t="shared" si="25"/>
        <v xml:space="preserve"> przyłącze napow. nN</v>
      </c>
      <c r="Z116" s="18">
        <f t="shared" si="40"/>
        <v>0</v>
      </c>
      <c r="AA116" s="16"/>
      <c r="AB116" s="35"/>
      <c r="AC116" s="35"/>
      <c r="AD116" s="35"/>
      <c r="AE116" s="35"/>
      <c r="AF116" s="35"/>
      <c r="AG116" s="35"/>
      <c r="AH116" s="35"/>
      <c r="AI116" s="35"/>
    </row>
    <row r="117" spans="1:35" s="9" customFormat="1" ht="30" customHeight="1" x14ac:dyDescent="0.2">
      <c r="A117" s="36"/>
      <c r="B117" s="37"/>
      <c r="C117" s="116">
        <v>108</v>
      </c>
      <c r="D117" s="116">
        <f t="shared" si="36"/>
        <v>106</v>
      </c>
      <c r="E117" s="116">
        <f t="shared" si="32"/>
        <v>0</v>
      </c>
      <c r="F117" s="117" t="str">
        <f t="shared" si="33"/>
        <v>sprawdz</v>
      </c>
      <c r="G117" s="118" t="str">
        <f t="shared" si="34"/>
        <v xml:space="preserve"> CHECK</v>
      </c>
      <c r="H117" s="116" t="str">
        <f t="shared" si="22"/>
        <v xml:space="preserve">wir. </v>
      </c>
      <c r="I117" s="125"/>
      <c r="J117" s="117" t="str">
        <f t="shared" si="35"/>
        <v xml:space="preserve">uchwyty, światłowód, 0 </v>
      </c>
      <c r="K117" s="122"/>
      <c r="L117" s="40" t="s">
        <v>77</v>
      </c>
      <c r="M117" s="112"/>
      <c r="N117" s="50"/>
      <c r="O117" s="50"/>
      <c r="P117" s="33"/>
      <c r="Q117" s="19"/>
      <c r="R117" s="39">
        <v>1</v>
      </c>
      <c r="S117" s="50"/>
      <c r="T117" s="50"/>
      <c r="U117" s="34">
        <f t="shared" si="41"/>
        <v>2</v>
      </c>
      <c r="V117" s="35"/>
      <c r="W117" s="35"/>
      <c r="X117" s="18" t="str">
        <f t="shared" si="24"/>
        <v>AL.  4x50 mm2+AL. 1x25 mm2</v>
      </c>
      <c r="Y117" s="18" t="str">
        <f t="shared" si="25"/>
        <v xml:space="preserve"> przyłącze napow. nN</v>
      </c>
      <c r="Z117" s="18">
        <f t="shared" si="40"/>
        <v>0</v>
      </c>
      <c r="AA117" s="16"/>
      <c r="AB117" s="35"/>
      <c r="AC117" s="35"/>
      <c r="AD117" s="35"/>
      <c r="AE117" s="35"/>
      <c r="AF117" s="35"/>
      <c r="AG117" s="35"/>
      <c r="AH117" s="35"/>
      <c r="AI117" s="35"/>
    </row>
    <row r="118" spans="1:35" s="9" customFormat="1" ht="30" customHeight="1" x14ac:dyDescent="0.2">
      <c r="A118" s="36"/>
      <c r="B118" s="37"/>
      <c r="C118" s="116">
        <v>109</v>
      </c>
      <c r="D118" s="116">
        <f t="shared" si="36"/>
        <v>107</v>
      </c>
      <c r="E118" s="116">
        <f t="shared" si="32"/>
        <v>0</v>
      </c>
      <c r="F118" s="117" t="str">
        <f t="shared" si="33"/>
        <v>sprawdz</v>
      </c>
      <c r="G118" s="118" t="str">
        <f t="shared" si="34"/>
        <v xml:space="preserve"> CHECK</v>
      </c>
      <c r="H118" s="116" t="str">
        <f t="shared" si="22"/>
        <v xml:space="preserve">wir. </v>
      </c>
      <c r="I118" s="126"/>
      <c r="J118" s="117" t="str">
        <f t="shared" si="35"/>
        <v xml:space="preserve">uchwyty, światłowód, 0 </v>
      </c>
      <c r="K118" s="116"/>
      <c r="L118" s="40" t="s">
        <v>77</v>
      </c>
      <c r="M118" s="112"/>
      <c r="N118" s="52"/>
      <c r="O118" s="52"/>
      <c r="P118" s="33"/>
      <c r="Q118" s="19"/>
      <c r="R118" s="39">
        <v>1</v>
      </c>
      <c r="S118" s="52"/>
      <c r="T118" s="52"/>
      <c r="U118" s="34">
        <f t="shared" si="41"/>
        <v>2</v>
      </c>
      <c r="V118" s="35"/>
      <c r="W118" s="35"/>
      <c r="X118" s="18" t="str">
        <f t="shared" si="24"/>
        <v>AL.  4x50 mm2+AL. 1x25 mm2</v>
      </c>
      <c r="Y118" s="18" t="str">
        <f t="shared" si="25"/>
        <v xml:space="preserve"> przyłącze napow. nN</v>
      </c>
      <c r="Z118" s="18">
        <f t="shared" si="40"/>
        <v>0</v>
      </c>
      <c r="AA118" s="16"/>
      <c r="AB118" s="35"/>
      <c r="AC118" s="35"/>
      <c r="AD118" s="35"/>
      <c r="AE118" s="35"/>
      <c r="AF118" s="35"/>
      <c r="AG118" s="35"/>
      <c r="AH118" s="35"/>
      <c r="AI118" s="35"/>
    </row>
    <row r="119" spans="1:35" s="9" customFormat="1" ht="30" customHeight="1" x14ac:dyDescent="0.2">
      <c r="A119" s="36"/>
      <c r="B119" s="37"/>
      <c r="C119" s="116">
        <v>110</v>
      </c>
      <c r="D119" s="116">
        <f t="shared" si="36"/>
        <v>108</v>
      </c>
      <c r="E119" s="116">
        <f t="shared" si="32"/>
        <v>0</v>
      </c>
      <c r="F119" s="117" t="str">
        <f t="shared" si="33"/>
        <v>sprawdz</v>
      </c>
      <c r="G119" s="118" t="str">
        <f t="shared" si="34"/>
        <v xml:space="preserve"> CHECK</v>
      </c>
      <c r="H119" s="116" t="str">
        <f t="shared" si="22"/>
        <v xml:space="preserve">wir. </v>
      </c>
      <c r="I119" s="117"/>
      <c r="J119" s="117" t="str">
        <f t="shared" si="35"/>
        <v xml:space="preserve">uchwyty, światłowód, 0 </v>
      </c>
      <c r="K119" s="117"/>
      <c r="L119" s="40" t="s">
        <v>77</v>
      </c>
      <c r="M119" s="112"/>
      <c r="N119" s="30"/>
      <c r="O119" s="30"/>
      <c r="P119" s="33"/>
      <c r="Q119" s="19"/>
      <c r="R119" s="39">
        <v>1</v>
      </c>
      <c r="S119" s="30"/>
      <c r="T119" s="30"/>
      <c r="U119" s="34">
        <f t="shared" si="41"/>
        <v>2</v>
      </c>
      <c r="V119" s="35"/>
      <c r="W119" s="35"/>
      <c r="X119" s="18" t="str">
        <f t="shared" si="24"/>
        <v>AL.  4x50 mm2+AL. 1x25 mm2</v>
      </c>
      <c r="Y119" s="18" t="str">
        <f t="shared" si="25"/>
        <v xml:space="preserve"> przyłącze napow. nN</v>
      </c>
      <c r="Z119" s="18">
        <f t="shared" si="40"/>
        <v>0</v>
      </c>
      <c r="AA119" s="16"/>
      <c r="AB119" s="35"/>
      <c r="AC119" s="35"/>
      <c r="AD119" s="35"/>
      <c r="AE119" s="35"/>
      <c r="AF119" s="35"/>
      <c r="AG119" s="35"/>
      <c r="AH119" s="35"/>
      <c r="AI119" s="35"/>
    </row>
    <row r="120" spans="1:35" s="9" customFormat="1" ht="30" customHeight="1" x14ac:dyDescent="0.2">
      <c r="A120" s="36"/>
      <c r="B120" s="37"/>
      <c r="C120" s="116">
        <v>111</v>
      </c>
      <c r="D120" s="116">
        <f t="shared" si="36"/>
        <v>109</v>
      </c>
      <c r="E120" s="116">
        <f t="shared" si="32"/>
        <v>0</v>
      </c>
      <c r="F120" s="117" t="str">
        <f t="shared" si="33"/>
        <v>sprawdz</v>
      </c>
      <c r="G120" s="118" t="str">
        <f t="shared" si="34"/>
        <v xml:space="preserve"> CHECK</v>
      </c>
      <c r="H120" s="116" t="str">
        <f t="shared" si="22"/>
        <v xml:space="preserve">wir. </v>
      </c>
      <c r="I120" s="117"/>
      <c r="J120" s="117" t="str">
        <f t="shared" si="35"/>
        <v xml:space="preserve">uchwyty, światłowód, 0 </v>
      </c>
      <c r="K120" s="117"/>
      <c r="L120" s="40" t="s">
        <v>77</v>
      </c>
      <c r="M120" s="112"/>
      <c r="N120" s="30"/>
      <c r="O120" s="44"/>
      <c r="P120" s="33"/>
      <c r="Q120" s="19"/>
      <c r="R120" s="39">
        <v>1</v>
      </c>
      <c r="S120" s="30"/>
      <c r="T120" s="30"/>
      <c r="U120" s="34">
        <f t="shared" si="41"/>
        <v>2</v>
      </c>
      <c r="V120" s="35"/>
      <c r="W120" s="35"/>
      <c r="X120" s="18" t="str">
        <f t="shared" si="24"/>
        <v>AL.  4x50 mm2+AL. 1x25 mm2</v>
      </c>
      <c r="Y120" s="18" t="str">
        <f t="shared" si="25"/>
        <v xml:space="preserve"> przyłącze napow. nN</v>
      </c>
      <c r="Z120" s="18">
        <f t="shared" si="40"/>
        <v>0</v>
      </c>
      <c r="AA120" s="16"/>
      <c r="AB120" s="35"/>
      <c r="AC120" s="35"/>
      <c r="AD120" s="35"/>
      <c r="AE120" s="35"/>
      <c r="AF120" s="35"/>
      <c r="AG120" s="35"/>
      <c r="AH120" s="35"/>
      <c r="AI120" s="35"/>
    </row>
    <row r="121" spans="1:35" s="9" customFormat="1" ht="30" customHeight="1" x14ac:dyDescent="0.2">
      <c r="A121" s="36"/>
      <c r="B121" s="37"/>
      <c r="C121" s="116">
        <v>112</v>
      </c>
      <c r="D121" s="116">
        <f t="shared" si="36"/>
        <v>110</v>
      </c>
      <c r="E121" s="116">
        <f t="shared" si="32"/>
        <v>0</v>
      </c>
      <c r="F121" s="117" t="str">
        <f t="shared" si="33"/>
        <v>sprawdz</v>
      </c>
      <c r="G121" s="118" t="str">
        <f t="shared" si="34"/>
        <v xml:space="preserve"> CHECK</v>
      </c>
      <c r="H121" s="116" t="str">
        <f t="shared" si="22"/>
        <v xml:space="preserve">wir. </v>
      </c>
      <c r="I121" s="117"/>
      <c r="J121" s="117" t="str">
        <f t="shared" si="35"/>
        <v xml:space="preserve">uchwyty, światłowód, 0 </v>
      </c>
      <c r="K121" s="117"/>
      <c r="L121" s="40" t="s">
        <v>77</v>
      </c>
      <c r="M121" s="112"/>
      <c r="N121" s="30"/>
      <c r="O121" s="30"/>
      <c r="P121" s="33"/>
      <c r="Q121" s="19"/>
      <c r="R121" s="39">
        <v>1</v>
      </c>
      <c r="S121" s="30"/>
      <c r="T121" s="30"/>
      <c r="U121" s="34">
        <f t="shared" si="41"/>
        <v>2</v>
      </c>
      <c r="V121" s="35"/>
      <c r="W121" s="35"/>
      <c r="X121" s="18" t="str">
        <f t="shared" si="24"/>
        <v>AL.  4x50 mm2+AL. 1x25 mm2</v>
      </c>
      <c r="Y121" s="18" t="str">
        <f t="shared" si="25"/>
        <v xml:space="preserve"> przyłącze napow. nN</v>
      </c>
      <c r="Z121" s="18">
        <f t="shared" si="40"/>
        <v>0</v>
      </c>
      <c r="AA121" s="16"/>
      <c r="AB121" s="35"/>
      <c r="AC121" s="35"/>
      <c r="AD121" s="35"/>
      <c r="AE121" s="35"/>
      <c r="AF121" s="35"/>
      <c r="AG121" s="35"/>
      <c r="AH121" s="35"/>
      <c r="AI121" s="35"/>
    </row>
    <row r="122" spans="1:35" s="9" customFormat="1" ht="30" customHeight="1" x14ac:dyDescent="0.2">
      <c r="A122" s="36"/>
      <c r="B122" s="37"/>
      <c r="C122" s="116">
        <v>113</v>
      </c>
      <c r="D122" s="116">
        <f t="shared" si="36"/>
        <v>111</v>
      </c>
      <c r="E122" s="116">
        <f t="shared" si="32"/>
        <v>0</v>
      </c>
      <c r="F122" s="117" t="str">
        <f t="shared" si="33"/>
        <v>sprawdz</v>
      </c>
      <c r="G122" s="118" t="str">
        <f t="shared" si="34"/>
        <v xml:space="preserve"> CHECK</v>
      </c>
      <c r="H122" s="116" t="str">
        <f t="shared" si="22"/>
        <v xml:space="preserve">wir. </v>
      </c>
      <c r="I122" s="117"/>
      <c r="J122" s="117" t="str">
        <f t="shared" si="35"/>
        <v xml:space="preserve">uchwyty, światłowód, 0 </v>
      </c>
      <c r="K122" s="117"/>
      <c r="L122" s="40" t="s">
        <v>77</v>
      </c>
      <c r="M122" s="112"/>
      <c r="N122" s="30"/>
      <c r="O122" s="44"/>
      <c r="P122" s="33"/>
      <c r="Q122" s="19"/>
      <c r="R122" s="39">
        <v>1</v>
      </c>
      <c r="S122" s="30"/>
      <c r="T122" s="30"/>
      <c r="U122" s="34">
        <f t="shared" si="41"/>
        <v>2</v>
      </c>
      <c r="V122" s="35"/>
      <c r="W122" s="35"/>
      <c r="X122" s="18" t="str">
        <f t="shared" si="24"/>
        <v>AL.  4x50 mm2+AL. 1x25 mm2</v>
      </c>
      <c r="Y122" s="18" t="str">
        <f t="shared" si="25"/>
        <v xml:space="preserve"> przyłącze napow. nN</v>
      </c>
      <c r="Z122" s="18">
        <f t="shared" si="40"/>
        <v>0</v>
      </c>
      <c r="AA122" s="16"/>
      <c r="AB122" s="35"/>
      <c r="AC122" s="35"/>
      <c r="AD122" s="35"/>
      <c r="AE122" s="35"/>
      <c r="AF122" s="35"/>
      <c r="AG122" s="35"/>
      <c r="AH122" s="35"/>
      <c r="AI122" s="35"/>
    </row>
    <row r="123" spans="1:35" s="9" customFormat="1" ht="30" customHeight="1" x14ac:dyDescent="0.2">
      <c r="A123" s="36"/>
      <c r="B123" s="37"/>
      <c r="C123" s="116">
        <v>114</v>
      </c>
      <c r="D123" s="116">
        <f t="shared" si="36"/>
        <v>112</v>
      </c>
      <c r="E123" s="116">
        <f t="shared" si="32"/>
        <v>0</v>
      </c>
      <c r="F123" s="117" t="str">
        <f t="shared" si="33"/>
        <v>sprawdz</v>
      </c>
      <c r="G123" s="118" t="str">
        <f t="shared" si="34"/>
        <v xml:space="preserve"> CHECK</v>
      </c>
      <c r="H123" s="116" t="str">
        <f t="shared" si="22"/>
        <v xml:space="preserve">wir. </v>
      </c>
      <c r="I123" s="117"/>
      <c r="J123" s="117" t="str">
        <f t="shared" si="35"/>
        <v xml:space="preserve">uchwyty, światłowód, 0 </v>
      </c>
      <c r="K123" s="117"/>
      <c r="L123" s="40" t="s">
        <v>77</v>
      </c>
      <c r="M123" s="112"/>
      <c r="N123" s="14"/>
      <c r="O123" s="30"/>
      <c r="P123" s="33"/>
      <c r="Q123" s="19"/>
      <c r="R123" s="39">
        <v>1</v>
      </c>
      <c r="S123" s="30"/>
      <c r="T123" s="30"/>
      <c r="U123" s="34">
        <f t="shared" si="41"/>
        <v>2</v>
      </c>
      <c r="V123" s="35"/>
      <c r="W123" s="35"/>
      <c r="X123" s="18" t="str">
        <f t="shared" si="24"/>
        <v>AL.  4x50 mm2+AL. 1x25 mm2</v>
      </c>
      <c r="Y123" s="18" t="str">
        <f t="shared" si="25"/>
        <v xml:space="preserve"> przyłącze napow. nN</v>
      </c>
      <c r="Z123" s="18">
        <f t="shared" si="40"/>
        <v>0</v>
      </c>
      <c r="AA123" s="16"/>
      <c r="AB123" s="35"/>
      <c r="AC123" s="35"/>
      <c r="AD123" s="35"/>
      <c r="AE123" s="35"/>
      <c r="AF123" s="35"/>
      <c r="AG123" s="35"/>
      <c r="AH123" s="35"/>
      <c r="AI123" s="35"/>
    </row>
    <row r="124" spans="1:35" s="9" customFormat="1" ht="30" customHeight="1" x14ac:dyDescent="0.2">
      <c r="A124" s="36"/>
      <c r="B124" s="37"/>
      <c r="C124" s="116">
        <v>115</v>
      </c>
      <c r="D124" s="116">
        <f t="shared" si="36"/>
        <v>113</v>
      </c>
      <c r="E124" s="116">
        <f t="shared" si="32"/>
        <v>0</v>
      </c>
      <c r="F124" s="117" t="str">
        <f t="shared" si="33"/>
        <v>sprawdz</v>
      </c>
      <c r="G124" s="118" t="str">
        <f t="shared" si="34"/>
        <v xml:space="preserve"> CHECK</v>
      </c>
      <c r="H124" s="116" t="str">
        <f t="shared" si="22"/>
        <v xml:space="preserve">wir. </v>
      </c>
      <c r="I124" s="117"/>
      <c r="J124" s="117" t="str">
        <f t="shared" si="35"/>
        <v xml:space="preserve">uchwyty, światłowód, 0 </v>
      </c>
      <c r="K124" s="117"/>
      <c r="L124" s="40" t="s">
        <v>77</v>
      </c>
      <c r="M124" s="112"/>
      <c r="N124" s="30"/>
      <c r="O124" s="30"/>
      <c r="P124" s="33"/>
      <c r="Q124" s="19"/>
      <c r="R124" s="39">
        <v>1</v>
      </c>
      <c r="S124" s="30"/>
      <c r="T124" s="30"/>
      <c r="U124" s="34">
        <f t="shared" si="41"/>
        <v>2</v>
      </c>
      <c r="V124" s="35"/>
      <c r="W124" s="35"/>
      <c r="X124" s="18" t="str">
        <f t="shared" si="24"/>
        <v>AL.  4x50 mm2+AL. 1x25 mm2</v>
      </c>
      <c r="Y124" s="18" t="str">
        <f t="shared" si="25"/>
        <v xml:space="preserve"> przyłącze napow. nN</v>
      </c>
      <c r="Z124" s="18">
        <f t="shared" si="40"/>
        <v>0</v>
      </c>
      <c r="AA124" s="16"/>
      <c r="AB124" s="35"/>
      <c r="AC124" s="35"/>
      <c r="AD124" s="35"/>
      <c r="AE124" s="35"/>
      <c r="AF124" s="35"/>
      <c r="AG124" s="35"/>
      <c r="AH124" s="35"/>
      <c r="AI124" s="35"/>
    </row>
    <row r="125" spans="1:35" s="9" customFormat="1" ht="30" customHeight="1" x14ac:dyDescent="0.2">
      <c r="A125" s="36"/>
      <c r="B125" s="37"/>
      <c r="C125" s="116">
        <v>116</v>
      </c>
      <c r="D125" s="116">
        <f t="shared" si="36"/>
        <v>114</v>
      </c>
      <c r="E125" s="116">
        <f t="shared" si="32"/>
        <v>0</v>
      </c>
      <c r="F125" s="117" t="str">
        <f t="shared" si="33"/>
        <v>sprawdz</v>
      </c>
      <c r="G125" s="118" t="str">
        <f t="shared" si="34"/>
        <v xml:space="preserve"> CHECK</v>
      </c>
      <c r="H125" s="116" t="str">
        <f t="shared" si="22"/>
        <v xml:space="preserve">wir. </v>
      </c>
      <c r="I125" s="117"/>
      <c r="J125" s="117" t="str">
        <f t="shared" si="35"/>
        <v xml:space="preserve">uchwyty, światłowód, 0 </v>
      </c>
      <c r="K125" s="117"/>
      <c r="L125" s="40" t="s">
        <v>77</v>
      </c>
      <c r="M125" s="112"/>
      <c r="N125" s="14"/>
      <c r="O125" s="30"/>
      <c r="P125" s="33"/>
      <c r="Q125" s="19"/>
      <c r="R125" s="39">
        <v>1</v>
      </c>
      <c r="S125" s="30"/>
      <c r="T125" s="30"/>
      <c r="U125" s="34">
        <f t="shared" si="41"/>
        <v>2</v>
      </c>
      <c r="V125" s="32"/>
      <c r="W125" s="35"/>
      <c r="X125" s="18" t="str">
        <f t="shared" si="24"/>
        <v>AL.  4x50 mm2+AL. 1x25 mm2</v>
      </c>
      <c r="Y125" s="18" t="str">
        <f t="shared" si="25"/>
        <v xml:space="preserve"> przyłącze napow. nN</v>
      </c>
      <c r="Z125" s="18">
        <f t="shared" si="40"/>
        <v>0</v>
      </c>
      <c r="AA125" s="16"/>
      <c r="AB125" s="35"/>
      <c r="AC125" s="35"/>
      <c r="AD125" s="35"/>
      <c r="AE125" s="35"/>
      <c r="AF125" s="35"/>
      <c r="AG125" s="35"/>
      <c r="AH125" s="35"/>
      <c r="AI125" s="35"/>
    </row>
    <row r="126" spans="1:35" s="9" customFormat="1" ht="30" customHeight="1" x14ac:dyDescent="0.2">
      <c r="A126" s="36"/>
      <c r="B126" s="37"/>
      <c r="C126" s="116">
        <v>117</v>
      </c>
      <c r="D126" s="116">
        <f t="shared" si="36"/>
        <v>115</v>
      </c>
      <c r="E126" s="116">
        <f t="shared" si="32"/>
        <v>0</v>
      </c>
      <c r="F126" s="117" t="str">
        <f t="shared" si="33"/>
        <v>sprawdz</v>
      </c>
      <c r="G126" s="118" t="str">
        <f t="shared" si="34"/>
        <v xml:space="preserve"> CHECK</v>
      </c>
      <c r="H126" s="116" t="str">
        <f t="shared" si="22"/>
        <v xml:space="preserve">wir. </v>
      </c>
      <c r="I126" s="117"/>
      <c r="J126" s="117" t="str">
        <f t="shared" si="35"/>
        <v xml:space="preserve">uchwyty, światłowód, 0 </v>
      </c>
      <c r="K126" s="117"/>
      <c r="L126" s="40" t="s">
        <v>77</v>
      </c>
      <c r="M126" s="112"/>
      <c r="N126" s="30"/>
      <c r="O126" s="30"/>
      <c r="P126" s="33"/>
      <c r="Q126" s="19"/>
      <c r="R126" s="39">
        <v>1</v>
      </c>
      <c r="S126" s="30"/>
      <c r="T126" s="30"/>
      <c r="U126" s="34">
        <f t="shared" si="41"/>
        <v>2</v>
      </c>
      <c r="V126" s="35"/>
      <c r="W126" s="35"/>
      <c r="X126" s="18" t="str">
        <f t="shared" si="24"/>
        <v>AL.  4x50 mm2+AL. 1x25 mm2</v>
      </c>
      <c r="Y126" s="18" t="str">
        <f t="shared" si="25"/>
        <v xml:space="preserve"> przyłącze napow. nN</v>
      </c>
      <c r="Z126" s="18">
        <f t="shared" si="40"/>
        <v>0</v>
      </c>
      <c r="AA126" s="16"/>
      <c r="AB126" s="35"/>
      <c r="AC126" s="35"/>
      <c r="AD126" s="35"/>
      <c r="AE126" s="35"/>
      <c r="AF126" s="35"/>
      <c r="AG126" s="35"/>
      <c r="AH126" s="35"/>
      <c r="AI126" s="35"/>
    </row>
    <row r="127" spans="1:35" s="9" customFormat="1" ht="30" customHeight="1" x14ac:dyDescent="0.2">
      <c r="A127" s="36"/>
      <c r="B127" s="37"/>
      <c r="C127" s="116">
        <v>118</v>
      </c>
      <c r="D127" s="116">
        <f t="shared" si="36"/>
        <v>116</v>
      </c>
      <c r="E127" s="116">
        <f t="shared" si="32"/>
        <v>0</v>
      </c>
      <c r="F127" s="117" t="str">
        <f t="shared" si="33"/>
        <v>sprawdz</v>
      </c>
      <c r="G127" s="118" t="str">
        <f t="shared" si="34"/>
        <v xml:space="preserve"> CHECK</v>
      </c>
      <c r="H127" s="116" t="str">
        <f t="shared" si="22"/>
        <v xml:space="preserve">wir. </v>
      </c>
      <c r="I127" s="117"/>
      <c r="J127" s="117" t="str">
        <f t="shared" si="35"/>
        <v xml:space="preserve">uchwyty, światłowód, 0 </v>
      </c>
      <c r="K127" s="117"/>
      <c r="L127" s="40" t="s">
        <v>77</v>
      </c>
      <c r="M127" s="112"/>
      <c r="N127" s="30"/>
      <c r="O127" s="30"/>
      <c r="P127" s="33"/>
      <c r="Q127" s="19"/>
      <c r="R127" s="39">
        <v>1</v>
      </c>
      <c r="S127" s="30"/>
      <c r="T127" s="30"/>
      <c r="U127" s="34">
        <f t="shared" si="41"/>
        <v>2</v>
      </c>
      <c r="V127" s="35"/>
      <c r="W127" s="35"/>
      <c r="X127" s="18" t="str">
        <f t="shared" si="24"/>
        <v>AL.  4x50 mm2+AL. 1x25 mm2</v>
      </c>
      <c r="Y127" s="18" t="str">
        <f t="shared" si="25"/>
        <v xml:space="preserve"> przyłącze napow. nN</v>
      </c>
      <c r="Z127" s="18">
        <f t="shared" si="40"/>
        <v>0</v>
      </c>
      <c r="AA127" s="16"/>
      <c r="AB127" s="35"/>
      <c r="AC127" s="35"/>
      <c r="AD127" s="35"/>
      <c r="AE127" s="35"/>
      <c r="AF127" s="35"/>
      <c r="AG127" s="35"/>
      <c r="AH127" s="35"/>
      <c r="AI127" s="35"/>
    </row>
    <row r="128" spans="1:35" s="9" customFormat="1" ht="30" customHeight="1" x14ac:dyDescent="0.2">
      <c r="A128" s="36"/>
      <c r="B128" s="37"/>
      <c r="C128" s="116">
        <v>119</v>
      </c>
      <c r="D128" s="116">
        <f t="shared" si="36"/>
        <v>117</v>
      </c>
      <c r="E128" s="116">
        <f t="shared" si="32"/>
        <v>0</v>
      </c>
      <c r="F128" s="117" t="str">
        <f t="shared" si="33"/>
        <v>sprawdz</v>
      </c>
      <c r="G128" s="118" t="str">
        <f t="shared" si="34"/>
        <v xml:space="preserve"> CHECK</v>
      </c>
      <c r="H128" s="116" t="str">
        <f t="shared" si="22"/>
        <v xml:space="preserve">wir. </v>
      </c>
      <c r="I128" s="117"/>
      <c r="J128" s="117" t="str">
        <f t="shared" si="35"/>
        <v xml:space="preserve">uchwyty, światłowód, 0 </v>
      </c>
      <c r="K128" s="117"/>
      <c r="L128" s="40" t="s">
        <v>77</v>
      </c>
      <c r="M128" s="112"/>
      <c r="N128" s="14"/>
      <c r="O128" s="30"/>
      <c r="P128" s="33"/>
      <c r="Q128" s="19"/>
      <c r="R128" s="39">
        <v>1</v>
      </c>
      <c r="S128" s="30"/>
      <c r="T128" s="30"/>
      <c r="U128" s="34">
        <f t="shared" si="41"/>
        <v>2</v>
      </c>
      <c r="V128" s="35"/>
      <c r="W128" s="35"/>
      <c r="X128" s="18" t="str">
        <f t="shared" si="24"/>
        <v>AL.  4x50 mm2+AL. 1x25 mm2</v>
      </c>
      <c r="Y128" s="18" t="str">
        <f t="shared" si="25"/>
        <v xml:space="preserve"> przyłącze napow. nN</v>
      </c>
      <c r="Z128" s="18">
        <f t="shared" si="40"/>
        <v>0</v>
      </c>
      <c r="AA128" s="16"/>
      <c r="AB128" s="35"/>
      <c r="AC128" s="35"/>
      <c r="AD128" s="35"/>
      <c r="AE128" s="35"/>
      <c r="AF128" s="35"/>
      <c r="AG128" s="35"/>
      <c r="AH128" s="35"/>
      <c r="AI128" s="35"/>
    </row>
    <row r="129" spans="1:35" s="9" customFormat="1" ht="30" customHeight="1" x14ac:dyDescent="0.2">
      <c r="A129" s="36"/>
      <c r="B129" s="37"/>
      <c r="C129" s="116">
        <v>120</v>
      </c>
      <c r="D129" s="116">
        <f t="shared" si="36"/>
        <v>118</v>
      </c>
      <c r="E129" s="116">
        <f t="shared" si="32"/>
        <v>0</v>
      </c>
      <c r="F129" s="117" t="str">
        <f t="shared" si="33"/>
        <v>sprawdz</v>
      </c>
      <c r="G129" s="118" t="str">
        <f t="shared" si="34"/>
        <v xml:space="preserve"> CHECK</v>
      </c>
      <c r="H129" s="116" t="str">
        <f t="shared" si="22"/>
        <v xml:space="preserve">wir. </v>
      </c>
      <c r="I129" s="117"/>
      <c r="J129" s="117" t="str">
        <f t="shared" si="35"/>
        <v xml:space="preserve">uchwyty, światłowód, 0 </v>
      </c>
      <c r="K129" s="117"/>
      <c r="L129" s="40" t="s">
        <v>77</v>
      </c>
      <c r="M129" s="112"/>
      <c r="N129" s="30"/>
      <c r="O129" s="30"/>
      <c r="P129" s="33"/>
      <c r="Q129" s="19"/>
      <c r="R129" s="39">
        <v>1</v>
      </c>
      <c r="S129" s="30"/>
      <c r="T129" s="30"/>
      <c r="U129" s="34">
        <f t="shared" si="41"/>
        <v>2</v>
      </c>
      <c r="V129" s="35"/>
      <c r="W129" s="35">
        <f>RADIANS(V129)</f>
        <v>0</v>
      </c>
      <c r="X129" s="18" t="str">
        <f t="shared" si="24"/>
        <v>AL.  4x50 mm2+AL. 1x25 mm2</v>
      </c>
      <c r="Y129" s="18" t="str">
        <f t="shared" si="25"/>
        <v xml:space="preserve"> przyłącze napow. nN</v>
      </c>
      <c r="Z129" s="18">
        <f t="shared" si="40"/>
        <v>0</v>
      </c>
      <c r="AA129" s="16"/>
      <c r="AB129" s="35"/>
      <c r="AC129" s="35"/>
      <c r="AD129" s="35"/>
      <c r="AE129" s="35"/>
      <c r="AF129" s="35"/>
      <c r="AG129" s="35"/>
      <c r="AH129" s="35"/>
      <c r="AI129" s="35"/>
    </row>
    <row r="130" spans="1:35" s="9" customFormat="1" ht="30" customHeight="1" x14ac:dyDescent="0.2">
      <c r="A130" s="36"/>
      <c r="B130" s="37"/>
      <c r="C130" s="116">
        <v>121</v>
      </c>
      <c r="D130" s="116">
        <f t="shared" si="36"/>
        <v>119</v>
      </c>
      <c r="E130" s="116">
        <f t="shared" si="32"/>
        <v>0</v>
      </c>
      <c r="F130" s="117" t="str">
        <f t="shared" si="33"/>
        <v>sprawdz</v>
      </c>
      <c r="G130" s="118" t="str">
        <f t="shared" si="34"/>
        <v xml:space="preserve"> CHECK</v>
      </c>
      <c r="H130" s="116" t="str">
        <f t="shared" si="22"/>
        <v xml:space="preserve">wir. </v>
      </c>
      <c r="I130" s="117"/>
      <c r="J130" s="117" t="str">
        <f t="shared" si="35"/>
        <v xml:space="preserve">uchwyty, światłowód, 0 </v>
      </c>
      <c r="K130" s="117"/>
      <c r="L130" s="40" t="s">
        <v>77</v>
      </c>
      <c r="M130" s="112"/>
      <c r="N130" s="30"/>
      <c r="O130" s="30"/>
      <c r="P130" s="33"/>
      <c r="Q130" s="19"/>
      <c r="R130" s="39">
        <v>1</v>
      </c>
      <c r="S130" s="30"/>
      <c r="T130" s="30"/>
      <c r="U130" s="34">
        <f t="shared" si="41"/>
        <v>2</v>
      </c>
      <c r="V130" s="35"/>
      <c r="W130" s="35"/>
      <c r="X130" s="18" t="str">
        <f t="shared" si="24"/>
        <v>AL.  4x50 mm2+AL. 1x25 mm2</v>
      </c>
      <c r="Y130" s="18" t="str">
        <f t="shared" si="25"/>
        <v xml:space="preserve"> przyłącze napow. nN</v>
      </c>
      <c r="Z130" s="18">
        <f t="shared" si="40"/>
        <v>0</v>
      </c>
      <c r="AA130" s="16"/>
      <c r="AB130" s="35"/>
      <c r="AC130" s="35"/>
      <c r="AD130" s="35"/>
      <c r="AE130" s="35"/>
      <c r="AF130" s="35"/>
      <c r="AG130" s="35"/>
      <c r="AH130" s="35"/>
      <c r="AI130" s="35"/>
    </row>
    <row r="131" spans="1:35" s="9" customFormat="1" ht="30" customHeight="1" x14ac:dyDescent="0.2">
      <c r="A131" s="36"/>
      <c r="B131" s="37"/>
      <c r="C131" s="120">
        <v>101</v>
      </c>
      <c r="D131" s="116">
        <f t="shared" si="36"/>
        <v>120</v>
      </c>
      <c r="E131" s="116">
        <f t="shared" si="32"/>
        <v>0</v>
      </c>
      <c r="F131" s="117" t="str">
        <f t="shared" si="33"/>
        <v>sprawdz</v>
      </c>
      <c r="G131" s="118" t="str">
        <f t="shared" si="34"/>
        <v xml:space="preserve"> CHECK</v>
      </c>
      <c r="H131" s="116" t="str">
        <f t="shared" si="22"/>
        <v xml:space="preserve">wir. </v>
      </c>
      <c r="I131" s="117"/>
      <c r="J131" s="117" t="str">
        <f t="shared" si="35"/>
        <v xml:space="preserve">uchwyty, światłowód, 0 </v>
      </c>
      <c r="K131" s="117"/>
      <c r="L131" s="40" t="s">
        <v>77</v>
      </c>
      <c r="M131" s="112"/>
      <c r="N131" s="30"/>
      <c r="O131" s="30"/>
      <c r="P131" s="33"/>
      <c r="Q131" s="19"/>
      <c r="R131" s="39">
        <v>1</v>
      </c>
      <c r="S131" s="30"/>
      <c r="T131" s="30"/>
      <c r="U131" s="34">
        <f t="shared" si="41"/>
        <v>2</v>
      </c>
      <c r="V131" s="35"/>
      <c r="W131" s="35"/>
      <c r="X131" s="18" t="str">
        <f t="shared" si="24"/>
        <v>AL.  4x50 mm2+AL. 1x25 mm2</v>
      </c>
      <c r="Y131" s="18" t="str">
        <f t="shared" si="25"/>
        <v xml:space="preserve"> przyłącze napow. nN</v>
      </c>
      <c r="Z131" s="18">
        <f t="shared" si="40"/>
        <v>0</v>
      </c>
      <c r="AA131" s="16"/>
      <c r="AB131" s="35"/>
      <c r="AC131" s="35"/>
      <c r="AD131" s="35"/>
      <c r="AE131" s="35"/>
      <c r="AF131" s="35"/>
      <c r="AG131" s="35"/>
      <c r="AH131" s="35"/>
      <c r="AI131" s="35"/>
    </row>
    <row r="132" spans="1:35" s="9" customFormat="1" ht="30" customHeight="1" x14ac:dyDescent="0.2">
      <c r="A132" s="36"/>
      <c r="B132" s="37"/>
      <c r="C132" s="120">
        <v>102</v>
      </c>
      <c r="D132" s="116">
        <f t="shared" si="36"/>
        <v>121</v>
      </c>
      <c r="E132" s="116">
        <f t="shared" si="32"/>
        <v>0</v>
      </c>
      <c r="F132" s="117" t="str">
        <f t="shared" si="33"/>
        <v>sprawdz</v>
      </c>
      <c r="G132" s="118" t="str">
        <f t="shared" si="34"/>
        <v xml:space="preserve"> CHECK</v>
      </c>
      <c r="H132" s="116" t="str">
        <f t="shared" si="22"/>
        <v xml:space="preserve">wir. </v>
      </c>
      <c r="I132" s="117"/>
      <c r="J132" s="117" t="str">
        <f t="shared" si="35"/>
        <v xml:space="preserve">uchwyty, światłowód, 0 </v>
      </c>
      <c r="K132" s="117"/>
      <c r="L132" s="40" t="s">
        <v>77</v>
      </c>
      <c r="M132" s="112"/>
      <c r="N132" s="30"/>
      <c r="O132" s="30"/>
      <c r="P132" s="33"/>
      <c r="Q132" s="19"/>
      <c r="R132" s="39">
        <v>1</v>
      </c>
      <c r="S132" s="30"/>
      <c r="T132" s="30"/>
      <c r="U132" s="34">
        <f t="shared" si="41"/>
        <v>2</v>
      </c>
      <c r="V132" s="35"/>
      <c r="W132" s="35"/>
      <c r="X132" s="18" t="str">
        <f t="shared" si="24"/>
        <v>AL.  4x50 mm2+AL. 1x25 mm2</v>
      </c>
      <c r="Y132" s="18" t="str">
        <f t="shared" si="25"/>
        <v xml:space="preserve"> przyłącze napow. nN</v>
      </c>
      <c r="Z132" s="18">
        <f t="shared" si="40"/>
        <v>0</v>
      </c>
      <c r="AA132" s="16"/>
      <c r="AB132" s="35"/>
      <c r="AC132" s="35"/>
      <c r="AD132" s="35"/>
      <c r="AE132" s="35"/>
      <c r="AF132" s="35"/>
      <c r="AG132" s="35"/>
      <c r="AH132" s="35"/>
      <c r="AI132" s="35"/>
    </row>
    <row r="133" spans="1:35" s="9" customFormat="1" ht="30" customHeight="1" x14ac:dyDescent="0.2">
      <c r="A133" s="36"/>
      <c r="B133" s="37"/>
      <c r="C133" s="116">
        <v>103</v>
      </c>
      <c r="D133" s="116">
        <f t="shared" si="36"/>
        <v>122</v>
      </c>
      <c r="E133" s="116">
        <f t="shared" si="32"/>
        <v>0</v>
      </c>
      <c r="F133" s="117" t="str">
        <f t="shared" si="33"/>
        <v>sprawdz</v>
      </c>
      <c r="G133" s="118" t="str">
        <f t="shared" si="34"/>
        <v xml:space="preserve"> CHECK</v>
      </c>
      <c r="H133" s="116" t="str">
        <f t="shared" si="22"/>
        <v xml:space="preserve">wir. </v>
      </c>
      <c r="I133" s="117"/>
      <c r="J133" s="117" t="str">
        <f t="shared" si="35"/>
        <v xml:space="preserve">uchwyty, światłowód, 0 </v>
      </c>
      <c r="K133" s="117"/>
      <c r="L133" s="40" t="s">
        <v>77</v>
      </c>
      <c r="M133" s="112"/>
      <c r="N133" s="30"/>
      <c r="O133" s="30"/>
      <c r="P133" s="33"/>
      <c r="Q133" s="19"/>
      <c r="R133" s="39">
        <v>1</v>
      </c>
      <c r="S133" s="30"/>
      <c r="T133" s="30"/>
      <c r="U133" s="34">
        <f t="shared" si="41"/>
        <v>2</v>
      </c>
      <c r="V133" s="35"/>
      <c r="W133" s="35"/>
      <c r="X133" s="18" t="str">
        <f t="shared" si="24"/>
        <v>AL.  4x50 mm2+AL. 1x25 mm2</v>
      </c>
      <c r="Y133" s="18" t="str">
        <f t="shared" si="25"/>
        <v xml:space="preserve"> przyłącze napow. nN</v>
      </c>
      <c r="Z133" s="18">
        <f t="shared" si="40"/>
        <v>0</v>
      </c>
      <c r="AA133" s="16"/>
      <c r="AB133" s="35"/>
      <c r="AC133" s="35"/>
      <c r="AD133" s="35"/>
      <c r="AE133" s="35"/>
      <c r="AF133" s="35"/>
      <c r="AG133" s="35"/>
      <c r="AH133" s="35"/>
      <c r="AI133" s="35"/>
    </row>
    <row r="134" spans="1:35" s="9" customFormat="1" ht="30" customHeight="1" x14ac:dyDescent="0.2">
      <c r="A134" s="36"/>
      <c r="B134" s="37"/>
      <c r="C134" s="120">
        <v>104</v>
      </c>
      <c r="D134" s="116">
        <f t="shared" si="36"/>
        <v>123</v>
      </c>
      <c r="E134" s="116">
        <f t="shared" si="32"/>
        <v>0</v>
      </c>
      <c r="F134" s="117" t="str">
        <f t="shared" si="33"/>
        <v>sprawdz</v>
      </c>
      <c r="G134" s="118" t="str">
        <f t="shared" si="34"/>
        <v xml:space="preserve"> CHECK</v>
      </c>
      <c r="H134" s="116" t="str">
        <f t="shared" si="22"/>
        <v xml:space="preserve">wir. </v>
      </c>
      <c r="I134" s="117"/>
      <c r="J134" s="117" t="str">
        <f t="shared" si="35"/>
        <v xml:space="preserve">uchwyty, światłowód, 0 </v>
      </c>
      <c r="K134" s="117"/>
      <c r="L134" s="40" t="s">
        <v>77</v>
      </c>
      <c r="M134" s="112"/>
      <c r="N134" s="30"/>
      <c r="O134" s="30"/>
      <c r="P134" s="33"/>
      <c r="Q134" s="19"/>
      <c r="R134" s="39">
        <v>1</v>
      </c>
      <c r="S134" s="30"/>
      <c r="T134" s="30"/>
      <c r="U134" s="34">
        <f t="shared" si="41"/>
        <v>2</v>
      </c>
      <c r="V134" s="35"/>
      <c r="W134" s="35"/>
      <c r="X134" s="18" t="str">
        <f t="shared" si="24"/>
        <v>AL.  4x50 mm2+AL. 1x25 mm2</v>
      </c>
      <c r="Y134" s="18" t="str">
        <f t="shared" si="25"/>
        <v xml:space="preserve"> przyłącze napow. nN</v>
      </c>
      <c r="Z134" s="18">
        <f t="shared" si="40"/>
        <v>0</v>
      </c>
      <c r="AA134" s="16"/>
      <c r="AB134" s="35"/>
      <c r="AC134" s="35"/>
      <c r="AD134" s="35"/>
      <c r="AE134" s="35"/>
      <c r="AF134" s="35"/>
      <c r="AG134" s="35"/>
      <c r="AH134" s="35"/>
      <c r="AI134" s="35"/>
    </row>
    <row r="135" spans="1:35" s="9" customFormat="1" ht="30" customHeight="1" x14ac:dyDescent="0.2">
      <c r="A135" s="36"/>
      <c r="B135" s="37"/>
      <c r="C135" s="120">
        <v>105</v>
      </c>
      <c r="D135" s="116">
        <f t="shared" si="36"/>
        <v>124</v>
      </c>
      <c r="E135" s="116">
        <f t="shared" si="32"/>
        <v>0</v>
      </c>
      <c r="F135" s="117" t="str">
        <f t="shared" si="33"/>
        <v>sprawdz</v>
      </c>
      <c r="G135" s="118" t="str">
        <f t="shared" si="34"/>
        <v xml:space="preserve"> CHECK</v>
      </c>
      <c r="H135" s="116" t="str">
        <f t="shared" si="22"/>
        <v xml:space="preserve">wir. </v>
      </c>
      <c r="I135" s="117"/>
      <c r="J135" s="117" t="str">
        <f t="shared" si="35"/>
        <v xml:space="preserve">uchwyty, światłowód, 0 </v>
      </c>
      <c r="K135" s="117"/>
      <c r="L135" s="40" t="s">
        <v>77</v>
      </c>
      <c r="M135" s="112"/>
      <c r="N135" s="30"/>
      <c r="O135" s="30"/>
      <c r="P135" s="33"/>
      <c r="Q135" s="19"/>
      <c r="R135" s="39">
        <v>1</v>
      </c>
      <c r="S135" s="30"/>
      <c r="T135" s="30"/>
      <c r="U135" s="34">
        <f t="shared" si="41"/>
        <v>2</v>
      </c>
      <c r="V135" s="35"/>
      <c r="W135" s="35"/>
      <c r="X135" s="18" t="str">
        <f t="shared" si="24"/>
        <v>AL.  4x50 mm2+AL. 1x25 mm2</v>
      </c>
      <c r="Y135" s="18" t="str">
        <f t="shared" si="25"/>
        <v xml:space="preserve"> przyłącze napow. nN</v>
      </c>
      <c r="Z135" s="18">
        <f t="shared" si="40"/>
        <v>0</v>
      </c>
      <c r="AA135" s="16"/>
      <c r="AB135" s="35"/>
      <c r="AC135" s="35"/>
      <c r="AD135" s="35"/>
      <c r="AE135" s="35"/>
      <c r="AF135" s="35"/>
      <c r="AG135" s="35"/>
      <c r="AH135" s="35"/>
      <c r="AI135" s="35"/>
    </row>
    <row r="136" spans="1:35" s="9" customFormat="1" ht="30" customHeight="1" x14ac:dyDescent="0.2">
      <c r="A136" s="36"/>
      <c r="B136" s="37"/>
      <c r="C136" s="116">
        <v>106</v>
      </c>
      <c r="D136" s="116">
        <f t="shared" si="36"/>
        <v>125</v>
      </c>
      <c r="E136" s="116">
        <f t="shared" si="32"/>
        <v>0</v>
      </c>
      <c r="F136" s="117" t="str">
        <f t="shared" si="33"/>
        <v>sprawdz</v>
      </c>
      <c r="G136" s="118" t="str">
        <f t="shared" si="34"/>
        <v xml:space="preserve"> CHECK</v>
      </c>
      <c r="H136" s="116"/>
      <c r="I136" s="117"/>
      <c r="J136" s="117" t="str">
        <f t="shared" si="35"/>
        <v xml:space="preserve">uchwyty, światłowód, 0 </v>
      </c>
      <c r="K136" s="117"/>
      <c r="L136" s="40" t="s">
        <v>77</v>
      </c>
      <c r="M136" s="112"/>
      <c r="N136" s="30"/>
      <c r="O136" s="30"/>
      <c r="P136" s="33"/>
      <c r="Q136" s="19"/>
      <c r="R136" s="39">
        <v>1</v>
      </c>
      <c r="S136" s="30"/>
      <c r="T136" s="30"/>
      <c r="U136" s="34">
        <f t="shared" si="41"/>
        <v>2</v>
      </c>
      <c r="V136" s="35"/>
      <c r="W136" s="35"/>
      <c r="X136" s="18" t="str">
        <f t="shared" si="24"/>
        <v>AL.  4x50 mm2+AL. 1x25 mm2</v>
      </c>
      <c r="Y136" s="18" t="str">
        <f t="shared" si="25"/>
        <v xml:space="preserve"> przyłącze napow. nN</v>
      </c>
      <c r="Z136" s="18">
        <f t="shared" si="40"/>
        <v>0</v>
      </c>
      <c r="AA136" s="16"/>
      <c r="AB136" s="35"/>
      <c r="AC136" s="35"/>
      <c r="AD136" s="35"/>
      <c r="AE136" s="35"/>
      <c r="AF136" s="35"/>
      <c r="AG136" s="35"/>
      <c r="AH136" s="35"/>
      <c r="AI136" s="35"/>
    </row>
    <row r="137" spans="1:35" s="9" customFormat="1" ht="30" customHeight="1" x14ac:dyDescent="0.2">
      <c r="A137" s="36"/>
      <c r="B137" s="37"/>
      <c r="C137" s="120">
        <v>107</v>
      </c>
      <c r="D137" s="116">
        <f t="shared" si="36"/>
        <v>126</v>
      </c>
      <c r="E137" s="116">
        <f t="shared" si="32"/>
        <v>0</v>
      </c>
      <c r="F137" s="117" t="str">
        <f t="shared" si="33"/>
        <v>sprawdz</v>
      </c>
      <c r="G137" s="118" t="str">
        <f t="shared" si="34"/>
        <v xml:space="preserve"> CHECK</v>
      </c>
      <c r="H137" s="116"/>
      <c r="I137" s="117"/>
      <c r="J137" s="117" t="str">
        <f t="shared" si="35"/>
        <v xml:space="preserve">uchwyty, światłowód, 0 </v>
      </c>
      <c r="K137" s="117"/>
      <c r="L137" s="40" t="s">
        <v>77</v>
      </c>
      <c r="M137" s="112"/>
      <c r="N137" s="30"/>
      <c r="O137" s="44"/>
      <c r="P137" s="33"/>
      <c r="Q137" s="19"/>
      <c r="R137" s="39">
        <v>1</v>
      </c>
      <c r="S137" s="30"/>
      <c r="T137" s="30"/>
      <c r="U137" s="34">
        <f t="shared" si="41"/>
        <v>2</v>
      </c>
      <c r="V137" s="35"/>
      <c r="W137" s="35">
        <f>RADIANS(V137)</f>
        <v>0</v>
      </c>
      <c r="X137" s="18" t="str">
        <f t="shared" ref="X137:X200" si="42">IF(R137=1,("AL.  4x50 mm2+AL. 1x25 mm2"),IF(R137=2,("AL.  4x50 mm2+AL. 2x25 mm2"),IF(R137=3,("AsXSn 4x50 mm2+AsXSn 1x25 mm2"),IF(R137=4,("AsXSn 4x50 mm2+AsXSn 2x25 mm2"),IF(R137=5,("AL.  4x50 mm2"),IF(R137=6,("AsXSn 4x50 mm2"),IF(R137=9,("2xAL. 2x25 mm2"),IF(R137=8,("3xAsXSn 4x50 mm2+AsXSn 2x25 mm2"),IF(R137=10,("AsXSn 4x70 mm2+AL.  4x50 mm2+AL. 2x25 mm2"),IF(R137=11,("AL.  7x50 mm2+AL. 2x25 mm2")))))))))))</f>
        <v>AL.  4x50 mm2+AL. 1x25 mm2</v>
      </c>
      <c r="Y137" s="18" t="str">
        <f t="shared" ref="Y137:Y200" si="43">IF(S137="T",(", lampa OU, przyłącze napow. nN"), (" przyłącze napow. nN"))</f>
        <v xml:space="preserve"> przyłącze napow. nN</v>
      </c>
      <c r="Z137" s="18">
        <f t="shared" si="40"/>
        <v>0</v>
      </c>
      <c r="AA137" s="16"/>
      <c r="AB137" s="35"/>
      <c r="AC137" s="35"/>
      <c r="AD137" s="35"/>
      <c r="AE137" s="35"/>
      <c r="AF137" s="35"/>
      <c r="AG137" s="35"/>
      <c r="AH137" s="35"/>
      <c r="AI137" s="35"/>
    </row>
    <row r="138" spans="1:35" s="9" customFormat="1" ht="30" customHeight="1" x14ac:dyDescent="0.2">
      <c r="A138" s="36"/>
      <c r="B138" s="37"/>
      <c r="C138" s="120">
        <v>108</v>
      </c>
      <c r="D138" s="116">
        <f t="shared" si="36"/>
        <v>127</v>
      </c>
      <c r="E138" s="116">
        <f t="shared" si="32"/>
        <v>0</v>
      </c>
      <c r="F138" s="117" t="str">
        <f t="shared" si="33"/>
        <v>sprawdz</v>
      </c>
      <c r="G138" s="118" t="str">
        <f t="shared" si="34"/>
        <v xml:space="preserve"> CHECK</v>
      </c>
      <c r="H138" s="116"/>
      <c r="I138" s="117"/>
      <c r="J138" s="117" t="str">
        <f t="shared" si="35"/>
        <v xml:space="preserve">uchwyty, światłowód, 0 </v>
      </c>
      <c r="K138" s="117"/>
      <c r="L138" s="40" t="s">
        <v>77</v>
      </c>
      <c r="M138" s="112"/>
      <c r="N138" s="30"/>
      <c r="O138" s="30"/>
      <c r="P138" s="33"/>
      <c r="Q138" s="19"/>
      <c r="R138" s="39">
        <v>1</v>
      </c>
      <c r="S138" s="30"/>
      <c r="T138" s="30"/>
      <c r="U138" s="34">
        <f t="shared" si="41"/>
        <v>2</v>
      </c>
      <c r="V138" s="35"/>
      <c r="W138" s="35"/>
      <c r="X138" s="18" t="str">
        <f t="shared" si="42"/>
        <v>AL.  4x50 mm2+AL. 1x25 mm2</v>
      </c>
      <c r="Y138" s="18" t="str">
        <f t="shared" si="43"/>
        <v xml:space="preserve"> przyłącze napow. nN</v>
      </c>
      <c r="Z138" s="18">
        <f t="shared" si="40"/>
        <v>0</v>
      </c>
      <c r="AA138" s="16"/>
      <c r="AB138" s="35"/>
      <c r="AC138" s="35"/>
      <c r="AD138" s="35"/>
      <c r="AE138" s="35"/>
      <c r="AF138" s="35"/>
      <c r="AG138" s="35"/>
      <c r="AH138" s="35"/>
      <c r="AI138" s="35"/>
    </row>
    <row r="139" spans="1:35" s="9" customFormat="1" ht="30" customHeight="1" x14ac:dyDescent="0.2">
      <c r="A139" s="36"/>
      <c r="B139" s="37"/>
      <c r="C139" s="116">
        <v>109</v>
      </c>
      <c r="D139" s="116">
        <f t="shared" si="36"/>
        <v>128</v>
      </c>
      <c r="E139" s="116">
        <f t="shared" ref="E139:E163" si="44">M139</f>
        <v>0</v>
      </c>
      <c r="F139" s="117" t="str">
        <f t="shared" ref="F139:F197" si="45">IF(O139="-10.5/10/E",1000,IF(OR(N139="Nr",N139="Kr",N139="Or",N139="RPKr",N139="RNKr"),1472,IF(N139="P",227,IF(N139="BN",454,IF(N139="Np.",1250,"sprawdz")))))</f>
        <v>sprawdz</v>
      </c>
      <c r="G139" s="118" t="str">
        <f t="shared" ref="G139:G150" si="46">IF(N139="P",1.4308*P139+64.2+37.8+T139,IF(OR(N139="Kr",N139="RPKr",N139="RPK",N139="K"),501+321.33+1.43*P139+79,IF(OR(N139="Nr",N139="N",N139="Nrp"),2*501*COS(W139/2)+20+79+125,IF(N139="Or",657,IF(OR(N139="Pb",N139="BN",N139="Pp"),1.43*P139+64.2+77.6+T140," CHECK")))))</f>
        <v xml:space="preserve"> CHECK</v>
      </c>
      <c r="H139" s="116"/>
      <c r="I139" s="117"/>
      <c r="J139" s="117" t="str">
        <f t="shared" ref="J139:J202" si="47">CONCATENATE("uchwyty, światłowód, ",Z139,IF(Q139=1, ", mufa i zapas", " "))</f>
        <v xml:space="preserve">uchwyty, światłowód, 0 </v>
      </c>
      <c r="K139" s="117"/>
      <c r="L139" s="40" t="s">
        <v>77</v>
      </c>
      <c r="M139" s="112"/>
      <c r="N139" s="30"/>
      <c r="O139" s="30"/>
      <c r="P139" s="33"/>
      <c r="Q139" s="19"/>
      <c r="R139" s="39">
        <v>1</v>
      </c>
      <c r="S139" s="30"/>
      <c r="T139" s="30"/>
      <c r="U139" s="34">
        <f t="shared" si="41"/>
        <v>2</v>
      </c>
      <c r="V139" s="35"/>
      <c r="W139" s="35"/>
      <c r="X139" s="18" t="str">
        <f t="shared" si="42"/>
        <v>AL.  4x50 mm2+AL. 1x25 mm2</v>
      </c>
      <c r="Y139" s="18" t="str">
        <f t="shared" si="43"/>
        <v xml:space="preserve"> przyłącze napow. nN</v>
      </c>
      <c r="Z139" s="18">
        <f t="shared" si="40"/>
        <v>0</v>
      </c>
      <c r="AA139" s="16"/>
      <c r="AB139" s="35"/>
      <c r="AC139" s="35"/>
      <c r="AD139" s="35"/>
      <c r="AE139" s="35"/>
      <c r="AF139" s="35"/>
      <c r="AG139" s="35"/>
      <c r="AH139" s="35"/>
      <c r="AI139" s="35"/>
    </row>
    <row r="140" spans="1:35" s="9" customFormat="1" ht="30" customHeight="1" x14ac:dyDescent="0.2">
      <c r="A140" s="36"/>
      <c r="B140" s="37"/>
      <c r="C140" s="120">
        <v>110</v>
      </c>
      <c r="D140" s="116">
        <f t="shared" ref="D140:D151" si="48">IF(E140=1,1,D139+1)</f>
        <v>129</v>
      </c>
      <c r="E140" s="116">
        <f t="shared" si="44"/>
        <v>0</v>
      </c>
      <c r="F140" s="117" t="str">
        <f t="shared" si="45"/>
        <v>sprawdz</v>
      </c>
      <c r="G140" s="118" t="str">
        <f t="shared" si="46"/>
        <v xml:space="preserve"> CHECK</v>
      </c>
      <c r="H140" s="116"/>
      <c r="I140" s="117"/>
      <c r="J140" s="117" t="str">
        <f t="shared" si="47"/>
        <v xml:space="preserve">uchwyty, światłowód, 0 </v>
      </c>
      <c r="K140" s="117"/>
      <c r="L140" s="40" t="s">
        <v>77</v>
      </c>
      <c r="M140" s="112"/>
      <c r="N140" s="30"/>
      <c r="O140" s="30"/>
      <c r="P140" s="33"/>
      <c r="Q140" s="19"/>
      <c r="R140" s="39">
        <v>1</v>
      </c>
      <c r="S140" s="30"/>
      <c r="T140" s="30"/>
      <c r="U140" s="34">
        <f t="shared" si="41"/>
        <v>2</v>
      </c>
      <c r="V140" s="35"/>
      <c r="W140" s="35"/>
      <c r="X140" s="18" t="str">
        <f t="shared" si="42"/>
        <v>AL.  4x50 mm2+AL. 1x25 mm2</v>
      </c>
      <c r="Y140" s="18" t="str">
        <f t="shared" si="43"/>
        <v xml:space="preserve"> przyłącze napow. nN</v>
      </c>
      <c r="Z140" s="18">
        <f t="shared" si="40"/>
        <v>0</v>
      </c>
      <c r="AA140" s="16"/>
      <c r="AB140" s="35"/>
      <c r="AC140" s="35"/>
      <c r="AD140" s="35"/>
      <c r="AE140" s="35"/>
      <c r="AF140" s="35"/>
      <c r="AG140" s="35"/>
      <c r="AH140" s="35"/>
      <c r="AI140" s="35"/>
    </row>
    <row r="141" spans="1:35" s="9" customFormat="1" ht="30" customHeight="1" x14ac:dyDescent="0.2">
      <c r="A141" s="36"/>
      <c r="B141" s="37"/>
      <c r="C141" s="120">
        <v>111</v>
      </c>
      <c r="D141" s="116">
        <f t="shared" si="48"/>
        <v>130</v>
      </c>
      <c r="E141" s="116">
        <f t="shared" si="44"/>
        <v>0</v>
      </c>
      <c r="F141" s="117" t="str">
        <f t="shared" si="45"/>
        <v>sprawdz</v>
      </c>
      <c r="G141" s="118" t="str">
        <f t="shared" si="46"/>
        <v xml:space="preserve"> CHECK</v>
      </c>
      <c r="H141" s="116"/>
      <c r="I141" s="117"/>
      <c r="J141" s="117" t="str">
        <f t="shared" si="47"/>
        <v xml:space="preserve">uchwyty, światłowód, 0 </v>
      </c>
      <c r="K141" s="117"/>
      <c r="L141" s="40" t="s">
        <v>77</v>
      </c>
      <c r="M141" s="112"/>
      <c r="N141" s="30"/>
      <c r="O141" s="44"/>
      <c r="P141" s="33"/>
      <c r="Q141" s="19"/>
      <c r="R141" s="39">
        <v>1</v>
      </c>
      <c r="S141" s="30"/>
      <c r="T141" s="30"/>
      <c r="U141" s="34">
        <f t="shared" si="41"/>
        <v>2</v>
      </c>
      <c r="V141" s="35"/>
      <c r="W141" s="35"/>
      <c r="X141" s="18" t="str">
        <f t="shared" si="42"/>
        <v>AL.  4x50 mm2+AL. 1x25 mm2</v>
      </c>
      <c r="Y141" s="18" t="str">
        <f t="shared" si="43"/>
        <v xml:space="preserve"> przyłącze napow. nN</v>
      </c>
      <c r="Z141" s="18">
        <f t="shared" si="40"/>
        <v>0</v>
      </c>
      <c r="AA141" s="16"/>
      <c r="AB141" s="35"/>
      <c r="AC141" s="35"/>
      <c r="AD141" s="35"/>
      <c r="AE141" s="35"/>
      <c r="AF141" s="35"/>
      <c r="AG141" s="35"/>
      <c r="AH141" s="35"/>
      <c r="AI141" s="35"/>
    </row>
    <row r="142" spans="1:35" s="9" customFormat="1" ht="30" customHeight="1" x14ac:dyDescent="0.2">
      <c r="A142" s="36"/>
      <c r="B142" s="37"/>
      <c r="C142" s="116">
        <v>112</v>
      </c>
      <c r="D142" s="116">
        <f t="shared" si="48"/>
        <v>131</v>
      </c>
      <c r="E142" s="116">
        <f t="shared" si="44"/>
        <v>0</v>
      </c>
      <c r="F142" s="117" t="str">
        <f t="shared" si="45"/>
        <v>sprawdz</v>
      </c>
      <c r="G142" s="118" t="str">
        <f t="shared" si="46"/>
        <v xml:space="preserve"> CHECK</v>
      </c>
      <c r="H142" s="116"/>
      <c r="I142" s="117"/>
      <c r="J142" s="117" t="str">
        <f t="shared" si="47"/>
        <v xml:space="preserve">uchwyty, światłowód, 0 </v>
      </c>
      <c r="K142" s="117"/>
      <c r="L142" s="40" t="s">
        <v>77</v>
      </c>
      <c r="M142" s="112"/>
      <c r="N142" s="30"/>
      <c r="O142" s="30"/>
      <c r="P142" s="33"/>
      <c r="Q142" s="19"/>
      <c r="R142" s="39">
        <v>1</v>
      </c>
      <c r="S142" s="30"/>
      <c r="T142" s="30"/>
      <c r="U142" s="34">
        <f t="shared" si="41"/>
        <v>2</v>
      </c>
      <c r="V142" s="35"/>
      <c r="W142" s="35"/>
      <c r="X142" s="18" t="str">
        <f t="shared" si="42"/>
        <v>AL.  4x50 mm2+AL. 1x25 mm2</v>
      </c>
      <c r="Y142" s="18" t="str">
        <f t="shared" si="43"/>
        <v xml:space="preserve"> przyłącze napow. nN</v>
      </c>
      <c r="Z142" s="18">
        <f t="shared" si="40"/>
        <v>0</v>
      </c>
      <c r="AA142" s="16"/>
      <c r="AB142" s="35"/>
      <c r="AC142" s="35"/>
      <c r="AD142" s="35"/>
      <c r="AE142" s="35"/>
      <c r="AF142" s="35"/>
      <c r="AG142" s="35"/>
      <c r="AH142" s="35"/>
      <c r="AI142" s="35"/>
    </row>
    <row r="143" spans="1:35" s="9" customFormat="1" ht="30" customHeight="1" x14ac:dyDescent="0.2">
      <c r="A143" s="36"/>
      <c r="B143" s="37"/>
      <c r="C143" s="120">
        <v>113</v>
      </c>
      <c r="D143" s="116">
        <f t="shared" si="48"/>
        <v>132</v>
      </c>
      <c r="E143" s="116">
        <f t="shared" si="44"/>
        <v>0</v>
      </c>
      <c r="F143" s="117" t="str">
        <f t="shared" si="45"/>
        <v>sprawdz</v>
      </c>
      <c r="G143" s="118" t="str">
        <f t="shared" si="46"/>
        <v xml:space="preserve"> CHECK</v>
      </c>
      <c r="H143" s="116"/>
      <c r="I143" s="117"/>
      <c r="J143" s="117" t="str">
        <f t="shared" si="47"/>
        <v xml:space="preserve">uchwyty, światłowód, 0 </v>
      </c>
      <c r="K143" s="117"/>
      <c r="L143" s="40" t="s">
        <v>77</v>
      </c>
      <c r="M143" s="112"/>
      <c r="N143" s="14"/>
      <c r="O143" s="30"/>
      <c r="P143" s="33"/>
      <c r="Q143" s="19"/>
      <c r="R143" s="39">
        <v>1</v>
      </c>
      <c r="S143" s="30"/>
      <c r="T143" s="30"/>
      <c r="U143" s="34">
        <f t="shared" si="41"/>
        <v>2</v>
      </c>
      <c r="V143" s="35"/>
      <c r="W143" s="35"/>
      <c r="X143" s="18" t="str">
        <f t="shared" si="42"/>
        <v>AL.  4x50 mm2+AL. 1x25 mm2</v>
      </c>
      <c r="Y143" s="18" t="str">
        <f t="shared" si="43"/>
        <v xml:space="preserve"> przyłącze napow. nN</v>
      </c>
      <c r="Z143" s="18">
        <f t="shared" si="40"/>
        <v>0</v>
      </c>
      <c r="AA143" s="16"/>
      <c r="AB143" s="35"/>
      <c r="AC143" s="35"/>
      <c r="AD143" s="35"/>
      <c r="AE143" s="35"/>
      <c r="AF143" s="35"/>
      <c r="AG143" s="35"/>
      <c r="AH143" s="35"/>
      <c r="AI143" s="35"/>
    </row>
    <row r="144" spans="1:35" s="9" customFormat="1" ht="30" customHeight="1" x14ac:dyDescent="0.2">
      <c r="A144" s="36"/>
      <c r="B144" s="37"/>
      <c r="C144" s="120">
        <v>114</v>
      </c>
      <c r="D144" s="116">
        <f t="shared" si="48"/>
        <v>133</v>
      </c>
      <c r="E144" s="116">
        <f t="shared" si="44"/>
        <v>0</v>
      </c>
      <c r="F144" s="117" t="str">
        <f t="shared" si="45"/>
        <v>sprawdz</v>
      </c>
      <c r="G144" s="118" t="str">
        <f t="shared" si="46"/>
        <v xml:space="preserve"> CHECK</v>
      </c>
      <c r="H144" s="116"/>
      <c r="I144" s="117"/>
      <c r="J144" s="117" t="str">
        <f t="shared" si="47"/>
        <v xml:space="preserve">uchwyty, światłowód, 0 </v>
      </c>
      <c r="K144" s="117"/>
      <c r="L144" s="40" t="s">
        <v>77</v>
      </c>
      <c r="M144" s="112"/>
      <c r="N144" s="30"/>
      <c r="O144" s="30"/>
      <c r="P144" s="33"/>
      <c r="Q144" s="19"/>
      <c r="R144" s="39">
        <v>1</v>
      </c>
      <c r="S144" s="30"/>
      <c r="T144" s="30"/>
      <c r="U144" s="34">
        <f t="shared" si="41"/>
        <v>2</v>
      </c>
      <c r="V144" s="35"/>
      <c r="W144" s="35"/>
      <c r="X144" s="18" t="str">
        <f t="shared" si="42"/>
        <v>AL.  4x50 mm2+AL. 1x25 mm2</v>
      </c>
      <c r="Y144" s="18" t="str">
        <f t="shared" si="43"/>
        <v xml:space="preserve"> przyłącze napow. nN</v>
      </c>
      <c r="Z144" s="18">
        <f t="shared" si="40"/>
        <v>0</v>
      </c>
      <c r="AA144" s="16"/>
      <c r="AB144" s="35"/>
      <c r="AC144" s="35"/>
      <c r="AD144" s="35"/>
      <c r="AE144" s="35"/>
      <c r="AF144" s="35"/>
      <c r="AG144" s="35"/>
      <c r="AH144" s="35"/>
      <c r="AI144" s="35"/>
    </row>
    <row r="145" spans="1:35" s="9" customFormat="1" ht="30" customHeight="1" x14ac:dyDescent="0.2">
      <c r="A145" s="36"/>
      <c r="B145" s="37"/>
      <c r="C145" s="116">
        <v>115</v>
      </c>
      <c r="D145" s="116">
        <f t="shared" si="48"/>
        <v>134</v>
      </c>
      <c r="E145" s="116">
        <f t="shared" si="44"/>
        <v>0</v>
      </c>
      <c r="F145" s="117" t="str">
        <f t="shared" si="45"/>
        <v>sprawdz</v>
      </c>
      <c r="G145" s="118" t="str">
        <f t="shared" si="46"/>
        <v xml:space="preserve"> CHECK</v>
      </c>
      <c r="H145" s="120"/>
      <c r="I145" s="120"/>
      <c r="J145" s="117" t="str">
        <f t="shared" si="47"/>
        <v xml:space="preserve">uchwyty, światłowód, 0 </v>
      </c>
      <c r="K145" s="117"/>
      <c r="L145" s="40" t="s">
        <v>77</v>
      </c>
      <c r="M145" s="112"/>
      <c r="N145" s="30"/>
      <c r="O145" s="30"/>
      <c r="P145" s="33"/>
      <c r="Q145" s="19"/>
      <c r="R145" s="39">
        <v>1</v>
      </c>
      <c r="S145" s="30"/>
      <c r="T145" s="30"/>
      <c r="U145" s="34">
        <f>SUM(U118:U144)</f>
        <v>54</v>
      </c>
      <c r="V145" s="35"/>
      <c r="W145" s="35"/>
      <c r="X145" s="18" t="str">
        <f t="shared" si="42"/>
        <v>AL.  4x50 mm2+AL. 1x25 mm2</v>
      </c>
      <c r="Y145" s="18" t="str">
        <f t="shared" si="43"/>
        <v xml:space="preserve"> przyłącze napow. nN</v>
      </c>
      <c r="Z145" s="18">
        <f t="shared" si="40"/>
        <v>0</v>
      </c>
      <c r="AA145" s="16"/>
      <c r="AB145" s="35"/>
      <c r="AC145" s="35"/>
      <c r="AD145" s="35"/>
      <c r="AE145" s="35"/>
      <c r="AF145" s="35"/>
      <c r="AG145" s="35"/>
      <c r="AH145" s="35"/>
      <c r="AI145" s="35"/>
    </row>
    <row r="146" spans="1:35" s="9" customFormat="1" ht="30" customHeight="1" x14ac:dyDescent="0.2">
      <c r="A146" s="36"/>
      <c r="B146" s="37"/>
      <c r="C146" s="120">
        <v>116</v>
      </c>
      <c r="D146" s="116">
        <f t="shared" si="48"/>
        <v>135</v>
      </c>
      <c r="E146" s="116">
        <f t="shared" si="44"/>
        <v>0</v>
      </c>
      <c r="F146" s="117" t="str">
        <f t="shared" si="45"/>
        <v>sprawdz</v>
      </c>
      <c r="G146" s="118" t="str">
        <f t="shared" si="46"/>
        <v xml:space="preserve"> CHECK</v>
      </c>
      <c r="H146" s="120"/>
      <c r="I146" s="120"/>
      <c r="J146" s="117" t="str">
        <f t="shared" si="47"/>
        <v xml:space="preserve">uchwyty, światłowód, 0 </v>
      </c>
      <c r="K146" s="117"/>
      <c r="L146" s="40" t="s">
        <v>77</v>
      </c>
      <c r="M146" s="112"/>
      <c r="N146" s="30"/>
      <c r="O146" s="30"/>
      <c r="P146" s="33"/>
      <c r="Q146" s="19"/>
      <c r="R146" s="39">
        <v>1</v>
      </c>
      <c r="S146" s="30"/>
      <c r="T146" s="30"/>
      <c r="U146" s="34"/>
      <c r="V146" s="35"/>
      <c r="W146" s="35"/>
      <c r="X146" s="18" t="str">
        <f t="shared" si="42"/>
        <v>AL.  4x50 mm2+AL. 1x25 mm2</v>
      </c>
      <c r="Y146" s="18" t="str">
        <f t="shared" si="43"/>
        <v xml:space="preserve"> przyłącze napow. nN</v>
      </c>
      <c r="Z146" s="18">
        <f t="shared" si="40"/>
        <v>0</v>
      </c>
      <c r="AA146" s="16"/>
      <c r="AB146" s="35"/>
      <c r="AC146" s="35"/>
      <c r="AD146" s="35"/>
      <c r="AE146" s="35"/>
      <c r="AF146" s="35"/>
      <c r="AG146" s="35"/>
      <c r="AH146" s="35"/>
      <c r="AI146" s="35"/>
    </row>
    <row r="147" spans="1:35" s="9" customFormat="1" ht="30" customHeight="1" x14ac:dyDescent="0.2">
      <c r="A147" s="36"/>
      <c r="B147" s="37"/>
      <c r="C147" s="120">
        <v>117</v>
      </c>
      <c r="D147" s="116">
        <f t="shared" si="48"/>
        <v>136</v>
      </c>
      <c r="E147" s="116">
        <f t="shared" si="44"/>
        <v>0</v>
      </c>
      <c r="F147" s="117" t="str">
        <f t="shared" si="45"/>
        <v>sprawdz</v>
      </c>
      <c r="G147" s="118" t="str">
        <f t="shared" si="46"/>
        <v xml:space="preserve"> CHECK</v>
      </c>
      <c r="H147" s="126"/>
      <c r="I147" s="126"/>
      <c r="J147" s="117" t="str">
        <f t="shared" si="47"/>
        <v xml:space="preserve">uchwyty, światłowód, 0 </v>
      </c>
      <c r="K147" s="116"/>
      <c r="L147" s="40" t="s">
        <v>77</v>
      </c>
      <c r="M147" s="112"/>
      <c r="N147" s="39"/>
      <c r="O147" s="39"/>
      <c r="P147" s="33"/>
      <c r="Q147" s="19"/>
      <c r="R147" s="39">
        <v>1</v>
      </c>
      <c r="S147" s="39"/>
      <c r="T147" s="39"/>
      <c r="U147" s="34"/>
      <c r="V147" s="35"/>
      <c r="W147" s="35"/>
      <c r="X147" s="18" t="str">
        <f t="shared" si="42"/>
        <v>AL.  4x50 mm2+AL. 1x25 mm2</v>
      </c>
      <c r="Y147" s="18" t="str">
        <f t="shared" si="43"/>
        <v xml:space="preserve"> przyłącze napow. nN</v>
      </c>
      <c r="Z147" s="18">
        <f t="shared" si="40"/>
        <v>0</v>
      </c>
      <c r="AA147" s="16"/>
      <c r="AB147" s="35"/>
      <c r="AC147" s="35"/>
      <c r="AD147" s="35"/>
      <c r="AE147" s="35"/>
      <c r="AF147" s="35"/>
      <c r="AG147" s="35"/>
      <c r="AH147" s="35"/>
      <c r="AI147" s="35"/>
    </row>
    <row r="148" spans="1:35" s="9" customFormat="1" ht="30" customHeight="1" x14ac:dyDescent="0.2">
      <c r="A148" s="36"/>
      <c r="B148" s="37"/>
      <c r="C148" s="116">
        <v>118</v>
      </c>
      <c r="D148" s="116">
        <f t="shared" si="48"/>
        <v>137</v>
      </c>
      <c r="E148" s="116">
        <f t="shared" si="44"/>
        <v>0</v>
      </c>
      <c r="F148" s="117" t="str">
        <f t="shared" si="45"/>
        <v>sprawdz</v>
      </c>
      <c r="G148" s="118" t="str">
        <f t="shared" si="46"/>
        <v xml:space="preserve"> CHECK</v>
      </c>
      <c r="H148" s="116"/>
      <c r="I148" s="116"/>
      <c r="J148" s="117" t="str">
        <f t="shared" si="47"/>
        <v xml:space="preserve">uchwyty, światłowód, 0 </v>
      </c>
      <c r="K148" s="116"/>
      <c r="L148" s="40" t="s">
        <v>77</v>
      </c>
      <c r="M148" s="112"/>
      <c r="N148" s="30"/>
      <c r="O148" s="30"/>
      <c r="P148" s="33"/>
      <c r="Q148" s="19"/>
      <c r="R148" s="39">
        <v>1</v>
      </c>
      <c r="S148" s="30"/>
      <c r="T148" s="30"/>
      <c r="U148" s="34"/>
      <c r="V148" s="35"/>
      <c r="W148" s="35"/>
      <c r="X148" s="18" t="str">
        <f t="shared" si="42"/>
        <v>AL.  4x50 mm2+AL. 1x25 mm2</v>
      </c>
      <c r="Y148" s="18" t="str">
        <f t="shared" si="43"/>
        <v xml:space="preserve"> przyłącze napow. nN</v>
      </c>
      <c r="Z148" s="18">
        <f t="shared" si="40"/>
        <v>0</v>
      </c>
      <c r="AA148" s="16"/>
      <c r="AB148" s="35"/>
      <c r="AC148" s="35"/>
      <c r="AD148" s="35"/>
      <c r="AE148" s="35"/>
      <c r="AF148" s="35"/>
      <c r="AG148" s="35"/>
      <c r="AH148" s="35"/>
      <c r="AI148" s="35"/>
    </row>
    <row r="149" spans="1:35" s="9" customFormat="1" ht="30" customHeight="1" x14ac:dyDescent="0.2">
      <c r="A149" s="36"/>
      <c r="B149" s="37"/>
      <c r="C149" s="120">
        <v>119</v>
      </c>
      <c r="D149" s="116">
        <f t="shared" si="48"/>
        <v>138</v>
      </c>
      <c r="E149" s="116">
        <f t="shared" si="44"/>
        <v>0</v>
      </c>
      <c r="F149" s="117" t="str">
        <f t="shared" si="45"/>
        <v>sprawdz</v>
      </c>
      <c r="G149" s="118" t="str">
        <f t="shared" si="46"/>
        <v xml:space="preserve"> CHECK</v>
      </c>
      <c r="H149" s="116"/>
      <c r="I149" s="117"/>
      <c r="J149" s="117" t="str">
        <f t="shared" si="47"/>
        <v xml:space="preserve">uchwyty, światłowód, 0 </v>
      </c>
      <c r="K149" s="117"/>
      <c r="L149" s="40" t="s">
        <v>77</v>
      </c>
      <c r="M149" s="112"/>
      <c r="N149" s="30"/>
      <c r="O149" s="44"/>
      <c r="P149" s="33"/>
      <c r="Q149" s="19"/>
      <c r="R149" s="39">
        <v>1</v>
      </c>
      <c r="S149" s="30"/>
      <c r="T149" s="30"/>
      <c r="U149" s="34">
        <f t="shared" ref="U149:U157" si="49">P149+2</f>
        <v>2</v>
      </c>
      <c r="V149" s="35"/>
      <c r="W149" s="35"/>
      <c r="X149" s="18" t="str">
        <f t="shared" si="42"/>
        <v>AL.  4x50 mm2+AL. 1x25 mm2</v>
      </c>
      <c r="Y149" s="18" t="str">
        <f t="shared" si="43"/>
        <v xml:space="preserve"> przyłącze napow. nN</v>
      </c>
      <c r="Z149" s="18">
        <f t="shared" si="40"/>
        <v>0</v>
      </c>
      <c r="AA149" s="16"/>
      <c r="AB149" s="35"/>
      <c r="AC149" s="35"/>
      <c r="AD149" s="35"/>
      <c r="AE149" s="35"/>
      <c r="AF149" s="35"/>
      <c r="AG149" s="35"/>
      <c r="AH149" s="35"/>
      <c r="AI149" s="35"/>
    </row>
    <row r="150" spans="1:35" s="9" customFormat="1" ht="30" customHeight="1" x14ac:dyDescent="0.2">
      <c r="A150" s="36"/>
      <c r="B150" s="37"/>
      <c r="C150" s="120">
        <v>120</v>
      </c>
      <c r="D150" s="116">
        <f t="shared" si="48"/>
        <v>139</v>
      </c>
      <c r="E150" s="116">
        <f t="shared" si="44"/>
        <v>0</v>
      </c>
      <c r="F150" s="117" t="str">
        <f t="shared" si="45"/>
        <v>sprawdz</v>
      </c>
      <c r="G150" s="118" t="str">
        <f t="shared" si="46"/>
        <v xml:space="preserve"> CHECK</v>
      </c>
      <c r="H150" s="116"/>
      <c r="I150" s="117"/>
      <c r="J150" s="117" t="str">
        <f t="shared" si="47"/>
        <v xml:space="preserve">uchwyty, światłowód, 0 </v>
      </c>
      <c r="K150" s="117"/>
      <c r="L150" s="40" t="s">
        <v>77</v>
      </c>
      <c r="M150" s="112"/>
      <c r="N150" s="30"/>
      <c r="O150" s="30"/>
      <c r="P150" s="33"/>
      <c r="Q150" s="19"/>
      <c r="R150" s="39">
        <v>1</v>
      </c>
      <c r="S150" s="30"/>
      <c r="T150" s="30"/>
      <c r="U150" s="34">
        <f t="shared" si="49"/>
        <v>2</v>
      </c>
      <c r="V150" s="35"/>
      <c r="W150" s="35"/>
      <c r="X150" s="18" t="str">
        <f t="shared" si="42"/>
        <v>AL.  4x50 mm2+AL. 1x25 mm2</v>
      </c>
      <c r="Y150" s="18" t="str">
        <f t="shared" si="43"/>
        <v xml:space="preserve"> przyłącze napow. nN</v>
      </c>
      <c r="Z150" s="18">
        <f t="shared" si="40"/>
        <v>0</v>
      </c>
      <c r="AA150" s="16"/>
      <c r="AB150" s="35"/>
      <c r="AC150" s="35"/>
      <c r="AD150" s="35"/>
      <c r="AE150" s="35"/>
      <c r="AF150" s="35"/>
      <c r="AG150" s="35"/>
      <c r="AH150" s="35"/>
      <c r="AI150" s="35"/>
    </row>
    <row r="151" spans="1:35" s="9" customFormat="1" ht="30" customHeight="1" x14ac:dyDescent="0.2">
      <c r="A151" s="36"/>
      <c r="B151" s="37"/>
      <c r="C151" s="116">
        <v>121</v>
      </c>
      <c r="D151" s="116">
        <f t="shared" si="48"/>
        <v>140</v>
      </c>
      <c r="E151" s="116">
        <f t="shared" si="44"/>
        <v>0</v>
      </c>
      <c r="F151" s="117" t="str">
        <f t="shared" si="45"/>
        <v>sprawdz</v>
      </c>
      <c r="G151" s="118" t="e" cm="1">
        <f t="array" ref="G151">IF(N151="P",1.4308*P151+64.2+37.8+T151,IF(OR(N151="Kr",N151="RPKr",N151="RPK",N151="K"),501+321.33+1.43*P151+79,IF(OR(N151="Nr",N151="N",N151="Nrp"),2*501*COS(W151/2)+20+79+125,IF(N151="Or",657,IF(OR(N151="Pb",N151="BN",N151="Pp"),1.43*P151+64.2+77.6+T152, CHECK)))))</f>
        <v>#NAME?</v>
      </c>
      <c r="H151" s="116"/>
      <c r="I151" s="117"/>
      <c r="J151" s="117" t="str">
        <f t="shared" si="47"/>
        <v xml:space="preserve">uchwyty, światłowód, 0 </v>
      </c>
      <c r="K151" s="117"/>
      <c r="L151" s="31">
        <v>107</v>
      </c>
      <c r="M151" s="112"/>
      <c r="N151" s="30"/>
      <c r="O151" s="30"/>
      <c r="P151" s="33"/>
      <c r="Q151" s="19"/>
      <c r="R151" s="39">
        <v>1</v>
      </c>
      <c r="S151" s="30"/>
      <c r="T151" s="30"/>
      <c r="U151" s="34">
        <f t="shared" si="49"/>
        <v>2</v>
      </c>
      <c r="V151" s="32"/>
      <c r="W151" s="35"/>
      <c r="X151" s="18" t="str">
        <f t="shared" si="42"/>
        <v>AL.  4x50 mm2+AL. 1x25 mm2</v>
      </c>
      <c r="Y151" s="18" t="str">
        <f t="shared" si="43"/>
        <v xml:space="preserve"> przyłącze napow. nN</v>
      </c>
      <c r="Z151" s="18">
        <f t="shared" si="40"/>
        <v>0</v>
      </c>
      <c r="AA151" s="16"/>
      <c r="AB151" s="35"/>
      <c r="AC151" s="35"/>
      <c r="AD151" s="35"/>
      <c r="AE151" s="35"/>
      <c r="AF151" s="35"/>
      <c r="AG151" s="35"/>
      <c r="AH151" s="35"/>
      <c r="AI151" s="35"/>
    </row>
    <row r="152" spans="1:35" s="9" customFormat="1" ht="30" customHeight="1" x14ac:dyDescent="0.2">
      <c r="A152" s="36"/>
      <c r="B152" s="37"/>
      <c r="C152" s="54">
        <v>122</v>
      </c>
      <c r="D152" s="116">
        <f t="shared" ref="D152:D215" si="50">MAX(D151:E151)+1</f>
        <v>141</v>
      </c>
      <c r="E152" s="10">
        <f t="shared" si="44"/>
        <v>0</v>
      </c>
      <c r="F152" s="117" t="str">
        <f t="shared" si="45"/>
        <v>sprawdz</v>
      </c>
      <c r="G152" s="65"/>
      <c r="H152" s="10"/>
      <c r="I152" s="27"/>
      <c r="J152" s="117" t="str">
        <f t="shared" si="47"/>
        <v xml:space="preserve">uchwyty, światłowód, 0 </v>
      </c>
      <c r="K152" s="27"/>
      <c r="L152" s="31"/>
      <c r="M152" s="112"/>
      <c r="N152" s="30"/>
      <c r="O152" s="30"/>
      <c r="P152" s="33"/>
      <c r="Q152" s="19"/>
      <c r="R152" s="39">
        <v>1</v>
      </c>
      <c r="S152" s="30"/>
      <c r="T152" s="30"/>
      <c r="U152" s="34">
        <f t="shared" si="49"/>
        <v>2</v>
      </c>
      <c r="V152" s="32"/>
      <c r="W152" s="35"/>
      <c r="X152" s="18" t="str">
        <f t="shared" si="42"/>
        <v>AL.  4x50 mm2+AL. 1x25 mm2</v>
      </c>
      <c r="Y152" s="18" t="str">
        <f t="shared" si="43"/>
        <v xml:space="preserve"> przyłącze napow. nN</v>
      </c>
      <c r="Z152" s="18">
        <f t="shared" si="40"/>
        <v>0</v>
      </c>
      <c r="AA152" s="16"/>
      <c r="AB152" s="35"/>
      <c r="AC152" s="35"/>
      <c r="AD152" s="35"/>
      <c r="AE152" s="35"/>
      <c r="AF152" s="35"/>
      <c r="AG152" s="35"/>
      <c r="AH152" s="35"/>
      <c r="AI152" s="35"/>
    </row>
    <row r="153" spans="1:35" s="9" customFormat="1" ht="30" customHeight="1" x14ac:dyDescent="0.2">
      <c r="A153" s="36"/>
      <c r="B153" s="37"/>
      <c r="C153" s="54">
        <v>123</v>
      </c>
      <c r="D153" s="116">
        <f t="shared" si="50"/>
        <v>142</v>
      </c>
      <c r="E153" s="10">
        <f t="shared" si="44"/>
        <v>0</v>
      </c>
      <c r="F153" s="117" t="str">
        <f t="shared" si="45"/>
        <v>sprawdz</v>
      </c>
      <c r="G153" s="65"/>
      <c r="H153" s="10"/>
      <c r="I153" s="27"/>
      <c r="J153" s="117" t="str">
        <f t="shared" si="47"/>
        <v xml:space="preserve">uchwyty, światłowód, 0 </v>
      </c>
      <c r="K153" s="27"/>
      <c r="L153" s="31"/>
      <c r="M153" s="112"/>
      <c r="N153" s="30"/>
      <c r="O153" s="30"/>
      <c r="P153" s="33"/>
      <c r="Q153" s="19"/>
      <c r="R153" s="39">
        <v>1</v>
      </c>
      <c r="S153" s="30"/>
      <c r="T153" s="30"/>
      <c r="U153" s="34">
        <f t="shared" si="49"/>
        <v>2</v>
      </c>
      <c r="V153" s="32"/>
      <c r="W153" s="35"/>
      <c r="X153" s="18" t="str">
        <f t="shared" si="42"/>
        <v>AL.  4x50 mm2+AL. 1x25 mm2</v>
      </c>
      <c r="Y153" s="18" t="str">
        <f t="shared" si="43"/>
        <v xml:space="preserve"> przyłącze napow. nN</v>
      </c>
      <c r="Z153" s="18">
        <f t="shared" si="40"/>
        <v>0</v>
      </c>
      <c r="AA153" s="16"/>
      <c r="AB153" s="35"/>
      <c r="AC153" s="35"/>
      <c r="AD153" s="35"/>
      <c r="AE153" s="35"/>
      <c r="AF153" s="35"/>
      <c r="AG153" s="35"/>
      <c r="AH153" s="35"/>
      <c r="AI153" s="35"/>
    </row>
    <row r="154" spans="1:35" s="9" customFormat="1" ht="30" customHeight="1" x14ac:dyDescent="0.2">
      <c r="A154" s="36"/>
      <c r="B154" s="37"/>
      <c r="C154" s="10">
        <v>124</v>
      </c>
      <c r="D154" s="116">
        <f t="shared" si="50"/>
        <v>143</v>
      </c>
      <c r="E154" s="10">
        <f t="shared" si="44"/>
        <v>0</v>
      </c>
      <c r="F154" s="117" t="str">
        <f t="shared" si="45"/>
        <v>sprawdz</v>
      </c>
      <c r="G154" s="65"/>
      <c r="H154" s="10"/>
      <c r="I154" s="27"/>
      <c r="J154" s="117" t="str">
        <f t="shared" si="47"/>
        <v xml:space="preserve">uchwyty, światłowód, 0 </v>
      </c>
      <c r="K154" s="27"/>
      <c r="L154" s="31"/>
      <c r="M154" s="112"/>
      <c r="N154" s="30"/>
      <c r="O154" s="30"/>
      <c r="P154" s="33"/>
      <c r="Q154" s="19"/>
      <c r="R154" s="39">
        <v>1</v>
      </c>
      <c r="S154" s="30"/>
      <c r="T154" s="30"/>
      <c r="U154" s="34">
        <f t="shared" si="49"/>
        <v>2</v>
      </c>
      <c r="V154" s="35"/>
      <c r="W154" s="35"/>
      <c r="X154" s="18" t="str">
        <f t="shared" si="42"/>
        <v>AL.  4x50 mm2+AL. 1x25 mm2</v>
      </c>
      <c r="Y154" s="18" t="str">
        <f t="shared" si="43"/>
        <v xml:space="preserve"> przyłącze napow. nN</v>
      </c>
      <c r="Z154" s="18">
        <f t="shared" si="40"/>
        <v>0</v>
      </c>
      <c r="AA154" s="16"/>
      <c r="AB154" s="35"/>
      <c r="AC154" s="35"/>
      <c r="AD154" s="35"/>
      <c r="AE154" s="35"/>
      <c r="AF154" s="35"/>
      <c r="AG154" s="35"/>
      <c r="AH154" s="35"/>
      <c r="AI154" s="35"/>
    </row>
    <row r="155" spans="1:35" s="9" customFormat="1" ht="30" customHeight="1" x14ac:dyDescent="0.2">
      <c r="A155" s="36"/>
      <c r="B155" s="37"/>
      <c r="C155" s="54">
        <v>125</v>
      </c>
      <c r="D155" s="116">
        <f t="shared" si="50"/>
        <v>144</v>
      </c>
      <c r="E155" s="10">
        <f t="shared" si="44"/>
        <v>0</v>
      </c>
      <c r="F155" s="117" t="str">
        <f t="shared" si="45"/>
        <v>sprawdz</v>
      </c>
      <c r="G155" s="65"/>
      <c r="H155" s="10"/>
      <c r="I155" s="27"/>
      <c r="J155" s="117" t="str">
        <f t="shared" si="47"/>
        <v xml:space="preserve">uchwyty, światłowód, 0 </v>
      </c>
      <c r="K155" s="27"/>
      <c r="L155" s="31"/>
      <c r="M155" s="112"/>
      <c r="N155" s="30"/>
      <c r="O155" s="30"/>
      <c r="P155" s="33"/>
      <c r="Q155" s="19"/>
      <c r="R155" s="39">
        <v>1</v>
      </c>
      <c r="S155" s="30"/>
      <c r="T155" s="30"/>
      <c r="U155" s="34">
        <f t="shared" si="49"/>
        <v>2</v>
      </c>
      <c r="V155" s="35"/>
      <c r="W155" s="35"/>
      <c r="X155" s="18" t="str">
        <f t="shared" si="42"/>
        <v>AL.  4x50 mm2+AL. 1x25 mm2</v>
      </c>
      <c r="Y155" s="18" t="str">
        <f t="shared" si="43"/>
        <v xml:space="preserve"> przyłącze napow. nN</v>
      </c>
      <c r="Z155" s="18">
        <f t="shared" si="40"/>
        <v>0</v>
      </c>
      <c r="AA155" s="16"/>
      <c r="AB155" s="35"/>
      <c r="AC155" s="35"/>
      <c r="AD155" s="66" t="s">
        <v>70</v>
      </c>
      <c r="AE155" s="35"/>
      <c r="AF155" s="35"/>
      <c r="AG155" s="35"/>
      <c r="AH155" s="35"/>
      <c r="AI155" s="35"/>
    </row>
    <row r="156" spans="1:35" s="9" customFormat="1" ht="30" customHeight="1" x14ac:dyDescent="0.2">
      <c r="A156" s="36"/>
      <c r="B156" s="37"/>
      <c r="C156" s="54">
        <v>126</v>
      </c>
      <c r="D156" s="116">
        <f t="shared" si="50"/>
        <v>145</v>
      </c>
      <c r="E156" s="10">
        <f t="shared" si="44"/>
        <v>0</v>
      </c>
      <c r="F156" s="117" t="str">
        <f t="shared" si="45"/>
        <v>sprawdz</v>
      </c>
      <c r="G156" s="65"/>
      <c r="H156" s="10"/>
      <c r="I156" s="27"/>
      <c r="J156" s="117" t="str">
        <f t="shared" si="47"/>
        <v xml:space="preserve">uchwyty, światłowód, 0 </v>
      </c>
      <c r="K156" s="27"/>
      <c r="L156" s="31"/>
      <c r="M156" s="112"/>
      <c r="N156" s="30"/>
      <c r="O156" s="30"/>
      <c r="P156" s="33"/>
      <c r="Q156" s="19"/>
      <c r="R156" s="39">
        <v>1</v>
      </c>
      <c r="S156" s="30"/>
      <c r="T156" s="30"/>
      <c r="U156" s="34">
        <f t="shared" si="49"/>
        <v>2</v>
      </c>
      <c r="V156" s="32"/>
      <c r="W156" s="35"/>
      <c r="X156" s="18" t="str">
        <f t="shared" si="42"/>
        <v>AL.  4x50 mm2+AL. 1x25 mm2</v>
      </c>
      <c r="Y156" s="18" t="str">
        <f t="shared" si="43"/>
        <v xml:space="preserve"> przyłącze napow. nN</v>
      </c>
      <c r="Z156" s="18">
        <f t="shared" si="40"/>
        <v>0</v>
      </c>
      <c r="AA156" s="16" t="s">
        <v>12</v>
      </c>
      <c r="AB156" s="35"/>
      <c r="AC156" s="35"/>
      <c r="AD156" s="35"/>
      <c r="AE156" s="35"/>
      <c r="AF156" s="35"/>
      <c r="AG156" s="35"/>
      <c r="AH156" s="35"/>
      <c r="AI156" s="35"/>
    </row>
    <row r="157" spans="1:35" s="9" customFormat="1" ht="30" customHeight="1" x14ac:dyDescent="0.2">
      <c r="A157" s="36"/>
      <c r="B157" s="37"/>
      <c r="C157" s="10">
        <v>127</v>
      </c>
      <c r="D157" s="116">
        <f t="shared" si="50"/>
        <v>146</v>
      </c>
      <c r="E157" s="10">
        <f t="shared" si="44"/>
        <v>0</v>
      </c>
      <c r="F157" s="117" t="str">
        <f t="shared" si="45"/>
        <v>sprawdz</v>
      </c>
      <c r="G157" s="65"/>
      <c r="H157" s="10"/>
      <c r="I157" s="27"/>
      <c r="J157" s="117" t="str">
        <f t="shared" si="47"/>
        <v xml:space="preserve">uchwyty, światłowód, 0 </v>
      </c>
      <c r="K157" s="27"/>
      <c r="L157" s="31"/>
      <c r="M157" s="112"/>
      <c r="N157" s="30"/>
      <c r="O157" s="30"/>
      <c r="P157" s="33"/>
      <c r="Q157" s="19"/>
      <c r="R157" s="39">
        <v>1</v>
      </c>
      <c r="S157" s="30"/>
      <c r="T157" s="30"/>
      <c r="U157" s="34">
        <f t="shared" si="49"/>
        <v>2</v>
      </c>
      <c r="V157" s="32"/>
      <c r="W157" s="35"/>
      <c r="X157" s="18" t="str">
        <f t="shared" si="42"/>
        <v>AL.  4x50 mm2+AL. 1x25 mm2</v>
      </c>
      <c r="Y157" s="18" t="str">
        <f t="shared" si="43"/>
        <v xml:space="preserve"> przyłącze napow. nN</v>
      </c>
      <c r="Z157" s="18">
        <f t="shared" si="40"/>
        <v>0</v>
      </c>
      <c r="AA157" s="16"/>
      <c r="AB157" s="35"/>
      <c r="AC157" s="35"/>
      <c r="AD157" s="35"/>
      <c r="AE157" s="35"/>
      <c r="AF157" s="35"/>
      <c r="AG157" s="35"/>
      <c r="AH157" s="35"/>
      <c r="AI157" s="35"/>
    </row>
    <row r="158" spans="1:35" s="9" customFormat="1" ht="30" customHeight="1" x14ac:dyDescent="0.2">
      <c r="A158" s="36"/>
      <c r="B158" s="37"/>
      <c r="C158" s="54">
        <v>128</v>
      </c>
      <c r="D158" s="116">
        <f t="shared" si="50"/>
        <v>147</v>
      </c>
      <c r="E158" s="10">
        <f t="shared" si="44"/>
        <v>0</v>
      </c>
      <c r="F158" s="117" t="str">
        <f t="shared" si="45"/>
        <v>sprawdz</v>
      </c>
      <c r="G158" s="54"/>
      <c r="H158" s="46"/>
      <c r="I158" s="46"/>
      <c r="J158" s="117" t="str">
        <f t="shared" si="47"/>
        <v xml:space="preserve">uchwyty, światłowód,  </v>
      </c>
      <c r="K158" s="27"/>
      <c r="L158" s="31"/>
      <c r="M158" s="112"/>
      <c r="N158" s="39"/>
      <c r="O158" s="39"/>
      <c r="P158" s="33"/>
      <c r="Q158" s="19"/>
      <c r="R158" s="39">
        <v>1</v>
      </c>
      <c r="S158" s="30"/>
      <c r="T158" s="30"/>
      <c r="U158" s="34">
        <f>SUM(U131:U157)</f>
        <v>100</v>
      </c>
      <c r="V158" s="35"/>
      <c r="W158" s="35"/>
      <c r="X158" s="18" t="str">
        <f t="shared" si="42"/>
        <v>AL.  4x50 mm2+AL. 1x25 mm2</v>
      </c>
      <c r="Y158" s="18" t="str">
        <f t="shared" si="43"/>
        <v xml:space="preserve"> przyłącze napow. nN</v>
      </c>
      <c r="Z158" s="18"/>
      <c r="AA158" s="16"/>
      <c r="AB158" s="35"/>
      <c r="AC158" s="35"/>
      <c r="AD158" s="35"/>
      <c r="AE158" s="35"/>
      <c r="AF158" s="35"/>
      <c r="AG158" s="35"/>
      <c r="AH158" s="35"/>
      <c r="AI158" s="35"/>
    </row>
    <row r="159" spans="1:35" s="9" customFormat="1" ht="30" customHeight="1" x14ac:dyDescent="0.2">
      <c r="A159" s="36"/>
      <c r="B159" s="37"/>
      <c r="C159" s="54">
        <v>129</v>
      </c>
      <c r="D159" s="116">
        <f t="shared" si="50"/>
        <v>148</v>
      </c>
      <c r="E159" s="10">
        <f t="shared" si="44"/>
        <v>0</v>
      </c>
      <c r="F159" s="117" t="str">
        <f t="shared" si="45"/>
        <v>sprawdz</v>
      </c>
      <c r="G159" s="54"/>
      <c r="H159" s="46"/>
      <c r="I159" s="46"/>
      <c r="J159" s="117" t="str">
        <f t="shared" si="47"/>
        <v xml:space="preserve">uchwyty, światłowód,  </v>
      </c>
      <c r="K159" s="27"/>
      <c r="L159" s="31"/>
      <c r="M159" s="112"/>
      <c r="N159" s="39"/>
      <c r="O159" s="39"/>
      <c r="P159" s="33"/>
      <c r="Q159" s="19"/>
      <c r="R159" s="39">
        <v>1</v>
      </c>
      <c r="S159" s="39"/>
      <c r="T159" s="30"/>
      <c r="U159" s="34"/>
      <c r="V159" s="35"/>
      <c r="W159" s="35"/>
      <c r="X159" s="18" t="str">
        <f t="shared" si="42"/>
        <v>AL.  4x50 mm2+AL. 1x25 mm2</v>
      </c>
      <c r="Y159" s="18" t="str">
        <f t="shared" si="43"/>
        <v xml:space="preserve"> przyłącze napow. nN</v>
      </c>
      <c r="Z159" s="18"/>
      <c r="AA159" s="16"/>
      <c r="AB159" s="35"/>
      <c r="AC159" s="35"/>
      <c r="AD159" s="35"/>
      <c r="AE159" s="35"/>
      <c r="AF159" s="35"/>
      <c r="AG159" s="35"/>
      <c r="AH159" s="35"/>
      <c r="AI159" s="35"/>
    </row>
    <row r="160" spans="1:35" s="9" customFormat="1" ht="30" customHeight="1" x14ac:dyDescent="0.2">
      <c r="A160" s="36"/>
      <c r="B160" s="37"/>
      <c r="C160" s="10">
        <v>130</v>
      </c>
      <c r="D160" s="116">
        <f t="shared" si="50"/>
        <v>149</v>
      </c>
      <c r="E160" s="10">
        <f t="shared" si="44"/>
        <v>0</v>
      </c>
      <c r="F160" s="117" t="str">
        <f t="shared" si="45"/>
        <v>sprawdz</v>
      </c>
      <c r="G160" s="10"/>
      <c r="H160" s="38"/>
      <c r="I160" s="38"/>
      <c r="J160" s="117" t="str">
        <f t="shared" si="47"/>
        <v xml:space="preserve">uchwyty, światłowód,  </v>
      </c>
      <c r="K160" s="10"/>
      <c r="L160" s="31"/>
      <c r="M160" s="112"/>
      <c r="N160" s="39"/>
      <c r="O160" s="39"/>
      <c r="P160" s="33"/>
      <c r="Q160" s="19"/>
      <c r="R160" s="39">
        <v>1</v>
      </c>
      <c r="S160" s="39"/>
      <c r="T160" s="39"/>
      <c r="U160" s="34"/>
      <c r="V160" s="35"/>
      <c r="W160" s="35"/>
      <c r="X160" s="18" t="str">
        <f t="shared" si="42"/>
        <v>AL.  4x50 mm2+AL. 1x25 mm2</v>
      </c>
      <c r="Y160" s="18" t="str">
        <f t="shared" si="43"/>
        <v xml:space="preserve"> przyłącze napow. nN</v>
      </c>
      <c r="Z160" s="18"/>
      <c r="AA160" s="16"/>
      <c r="AB160" s="35"/>
      <c r="AC160" s="35"/>
      <c r="AD160" s="35"/>
      <c r="AE160" s="35"/>
      <c r="AF160" s="35"/>
      <c r="AG160" s="35"/>
      <c r="AH160" s="35"/>
      <c r="AI160" s="35"/>
    </row>
    <row r="161" spans="1:35" s="9" customFormat="1" ht="30" customHeight="1" x14ac:dyDescent="0.2">
      <c r="A161" s="36"/>
      <c r="B161" s="37"/>
      <c r="C161" s="54">
        <v>131</v>
      </c>
      <c r="D161" s="116">
        <f t="shared" si="50"/>
        <v>150</v>
      </c>
      <c r="E161" s="10">
        <f t="shared" si="44"/>
        <v>0</v>
      </c>
      <c r="F161" s="117" t="str">
        <f t="shared" si="45"/>
        <v>sprawdz</v>
      </c>
      <c r="G161" s="10"/>
      <c r="H161" s="10"/>
      <c r="I161" s="10"/>
      <c r="J161" s="117" t="str">
        <f t="shared" si="47"/>
        <v xml:space="preserve">uchwyty, światłowód,  </v>
      </c>
      <c r="K161" s="10"/>
      <c r="L161" s="31"/>
      <c r="M161" s="112"/>
      <c r="N161" s="30"/>
      <c r="O161" s="30"/>
      <c r="P161" s="33"/>
      <c r="Q161" s="19"/>
      <c r="R161" s="39">
        <v>1</v>
      </c>
      <c r="S161" s="30"/>
      <c r="T161" s="30"/>
      <c r="U161" s="34"/>
      <c r="V161" s="35"/>
      <c r="W161" s="35"/>
      <c r="X161" s="18" t="str">
        <f t="shared" si="42"/>
        <v>AL.  4x50 mm2+AL. 1x25 mm2</v>
      </c>
      <c r="Y161" s="18" t="str">
        <f t="shared" si="43"/>
        <v xml:space="preserve"> przyłącze napow. nN</v>
      </c>
      <c r="Z161" s="18"/>
      <c r="AA161" s="16"/>
      <c r="AB161" s="35"/>
      <c r="AC161" s="35"/>
      <c r="AD161" s="35"/>
      <c r="AE161" s="35"/>
      <c r="AF161" s="35"/>
      <c r="AG161" s="35"/>
      <c r="AH161" s="35"/>
      <c r="AI161" s="35"/>
    </row>
    <row r="162" spans="1:35" s="9" customFormat="1" ht="30" customHeight="1" x14ac:dyDescent="0.2">
      <c r="A162" s="36"/>
      <c r="B162" s="37"/>
      <c r="C162" s="54">
        <v>132</v>
      </c>
      <c r="D162" s="116">
        <f t="shared" si="50"/>
        <v>151</v>
      </c>
      <c r="E162" s="10">
        <f t="shared" si="44"/>
        <v>0</v>
      </c>
      <c r="F162" s="117" t="str">
        <f t="shared" si="45"/>
        <v>sprawdz</v>
      </c>
      <c r="G162" s="65"/>
      <c r="H162" s="10"/>
      <c r="I162" s="27"/>
      <c r="J162" s="117" t="str">
        <f t="shared" si="47"/>
        <v xml:space="preserve">uchwyty, światłowód, 0 </v>
      </c>
      <c r="K162" s="27"/>
      <c r="L162" s="31"/>
      <c r="M162" s="112"/>
      <c r="N162" s="30"/>
      <c r="O162" s="44"/>
      <c r="P162" s="33"/>
      <c r="Q162" s="19"/>
      <c r="R162" s="39">
        <v>1</v>
      </c>
      <c r="S162" s="30"/>
      <c r="T162" s="30"/>
      <c r="U162" s="34">
        <f t="shared" ref="U162:U164" si="51">P162+2</f>
        <v>2</v>
      </c>
      <c r="V162" s="32"/>
      <c r="W162" s="35"/>
      <c r="X162" s="18" t="str">
        <f t="shared" si="42"/>
        <v>AL.  4x50 mm2+AL. 1x25 mm2</v>
      </c>
      <c r="Y162" s="18" t="str">
        <f t="shared" si="43"/>
        <v xml:space="preserve"> przyłącze napow. nN</v>
      </c>
      <c r="Z162" s="18">
        <f t="shared" ref="Z162:Z225" si="52">IF(OR(N162="Kr",N162="K"),"wspornik krańcowy",IF(N162="P","wspornik przelotowy",IF(OR(N162="Nr",N162="RNKr",N162="Np."),"wspornik narożny",IF(N162="N","wspornik narożny",IF(N162="Or","wspornik odporowy",IF(OR(N162="RPP",N162="RPPb",N162="RPPR"),"wspornik przelotowy",IF(N162="RPK","wspornik przelotowy",IF(OR(N162="RPKr",N162="RPKb"),"wspornik przelotowy",IF(N162="BN","wspornik przelotowy",0)))))))))</f>
        <v>0</v>
      </c>
      <c r="AA162" s="16"/>
      <c r="AB162" s="35"/>
      <c r="AC162" s="35"/>
      <c r="AD162" s="35"/>
      <c r="AE162" s="35"/>
      <c r="AF162" s="35"/>
      <c r="AG162" s="35"/>
      <c r="AH162" s="35"/>
      <c r="AI162" s="35"/>
    </row>
    <row r="163" spans="1:35" s="9" customFormat="1" ht="30" customHeight="1" x14ac:dyDescent="0.2">
      <c r="A163" s="36"/>
      <c r="B163" s="37"/>
      <c r="C163" s="10">
        <v>133</v>
      </c>
      <c r="D163" s="116">
        <f t="shared" si="50"/>
        <v>152</v>
      </c>
      <c r="E163" s="10">
        <f t="shared" si="44"/>
        <v>0</v>
      </c>
      <c r="F163" s="117" t="str">
        <f t="shared" si="45"/>
        <v>sprawdz</v>
      </c>
      <c r="G163" s="65"/>
      <c r="H163" s="10"/>
      <c r="I163" s="27"/>
      <c r="J163" s="117" t="str">
        <f t="shared" si="47"/>
        <v xml:space="preserve">uchwyty, światłowód, 0 </v>
      </c>
      <c r="K163" s="27"/>
      <c r="L163" s="31"/>
      <c r="M163" s="112"/>
      <c r="N163" s="30"/>
      <c r="O163" s="30"/>
      <c r="P163" s="33"/>
      <c r="Q163" s="19"/>
      <c r="R163" s="39">
        <v>1</v>
      </c>
      <c r="S163" s="30"/>
      <c r="T163" s="30"/>
      <c r="U163" s="34">
        <f t="shared" si="51"/>
        <v>2</v>
      </c>
      <c r="V163" s="32"/>
      <c r="W163" s="35"/>
      <c r="X163" s="18" t="str">
        <f t="shared" si="42"/>
        <v>AL.  4x50 mm2+AL. 1x25 mm2</v>
      </c>
      <c r="Y163" s="18" t="str">
        <f t="shared" si="43"/>
        <v xml:space="preserve"> przyłącze napow. nN</v>
      </c>
      <c r="Z163" s="18">
        <f t="shared" si="52"/>
        <v>0</v>
      </c>
      <c r="AA163" s="16"/>
      <c r="AB163" s="35"/>
      <c r="AC163" s="35"/>
      <c r="AD163" s="35"/>
      <c r="AE163" s="35"/>
      <c r="AF163" s="35"/>
      <c r="AG163" s="35"/>
      <c r="AH163" s="35"/>
      <c r="AI163" s="35"/>
    </row>
    <row r="164" spans="1:35" s="9" customFormat="1" ht="30" customHeight="1" x14ac:dyDescent="0.2">
      <c r="A164" s="36"/>
      <c r="B164" s="37"/>
      <c r="C164" s="54">
        <v>134</v>
      </c>
      <c r="D164" s="116">
        <f t="shared" si="50"/>
        <v>153</v>
      </c>
      <c r="E164" s="53"/>
      <c r="F164" s="117" t="str">
        <f t="shared" si="45"/>
        <v>sprawdz</v>
      </c>
      <c r="G164" s="65"/>
      <c r="H164" s="10"/>
      <c r="I164" s="27"/>
      <c r="J164" s="117" t="str">
        <f t="shared" si="47"/>
        <v xml:space="preserve">uchwyty, światłowód, 0 </v>
      </c>
      <c r="K164" s="27"/>
      <c r="L164" s="31"/>
      <c r="M164" s="112"/>
      <c r="N164" s="39"/>
      <c r="O164" s="30"/>
      <c r="P164" s="33"/>
      <c r="Q164" s="19"/>
      <c r="R164" s="39">
        <v>1</v>
      </c>
      <c r="S164" s="30"/>
      <c r="T164" s="30"/>
      <c r="U164" s="34">
        <f t="shared" si="51"/>
        <v>2</v>
      </c>
      <c r="V164" s="32"/>
      <c r="W164" s="35"/>
      <c r="X164" s="18" t="str">
        <f t="shared" si="42"/>
        <v>AL.  4x50 mm2+AL. 1x25 mm2</v>
      </c>
      <c r="Y164" s="18" t="str">
        <f t="shared" si="43"/>
        <v xml:space="preserve"> przyłącze napow. nN</v>
      </c>
      <c r="Z164" s="18">
        <f t="shared" si="52"/>
        <v>0</v>
      </c>
      <c r="AA164" s="16"/>
      <c r="AB164" s="35"/>
      <c r="AC164" s="35"/>
      <c r="AD164" s="35"/>
      <c r="AE164" s="35"/>
      <c r="AF164" s="35"/>
      <c r="AG164" s="35"/>
      <c r="AH164" s="35"/>
      <c r="AI164" s="35"/>
    </row>
    <row r="165" spans="1:35" s="9" customFormat="1" ht="30" customHeight="1" x14ac:dyDescent="0.2">
      <c r="A165" s="36"/>
      <c r="B165" s="37"/>
      <c r="C165" s="54">
        <v>135</v>
      </c>
      <c r="D165" s="116">
        <f t="shared" si="50"/>
        <v>154</v>
      </c>
      <c r="E165" s="53"/>
      <c r="F165" s="117" t="str">
        <f t="shared" si="45"/>
        <v>sprawdz</v>
      </c>
      <c r="G165" s="54"/>
      <c r="H165" s="46"/>
      <c r="I165" s="46"/>
      <c r="J165" s="117" t="str">
        <f t="shared" si="47"/>
        <v xml:space="preserve">uchwyty, światłowód, 0 </v>
      </c>
      <c r="K165" s="27"/>
      <c r="L165" s="31">
        <v>159</v>
      </c>
      <c r="M165" s="112"/>
      <c r="N165" s="39"/>
      <c r="O165" s="39"/>
      <c r="P165" s="33"/>
      <c r="Q165" s="19"/>
      <c r="R165" s="39">
        <v>1</v>
      </c>
      <c r="S165" s="30"/>
      <c r="T165" s="30"/>
      <c r="U165" s="34">
        <f>SUM(U162:U164)</f>
        <v>6</v>
      </c>
      <c r="V165" s="32"/>
      <c r="W165" s="35"/>
      <c r="X165" s="18" t="str">
        <f t="shared" si="42"/>
        <v>AL.  4x50 mm2+AL. 1x25 mm2</v>
      </c>
      <c r="Y165" s="18" t="str">
        <f t="shared" si="43"/>
        <v xml:space="preserve"> przyłącze napow. nN</v>
      </c>
      <c r="Z165" s="18">
        <f t="shared" si="52"/>
        <v>0</v>
      </c>
      <c r="AA165" s="16"/>
      <c r="AB165" s="35"/>
      <c r="AC165" s="35"/>
      <c r="AD165" s="35"/>
      <c r="AE165" s="35"/>
      <c r="AF165" s="35"/>
      <c r="AG165" s="35"/>
      <c r="AH165" s="35"/>
      <c r="AI165" s="35"/>
    </row>
    <row r="166" spans="1:35" s="9" customFormat="1" ht="30" customHeight="1" x14ac:dyDescent="0.2">
      <c r="A166" s="36"/>
      <c r="B166" s="37"/>
      <c r="C166" s="10">
        <v>136</v>
      </c>
      <c r="D166" s="116">
        <f t="shared" si="50"/>
        <v>155</v>
      </c>
      <c r="E166" s="53"/>
      <c r="F166" s="117" t="str">
        <f t="shared" si="45"/>
        <v>sprawdz</v>
      </c>
      <c r="G166" s="54"/>
      <c r="H166" s="46"/>
      <c r="I166" s="46"/>
      <c r="J166" s="117" t="str">
        <f t="shared" si="47"/>
        <v xml:space="preserve">uchwyty, światłowód, 0 </v>
      </c>
      <c r="K166" s="27"/>
      <c r="L166" s="31"/>
      <c r="M166" s="112"/>
      <c r="N166" s="39"/>
      <c r="O166" s="39"/>
      <c r="P166" s="33"/>
      <c r="Q166" s="19"/>
      <c r="R166" s="39">
        <v>1</v>
      </c>
      <c r="S166" s="39"/>
      <c r="T166" s="30"/>
      <c r="U166" s="34">
        <v>2092</v>
      </c>
      <c r="V166" s="32"/>
      <c r="W166" s="35"/>
      <c r="X166" s="18" t="str">
        <f t="shared" si="42"/>
        <v>AL.  4x50 mm2+AL. 1x25 mm2</v>
      </c>
      <c r="Y166" s="18" t="str">
        <f t="shared" si="43"/>
        <v xml:space="preserve"> przyłącze napow. nN</v>
      </c>
      <c r="Z166" s="18">
        <f t="shared" si="52"/>
        <v>0</v>
      </c>
      <c r="AA166" s="16"/>
      <c r="AB166" s="35"/>
      <c r="AC166" s="35"/>
      <c r="AD166" s="35"/>
      <c r="AE166" s="35"/>
      <c r="AF166" s="35"/>
      <c r="AG166" s="35"/>
      <c r="AH166" s="35"/>
      <c r="AI166" s="35"/>
    </row>
    <row r="167" spans="1:35" s="9" customFormat="1" ht="30" customHeight="1" x14ac:dyDescent="0.2">
      <c r="A167" s="36"/>
      <c r="B167" s="37"/>
      <c r="C167" s="54">
        <v>137</v>
      </c>
      <c r="D167" s="116">
        <f t="shared" si="50"/>
        <v>156</v>
      </c>
      <c r="E167" s="62"/>
      <c r="F167" s="117" t="str">
        <f t="shared" si="45"/>
        <v>sprawdz</v>
      </c>
      <c r="G167" s="59"/>
      <c r="H167" s="47"/>
      <c r="I167" s="47"/>
      <c r="J167" s="117" t="str">
        <f t="shared" si="47"/>
        <v xml:space="preserve">uchwyty, światłowód, 0 </v>
      </c>
      <c r="K167" s="59"/>
      <c r="L167" s="31"/>
      <c r="M167" s="112"/>
      <c r="N167" s="48"/>
      <c r="O167" s="48"/>
      <c r="P167" s="33"/>
      <c r="Q167" s="19"/>
      <c r="R167" s="39">
        <v>1</v>
      </c>
      <c r="S167" s="48"/>
      <c r="T167" s="48"/>
      <c r="U167" s="34">
        <f t="shared" ref="U167:U230" si="53">P167+2</f>
        <v>2</v>
      </c>
      <c r="V167" s="32"/>
      <c r="W167" s="35"/>
      <c r="X167" s="18" t="str">
        <f t="shared" si="42"/>
        <v>AL.  4x50 mm2+AL. 1x25 mm2</v>
      </c>
      <c r="Y167" s="18" t="str">
        <f t="shared" si="43"/>
        <v xml:space="preserve"> przyłącze napow. nN</v>
      </c>
      <c r="Z167" s="18">
        <f t="shared" si="52"/>
        <v>0</v>
      </c>
      <c r="AA167" s="16"/>
      <c r="AB167" s="35"/>
      <c r="AC167" s="35"/>
      <c r="AD167" s="35"/>
      <c r="AE167" s="35"/>
      <c r="AF167" s="35"/>
      <c r="AG167" s="35"/>
      <c r="AH167" s="35"/>
      <c r="AI167" s="35"/>
    </row>
    <row r="168" spans="1:35" s="9" customFormat="1" ht="30" customHeight="1" x14ac:dyDescent="0.2">
      <c r="A168" s="36"/>
      <c r="B168" s="37"/>
      <c r="C168" s="54">
        <v>138</v>
      </c>
      <c r="D168" s="116">
        <f t="shared" si="50"/>
        <v>157</v>
      </c>
      <c r="E168" s="60"/>
      <c r="F168" s="117" t="str">
        <f t="shared" si="45"/>
        <v>sprawdz</v>
      </c>
      <c r="G168" s="61"/>
      <c r="H168" s="49"/>
      <c r="I168" s="49"/>
      <c r="J168" s="117" t="str">
        <f t="shared" si="47"/>
        <v xml:space="preserve">uchwyty, światłowód, 0 </v>
      </c>
      <c r="K168" s="61"/>
      <c r="L168" s="31"/>
      <c r="M168" s="112"/>
      <c r="N168" s="50"/>
      <c r="O168" s="50"/>
      <c r="P168" s="33"/>
      <c r="Q168" s="19"/>
      <c r="R168" s="39">
        <v>1</v>
      </c>
      <c r="S168" s="50"/>
      <c r="T168" s="50"/>
      <c r="U168" s="34">
        <f t="shared" si="53"/>
        <v>2</v>
      </c>
      <c r="V168" s="32"/>
      <c r="W168" s="35"/>
      <c r="X168" s="18" t="str">
        <f t="shared" si="42"/>
        <v>AL.  4x50 mm2+AL. 1x25 mm2</v>
      </c>
      <c r="Y168" s="18" t="str">
        <f t="shared" si="43"/>
        <v xml:space="preserve"> przyłącze napow. nN</v>
      </c>
      <c r="Z168" s="18">
        <f t="shared" si="52"/>
        <v>0</v>
      </c>
      <c r="AA168" s="16"/>
      <c r="AB168" s="35"/>
      <c r="AC168" s="35"/>
      <c r="AD168" s="35"/>
      <c r="AE168" s="35"/>
      <c r="AF168" s="35"/>
      <c r="AG168" s="35"/>
      <c r="AH168" s="35"/>
      <c r="AI168" s="35"/>
    </row>
    <row r="169" spans="1:35" s="9" customFormat="1" ht="30" customHeight="1" x14ac:dyDescent="0.2">
      <c r="A169" s="36"/>
      <c r="B169" s="37"/>
      <c r="C169" s="10">
        <v>139</v>
      </c>
      <c r="D169" s="116">
        <f t="shared" si="50"/>
        <v>158</v>
      </c>
      <c r="E169" s="62"/>
      <c r="F169" s="117" t="str">
        <f t="shared" si="45"/>
        <v>sprawdz</v>
      </c>
      <c r="G169" s="63"/>
      <c r="H169" s="51"/>
      <c r="I169" s="51"/>
      <c r="J169" s="117" t="str">
        <f t="shared" si="47"/>
        <v xml:space="preserve">uchwyty, światłowód, 0 </v>
      </c>
      <c r="K169" s="63"/>
      <c r="L169" s="31"/>
      <c r="M169" s="112"/>
      <c r="N169" s="52"/>
      <c r="O169" s="52"/>
      <c r="P169" s="33"/>
      <c r="Q169" s="19"/>
      <c r="R169" s="39">
        <v>1</v>
      </c>
      <c r="S169" s="52"/>
      <c r="T169" s="52"/>
      <c r="U169" s="34">
        <f t="shared" si="53"/>
        <v>2</v>
      </c>
      <c r="V169" s="32"/>
      <c r="W169" s="35"/>
      <c r="X169" s="18" t="str">
        <f t="shared" si="42"/>
        <v>AL.  4x50 mm2+AL. 1x25 mm2</v>
      </c>
      <c r="Y169" s="18" t="str">
        <f t="shared" si="43"/>
        <v xml:space="preserve"> przyłącze napow. nN</v>
      </c>
      <c r="Z169" s="18">
        <f t="shared" si="52"/>
        <v>0</v>
      </c>
      <c r="AA169" s="16"/>
      <c r="AB169" s="35"/>
      <c r="AC169" s="35"/>
      <c r="AD169" s="35"/>
      <c r="AE169" s="35"/>
      <c r="AF169" s="35"/>
      <c r="AG169" s="35"/>
      <c r="AH169" s="35"/>
      <c r="AI169" s="35"/>
    </row>
    <row r="170" spans="1:35" s="9" customFormat="1" ht="30" customHeight="1" x14ac:dyDescent="0.2">
      <c r="A170" s="36"/>
      <c r="B170" s="37"/>
      <c r="C170" s="54">
        <v>140</v>
      </c>
      <c r="D170" s="116">
        <f t="shared" si="50"/>
        <v>159</v>
      </c>
      <c r="E170" s="62"/>
      <c r="F170" s="117" t="str">
        <f t="shared" si="45"/>
        <v>sprawdz</v>
      </c>
      <c r="G170" s="63"/>
      <c r="H170" s="51"/>
      <c r="I170" s="51"/>
      <c r="J170" s="117" t="str">
        <f t="shared" si="47"/>
        <v xml:space="preserve">uchwyty, światłowód, 0 </v>
      </c>
      <c r="K170" s="63"/>
      <c r="L170" s="31"/>
      <c r="M170" s="112"/>
      <c r="N170" s="52"/>
      <c r="O170" s="67"/>
      <c r="P170" s="33"/>
      <c r="Q170" s="19"/>
      <c r="R170" s="39">
        <v>1</v>
      </c>
      <c r="S170" s="52"/>
      <c r="T170" s="52"/>
      <c r="U170" s="34">
        <f t="shared" si="53"/>
        <v>2</v>
      </c>
      <c r="V170" s="35"/>
      <c r="W170" s="35"/>
      <c r="X170" s="18" t="str">
        <f t="shared" si="42"/>
        <v>AL.  4x50 mm2+AL. 1x25 mm2</v>
      </c>
      <c r="Y170" s="18" t="str">
        <f t="shared" si="43"/>
        <v xml:space="preserve"> przyłącze napow. nN</v>
      </c>
      <c r="Z170" s="18">
        <f t="shared" si="52"/>
        <v>0</v>
      </c>
      <c r="AA170" s="16"/>
      <c r="AB170" s="35"/>
      <c r="AC170" s="35"/>
      <c r="AD170" s="35"/>
      <c r="AE170" s="35"/>
      <c r="AF170" s="35"/>
      <c r="AG170" s="35"/>
      <c r="AH170" s="35"/>
      <c r="AI170" s="35"/>
    </row>
    <row r="171" spans="1:35" s="9" customFormat="1" ht="30" customHeight="1" x14ac:dyDescent="0.2">
      <c r="A171" s="36"/>
      <c r="B171" s="37"/>
      <c r="C171" s="54">
        <v>141</v>
      </c>
      <c r="D171" s="116">
        <f t="shared" si="50"/>
        <v>160</v>
      </c>
      <c r="E171" s="53"/>
      <c r="F171" s="117" t="str">
        <f t="shared" si="45"/>
        <v>sprawdz</v>
      </c>
      <c r="G171" s="65"/>
      <c r="H171" s="10"/>
      <c r="I171" s="27"/>
      <c r="J171" s="117" t="str">
        <f t="shared" si="47"/>
        <v xml:space="preserve">uchwyty, światłowód, 0 </v>
      </c>
      <c r="K171" s="27"/>
      <c r="L171" s="31"/>
      <c r="M171" s="112"/>
      <c r="N171" s="30"/>
      <c r="O171" s="44"/>
      <c r="P171" s="33"/>
      <c r="Q171" s="19"/>
      <c r="R171" s="39">
        <v>1</v>
      </c>
      <c r="S171" s="30"/>
      <c r="T171" s="30"/>
      <c r="U171" s="34">
        <f t="shared" si="53"/>
        <v>2</v>
      </c>
      <c r="V171" s="35"/>
      <c r="W171" s="35"/>
      <c r="X171" s="18" t="str">
        <f t="shared" si="42"/>
        <v>AL.  4x50 mm2+AL. 1x25 mm2</v>
      </c>
      <c r="Y171" s="18" t="str">
        <f t="shared" si="43"/>
        <v xml:space="preserve"> przyłącze napow. nN</v>
      </c>
      <c r="Z171" s="18">
        <f t="shared" si="52"/>
        <v>0</v>
      </c>
      <c r="AA171" s="16"/>
      <c r="AB171" s="35"/>
      <c r="AC171" s="35"/>
      <c r="AD171" s="35"/>
      <c r="AE171" s="35"/>
      <c r="AF171" s="35"/>
      <c r="AG171" s="35"/>
      <c r="AH171" s="35"/>
      <c r="AI171" s="35"/>
    </row>
    <row r="172" spans="1:35" s="9" customFormat="1" ht="30" customHeight="1" x14ac:dyDescent="0.2">
      <c r="A172" s="36"/>
      <c r="B172" s="37"/>
      <c r="C172" s="10">
        <v>142</v>
      </c>
      <c r="D172" s="116">
        <f t="shared" si="50"/>
        <v>161</v>
      </c>
      <c r="E172" s="53"/>
      <c r="F172" s="117" t="str">
        <f t="shared" si="45"/>
        <v>sprawdz</v>
      </c>
      <c r="G172" s="65"/>
      <c r="H172" s="10"/>
      <c r="I172" s="27"/>
      <c r="J172" s="117" t="str">
        <f t="shared" si="47"/>
        <v xml:space="preserve">uchwyty, światłowód, 0 </v>
      </c>
      <c r="K172" s="27"/>
      <c r="L172" s="31"/>
      <c r="M172" s="112"/>
      <c r="N172" s="30"/>
      <c r="O172" s="44"/>
      <c r="P172" s="33"/>
      <c r="Q172" s="19"/>
      <c r="R172" s="39">
        <v>1</v>
      </c>
      <c r="S172" s="30"/>
      <c r="T172" s="30"/>
      <c r="U172" s="34">
        <f t="shared" si="53"/>
        <v>2</v>
      </c>
      <c r="V172" s="35"/>
      <c r="W172" s="35"/>
      <c r="X172" s="18" t="str">
        <f t="shared" si="42"/>
        <v>AL.  4x50 mm2+AL. 1x25 mm2</v>
      </c>
      <c r="Y172" s="18" t="str">
        <f t="shared" si="43"/>
        <v xml:space="preserve"> przyłącze napow. nN</v>
      </c>
      <c r="Z172" s="18">
        <f t="shared" si="52"/>
        <v>0</v>
      </c>
      <c r="AA172" s="16"/>
      <c r="AB172" s="35"/>
      <c r="AC172" s="35"/>
      <c r="AD172" s="35"/>
      <c r="AE172" s="35"/>
      <c r="AF172" s="35"/>
      <c r="AG172" s="35"/>
      <c r="AH172" s="35"/>
      <c r="AI172" s="35"/>
    </row>
    <row r="173" spans="1:35" s="9" customFormat="1" ht="30" customHeight="1" x14ac:dyDescent="0.2">
      <c r="A173" s="36"/>
      <c r="B173" s="37"/>
      <c r="C173" s="54">
        <v>143</v>
      </c>
      <c r="D173" s="116">
        <f t="shared" si="50"/>
        <v>162</v>
      </c>
      <c r="E173" s="56"/>
      <c r="F173" s="117" t="str">
        <f t="shared" si="45"/>
        <v>sprawdz</v>
      </c>
      <c r="G173" s="65"/>
      <c r="H173" s="10"/>
      <c r="I173" s="27"/>
      <c r="J173" s="117" t="str">
        <f t="shared" si="47"/>
        <v xml:space="preserve">uchwyty, światłowód, 0 </v>
      </c>
      <c r="K173" s="27"/>
      <c r="L173" s="31"/>
      <c r="M173" s="112"/>
      <c r="N173" s="30"/>
      <c r="O173" s="44"/>
      <c r="P173" s="33"/>
      <c r="Q173" s="19"/>
      <c r="R173" s="39">
        <v>1</v>
      </c>
      <c r="S173" s="30"/>
      <c r="T173" s="30"/>
      <c r="U173" s="34">
        <f t="shared" si="53"/>
        <v>2</v>
      </c>
      <c r="V173" s="35"/>
      <c r="W173" s="35"/>
      <c r="X173" s="18" t="str">
        <f t="shared" si="42"/>
        <v>AL.  4x50 mm2+AL. 1x25 mm2</v>
      </c>
      <c r="Y173" s="18" t="str">
        <f t="shared" si="43"/>
        <v xml:space="preserve"> przyłącze napow. nN</v>
      </c>
      <c r="Z173" s="18">
        <f t="shared" si="52"/>
        <v>0</v>
      </c>
      <c r="AA173" s="16"/>
      <c r="AB173" s="35"/>
      <c r="AC173" s="35"/>
      <c r="AD173" s="35"/>
      <c r="AE173" s="35"/>
      <c r="AF173" s="35"/>
      <c r="AG173" s="35"/>
      <c r="AH173" s="35"/>
      <c r="AI173" s="35"/>
    </row>
    <row r="174" spans="1:35" s="9" customFormat="1" ht="30" customHeight="1" x14ac:dyDescent="0.2">
      <c r="A174" s="36"/>
      <c r="B174" s="37"/>
      <c r="C174" s="54">
        <v>144</v>
      </c>
      <c r="D174" s="116">
        <f t="shared" si="50"/>
        <v>163</v>
      </c>
      <c r="E174" s="53"/>
      <c r="F174" s="117" t="str">
        <f t="shared" si="45"/>
        <v>sprawdz</v>
      </c>
      <c r="G174" s="54"/>
      <c r="H174" s="54"/>
      <c r="I174" s="54"/>
      <c r="J174" s="117" t="str">
        <f t="shared" si="47"/>
        <v xml:space="preserve">uchwyty, światłowód, 0 </v>
      </c>
      <c r="K174" s="27"/>
      <c r="L174" s="31"/>
      <c r="M174" s="112"/>
      <c r="N174" s="30"/>
      <c r="O174" s="44"/>
      <c r="P174" s="33"/>
      <c r="Q174" s="19"/>
      <c r="R174" s="39">
        <v>1</v>
      </c>
      <c r="S174" s="30"/>
      <c r="T174" s="30"/>
      <c r="U174" s="34">
        <f t="shared" si="53"/>
        <v>2</v>
      </c>
      <c r="V174" s="32"/>
      <c r="W174" s="35"/>
      <c r="X174" s="18" t="str">
        <f t="shared" si="42"/>
        <v>AL.  4x50 mm2+AL. 1x25 mm2</v>
      </c>
      <c r="Y174" s="18" t="str">
        <f t="shared" si="43"/>
        <v xml:space="preserve"> przyłącze napow. nN</v>
      </c>
      <c r="Z174" s="18">
        <f t="shared" si="52"/>
        <v>0</v>
      </c>
      <c r="AA174" s="16"/>
      <c r="AB174" s="35"/>
      <c r="AC174" s="35"/>
      <c r="AD174" s="35"/>
      <c r="AE174" s="35"/>
      <c r="AF174" s="35"/>
      <c r="AG174" s="35"/>
      <c r="AH174" s="35"/>
      <c r="AI174" s="35"/>
    </row>
    <row r="175" spans="1:35" s="9" customFormat="1" ht="30" customHeight="1" x14ac:dyDescent="0.2">
      <c r="A175" s="36"/>
      <c r="B175" s="37"/>
      <c r="C175" s="10">
        <v>145</v>
      </c>
      <c r="D175" s="116">
        <f t="shared" si="50"/>
        <v>164</v>
      </c>
      <c r="E175" s="53"/>
      <c r="F175" s="117" t="str">
        <f t="shared" si="45"/>
        <v>sprawdz</v>
      </c>
      <c r="G175" s="54"/>
      <c r="H175" s="54"/>
      <c r="I175" s="54"/>
      <c r="J175" s="117" t="str">
        <f t="shared" si="47"/>
        <v xml:space="preserve">uchwyty, światłowód, 0 </v>
      </c>
      <c r="K175" s="27"/>
      <c r="L175" s="31"/>
      <c r="M175" s="112"/>
      <c r="N175" s="30"/>
      <c r="O175" s="44"/>
      <c r="P175" s="33"/>
      <c r="Q175" s="19"/>
      <c r="R175" s="39">
        <v>1</v>
      </c>
      <c r="S175" s="30"/>
      <c r="T175" s="30"/>
      <c r="U175" s="34">
        <f t="shared" si="53"/>
        <v>2</v>
      </c>
      <c r="V175" s="32"/>
      <c r="W175" s="35"/>
      <c r="X175" s="18" t="str">
        <f t="shared" si="42"/>
        <v>AL.  4x50 mm2+AL. 1x25 mm2</v>
      </c>
      <c r="Y175" s="18" t="str">
        <f t="shared" si="43"/>
        <v xml:space="preserve"> przyłącze napow. nN</v>
      </c>
      <c r="Z175" s="18">
        <f t="shared" si="52"/>
        <v>0</v>
      </c>
      <c r="AA175" s="16"/>
      <c r="AB175" s="35"/>
      <c r="AC175" s="35"/>
      <c r="AD175" s="35"/>
      <c r="AE175" s="35"/>
      <c r="AF175" s="35"/>
      <c r="AG175" s="35"/>
      <c r="AH175" s="35"/>
      <c r="AI175" s="35"/>
    </row>
    <row r="176" spans="1:35" s="9" customFormat="1" ht="30" customHeight="1" x14ac:dyDescent="0.2">
      <c r="A176" s="36"/>
      <c r="B176" s="37"/>
      <c r="C176" s="54">
        <v>146</v>
      </c>
      <c r="D176" s="116">
        <f t="shared" si="50"/>
        <v>165</v>
      </c>
      <c r="E176" s="62"/>
      <c r="F176" s="117" t="str">
        <f t="shared" si="45"/>
        <v>sprawdz</v>
      </c>
      <c r="G176" s="63"/>
      <c r="H176" s="63"/>
      <c r="I176" s="63"/>
      <c r="J176" s="117" t="str">
        <f t="shared" si="47"/>
        <v xml:space="preserve">uchwyty, światłowód, 0 </v>
      </c>
      <c r="K176" s="59"/>
      <c r="L176" s="31">
        <v>123</v>
      </c>
      <c r="M176" s="112"/>
      <c r="N176" s="57"/>
      <c r="O176" s="68"/>
      <c r="P176" s="33"/>
      <c r="Q176" s="19"/>
      <c r="R176" s="39">
        <v>1</v>
      </c>
      <c r="S176" s="69"/>
      <c r="T176" s="69"/>
      <c r="U176" s="34">
        <f t="shared" si="53"/>
        <v>2</v>
      </c>
      <c r="V176" s="32"/>
      <c r="W176" s="35"/>
      <c r="X176" s="18" t="str">
        <f t="shared" si="42"/>
        <v>AL.  4x50 mm2+AL. 1x25 mm2</v>
      </c>
      <c r="Y176" s="18" t="str">
        <f t="shared" si="43"/>
        <v xml:space="preserve"> przyłącze napow. nN</v>
      </c>
      <c r="Z176" s="18">
        <f t="shared" si="52"/>
        <v>0</v>
      </c>
      <c r="AA176" s="16"/>
      <c r="AB176" s="35"/>
      <c r="AC176" s="35"/>
      <c r="AD176" s="35"/>
      <c r="AE176" s="35"/>
      <c r="AF176" s="35"/>
      <c r="AG176" s="35"/>
      <c r="AH176" s="35"/>
      <c r="AI176" s="35"/>
    </row>
    <row r="177" spans="1:35" s="9" customFormat="1" ht="30" customHeight="1" x14ac:dyDescent="0.2">
      <c r="A177" s="36"/>
      <c r="B177" s="37"/>
      <c r="C177" s="54">
        <v>147</v>
      </c>
      <c r="D177" s="116">
        <f t="shared" si="50"/>
        <v>166</v>
      </c>
      <c r="E177" s="60"/>
      <c r="F177" s="117" t="str">
        <f t="shared" si="45"/>
        <v>sprawdz</v>
      </c>
      <c r="G177" s="61"/>
      <c r="H177" s="61"/>
      <c r="I177" s="61"/>
      <c r="J177" s="117" t="str">
        <f t="shared" si="47"/>
        <v xml:space="preserve">uchwyty, światłowód, 0 </v>
      </c>
      <c r="K177" s="61"/>
      <c r="L177" s="31"/>
      <c r="M177" s="112"/>
      <c r="N177" s="58"/>
      <c r="O177" s="70"/>
      <c r="P177" s="33"/>
      <c r="Q177" s="19"/>
      <c r="R177" s="39">
        <v>1</v>
      </c>
      <c r="S177" s="58"/>
      <c r="T177" s="58"/>
      <c r="U177" s="34">
        <f t="shared" si="53"/>
        <v>2</v>
      </c>
      <c r="V177" s="32"/>
      <c r="W177" s="35"/>
      <c r="X177" s="18" t="str">
        <f t="shared" si="42"/>
        <v>AL.  4x50 mm2+AL. 1x25 mm2</v>
      </c>
      <c r="Y177" s="18" t="str">
        <f t="shared" si="43"/>
        <v xml:space="preserve"> przyłącze napow. nN</v>
      </c>
      <c r="Z177" s="18">
        <f t="shared" si="52"/>
        <v>0</v>
      </c>
      <c r="AA177" s="16"/>
      <c r="AB177" s="35"/>
      <c r="AC177" s="35"/>
      <c r="AD177" s="35"/>
      <c r="AE177" s="35"/>
      <c r="AF177" s="35"/>
      <c r="AG177" s="35"/>
      <c r="AH177" s="35"/>
      <c r="AI177" s="35"/>
    </row>
    <row r="178" spans="1:35" s="9" customFormat="1" ht="30" customHeight="1" x14ac:dyDescent="0.2">
      <c r="A178" s="36"/>
      <c r="B178" s="37"/>
      <c r="C178" s="10">
        <v>148</v>
      </c>
      <c r="D178" s="116">
        <f t="shared" si="50"/>
        <v>167</v>
      </c>
      <c r="E178" s="62"/>
      <c r="F178" s="117" t="str">
        <f t="shared" si="45"/>
        <v>sprawdz</v>
      </c>
      <c r="G178" s="63"/>
      <c r="H178" s="63"/>
      <c r="I178" s="63"/>
      <c r="J178" s="117" t="str">
        <f t="shared" si="47"/>
        <v xml:space="preserve">uchwyty, światłowód, 0 </v>
      </c>
      <c r="K178" s="63"/>
      <c r="L178" s="31"/>
      <c r="M178" s="112"/>
      <c r="N178" s="57"/>
      <c r="O178" s="68"/>
      <c r="P178" s="33"/>
      <c r="Q178" s="19"/>
      <c r="R178" s="39">
        <v>1</v>
      </c>
      <c r="S178" s="57"/>
      <c r="T178" s="57"/>
      <c r="U178" s="34">
        <f t="shared" si="53"/>
        <v>2</v>
      </c>
      <c r="V178" s="32"/>
      <c r="W178" s="35"/>
      <c r="X178" s="18" t="str">
        <f t="shared" si="42"/>
        <v>AL.  4x50 mm2+AL. 1x25 mm2</v>
      </c>
      <c r="Y178" s="18" t="str">
        <f t="shared" si="43"/>
        <v xml:space="preserve"> przyłącze napow. nN</v>
      </c>
      <c r="Z178" s="18">
        <f t="shared" si="52"/>
        <v>0</v>
      </c>
      <c r="AA178" s="16"/>
      <c r="AB178" s="35"/>
      <c r="AC178" s="35"/>
      <c r="AD178" s="35"/>
      <c r="AE178" s="35"/>
      <c r="AF178" s="35"/>
      <c r="AG178" s="35"/>
      <c r="AH178" s="35"/>
      <c r="AI178" s="35"/>
    </row>
    <row r="179" spans="1:35" s="9" customFormat="1" ht="30" customHeight="1" x14ac:dyDescent="0.2">
      <c r="A179" s="36"/>
      <c r="B179" s="37"/>
      <c r="C179" s="54">
        <v>149</v>
      </c>
      <c r="D179" s="116">
        <f t="shared" si="50"/>
        <v>168</v>
      </c>
      <c r="E179" s="56"/>
      <c r="F179" s="117" t="str">
        <f t="shared" si="45"/>
        <v>sprawdz</v>
      </c>
      <c r="G179" s="65"/>
      <c r="H179" s="10"/>
      <c r="I179" s="27"/>
      <c r="J179" s="117" t="str">
        <f t="shared" si="47"/>
        <v xml:space="preserve">uchwyty, światłowód, 0 </v>
      </c>
      <c r="K179" s="27"/>
      <c r="L179" s="31"/>
      <c r="M179" s="112"/>
      <c r="N179" s="30"/>
      <c r="O179" s="44"/>
      <c r="P179" s="33"/>
      <c r="Q179" s="19"/>
      <c r="R179" s="39">
        <v>1</v>
      </c>
      <c r="S179" s="30"/>
      <c r="T179" s="30"/>
      <c r="U179" s="34">
        <f t="shared" si="53"/>
        <v>2</v>
      </c>
      <c r="V179" s="32"/>
      <c r="W179" s="35"/>
      <c r="X179" s="18" t="str">
        <f t="shared" si="42"/>
        <v>AL.  4x50 mm2+AL. 1x25 mm2</v>
      </c>
      <c r="Y179" s="18" t="str">
        <f t="shared" si="43"/>
        <v xml:space="preserve"> przyłącze napow. nN</v>
      </c>
      <c r="Z179" s="18">
        <f t="shared" si="52"/>
        <v>0</v>
      </c>
      <c r="AA179" s="16"/>
      <c r="AB179" s="35"/>
      <c r="AC179" s="35"/>
      <c r="AD179" s="35"/>
      <c r="AE179" s="35"/>
      <c r="AF179" s="35"/>
      <c r="AG179" s="35"/>
      <c r="AH179" s="35"/>
      <c r="AI179" s="35"/>
    </row>
    <row r="180" spans="1:35" s="9" customFormat="1" ht="30" customHeight="1" x14ac:dyDescent="0.2">
      <c r="A180" s="36"/>
      <c r="B180" s="37"/>
      <c r="C180" s="54">
        <v>150</v>
      </c>
      <c r="D180" s="116">
        <f t="shared" si="50"/>
        <v>169</v>
      </c>
      <c r="E180" s="53"/>
      <c r="F180" s="117" t="str">
        <f t="shared" si="45"/>
        <v>sprawdz</v>
      </c>
      <c r="G180" s="54"/>
      <c r="H180" s="54"/>
      <c r="I180" s="54"/>
      <c r="J180" s="117" t="str">
        <f t="shared" si="47"/>
        <v xml:space="preserve">uchwyty, światłowód, 0 </v>
      </c>
      <c r="K180" s="27"/>
      <c r="L180" s="31"/>
      <c r="M180" s="112"/>
      <c r="N180" s="30"/>
      <c r="O180" s="44"/>
      <c r="P180" s="33"/>
      <c r="Q180" s="19"/>
      <c r="R180" s="39">
        <v>1</v>
      </c>
      <c r="S180" s="30"/>
      <c r="T180" s="30"/>
      <c r="U180" s="34">
        <f t="shared" si="53"/>
        <v>2</v>
      </c>
      <c r="V180" s="32"/>
      <c r="W180" s="35"/>
      <c r="X180" s="18" t="str">
        <f t="shared" si="42"/>
        <v>AL.  4x50 mm2+AL. 1x25 mm2</v>
      </c>
      <c r="Y180" s="18" t="str">
        <f t="shared" si="43"/>
        <v xml:space="preserve"> przyłącze napow. nN</v>
      </c>
      <c r="Z180" s="18">
        <f t="shared" si="52"/>
        <v>0</v>
      </c>
      <c r="AA180" s="16"/>
      <c r="AB180" s="35"/>
      <c r="AC180" s="35"/>
      <c r="AD180" s="35"/>
      <c r="AE180" s="35"/>
      <c r="AF180" s="35"/>
      <c r="AG180" s="35"/>
      <c r="AH180" s="35"/>
      <c r="AI180" s="35"/>
    </row>
    <row r="181" spans="1:35" s="9" customFormat="1" ht="30" customHeight="1" x14ac:dyDescent="0.2">
      <c r="A181" s="36"/>
      <c r="B181" s="37"/>
      <c r="C181" s="10">
        <v>151</v>
      </c>
      <c r="D181" s="116">
        <f t="shared" si="50"/>
        <v>170</v>
      </c>
      <c r="E181" s="53"/>
      <c r="F181" s="117" t="str">
        <f t="shared" si="45"/>
        <v>sprawdz</v>
      </c>
      <c r="G181" s="54"/>
      <c r="H181" s="54"/>
      <c r="I181" s="54"/>
      <c r="J181" s="117" t="str">
        <f t="shared" si="47"/>
        <v xml:space="preserve">uchwyty, światłowód, 0 </v>
      </c>
      <c r="K181" s="27"/>
      <c r="L181" s="31"/>
      <c r="M181" s="112"/>
      <c r="N181" s="30"/>
      <c r="O181" s="44"/>
      <c r="P181" s="33"/>
      <c r="Q181" s="19"/>
      <c r="R181" s="39">
        <v>1</v>
      </c>
      <c r="S181" s="30"/>
      <c r="T181" s="30"/>
      <c r="U181" s="34">
        <f t="shared" si="53"/>
        <v>2</v>
      </c>
      <c r="V181" s="32"/>
      <c r="W181" s="35"/>
      <c r="X181" s="18" t="str">
        <f t="shared" si="42"/>
        <v>AL.  4x50 mm2+AL. 1x25 mm2</v>
      </c>
      <c r="Y181" s="18" t="str">
        <f t="shared" si="43"/>
        <v xml:space="preserve"> przyłącze napow. nN</v>
      </c>
      <c r="Z181" s="18">
        <f t="shared" si="52"/>
        <v>0</v>
      </c>
      <c r="AA181" s="16"/>
      <c r="AB181" s="35"/>
      <c r="AC181" s="35"/>
      <c r="AD181" s="35"/>
      <c r="AE181" s="35"/>
      <c r="AF181" s="35"/>
      <c r="AG181" s="35"/>
      <c r="AH181" s="35"/>
      <c r="AI181" s="35"/>
    </row>
    <row r="182" spans="1:35" s="9" customFormat="1" ht="30" customHeight="1" x14ac:dyDescent="0.2">
      <c r="A182" s="36"/>
      <c r="B182" s="37"/>
      <c r="C182" s="54">
        <v>152</v>
      </c>
      <c r="D182" s="116">
        <f t="shared" si="50"/>
        <v>171</v>
      </c>
      <c r="E182" s="56"/>
      <c r="F182" s="117" t="str">
        <f t="shared" si="45"/>
        <v>sprawdz</v>
      </c>
      <c r="G182" s="10"/>
      <c r="H182" s="10"/>
      <c r="I182" s="10"/>
      <c r="J182" s="117" t="str">
        <f t="shared" si="47"/>
        <v xml:space="preserve">uchwyty, światłowód, 0 </v>
      </c>
      <c r="K182" s="10"/>
      <c r="L182" s="31"/>
      <c r="M182" s="112"/>
      <c r="N182" s="30"/>
      <c r="O182" s="44"/>
      <c r="P182" s="33"/>
      <c r="Q182" s="19"/>
      <c r="R182" s="39">
        <v>1</v>
      </c>
      <c r="S182" s="30"/>
      <c r="T182" s="30"/>
      <c r="U182" s="34">
        <f t="shared" si="53"/>
        <v>2</v>
      </c>
      <c r="V182" s="35"/>
      <c r="W182" s="35"/>
      <c r="X182" s="18" t="str">
        <f t="shared" si="42"/>
        <v>AL.  4x50 mm2+AL. 1x25 mm2</v>
      </c>
      <c r="Y182" s="18" t="str">
        <f t="shared" si="43"/>
        <v xml:space="preserve"> przyłącze napow. nN</v>
      </c>
      <c r="Z182" s="18">
        <f t="shared" si="52"/>
        <v>0</v>
      </c>
      <c r="AA182" s="16"/>
      <c r="AB182" s="35"/>
      <c r="AC182" s="35"/>
      <c r="AD182" s="35"/>
      <c r="AE182" s="35"/>
      <c r="AF182" s="35"/>
      <c r="AG182" s="35"/>
      <c r="AH182" s="35"/>
      <c r="AI182" s="35"/>
    </row>
    <row r="183" spans="1:35" s="9" customFormat="1" ht="30" customHeight="1" x14ac:dyDescent="0.2">
      <c r="A183" s="36"/>
      <c r="B183" s="37"/>
      <c r="C183" s="54">
        <v>153</v>
      </c>
      <c r="D183" s="116">
        <f t="shared" si="50"/>
        <v>172</v>
      </c>
      <c r="E183" s="56"/>
      <c r="F183" s="117" t="str">
        <f t="shared" si="45"/>
        <v>sprawdz</v>
      </c>
      <c r="G183" s="10"/>
      <c r="H183" s="10"/>
      <c r="I183" s="10"/>
      <c r="J183" s="117" t="str">
        <f t="shared" si="47"/>
        <v xml:space="preserve">uchwyty, światłowód, 0 </v>
      </c>
      <c r="K183" s="10"/>
      <c r="L183" s="31"/>
      <c r="M183" s="112"/>
      <c r="N183" s="30"/>
      <c r="O183" s="44"/>
      <c r="P183" s="33"/>
      <c r="Q183" s="19"/>
      <c r="R183" s="39">
        <v>1</v>
      </c>
      <c r="S183" s="30"/>
      <c r="T183" s="30"/>
      <c r="U183" s="34">
        <f t="shared" si="53"/>
        <v>2</v>
      </c>
      <c r="V183" s="35"/>
      <c r="W183" s="35"/>
      <c r="X183" s="18" t="str">
        <f t="shared" si="42"/>
        <v>AL.  4x50 mm2+AL. 1x25 mm2</v>
      </c>
      <c r="Y183" s="18" t="str">
        <f t="shared" si="43"/>
        <v xml:space="preserve"> przyłącze napow. nN</v>
      </c>
      <c r="Z183" s="18">
        <f t="shared" si="52"/>
        <v>0</v>
      </c>
      <c r="AA183" s="16"/>
      <c r="AB183" s="35"/>
      <c r="AC183" s="35"/>
      <c r="AD183" s="35"/>
      <c r="AE183" s="35"/>
      <c r="AF183" s="35"/>
      <c r="AG183" s="35"/>
      <c r="AH183" s="35"/>
      <c r="AI183" s="35"/>
    </row>
    <row r="184" spans="1:35" s="9" customFormat="1" ht="30" customHeight="1" x14ac:dyDescent="0.2">
      <c r="A184" s="36"/>
      <c r="B184" s="37"/>
      <c r="C184" s="10">
        <v>154</v>
      </c>
      <c r="D184" s="116">
        <f t="shared" si="50"/>
        <v>173</v>
      </c>
      <c r="E184" s="11"/>
      <c r="F184" s="117" t="str">
        <f t="shared" si="45"/>
        <v>sprawdz</v>
      </c>
      <c r="G184" s="29"/>
      <c r="H184" s="10"/>
      <c r="I184" s="27"/>
      <c r="J184" s="117" t="str">
        <f t="shared" si="47"/>
        <v xml:space="preserve">uchwyty, światłowód, 0 </v>
      </c>
      <c r="K184" s="27"/>
      <c r="L184" s="31"/>
      <c r="M184" s="112"/>
      <c r="N184" s="30"/>
      <c r="O184" s="30"/>
      <c r="P184" s="33"/>
      <c r="Q184" s="19"/>
      <c r="R184" s="39">
        <v>1</v>
      </c>
      <c r="S184" s="30"/>
      <c r="T184" s="30"/>
      <c r="U184" s="34">
        <f t="shared" si="53"/>
        <v>2</v>
      </c>
      <c r="V184" s="32"/>
      <c r="W184" s="35"/>
      <c r="X184" s="18" t="str">
        <f t="shared" si="42"/>
        <v>AL.  4x50 mm2+AL. 1x25 mm2</v>
      </c>
      <c r="Y184" s="18" t="str">
        <f t="shared" si="43"/>
        <v xml:space="preserve"> przyłącze napow. nN</v>
      </c>
      <c r="Z184" s="18">
        <f t="shared" si="52"/>
        <v>0</v>
      </c>
      <c r="AA184" s="16"/>
      <c r="AB184" s="35"/>
      <c r="AC184" s="35"/>
      <c r="AD184" s="35"/>
      <c r="AE184" s="35"/>
      <c r="AF184" s="35"/>
      <c r="AG184" s="35"/>
      <c r="AH184" s="35"/>
      <c r="AI184" s="35"/>
    </row>
    <row r="185" spans="1:35" s="9" customFormat="1" ht="30" customHeight="1" x14ac:dyDescent="0.2">
      <c r="A185" s="36"/>
      <c r="B185" s="37"/>
      <c r="C185" s="54">
        <v>155</v>
      </c>
      <c r="D185" s="116">
        <f t="shared" si="50"/>
        <v>174</v>
      </c>
      <c r="E185" s="56"/>
      <c r="F185" s="117" t="str">
        <f t="shared" si="45"/>
        <v>sprawdz</v>
      </c>
      <c r="G185" s="65"/>
      <c r="H185" s="10"/>
      <c r="I185" s="27"/>
      <c r="J185" s="117" t="str">
        <f t="shared" si="47"/>
        <v xml:space="preserve">uchwyty, światłowód, 0 </v>
      </c>
      <c r="K185" s="27"/>
      <c r="L185" s="31"/>
      <c r="M185" s="112"/>
      <c r="N185" s="30"/>
      <c r="O185" s="30"/>
      <c r="P185" s="33"/>
      <c r="Q185" s="19"/>
      <c r="R185" s="39">
        <v>1</v>
      </c>
      <c r="S185" s="30"/>
      <c r="T185" s="30"/>
      <c r="U185" s="34">
        <f t="shared" si="53"/>
        <v>2</v>
      </c>
      <c r="V185" s="32"/>
      <c r="W185" s="35"/>
      <c r="X185" s="18" t="str">
        <f t="shared" si="42"/>
        <v>AL.  4x50 mm2+AL. 1x25 mm2</v>
      </c>
      <c r="Y185" s="18" t="str">
        <f t="shared" si="43"/>
        <v xml:space="preserve"> przyłącze napow. nN</v>
      </c>
      <c r="Z185" s="18">
        <f t="shared" si="52"/>
        <v>0</v>
      </c>
      <c r="AA185" s="16"/>
      <c r="AB185" s="35"/>
      <c r="AC185" s="35"/>
      <c r="AD185" s="35"/>
      <c r="AE185" s="35"/>
      <c r="AF185" s="35"/>
      <c r="AG185" s="35"/>
      <c r="AH185" s="35"/>
      <c r="AI185" s="35"/>
    </row>
    <row r="186" spans="1:35" s="9" customFormat="1" ht="30" customHeight="1" x14ac:dyDescent="0.2">
      <c r="A186" s="36"/>
      <c r="B186" s="37"/>
      <c r="C186" s="54">
        <v>156</v>
      </c>
      <c r="D186" s="116">
        <f t="shared" si="50"/>
        <v>175</v>
      </c>
      <c r="E186" s="56"/>
      <c r="F186" s="117" t="str">
        <f t="shared" si="45"/>
        <v>sprawdz</v>
      </c>
      <c r="G186" s="65"/>
      <c r="H186" s="10"/>
      <c r="I186" s="27"/>
      <c r="J186" s="117" t="str">
        <f t="shared" si="47"/>
        <v xml:space="preserve">uchwyty, światłowód, 0 </v>
      </c>
      <c r="K186" s="27"/>
      <c r="L186" s="31"/>
      <c r="M186" s="112"/>
      <c r="N186" s="30"/>
      <c r="O186" s="44"/>
      <c r="P186" s="33"/>
      <c r="Q186" s="19"/>
      <c r="R186" s="39">
        <v>1</v>
      </c>
      <c r="S186" s="30"/>
      <c r="T186" s="30"/>
      <c r="U186" s="34">
        <f t="shared" si="53"/>
        <v>2</v>
      </c>
      <c r="V186" s="32"/>
      <c r="W186" s="35"/>
      <c r="X186" s="18" t="str">
        <f t="shared" si="42"/>
        <v>AL.  4x50 mm2+AL. 1x25 mm2</v>
      </c>
      <c r="Y186" s="18" t="str">
        <f t="shared" si="43"/>
        <v xml:space="preserve"> przyłącze napow. nN</v>
      </c>
      <c r="Z186" s="18">
        <f t="shared" si="52"/>
        <v>0</v>
      </c>
      <c r="AA186" s="16"/>
      <c r="AB186" s="35"/>
      <c r="AC186" s="35"/>
      <c r="AD186" s="35"/>
      <c r="AE186" s="35"/>
      <c r="AF186" s="35"/>
      <c r="AG186" s="35"/>
      <c r="AH186" s="35"/>
      <c r="AI186" s="35"/>
    </row>
    <row r="187" spans="1:35" s="9" customFormat="1" ht="30" customHeight="1" x14ac:dyDescent="0.2">
      <c r="A187" s="36"/>
      <c r="B187" s="37"/>
      <c r="C187" s="10">
        <v>157</v>
      </c>
      <c r="D187" s="116">
        <f t="shared" si="50"/>
        <v>176</v>
      </c>
      <c r="E187" s="56"/>
      <c r="F187" s="117" t="str">
        <f t="shared" si="45"/>
        <v>sprawdz</v>
      </c>
      <c r="G187" s="29"/>
      <c r="H187" s="10"/>
      <c r="I187" s="27"/>
      <c r="J187" s="117" t="str">
        <f t="shared" si="47"/>
        <v xml:space="preserve">uchwyty, światłowód, 0 </v>
      </c>
      <c r="K187" s="27"/>
      <c r="L187" s="31"/>
      <c r="M187" s="112"/>
      <c r="N187" s="30"/>
      <c r="O187" s="44"/>
      <c r="P187" s="33"/>
      <c r="Q187" s="19"/>
      <c r="R187" s="39">
        <v>1</v>
      </c>
      <c r="S187" s="30"/>
      <c r="T187" s="30"/>
      <c r="U187" s="34">
        <f t="shared" si="53"/>
        <v>2</v>
      </c>
      <c r="V187" s="32"/>
      <c r="W187" s="35"/>
      <c r="X187" s="18" t="str">
        <f t="shared" si="42"/>
        <v>AL.  4x50 mm2+AL. 1x25 mm2</v>
      </c>
      <c r="Y187" s="18" t="str">
        <f t="shared" si="43"/>
        <v xml:space="preserve"> przyłącze napow. nN</v>
      </c>
      <c r="Z187" s="18">
        <f t="shared" si="52"/>
        <v>0</v>
      </c>
      <c r="AA187" s="16"/>
      <c r="AB187" s="35"/>
      <c r="AC187" s="35"/>
      <c r="AD187" s="35"/>
      <c r="AE187" s="35"/>
      <c r="AF187" s="35"/>
      <c r="AG187" s="35"/>
      <c r="AH187" s="35"/>
      <c r="AI187" s="35"/>
    </row>
    <row r="188" spans="1:35" s="9" customFormat="1" ht="30" customHeight="1" x14ac:dyDescent="0.2">
      <c r="A188" s="36"/>
      <c r="B188" s="37"/>
      <c r="C188" s="54">
        <v>158</v>
      </c>
      <c r="D188" s="116">
        <f t="shared" si="50"/>
        <v>177</v>
      </c>
      <c r="E188" s="53"/>
      <c r="F188" s="117" t="str">
        <f t="shared" si="45"/>
        <v>sprawdz</v>
      </c>
      <c r="G188" s="65"/>
      <c r="H188" s="10"/>
      <c r="I188" s="27"/>
      <c r="J188" s="117" t="str">
        <f t="shared" si="47"/>
        <v xml:space="preserve">uchwyty, światłowód, 0 </v>
      </c>
      <c r="K188" s="27"/>
      <c r="L188" s="31"/>
      <c r="M188" s="112"/>
      <c r="N188" s="30"/>
      <c r="O188" s="44"/>
      <c r="P188" s="33"/>
      <c r="Q188" s="19"/>
      <c r="R188" s="39">
        <v>1</v>
      </c>
      <c r="S188" s="30"/>
      <c r="T188" s="30"/>
      <c r="U188" s="34">
        <f t="shared" si="53"/>
        <v>2</v>
      </c>
      <c r="V188" s="35"/>
      <c r="W188" s="35"/>
      <c r="X188" s="18" t="str">
        <f t="shared" si="42"/>
        <v>AL.  4x50 mm2+AL. 1x25 mm2</v>
      </c>
      <c r="Y188" s="18" t="str">
        <f t="shared" si="43"/>
        <v xml:space="preserve"> przyłącze napow. nN</v>
      </c>
      <c r="Z188" s="18">
        <f t="shared" si="52"/>
        <v>0</v>
      </c>
      <c r="AA188" s="16"/>
      <c r="AB188" s="35"/>
      <c r="AC188" s="35"/>
      <c r="AD188" s="35"/>
      <c r="AE188" s="35"/>
      <c r="AF188" s="35"/>
      <c r="AG188" s="35"/>
      <c r="AH188" s="35"/>
      <c r="AI188" s="35"/>
    </row>
    <row r="189" spans="1:35" s="9" customFormat="1" ht="30" customHeight="1" x14ac:dyDescent="0.2">
      <c r="A189" s="36"/>
      <c r="B189" s="37"/>
      <c r="C189" s="54">
        <v>159</v>
      </c>
      <c r="D189" s="116">
        <f t="shared" si="50"/>
        <v>178</v>
      </c>
      <c r="E189" s="53"/>
      <c r="F189" s="117" t="str">
        <f t="shared" si="45"/>
        <v>sprawdz</v>
      </c>
      <c r="G189" s="65"/>
      <c r="H189" s="10"/>
      <c r="I189" s="27"/>
      <c r="J189" s="117" t="str">
        <f t="shared" si="47"/>
        <v xml:space="preserve">uchwyty, światłowód, 0 </v>
      </c>
      <c r="K189" s="27"/>
      <c r="L189" s="31"/>
      <c r="M189" s="112"/>
      <c r="N189" s="30"/>
      <c r="O189" s="44"/>
      <c r="P189" s="33"/>
      <c r="Q189" s="19"/>
      <c r="R189" s="39">
        <v>1</v>
      </c>
      <c r="S189" s="30"/>
      <c r="T189" s="30"/>
      <c r="U189" s="34">
        <f t="shared" si="53"/>
        <v>2</v>
      </c>
      <c r="V189" s="35"/>
      <c r="W189" s="35"/>
      <c r="X189" s="18" t="str">
        <f t="shared" si="42"/>
        <v>AL.  4x50 mm2+AL. 1x25 mm2</v>
      </c>
      <c r="Y189" s="18" t="str">
        <f t="shared" si="43"/>
        <v xml:space="preserve"> przyłącze napow. nN</v>
      </c>
      <c r="Z189" s="18">
        <f t="shared" si="52"/>
        <v>0</v>
      </c>
      <c r="AA189" s="16"/>
      <c r="AB189" s="35"/>
      <c r="AC189" s="35"/>
      <c r="AD189" s="35"/>
      <c r="AE189" s="35"/>
      <c r="AF189" s="35"/>
      <c r="AG189" s="35"/>
      <c r="AH189" s="35"/>
      <c r="AI189" s="35"/>
    </row>
    <row r="190" spans="1:35" s="9" customFormat="1" ht="30" customHeight="1" x14ac:dyDescent="0.2">
      <c r="A190" s="36"/>
      <c r="B190" s="37"/>
      <c r="C190" s="10">
        <v>160</v>
      </c>
      <c r="D190" s="116">
        <f t="shared" si="50"/>
        <v>179</v>
      </c>
      <c r="E190" s="56"/>
      <c r="F190" s="117" t="str">
        <f t="shared" si="45"/>
        <v>sprawdz</v>
      </c>
      <c r="G190" s="65"/>
      <c r="H190" s="10"/>
      <c r="I190" s="27"/>
      <c r="J190" s="117" t="str">
        <f t="shared" si="47"/>
        <v xml:space="preserve">uchwyty, światłowód, 0 </v>
      </c>
      <c r="K190" s="27"/>
      <c r="L190" s="31"/>
      <c r="M190" s="112"/>
      <c r="N190" s="30"/>
      <c r="O190" s="30"/>
      <c r="P190" s="33"/>
      <c r="Q190" s="19"/>
      <c r="R190" s="39">
        <v>1</v>
      </c>
      <c r="S190" s="30"/>
      <c r="T190" s="30"/>
      <c r="U190" s="34">
        <f t="shared" si="53"/>
        <v>2</v>
      </c>
      <c r="V190" s="35"/>
      <c r="W190" s="35"/>
      <c r="X190" s="18" t="str">
        <f t="shared" si="42"/>
        <v>AL.  4x50 mm2+AL. 1x25 mm2</v>
      </c>
      <c r="Y190" s="18" t="str">
        <f t="shared" si="43"/>
        <v xml:space="preserve"> przyłącze napow. nN</v>
      </c>
      <c r="Z190" s="18">
        <f t="shared" si="52"/>
        <v>0</v>
      </c>
      <c r="AA190" s="16"/>
      <c r="AB190" s="35"/>
      <c r="AC190" s="35"/>
      <c r="AD190" s="35"/>
      <c r="AE190" s="35"/>
      <c r="AF190" s="35"/>
      <c r="AG190" s="35"/>
      <c r="AH190" s="35"/>
      <c r="AI190" s="35"/>
    </row>
    <row r="191" spans="1:35" s="9" customFormat="1" ht="30" customHeight="1" x14ac:dyDescent="0.2">
      <c r="A191" s="36"/>
      <c r="B191" s="37"/>
      <c r="C191" s="54">
        <v>161</v>
      </c>
      <c r="D191" s="116">
        <f t="shared" si="50"/>
        <v>180</v>
      </c>
      <c r="E191" s="56"/>
      <c r="F191" s="117" t="str">
        <f t="shared" si="45"/>
        <v>sprawdz</v>
      </c>
      <c r="G191" s="65"/>
      <c r="H191" s="10"/>
      <c r="I191" s="27"/>
      <c r="J191" s="117" t="str">
        <f t="shared" si="47"/>
        <v xml:space="preserve">uchwyty, światłowód, 0 </v>
      </c>
      <c r="K191" s="27"/>
      <c r="L191" s="31"/>
      <c r="M191" s="112"/>
      <c r="N191" s="30"/>
      <c r="O191" s="44"/>
      <c r="P191" s="33"/>
      <c r="Q191" s="19"/>
      <c r="R191" s="39">
        <v>1</v>
      </c>
      <c r="S191" s="30"/>
      <c r="T191" s="30"/>
      <c r="U191" s="34">
        <f t="shared" si="53"/>
        <v>2</v>
      </c>
      <c r="V191" s="32"/>
      <c r="W191" s="35"/>
      <c r="X191" s="18" t="str">
        <f t="shared" si="42"/>
        <v>AL.  4x50 mm2+AL. 1x25 mm2</v>
      </c>
      <c r="Y191" s="18" t="str">
        <f t="shared" si="43"/>
        <v xml:space="preserve"> przyłącze napow. nN</v>
      </c>
      <c r="Z191" s="18">
        <f t="shared" si="52"/>
        <v>0</v>
      </c>
      <c r="AA191" s="16"/>
      <c r="AB191" s="35"/>
      <c r="AC191" s="35"/>
      <c r="AD191" s="35"/>
      <c r="AE191" s="35"/>
      <c r="AF191" s="35"/>
      <c r="AG191" s="35"/>
      <c r="AH191" s="35"/>
      <c r="AI191" s="35"/>
    </row>
    <row r="192" spans="1:35" s="9" customFormat="1" ht="30" customHeight="1" x14ac:dyDescent="0.2">
      <c r="A192" s="36"/>
      <c r="B192" s="37"/>
      <c r="C192" s="54">
        <v>162</v>
      </c>
      <c r="D192" s="116">
        <f t="shared" si="50"/>
        <v>181</v>
      </c>
      <c r="E192" s="56"/>
      <c r="F192" s="117" t="str">
        <f t="shared" si="45"/>
        <v>sprawdz</v>
      </c>
      <c r="G192" s="65"/>
      <c r="H192" s="10"/>
      <c r="I192" s="27"/>
      <c r="J192" s="117" t="str">
        <f t="shared" si="47"/>
        <v xml:space="preserve">uchwyty, światłowód, 0 </v>
      </c>
      <c r="K192" s="27"/>
      <c r="L192" s="31"/>
      <c r="M192" s="32"/>
      <c r="N192" s="30"/>
      <c r="O192" s="30"/>
      <c r="P192" s="33"/>
      <c r="Q192" s="19"/>
      <c r="R192" s="39">
        <v>1</v>
      </c>
      <c r="S192" s="30"/>
      <c r="T192" s="30"/>
      <c r="U192" s="34">
        <f t="shared" si="53"/>
        <v>2</v>
      </c>
      <c r="V192" s="32"/>
      <c r="W192" s="35"/>
      <c r="X192" s="18" t="str">
        <f t="shared" si="42"/>
        <v>AL.  4x50 mm2+AL. 1x25 mm2</v>
      </c>
      <c r="Y192" s="18" t="str">
        <f t="shared" si="43"/>
        <v xml:space="preserve"> przyłącze napow. nN</v>
      </c>
      <c r="Z192" s="18">
        <f t="shared" si="52"/>
        <v>0</v>
      </c>
      <c r="AA192" s="16"/>
      <c r="AB192" s="35"/>
      <c r="AC192" s="35"/>
      <c r="AD192" s="35"/>
      <c r="AE192" s="35"/>
      <c r="AF192" s="35"/>
      <c r="AG192" s="35"/>
      <c r="AH192" s="35"/>
      <c r="AI192" s="35"/>
    </row>
    <row r="193" spans="1:35" s="9" customFormat="1" ht="30" customHeight="1" x14ac:dyDescent="0.2">
      <c r="A193" s="36"/>
      <c r="B193" s="37"/>
      <c r="C193" s="10">
        <v>163</v>
      </c>
      <c r="D193" s="116">
        <f t="shared" si="50"/>
        <v>182</v>
      </c>
      <c r="E193" s="56"/>
      <c r="F193" s="117" t="str">
        <f t="shared" si="45"/>
        <v>sprawdz</v>
      </c>
      <c r="G193" s="29"/>
      <c r="H193" s="10"/>
      <c r="I193" s="27"/>
      <c r="J193" s="117" t="str">
        <f t="shared" si="47"/>
        <v xml:space="preserve">uchwyty, światłowód, 0 </v>
      </c>
      <c r="K193" s="27"/>
      <c r="L193" s="31"/>
      <c r="M193" s="32"/>
      <c r="N193" s="30"/>
      <c r="O193" s="44"/>
      <c r="P193" s="33"/>
      <c r="Q193" s="19"/>
      <c r="R193" s="39">
        <v>1</v>
      </c>
      <c r="S193" s="30"/>
      <c r="T193" s="30"/>
      <c r="U193" s="34">
        <f t="shared" si="53"/>
        <v>2</v>
      </c>
      <c r="V193" s="32"/>
      <c r="W193" s="35"/>
      <c r="X193" s="18" t="str">
        <f t="shared" si="42"/>
        <v>AL.  4x50 mm2+AL. 1x25 mm2</v>
      </c>
      <c r="Y193" s="18" t="str">
        <f t="shared" si="43"/>
        <v xml:space="preserve"> przyłącze napow. nN</v>
      </c>
      <c r="Z193" s="18">
        <f t="shared" si="52"/>
        <v>0</v>
      </c>
      <c r="AA193" s="16" t="s">
        <v>12</v>
      </c>
      <c r="AB193" s="35"/>
      <c r="AC193" s="35"/>
      <c r="AD193" s="35"/>
      <c r="AE193" s="35"/>
      <c r="AF193" s="35"/>
      <c r="AG193" s="35"/>
      <c r="AH193" s="35"/>
      <c r="AI193" s="35"/>
    </row>
    <row r="194" spans="1:35" s="9" customFormat="1" ht="30" customHeight="1" x14ac:dyDescent="0.2">
      <c r="A194" s="36"/>
      <c r="B194" s="37"/>
      <c r="C194" s="54">
        <v>164</v>
      </c>
      <c r="D194" s="116">
        <f t="shared" si="50"/>
        <v>183</v>
      </c>
      <c r="E194" s="56"/>
      <c r="F194" s="117" t="str">
        <f t="shared" si="45"/>
        <v>sprawdz</v>
      </c>
      <c r="G194" s="65"/>
      <c r="H194" s="10"/>
      <c r="I194" s="27"/>
      <c r="J194" s="117" t="str">
        <f t="shared" si="47"/>
        <v xml:space="preserve">uchwyty, światłowód, 0 </v>
      </c>
      <c r="K194" s="27"/>
      <c r="L194" s="31"/>
      <c r="M194" s="32"/>
      <c r="N194" s="30"/>
      <c r="O194" s="30"/>
      <c r="P194" s="33"/>
      <c r="Q194" s="19"/>
      <c r="R194" s="39">
        <v>1</v>
      </c>
      <c r="S194" s="30"/>
      <c r="T194" s="30"/>
      <c r="U194" s="34">
        <f t="shared" si="53"/>
        <v>2</v>
      </c>
      <c r="V194" s="32"/>
      <c r="W194" s="35"/>
      <c r="X194" s="18" t="str">
        <f t="shared" si="42"/>
        <v>AL.  4x50 mm2+AL. 1x25 mm2</v>
      </c>
      <c r="Y194" s="18" t="str">
        <f t="shared" si="43"/>
        <v xml:space="preserve"> przyłącze napow. nN</v>
      </c>
      <c r="Z194" s="18">
        <f t="shared" si="52"/>
        <v>0</v>
      </c>
      <c r="AA194" s="16"/>
      <c r="AB194" s="35"/>
      <c r="AC194" s="35"/>
      <c r="AD194" s="35"/>
      <c r="AE194" s="35"/>
      <c r="AF194" s="35"/>
      <c r="AG194" s="35"/>
      <c r="AH194" s="35"/>
      <c r="AI194" s="35"/>
    </row>
    <row r="195" spans="1:35" s="9" customFormat="1" ht="30" customHeight="1" x14ac:dyDescent="0.2">
      <c r="A195" s="36"/>
      <c r="B195" s="37"/>
      <c r="C195" s="54">
        <v>165</v>
      </c>
      <c r="D195" s="116">
        <f t="shared" si="50"/>
        <v>184</v>
      </c>
      <c r="E195" s="56"/>
      <c r="F195" s="117" t="str">
        <f t="shared" si="45"/>
        <v>sprawdz</v>
      </c>
      <c r="G195" s="29"/>
      <c r="H195" s="10"/>
      <c r="I195" s="27"/>
      <c r="J195" s="117" t="str">
        <f t="shared" si="47"/>
        <v xml:space="preserve">uchwyty, światłowód, 0 </v>
      </c>
      <c r="K195" s="27"/>
      <c r="L195" s="31"/>
      <c r="M195" s="32"/>
      <c r="N195" s="30"/>
      <c r="O195" s="44"/>
      <c r="P195" s="33"/>
      <c r="Q195" s="19"/>
      <c r="R195" s="39">
        <v>1</v>
      </c>
      <c r="S195" s="30"/>
      <c r="T195" s="30"/>
      <c r="U195" s="34">
        <f t="shared" si="53"/>
        <v>2</v>
      </c>
      <c r="V195" s="35"/>
      <c r="W195" s="35"/>
      <c r="X195" s="18" t="str">
        <f t="shared" si="42"/>
        <v>AL.  4x50 mm2+AL. 1x25 mm2</v>
      </c>
      <c r="Y195" s="18" t="str">
        <f t="shared" si="43"/>
        <v xml:space="preserve"> przyłącze napow. nN</v>
      </c>
      <c r="Z195" s="18">
        <f t="shared" si="52"/>
        <v>0</v>
      </c>
      <c r="AA195" s="16"/>
      <c r="AB195" s="35"/>
      <c r="AC195" s="35"/>
      <c r="AD195" s="35"/>
      <c r="AE195" s="35"/>
      <c r="AF195" s="35"/>
      <c r="AG195" s="35"/>
      <c r="AH195" s="35"/>
      <c r="AI195" s="35"/>
    </row>
    <row r="196" spans="1:35" s="9" customFormat="1" ht="30" customHeight="1" x14ac:dyDescent="0.2">
      <c r="A196" s="36"/>
      <c r="B196" s="37"/>
      <c r="C196" s="10">
        <v>166</v>
      </c>
      <c r="D196" s="116">
        <f t="shared" si="50"/>
        <v>185</v>
      </c>
      <c r="E196" s="56"/>
      <c r="F196" s="117" t="str">
        <f t="shared" si="45"/>
        <v>sprawdz</v>
      </c>
      <c r="G196" s="65"/>
      <c r="H196" s="10"/>
      <c r="I196" s="27"/>
      <c r="J196" s="117" t="str">
        <f t="shared" si="47"/>
        <v xml:space="preserve">uchwyty, światłowód, 0 </v>
      </c>
      <c r="K196" s="27"/>
      <c r="L196" s="31"/>
      <c r="M196" s="32"/>
      <c r="N196" s="30"/>
      <c r="O196" s="44"/>
      <c r="P196" s="33"/>
      <c r="Q196" s="19"/>
      <c r="R196" s="39">
        <v>1</v>
      </c>
      <c r="S196" s="30"/>
      <c r="T196" s="30"/>
      <c r="U196" s="34">
        <f t="shared" si="53"/>
        <v>2</v>
      </c>
      <c r="V196" s="35"/>
      <c r="W196" s="35"/>
      <c r="X196" s="18" t="str">
        <f t="shared" si="42"/>
        <v>AL.  4x50 mm2+AL. 1x25 mm2</v>
      </c>
      <c r="Y196" s="18" t="str">
        <f t="shared" si="43"/>
        <v xml:space="preserve"> przyłącze napow. nN</v>
      </c>
      <c r="Z196" s="18">
        <f t="shared" si="52"/>
        <v>0</v>
      </c>
      <c r="AA196" s="16"/>
      <c r="AB196" s="35"/>
      <c r="AC196" s="35"/>
      <c r="AD196" s="35"/>
      <c r="AE196" s="35"/>
      <c r="AF196" s="35"/>
      <c r="AG196" s="35"/>
      <c r="AH196" s="35"/>
      <c r="AI196" s="35"/>
    </row>
    <row r="197" spans="1:35" s="9" customFormat="1" ht="30" customHeight="1" x14ac:dyDescent="0.2">
      <c r="A197" s="36"/>
      <c r="B197" s="37"/>
      <c r="C197" s="54">
        <v>167</v>
      </c>
      <c r="D197" s="116">
        <f t="shared" si="50"/>
        <v>186</v>
      </c>
      <c r="E197" s="56"/>
      <c r="F197" s="117" t="str">
        <f t="shared" si="45"/>
        <v>sprawdz</v>
      </c>
      <c r="G197" s="29"/>
      <c r="H197" s="10"/>
      <c r="I197" s="27"/>
      <c r="J197" s="117" t="str">
        <f t="shared" si="47"/>
        <v xml:space="preserve">uchwyty, światłowód, 0 </v>
      </c>
      <c r="K197" s="27"/>
      <c r="L197" s="31"/>
      <c r="M197" s="32"/>
      <c r="N197" s="30"/>
      <c r="O197" s="44"/>
      <c r="P197" s="33"/>
      <c r="Q197" s="19"/>
      <c r="R197" s="39">
        <v>1</v>
      </c>
      <c r="S197" s="30"/>
      <c r="T197" s="30"/>
      <c r="U197" s="34">
        <f t="shared" si="53"/>
        <v>2</v>
      </c>
      <c r="V197" s="35"/>
      <c r="W197" s="35"/>
      <c r="X197" s="18" t="str">
        <f t="shared" si="42"/>
        <v>AL.  4x50 mm2+AL. 1x25 mm2</v>
      </c>
      <c r="Y197" s="18" t="str">
        <f t="shared" si="43"/>
        <v xml:space="preserve"> przyłącze napow. nN</v>
      </c>
      <c r="Z197" s="18">
        <f t="shared" si="52"/>
        <v>0</v>
      </c>
      <c r="AA197" s="16"/>
      <c r="AB197" s="35"/>
      <c r="AC197" s="35"/>
      <c r="AD197" s="35"/>
      <c r="AE197" s="35"/>
      <c r="AF197" s="35"/>
      <c r="AG197" s="35"/>
      <c r="AH197" s="35"/>
      <c r="AI197" s="35"/>
    </row>
    <row r="198" spans="1:35" s="9" customFormat="1" ht="30" customHeight="1" x14ac:dyDescent="0.2">
      <c r="A198" s="36"/>
      <c r="B198" s="37"/>
      <c r="C198" s="54">
        <v>168</v>
      </c>
      <c r="D198" s="116">
        <f t="shared" si="50"/>
        <v>187</v>
      </c>
      <c r="E198" s="56"/>
      <c r="F198" s="27"/>
      <c r="G198" s="65"/>
      <c r="H198" s="10"/>
      <c r="I198" s="27"/>
      <c r="J198" s="117" t="str">
        <f t="shared" si="47"/>
        <v xml:space="preserve">uchwyty, światłowód, 0 </v>
      </c>
      <c r="K198" s="27"/>
      <c r="L198" s="31"/>
      <c r="M198" s="32"/>
      <c r="N198" s="30"/>
      <c r="O198" s="30"/>
      <c r="P198" s="33"/>
      <c r="Q198" s="19"/>
      <c r="R198" s="39">
        <v>1</v>
      </c>
      <c r="S198" s="30"/>
      <c r="T198" s="30"/>
      <c r="U198" s="34">
        <f t="shared" si="53"/>
        <v>2</v>
      </c>
      <c r="V198" s="35"/>
      <c r="W198" s="35"/>
      <c r="X198" s="18" t="str">
        <f t="shared" si="42"/>
        <v>AL.  4x50 mm2+AL. 1x25 mm2</v>
      </c>
      <c r="Y198" s="18" t="str">
        <f t="shared" si="43"/>
        <v xml:space="preserve"> przyłącze napow. nN</v>
      </c>
      <c r="Z198" s="18">
        <f t="shared" si="52"/>
        <v>0</v>
      </c>
      <c r="AA198" s="16"/>
      <c r="AB198" s="35"/>
      <c r="AC198" s="35"/>
      <c r="AD198" s="35"/>
      <c r="AE198" s="35"/>
      <c r="AF198" s="35"/>
      <c r="AG198" s="35"/>
      <c r="AH198" s="35"/>
      <c r="AI198" s="35"/>
    </row>
    <row r="199" spans="1:35" s="9" customFormat="1" ht="30" customHeight="1" x14ac:dyDescent="0.2">
      <c r="A199" s="36"/>
      <c r="B199" s="37"/>
      <c r="C199" s="10">
        <v>169</v>
      </c>
      <c r="D199" s="116">
        <f t="shared" si="50"/>
        <v>188</v>
      </c>
      <c r="E199" s="56"/>
      <c r="F199" s="27"/>
      <c r="G199" s="65"/>
      <c r="H199" s="10"/>
      <c r="I199" s="27"/>
      <c r="J199" s="117" t="str">
        <f t="shared" si="47"/>
        <v xml:space="preserve">uchwyty, światłowód, 0 </v>
      </c>
      <c r="K199" s="27"/>
      <c r="L199" s="31"/>
      <c r="M199" s="32"/>
      <c r="N199" s="30"/>
      <c r="O199" s="44"/>
      <c r="P199" s="33"/>
      <c r="Q199" s="19"/>
      <c r="R199" s="39">
        <v>1</v>
      </c>
      <c r="S199" s="30"/>
      <c r="T199" s="30"/>
      <c r="U199" s="34">
        <f t="shared" si="53"/>
        <v>2</v>
      </c>
      <c r="V199" s="35"/>
      <c r="W199" s="35"/>
      <c r="X199" s="18" t="str">
        <f t="shared" si="42"/>
        <v>AL.  4x50 mm2+AL. 1x25 mm2</v>
      </c>
      <c r="Y199" s="18" t="str">
        <f t="shared" si="43"/>
        <v xml:space="preserve"> przyłącze napow. nN</v>
      </c>
      <c r="Z199" s="18">
        <f t="shared" si="52"/>
        <v>0</v>
      </c>
      <c r="AA199" s="16"/>
      <c r="AB199" s="35"/>
      <c r="AC199" s="35"/>
      <c r="AD199" s="35"/>
      <c r="AE199" s="35"/>
      <c r="AF199" s="35"/>
      <c r="AG199" s="35"/>
      <c r="AH199" s="35"/>
      <c r="AI199" s="35"/>
    </row>
    <row r="200" spans="1:35" s="9" customFormat="1" ht="30" customHeight="1" x14ac:dyDescent="0.2">
      <c r="A200" s="36"/>
      <c r="B200" s="37"/>
      <c r="C200" s="54">
        <v>170</v>
      </c>
      <c r="D200" s="116">
        <f t="shared" si="50"/>
        <v>189</v>
      </c>
      <c r="E200" s="56"/>
      <c r="F200" s="27"/>
      <c r="G200" s="65"/>
      <c r="H200" s="10"/>
      <c r="I200" s="27"/>
      <c r="J200" s="117" t="str">
        <f t="shared" si="47"/>
        <v xml:space="preserve">uchwyty, światłowód, 0 </v>
      </c>
      <c r="K200" s="27"/>
      <c r="L200" s="31"/>
      <c r="M200" s="32"/>
      <c r="N200" s="30"/>
      <c r="O200" s="44"/>
      <c r="P200" s="33"/>
      <c r="Q200" s="19"/>
      <c r="R200" s="30"/>
      <c r="S200" s="30"/>
      <c r="T200" s="30"/>
      <c r="U200" s="34">
        <f t="shared" si="53"/>
        <v>2</v>
      </c>
      <c r="V200" s="35"/>
      <c r="W200" s="35"/>
      <c r="X200" s="18" t="b">
        <f t="shared" si="42"/>
        <v>0</v>
      </c>
      <c r="Y200" s="18" t="str">
        <f t="shared" si="43"/>
        <v xml:space="preserve"> przyłącze napow. nN</v>
      </c>
      <c r="Z200" s="18">
        <f t="shared" si="52"/>
        <v>0</v>
      </c>
      <c r="AA200" s="16"/>
      <c r="AB200" s="35"/>
      <c r="AC200" s="35"/>
      <c r="AD200" s="35"/>
      <c r="AE200" s="35"/>
      <c r="AF200" s="35"/>
      <c r="AG200" s="35"/>
      <c r="AH200" s="35"/>
      <c r="AI200" s="35"/>
    </row>
    <row r="201" spans="1:35" s="9" customFormat="1" ht="30" customHeight="1" x14ac:dyDescent="0.2">
      <c r="A201" s="36"/>
      <c r="B201" s="37"/>
      <c r="C201" s="54">
        <v>171</v>
      </c>
      <c r="D201" s="116">
        <f t="shared" si="50"/>
        <v>190</v>
      </c>
      <c r="E201" s="53"/>
      <c r="F201" s="54"/>
      <c r="G201" s="54"/>
      <c r="H201" s="54"/>
      <c r="I201" s="54"/>
      <c r="J201" s="117" t="str">
        <f t="shared" si="47"/>
        <v xml:space="preserve">uchwyty, światłowód, 0 </v>
      </c>
      <c r="K201" s="27"/>
      <c r="L201" s="31"/>
      <c r="M201" s="32"/>
      <c r="N201" s="30"/>
      <c r="O201" s="30"/>
      <c r="P201" s="33"/>
      <c r="Q201" s="19"/>
      <c r="R201" s="30"/>
      <c r="S201" s="30"/>
      <c r="T201" s="30"/>
      <c r="U201" s="34">
        <f t="shared" si="53"/>
        <v>2</v>
      </c>
      <c r="V201" s="35"/>
      <c r="W201" s="35"/>
      <c r="X201" s="18" t="b">
        <f t="shared" ref="X201:X208" si="54">IF(R201=1,("AL.  4x50 mm2+AL. 1x25 mm2"),IF(R201=2,("AL.  4x50 mm2+AL. 2x25 mm2"),IF(R201=3,("AsXSn 4x50 mm2+AsXSn 1x25 mm2"),IF(R201=4,("AsXSn 4x50 mm2+AsXSn 2x25 mm2"),IF(R201=5,("AL.  4x50 mm2"),IF(R201=6,("AsXSn 4x50 mm2"),IF(R201=9,("2xAL. 2x25 mm2"),IF(R201=8,("3xAsXSn 4x50 mm2+AsXSn 2x25 mm2"),IF(R201=10,("AsXSn 4x70 mm2+AL.  4x50 mm2+AL. 2x25 mm2"),IF(R201=11,("AL.  7x50 mm2+AL. 2x25 mm2")))))))))))</f>
        <v>0</v>
      </c>
      <c r="Y201" s="18" t="str">
        <f t="shared" ref="Y201:Y264" si="55">IF(S201="T",(", lampa OU, przyłącze napow. nN"), (" przyłącze napow. nN"))</f>
        <v xml:space="preserve"> przyłącze napow. nN</v>
      </c>
      <c r="Z201" s="18">
        <f t="shared" si="52"/>
        <v>0</v>
      </c>
      <c r="AA201" s="16"/>
      <c r="AB201" s="35"/>
      <c r="AC201" s="35"/>
      <c r="AD201" s="35"/>
      <c r="AE201" s="35"/>
      <c r="AF201" s="35"/>
      <c r="AG201" s="35"/>
      <c r="AH201" s="35"/>
      <c r="AI201" s="35"/>
    </row>
    <row r="202" spans="1:35" s="9" customFormat="1" ht="30" customHeight="1" x14ac:dyDescent="0.2">
      <c r="A202" s="36"/>
      <c r="B202" s="37"/>
      <c r="C202" s="10">
        <v>172</v>
      </c>
      <c r="D202" s="116">
        <f t="shared" si="50"/>
        <v>191</v>
      </c>
      <c r="E202" s="53"/>
      <c r="F202" s="54"/>
      <c r="G202" s="54"/>
      <c r="H202" s="54"/>
      <c r="I202" s="54"/>
      <c r="J202" s="117" t="str">
        <f t="shared" si="47"/>
        <v xml:space="preserve">uchwyty, światłowód, 0 </v>
      </c>
      <c r="K202" s="27"/>
      <c r="L202" s="31"/>
      <c r="M202" s="32"/>
      <c r="N202" s="30"/>
      <c r="O202" s="30"/>
      <c r="P202" s="33"/>
      <c r="Q202" s="19"/>
      <c r="R202" s="30"/>
      <c r="S202" s="30"/>
      <c r="T202" s="30"/>
      <c r="U202" s="34">
        <f t="shared" si="53"/>
        <v>2</v>
      </c>
      <c r="V202" s="35"/>
      <c r="W202" s="35"/>
      <c r="X202" s="18" t="b">
        <f t="shared" si="54"/>
        <v>0</v>
      </c>
      <c r="Y202" s="18" t="str">
        <f t="shared" si="55"/>
        <v xml:space="preserve"> przyłącze napow. nN</v>
      </c>
      <c r="Z202" s="18">
        <f t="shared" si="52"/>
        <v>0</v>
      </c>
      <c r="AA202" s="16"/>
      <c r="AB202" s="35"/>
      <c r="AC202" s="35"/>
      <c r="AD202" s="35"/>
      <c r="AE202" s="35"/>
      <c r="AF202" s="35"/>
      <c r="AG202" s="35"/>
      <c r="AH202" s="35"/>
      <c r="AI202" s="35"/>
    </row>
    <row r="203" spans="1:35" s="9" customFormat="1" ht="30" customHeight="1" x14ac:dyDescent="0.2">
      <c r="A203" s="36"/>
      <c r="B203" s="37"/>
      <c r="C203" s="54">
        <v>173</v>
      </c>
      <c r="D203" s="116">
        <f t="shared" si="50"/>
        <v>192</v>
      </c>
      <c r="E203" s="56"/>
      <c r="F203" s="10"/>
      <c r="G203" s="10"/>
      <c r="H203" s="10"/>
      <c r="I203" s="10"/>
      <c r="J203" s="117" t="str">
        <f t="shared" ref="J203:J266" si="56">CONCATENATE("uchwyty, światłowód, ",Z203,IF(Q203=1, ", mufa i zapas", " "))</f>
        <v xml:space="preserve">uchwyty, światłowód, 0 </v>
      </c>
      <c r="K203" s="10"/>
      <c r="L203" s="31"/>
      <c r="M203" s="32"/>
      <c r="N203" s="30"/>
      <c r="O203" s="30"/>
      <c r="P203" s="33"/>
      <c r="Q203" s="19"/>
      <c r="R203" s="30"/>
      <c r="S203" s="30"/>
      <c r="T203" s="30"/>
      <c r="U203" s="34">
        <f t="shared" si="53"/>
        <v>2</v>
      </c>
      <c r="V203" s="35"/>
      <c r="W203" s="35"/>
      <c r="X203" s="18" t="b">
        <f t="shared" si="54"/>
        <v>0</v>
      </c>
      <c r="Y203" s="18" t="str">
        <f t="shared" si="55"/>
        <v xml:space="preserve"> przyłącze napow. nN</v>
      </c>
      <c r="Z203" s="18">
        <f t="shared" si="52"/>
        <v>0</v>
      </c>
      <c r="AA203" s="16"/>
      <c r="AB203" s="35"/>
      <c r="AC203" s="35"/>
      <c r="AD203" s="35"/>
      <c r="AE203" s="35"/>
      <c r="AF203" s="35"/>
      <c r="AG203" s="35"/>
      <c r="AH203" s="35"/>
      <c r="AI203" s="35"/>
    </row>
    <row r="204" spans="1:35" s="9" customFormat="1" ht="30" customHeight="1" x14ac:dyDescent="0.2">
      <c r="A204" s="36"/>
      <c r="B204" s="37"/>
      <c r="C204" s="54">
        <v>174</v>
      </c>
      <c r="D204" s="116">
        <f t="shared" si="50"/>
        <v>193</v>
      </c>
      <c r="E204" s="56"/>
      <c r="F204" s="10"/>
      <c r="G204" s="10"/>
      <c r="H204" s="10"/>
      <c r="I204" s="10"/>
      <c r="J204" s="117" t="str">
        <f t="shared" si="56"/>
        <v xml:space="preserve">uchwyty, światłowód, 0 </v>
      </c>
      <c r="K204" s="10"/>
      <c r="L204" s="31"/>
      <c r="M204" s="32"/>
      <c r="N204" s="30"/>
      <c r="O204" s="30"/>
      <c r="P204" s="33"/>
      <c r="Q204" s="19"/>
      <c r="R204" s="30"/>
      <c r="S204" s="30"/>
      <c r="T204" s="30"/>
      <c r="U204" s="34">
        <f t="shared" si="53"/>
        <v>2</v>
      </c>
      <c r="V204" s="35"/>
      <c r="W204" s="35"/>
      <c r="X204" s="18" t="b">
        <f t="shared" si="54"/>
        <v>0</v>
      </c>
      <c r="Y204" s="18" t="str">
        <f t="shared" si="55"/>
        <v xml:space="preserve"> przyłącze napow. nN</v>
      </c>
      <c r="Z204" s="18">
        <f t="shared" si="52"/>
        <v>0</v>
      </c>
      <c r="AA204" s="16"/>
      <c r="AB204" s="35"/>
      <c r="AC204" s="35"/>
      <c r="AD204" s="35"/>
      <c r="AE204" s="35"/>
      <c r="AF204" s="35"/>
      <c r="AG204" s="35"/>
      <c r="AH204" s="35"/>
      <c r="AI204" s="35"/>
    </row>
    <row r="205" spans="1:35" s="9" customFormat="1" ht="30" customHeight="1" x14ac:dyDescent="0.2">
      <c r="A205" s="36"/>
      <c r="B205" s="37"/>
      <c r="C205" s="10">
        <v>175</v>
      </c>
      <c r="D205" s="116">
        <f t="shared" si="50"/>
        <v>194</v>
      </c>
      <c r="E205" s="56"/>
      <c r="F205" s="27"/>
      <c r="G205" s="29"/>
      <c r="H205" s="10"/>
      <c r="I205" s="27"/>
      <c r="J205" s="117" t="str">
        <f t="shared" si="56"/>
        <v xml:space="preserve">uchwyty, światłowód, 0 </v>
      </c>
      <c r="K205" s="27"/>
      <c r="L205" s="31"/>
      <c r="M205" s="32"/>
      <c r="N205" s="30"/>
      <c r="O205" s="30"/>
      <c r="P205" s="33"/>
      <c r="Q205" s="19"/>
      <c r="R205" s="30"/>
      <c r="S205" s="30"/>
      <c r="T205" s="30"/>
      <c r="U205" s="34">
        <f t="shared" si="53"/>
        <v>2</v>
      </c>
      <c r="V205" s="35"/>
      <c r="W205" s="35"/>
      <c r="X205" s="18" t="b">
        <f t="shared" si="54"/>
        <v>0</v>
      </c>
      <c r="Y205" s="18" t="str">
        <f t="shared" si="55"/>
        <v xml:space="preserve"> przyłącze napow. nN</v>
      </c>
      <c r="Z205" s="18">
        <f t="shared" si="52"/>
        <v>0</v>
      </c>
      <c r="AA205" s="16"/>
      <c r="AB205" s="35"/>
      <c r="AC205" s="35"/>
      <c r="AD205" s="35"/>
      <c r="AE205" s="35"/>
      <c r="AF205" s="35"/>
      <c r="AG205" s="35"/>
      <c r="AH205" s="35"/>
      <c r="AI205" s="35"/>
    </row>
    <row r="206" spans="1:35" s="9" customFormat="1" ht="30" customHeight="1" x14ac:dyDescent="0.2">
      <c r="A206" s="36"/>
      <c r="B206" s="37"/>
      <c r="C206" s="10"/>
      <c r="D206" s="116">
        <f t="shared" si="50"/>
        <v>195</v>
      </c>
      <c r="E206" s="56"/>
      <c r="F206" s="27"/>
      <c r="G206" s="65"/>
      <c r="H206" s="10"/>
      <c r="I206" s="27"/>
      <c r="J206" s="117" t="str">
        <f t="shared" si="56"/>
        <v xml:space="preserve">uchwyty, światłowód, 0 </v>
      </c>
      <c r="K206" s="27"/>
      <c r="L206" s="31"/>
      <c r="M206" s="32"/>
      <c r="N206" s="30"/>
      <c r="O206" s="30"/>
      <c r="P206" s="33"/>
      <c r="Q206" s="19"/>
      <c r="R206" s="30"/>
      <c r="S206" s="30"/>
      <c r="T206" s="30"/>
      <c r="U206" s="34">
        <f t="shared" si="53"/>
        <v>2</v>
      </c>
      <c r="V206" s="35"/>
      <c r="W206" s="35"/>
      <c r="X206" s="18" t="b">
        <f t="shared" si="54"/>
        <v>0</v>
      </c>
      <c r="Y206" s="18" t="str">
        <f t="shared" si="55"/>
        <v xml:space="preserve"> przyłącze napow. nN</v>
      </c>
      <c r="Z206" s="18">
        <f t="shared" si="52"/>
        <v>0</v>
      </c>
      <c r="AA206" s="16"/>
      <c r="AB206" s="35"/>
      <c r="AC206" s="35"/>
      <c r="AD206" s="35"/>
      <c r="AE206" s="35"/>
      <c r="AF206" s="35"/>
      <c r="AG206" s="35"/>
      <c r="AH206" s="35"/>
      <c r="AI206" s="35"/>
    </row>
    <row r="207" spans="1:35" s="9" customFormat="1" ht="30" customHeight="1" x14ac:dyDescent="0.2">
      <c r="A207" s="36"/>
      <c r="B207" s="37"/>
      <c r="C207" s="10"/>
      <c r="D207" s="116">
        <f t="shared" si="50"/>
        <v>196</v>
      </c>
      <c r="E207" s="56"/>
      <c r="F207" s="27"/>
      <c r="G207" s="65"/>
      <c r="H207" s="10"/>
      <c r="I207" s="27"/>
      <c r="J207" s="117" t="str">
        <f t="shared" si="56"/>
        <v xml:space="preserve">uchwyty, światłowód, 0 </v>
      </c>
      <c r="K207" s="27"/>
      <c r="L207" s="31"/>
      <c r="M207" s="32"/>
      <c r="N207" s="30"/>
      <c r="O207" s="30"/>
      <c r="P207" s="33"/>
      <c r="Q207" s="19"/>
      <c r="R207" s="30"/>
      <c r="S207" s="30"/>
      <c r="T207" s="30"/>
      <c r="U207" s="34">
        <f t="shared" si="53"/>
        <v>2</v>
      </c>
      <c r="V207" s="35"/>
      <c r="W207" s="35"/>
      <c r="X207" s="18" t="b">
        <f t="shared" si="54"/>
        <v>0</v>
      </c>
      <c r="Y207" s="18" t="str">
        <f t="shared" si="55"/>
        <v xml:space="preserve"> przyłącze napow. nN</v>
      </c>
      <c r="Z207" s="18">
        <f t="shared" si="52"/>
        <v>0</v>
      </c>
      <c r="AA207" s="16"/>
      <c r="AB207" s="35"/>
      <c r="AC207" s="35"/>
      <c r="AD207" s="35"/>
      <c r="AE207" s="35"/>
      <c r="AF207" s="35"/>
      <c r="AG207" s="35"/>
      <c r="AH207" s="35"/>
      <c r="AI207" s="35"/>
    </row>
    <row r="208" spans="1:35" s="9" customFormat="1" ht="30" customHeight="1" x14ac:dyDescent="0.2">
      <c r="A208" s="36"/>
      <c r="B208" s="37"/>
      <c r="C208" s="10"/>
      <c r="D208" s="116">
        <f t="shared" si="50"/>
        <v>197</v>
      </c>
      <c r="E208" s="56"/>
      <c r="F208" s="27"/>
      <c r="G208" s="65"/>
      <c r="H208" s="10"/>
      <c r="I208" s="27"/>
      <c r="J208" s="117" t="str">
        <f t="shared" si="56"/>
        <v xml:space="preserve">uchwyty, światłowód, 0 </v>
      </c>
      <c r="K208" s="27"/>
      <c r="L208" s="31"/>
      <c r="M208" s="32"/>
      <c r="N208" s="30"/>
      <c r="O208" s="30"/>
      <c r="P208" s="33"/>
      <c r="Q208" s="19"/>
      <c r="R208" s="30"/>
      <c r="S208" s="30"/>
      <c r="T208" s="30"/>
      <c r="U208" s="34">
        <f t="shared" si="53"/>
        <v>2</v>
      </c>
      <c r="V208" s="35"/>
      <c r="W208" s="35"/>
      <c r="X208" s="18" t="b">
        <f t="shared" si="54"/>
        <v>0</v>
      </c>
      <c r="Y208" s="18" t="str">
        <f t="shared" si="55"/>
        <v xml:space="preserve"> przyłącze napow. nN</v>
      </c>
      <c r="Z208" s="18">
        <f t="shared" si="52"/>
        <v>0</v>
      </c>
      <c r="AA208" s="16"/>
      <c r="AB208" s="35"/>
      <c r="AC208" s="35"/>
      <c r="AD208" s="35"/>
      <c r="AE208" s="35"/>
      <c r="AF208" s="35"/>
      <c r="AG208" s="35"/>
      <c r="AH208" s="35"/>
      <c r="AI208" s="35"/>
    </row>
    <row r="209" spans="1:35" s="9" customFormat="1" ht="30" customHeight="1" x14ac:dyDescent="0.2">
      <c r="A209" s="36"/>
      <c r="B209" s="37"/>
      <c r="C209" s="10"/>
      <c r="D209" s="116">
        <f t="shared" si="50"/>
        <v>198</v>
      </c>
      <c r="E209" s="56"/>
      <c r="F209" s="27"/>
      <c r="G209" s="65"/>
      <c r="H209" s="10"/>
      <c r="I209" s="27"/>
      <c r="J209" s="117" t="str">
        <f t="shared" si="56"/>
        <v xml:space="preserve">uchwyty, światłowód, 0 </v>
      </c>
      <c r="K209" s="27"/>
      <c r="L209" s="31"/>
      <c r="M209" s="32"/>
      <c r="N209" s="30"/>
      <c r="O209" s="30"/>
      <c r="P209" s="33"/>
      <c r="Q209" s="19"/>
      <c r="R209" s="30"/>
      <c r="S209" s="30"/>
      <c r="T209" s="30"/>
      <c r="U209" s="34">
        <f t="shared" si="53"/>
        <v>2</v>
      </c>
      <c r="V209" s="35"/>
      <c r="W209" s="35"/>
      <c r="X209" s="18" t="b">
        <f t="shared" ref="X209:X272" si="57">IF(R209=1,("AL.  4x50 mm2+AL. 1x25 mm2"),IF(R209=2,("AL.  4x50 mm2+AL. 2x25 mm2"),IF(R209=3,("AsXSn 4x50 mm2+AsXSn 1x25 mm2"),IF(R209=4,("AsXSn 4x50 mm2+AsXSn 2x25 mm2"),IF(R209=5,("AL.  4x50 mm2"),IF(R209=6,("AsXSn 4x50 mm2"),IF(R209=9,("2xAL. 2x25 mm2"),IF(R209=8,("3xAsXSn 4x50 mm2+AsXSn 2x25 mm2")))))))))</f>
        <v>0</v>
      </c>
      <c r="Y209" s="18" t="str">
        <f t="shared" si="55"/>
        <v xml:space="preserve"> przyłącze napow. nN</v>
      </c>
      <c r="Z209" s="18">
        <f t="shared" si="52"/>
        <v>0</v>
      </c>
      <c r="AA209" s="16"/>
      <c r="AB209" s="35"/>
      <c r="AC209" s="35"/>
      <c r="AD209" s="35"/>
      <c r="AE209" s="35"/>
      <c r="AF209" s="35"/>
      <c r="AG209" s="35"/>
      <c r="AH209" s="35"/>
      <c r="AI209" s="35"/>
    </row>
    <row r="210" spans="1:35" s="9" customFormat="1" ht="30" customHeight="1" x14ac:dyDescent="0.2">
      <c r="A210" s="36"/>
      <c r="B210" s="37"/>
      <c r="C210" s="10"/>
      <c r="D210" s="116">
        <f t="shared" si="50"/>
        <v>199</v>
      </c>
      <c r="E210" s="56"/>
      <c r="F210" s="27"/>
      <c r="G210" s="65"/>
      <c r="H210" s="10"/>
      <c r="I210" s="27"/>
      <c r="J210" s="117" t="str">
        <f t="shared" si="56"/>
        <v xml:space="preserve">uchwyty, światłowód, 0 </v>
      </c>
      <c r="K210" s="27"/>
      <c r="L210" s="31"/>
      <c r="M210" s="32"/>
      <c r="N210" s="30"/>
      <c r="O210" s="30"/>
      <c r="P210" s="33"/>
      <c r="Q210" s="19"/>
      <c r="R210" s="30"/>
      <c r="S210" s="30"/>
      <c r="T210" s="30"/>
      <c r="U210" s="34">
        <f t="shared" si="53"/>
        <v>2</v>
      </c>
      <c r="V210" s="35"/>
      <c r="W210" s="35"/>
      <c r="X210" s="18" t="b">
        <f t="shared" si="57"/>
        <v>0</v>
      </c>
      <c r="Y210" s="18" t="str">
        <f t="shared" si="55"/>
        <v xml:space="preserve"> przyłącze napow. nN</v>
      </c>
      <c r="Z210" s="18">
        <f t="shared" si="52"/>
        <v>0</v>
      </c>
      <c r="AA210" s="16"/>
      <c r="AB210" s="35"/>
      <c r="AC210" s="35"/>
      <c r="AD210" s="35"/>
      <c r="AE210" s="35"/>
      <c r="AF210" s="35"/>
      <c r="AG210" s="35"/>
      <c r="AH210" s="35"/>
      <c r="AI210" s="35"/>
    </row>
    <row r="211" spans="1:35" s="9" customFormat="1" ht="30" customHeight="1" x14ac:dyDescent="0.2">
      <c r="A211" s="36"/>
      <c r="B211" s="37"/>
      <c r="C211" s="10"/>
      <c r="D211" s="116">
        <f t="shared" si="50"/>
        <v>200</v>
      </c>
      <c r="E211" s="56"/>
      <c r="F211" s="27"/>
      <c r="G211" s="65"/>
      <c r="H211" s="10"/>
      <c r="I211" s="27"/>
      <c r="J211" s="117" t="str">
        <f t="shared" si="56"/>
        <v xml:space="preserve">uchwyty, światłowód, 0 </v>
      </c>
      <c r="K211" s="27"/>
      <c r="L211" s="31"/>
      <c r="M211" s="32"/>
      <c r="N211" s="30"/>
      <c r="O211" s="30"/>
      <c r="P211" s="33"/>
      <c r="Q211" s="19"/>
      <c r="R211" s="30"/>
      <c r="S211" s="30"/>
      <c r="T211" s="30"/>
      <c r="U211" s="34">
        <f t="shared" si="53"/>
        <v>2</v>
      </c>
      <c r="V211" s="35"/>
      <c r="W211" s="35"/>
      <c r="X211" s="18" t="b">
        <f t="shared" si="57"/>
        <v>0</v>
      </c>
      <c r="Y211" s="18" t="str">
        <f t="shared" si="55"/>
        <v xml:space="preserve"> przyłącze napow. nN</v>
      </c>
      <c r="Z211" s="18">
        <f t="shared" si="52"/>
        <v>0</v>
      </c>
      <c r="AA211" s="16"/>
      <c r="AB211" s="35"/>
      <c r="AC211" s="35"/>
      <c r="AD211" s="35"/>
      <c r="AE211" s="35"/>
      <c r="AF211" s="35"/>
      <c r="AG211" s="35"/>
      <c r="AH211" s="35"/>
      <c r="AI211" s="35"/>
    </row>
    <row r="212" spans="1:35" s="9" customFormat="1" ht="30" customHeight="1" x14ac:dyDescent="0.2">
      <c r="A212" s="36"/>
      <c r="B212" s="37"/>
      <c r="C212" s="10"/>
      <c r="D212" s="116">
        <f t="shared" si="50"/>
        <v>201</v>
      </c>
      <c r="E212" s="56"/>
      <c r="F212" s="27"/>
      <c r="G212" s="65"/>
      <c r="H212" s="10"/>
      <c r="I212" s="27"/>
      <c r="J212" s="117" t="str">
        <f t="shared" si="56"/>
        <v xml:space="preserve">uchwyty, światłowód, 0 </v>
      </c>
      <c r="K212" s="27"/>
      <c r="L212" s="31"/>
      <c r="M212" s="32"/>
      <c r="N212" s="30"/>
      <c r="O212" s="30"/>
      <c r="P212" s="33"/>
      <c r="Q212" s="19"/>
      <c r="R212" s="30"/>
      <c r="S212" s="30"/>
      <c r="T212" s="30"/>
      <c r="U212" s="34">
        <f t="shared" si="53"/>
        <v>2</v>
      </c>
      <c r="V212" s="35"/>
      <c r="W212" s="35"/>
      <c r="X212" s="18" t="b">
        <f t="shared" si="57"/>
        <v>0</v>
      </c>
      <c r="Y212" s="18" t="str">
        <f t="shared" si="55"/>
        <v xml:space="preserve"> przyłącze napow. nN</v>
      </c>
      <c r="Z212" s="18">
        <f t="shared" si="52"/>
        <v>0</v>
      </c>
      <c r="AA212" s="16"/>
      <c r="AB212" s="35"/>
      <c r="AC212" s="35"/>
      <c r="AD212" s="35"/>
      <c r="AE212" s="35"/>
      <c r="AF212" s="35"/>
      <c r="AG212" s="35"/>
      <c r="AH212" s="35"/>
      <c r="AI212" s="35"/>
    </row>
    <row r="213" spans="1:35" s="9" customFormat="1" ht="30" customHeight="1" x14ac:dyDescent="0.2">
      <c r="A213" s="36"/>
      <c r="B213" s="37"/>
      <c r="C213" s="10"/>
      <c r="D213" s="116">
        <f t="shared" si="50"/>
        <v>202</v>
      </c>
      <c r="E213" s="56"/>
      <c r="F213" s="27"/>
      <c r="G213" s="65"/>
      <c r="H213" s="10"/>
      <c r="I213" s="27"/>
      <c r="J213" s="117" t="str">
        <f t="shared" si="56"/>
        <v xml:space="preserve">uchwyty, światłowód, 0 </v>
      </c>
      <c r="K213" s="27"/>
      <c r="L213" s="31"/>
      <c r="M213" s="32"/>
      <c r="N213" s="30"/>
      <c r="O213" s="30"/>
      <c r="P213" s="33"/>
      <c r="Q213" s="19"/>
      <c r="R213" s="30"/>
      <c r="S213" s="30"/>
      <c r="T213" s="30"/>
      <c r="U213" s="34">
        <f t="shared" si="53"/>
        <v>2</v>
      </c>
      <c r="V213" s="35"/>
      <c r="W213" s="35"/>
      <c r="X213" s="18" t="b">
        <f t="shared" si="57"/>
        <v>0</v>
      </c>
      <c r="Y213" s="18" t="str">
        <f t="shared" si="55"/>
        <v xml:space="preserve"> przyłącze napow. nN</v>
      </c>
      <c r="Z213" s="18">
        <f t="shared" si="52"/>
        <v>0</v>
      </c>
      <c r="AA213" s="16"/>
      <c r="AB213" s="35"/>
      <c r="AC213" s="35"/>
      <c r="AD213" s="35"/>
      <c r="AE213" s="35"/>
      <c r="AF213" s="35"/>
      <c r="AG213" s="35"/>
      <c r="AH213" s="35"/>
      <c r="AI213" s="35"/>
    </row>
    <row r="214" spans="1:35" s="9" customFormat="1" ht="30" customHeight="1" x14ac:dyDescent="0.2">
      <c r="A214" s="36"/>
      <c r="B214" s="37"/>
      <c r="C214" s="10"/>
      <c r="D214" s="116">
        <f t="shared" si="50"/>
        <v>203</v>
      </c>
      <c r="E214" s="56"/>
      <c r="F214" s="27"/>
      <c r="G214" s="65"/>
      <c r="H214" s="10"/>
      <c r="I214" s="27"/>
      <c r="J214" s="117" t="str">
        <f t="shared" si="56"/>
        <v xml:space="preserve">uchwyty, światłowód, 0 </v>
      </c>
      <c r="K214" s="27"/>
      <c r="L214" s="31"/>
      <c r="M214" s="32"/>
      <c r="N214" s="30"/>
      <c r="O214" s="30"/>
      <c r="P214" s="33"/>
      <c r="Q214" s="19"/>
      <c r="R214" s="30"/>
      <c r="S214" s="30"/>
      <c r="T214" s="30"/>
      <c r="U214" s="34">
        <f t="shared" si="53"/>
        <v>2</v>
      </c>
      <c r="V214" s="35"/>
      <c r="W214" s="35"/>
      <c r="X214" s="18" t="b">
        <f t="shared" si="57"/>
        <v>0</v>
      </c>
      <c r="Y214" s="18" t="str">
        <f t="shared" si="55"/>
        <v xml:space="preserve"> przyłącze napow. nN</v>
      </c>
      <c r="Z214" s="18">
        <f t="shared" si="52"/>
        <v>0</v>
      </c>
      <c r="AA214" s="16"/>
      <c r="AB214" s="35"/>
      <c r="AC214" s="35"/>
      <c r="AD214" s="35"/>
      <c r="AE214" s="35"/>
      <c r="AF214" s="35"/>
      <c r="AG214" s="35"/>
      <c r="AH214" s="35"/>
      <c r="AI214" s="35"/>
    </row>
    <row r="215" spans="1:35" s="9" customFormat="1" ht="30" customHeight="1" x14ac:dyDescent="0.2">
      <c r="A215" s="36"/>
      <c r="B215" s="37"/>
      <c r="C215" s="10"/>
      <c r="D215" s="116">
        <f t="shared" si="50"/>
        <v>204</v>
      </c>
      <c r="E215" s="56"/>
      <c r="F215" s="27"/>
      <c r="G215" s="65"/>
      <c r="H215" s="10"/>
      <c r="I215" s="27"/>
      <c r="J215" s="117" t="str">
        <f t="shared" si="56"/>
        <v xml:space="preserve">uchwyty, światłowód, 0 </v>
      </c>
      <c r="K215" s="27"/>
      <c r="L215" s="31"/>
      <c r="M215" s="32"/>
      <c r="N215" s="30"/>
      <c r="O215" s="30"/>
      <c r="P215" s="33"/>
      <c r="Q215" s="19"/>
      <c r="R215" s="30"/>
      <c r="S215" s="30"/>
      <c r="T215" s="30"/>
      <c r="U215" s="34">
        <f t="shared" si="53"/>
        <v>2</v>
      </c>
      <c r="V215" s="35"/>
      <c r="W215" s="35"/>
      <c r="X215" s="18" t="b">
        <f t="shared" si="57"/>
        <v>0</v>
      </c>
      <c r="Y215" s="18" t="str">
        <f t="shared" si="55"/>
        <v xml:space="preserve"> przyłącze napow. nN</v>
      </c>
      <c r="Z215" s="18">
        <f t="shared" si="52"/>
        <v>0</v>
      </c>
      <c r="AA215" s="16"/>
      <c r="AB215" s="35"/>
      <c r="AC215" s="35"/>
      <c r="AD215" s="35"/>
      <c r="AE215" s="35"/>
      <c r="AF215" s="35"/>
      <c r="AG215" s="35"/>
      <c r="AH215" s="35"/>
      <c r="AI215" s="35"/>
    </row>
    <row r="216" spans="1:35" s="9" customFormat="1" ht="30" customHeight="1" x14ac:dyDescent="0.2">
      <c r="A216" s="36"/>
      <c r="B216" s="37"/>
      <c r="C216" s="10"/>
      <c r="D216" s="116">
        <f t="shared" ref="D216:D264" si="58">MAX(D215:E215)+1</f>
        <v>205</v>
      </c>
      <c r="E216" s="56"/>
      <c r="F216" s="27"/>
      <c r="G216" s="65"/>
      <c r="H216" s="10"/>
      <c r="I216" s="27"/>
      <c r="J216" s="117" t="str">
        <f t="shared" si="56"/>
        <v xml:space="preserve">uchwyty, światłowód, 0 </v>
      </c>
      <c r="K216" s="27"/>
      <c r="L216" s="31"/>
      <c r="M216" s="32"/>
      <c r="N216" s="30"/>
      <c r="O216" s="30"/>
      <c r="P216" s="33"/>
      <c r="Q216" s="19"/>
      <c r="R216" s="30"/>
      <c r="S216" s="30"/>
      <c r="T216" s="30"/>
      <c r="U216" s="34">
        <f t="shared" si="53"/>
        <v>2</v>
      </c>
      <c r="V216" s="35"/>
      <c r="W216" s="35"/>
      <c r="X216" s="18" t="b">
        <f t="shared" si="57"/>
        <v>0</v>
      </c>
      <c r="Y216" s="18" t="str">
        <f t="shared" si="55"/>
        <v xml:space="preserve"> przyłącze napow. nN</v>
      </c>
      <c r="Z216" s="18">
        <f t="shared" si="52"/>
        <v>0</v>
      </c>
      <c r="AA216" s="16"/>
      <c r="AB216" s="35"/>
      <c r="AC216" s="35"/>
      <c r="AD216" s="35"/>
      <c r="AE216" s="35"/>
      <c r="AF216" s="35"/>
      <c r="AG216" s="35"/>
      <c r="AH216" s="35"/>
      <c r="AI216" s="35"/>
    </row>
    <row r="217" spans="1:35" s="9" customFormat="1" ht="30" customHeight="1" x14ac:dyDescent="0.2">
      <c r="A217" s="36"/>
      <c r="B217" s="37"/>
      <c r="C217" s="10"/>
      <c r="D217" s="116">
        <f t="shared" si="58"/>
        <v>206</v>
      </c>
      <c r="E217" s="56"/>
      <c r="F217" s="27"/>
      <c r="G217" s="65"/>
      <c r="H217" s="10"/>
      <c r="I217" s="27"/>
      <c r="J217" s="117" t="str">
        <f t="shared" si="56"/>
        <v xml:space="preserve">uchwyty, światłowód, 0 </v>
      </c>
      <c r="K217" s="27"/>
      <c r="L217" s="31"/>
      <c r="M217" s="32"/>
      <c r="N217" s="30"/>
      <c r="O217" s="30"/>
      <c r="P217" s="33"/>
      <c r="Q217" s="19"/>
      <c r="R217" s="30"/>
      <c r="S217" s="30"/>
      <c r="T217" s="30"/>
      <c r="U217" s="34">
        <f t="shared" si="53"/>
        <v>2</v>
      </c>
      <c r="V217" s="35"/>
      <c r="W217" s="35"/>
      <c r="X217" s="18" t="b">
        <f t="shared" si="57"/>
        <v>0</v>
      </c>
      <c r="Y217" s="18" t="str">
        <f t="shared" si="55"/>
        <v xml:space="preserve"> przyłącze napow. nN</v>
      </c>
      <c r="Z217" s="18">
        <f t="shared" si="52"/>
        <v>0</v>
      </c>
      <c r="AA217" s="16"/>
      <c r="AB217" s="35"/>
      <c r="AC217" s="35"/>
      <c r="AD217" s="35"/>
      <c r="AE217" s="35"/>
      <c r="AF217" s="35"/>
      <c r="AG217" s="35"/>
      <c r="AH217" s="35"/>
      <c r="AI217" s="35"/>
    </row>
    <row r="218" spans="1:35" s="9" customFormat="1" ht="30" customHeight="1" x14ac:dyDescent="0.2">
      <c r="A218" s="36"/>
      <c r="B218" s="37"/>
      <c r="C218" s="10"/>
      <c r="D218" s="116">
        <f t="shared" si="58"/>
        <v>207</v>
      </c>
      <c r="E218" s="56"/>
      <c r="F218" s="27"/>
      <c r="G218" s="65"/>
      <c r="H218" s="10"/>
      <c r="I218" s="27"/>
      <c r="J218" s="117" t="str">
        <f t="shared" si="56"/>
        <v xml:space="preserve">uchwyty, światłowód, 0 </v>
      </c>
      <c r="K218" s="27"/>
      <c r="L218" s="31"/>
      <c r="M218" s="32"/>
      <c r="N218" s="30"/>
      <c r="O218" s="30"/>
      <c r="P218" s="33"/>
      <c r="Q218" s="19"/>
      <c r="R218" s="30"/>
      <c r="S218" s="30"/>
      <c r="T218" s="30"/>
      <c r="U218" s="34">
        <f t="shared" si="53"/>
        <v>2</v>
      </c>
      <c r="V218" s="35"/>
      <c r="W218" s="35"/>
      <c r="X218" s="18" t="b">
        <f t="shared" si="57"/>
        <v>0</v>
      </c>
      <c r="Y218" s="18" t="str">
        <f t="shared" si="55"/>
        <v xml:space="preserve"> przyłącze napow. nN</v>
      </c>
      <c r="Z218" s="18">
        <f t="shared" si="52"/>
        <v>0</v>
      </c>
      <c r="AA218" s="16"/>
      <c r="AB218" s="35"/>
      <c r="AC218" s="35"/>
      <c r="AD218" s="35"/>
      <c r="AE218" s="35"/>
      <c r="AF218" s="35"/>
      <c r="AG218" s="35"/>
      <c r="AH218" s="35"/>
      <c r="AI218" s="35"/>
    </row>
    <row r="219" spans="1:35" s="9" customFormat="1" ht="30" customHeight="1" x14ac:dyDescent="0.2">
      <c r="A219" s="36"/>
      <c r="B219" s="37"/>
      <c r="C219" s="10"/>
      <c r="D219" s="116">
        <f t="shared" si="58"/>
        <v>208</v>
      </c>
      <c r="E219" s="56"/>
      <c r="F219" s="27"/>
      <c r="G219" s="65"/>
      <c r="H219" s="10"/>
      <c r="I219" s="27"/>
      <c r="J219" s="117" t="str">
        <f t="shared" si="56"/>
        <v xml:space="preserve">uchwyty, światłowód, 0 </v>
      </c>
      <c r="K219" s="27"/>
      <c r="L219" s="31"/>
      <c r="M219" s="32"/>
      <c r="N219" s="30"/>
      <c r="O219" s="30"/>
      <c r="P219" s="33"/>
      <c r="Q219" s="19"/>
      <c r="R219" s="30"/>
      <c r="S219" s="30"/>
      <c r="T219" s="30"/>
      <c r="U219" s="34">
        <f t="shared" si="53"/>
        <v>2</v>
      </c>
      <c r="V219" s="35"/>
      <c r="W219" s="35"/>
      <c r="X219" s="18" t="b">
        <f t="shared" si="57"/>
        <v>0</v>
      </c>
      <c r="Y219" s="18" t="str">
        <f t="shared" si="55"/>
        <v xml:space="preserve"> przyłącze napow. nN</v>
      </c>
      <c r="Z219" s="18">
        <f t="shared" si="52"/>
        <v>0</v>
      </c>
      <c r="AA219" s="16"/>
      <c r="AB219" s="35"/>
      <c r="AC219" s="35"/>
      <c r="AD219" s="35"/>
      <c r="AE219" s="35"/>
      <c r="AF219" s="35"/>
      <c r="AG219" s="35"/>
      <c r="AH219" s="35"/>
      <c r="AI219" s="35"/>
    </row>
    <row r="220" spans="1:35" s="9" customFormat="1" ht="30" customHeight="1" x14ac:dyDescent="0.2">
      <c r="A220" s="36"/>
      <c r="B220" s="37"/>
      <c r="C220" s="10"/>
      <c r="D220" s="116">
        <f t="shared" si="58"/>
        <v>209</v>
      </c>
      <c r="E220" s="56"/>
      <c r="F220" s="27"/>
      <c r="G220" s="65"/>
      <c r="H220" s="10"/>
      <c r="I220" s="27"/>
      <c r="J220" s="117" t="str">
        <f t="shared" si="56"/>
        <v xml:space="preserve">uchwyty, światłowód, 0 </v>
      </c>
      <c r="K220" s="27"/>
      <c r="L220" s="31"/>
      <c r="M220" s="32"/>
      <c r="N220" s="30"/>
      <c r="O220" s="30"/>
      <c r="P220" s="33"/>
      <c r="Q220" s="19"/>
      <c r="R220" s="30"/>
      <c r="S220" s="30"/>
      <c r="T220" s="30"/>
      <c r="U220" s="34">
        <f t="shared" si="53"/>
        <v>2</v>
      </c>
      <c r="V220" s="35"/>
      <c r="W220" s="35"/>
      <c r="X220" s="18" t="b">
        <f t="shared" si="57"/>
        <v>0</v>
      </c>
      <c r="Y220" s="18" t="str">
        <f t="shared" si="55"/>
        <v xml:space="preserve"> przyłącze napow. nN</v>
      </c>
      <c r="Z220" s="18">
        <f t="shared" si="52"/>
        <v>0</v>
      </c>
      <c r="AA220" s="16"/>
      <c r="AB220" s="35"/>
      <c r="AC220" s="35"/>
      <c r="AD220" s="35"/>
      <c r="AE220" s="35"/>
      <c r="AF220" s="35"/>
      <c r="AG220" s="35"/>
      <c r="AH220" s="35"/>
      <c r="AI220" s="35"/>
    </row>
    <row r="221" spans="1:35" s="9" customFormat="1" ht="30" customHeight="1" x14ac:dyDescent="0.2">
      <c r="A221" s="36"/>
      <c r="B221" s="37"/>
      <c r="C221" s="10"/>
      <c r="D221" s="116">
        <f t="shared" si="58"/>
        <v>210</v>
      </c>
      <c r="E221" s="56"/>
      <c r="F221" s="27"/>
      <c r="G221" s="65"/>
      <c r="H221" s="10"/>
      <c r="I221" s="27"/>
      <c r="J221" s="117" t="str">
        <f t="shared" si="56"/>
        <v xml:space="preserve">uchwyty, światłowód, 0 </v>
      </c>
      <c r="K221" s="27"/>
      <c r="L221" s="31"/>
      <c r="M221" s="32"/>
      <c r="N221" s="30"/>
      <c r="O221" s="30"/>
      <c r="P221" s="33"/>
      <c r="Q221" s="19"/>
      <c r="R221" s="30"/>
      <c r="S221" s="30"/>
      <c r="T221" s="30"/>
      <c r="U221" s="34">
        <f t="shared" si="53"/>
        <v>2</v>
      </c>
      <c r="V221" s="35"/>
      <c r="W221" s="35"/>
      <c r="X221" s="18" t="b">
        <f t="shared" si="57"/>
        <v>0</v>
      </c>
      <c r="Y221" s="18" t="str">
        <f t="shared" si="55"/>
        <v xml:space="preserve"> przyłącze napow. nN</v>
      </c>
      <c r="Z221" s="18">
        <f t="shared" si="52"/>
        <v>0</v>
      </c>
      <c r="AA221" s="16"/>
      <c r="AB221" s="35"/>
      <c r="AC221" s="35"/>
      <c r="AD221" s="35"/>
      <c r="AE221" s="35"/>
      <c r="AF221" s="35"/>
      <c r="AG221" s="35"/>
      <c r="AH221" s="35"/>
      <c r="AI221" s="35"/>
    </row>
    <row r="222" spans="1:35" s="9" customFormat="1" ht="30" customHeight="1" x14ac:dyDescent="0.2">
      <c r="A222" s="36"/>
      <c r="B222" s="37"/>
      <c r="C222" s="10"/>
      <c r="D222" s="116">
        <f t="shared" si="58"/>
        <v>211</v>
      </c>
      <c r="E222" s="56"/>
      <c r="F222" s="27"/>
      <c r="G222" s="65"/>
      <c r="H222" s="10"/>
      <c r="I222" s="27"/>
      <c r="J222" s="117" t="str">
        <f t="shared" si="56"/>
        <v xml:space="preserve">uchwyty, światłowód, 0 </v>
      </c>
      <c r="K222" s="27"/>
      <c r="L222" s="31"/>
      <c r="M222" s="32"/>
      <c r="N222" s="30"/>
      <c r="O222" s="30"/>
      <c r="P222" s="33"/>
      <c r="Q222" s="19"/>
      <c r="R222" s="30"/>
      <c r="S222" s="30"/>
      <c r="T222" s="30"/>
      <c r="U222" s="34">
        <f t="shared" si="53"/>
        <v>2</v>
      </c>
      <c r="V222" s="35"/>
      <c r="W222" s="35"/>
      <c r="X222" s="18" t="b">
        <f t="shared" si="57"/>
        <v>0</v>
      </c>
      <c r="Y222" s="18" t="str">
        <f t="shared" si="55"/>
        <v xml:space="preserve"> przyłącze napow. nN</v>
      </c>
      <c r="Z222" s="18">
        <f t="shared" si="52"/>
        <v>0</v>
      </c>
      <c r="AA222" s="16"/>
      <c r="AB222" s="35"/>
      <c r="AC222" s="35"/>
      <c r="AD222" s="35"/>
      <c r="AE222" s="35"/>
      <c r="AF222" s="35"/>
      <c r="AG222" s="35"/>
      <c r="AH222" s="35"/>
      <c r="AI222" s="35"/>
    </row>
    <row r="223" spans="1:35" s="9" customFormat="1" ht="30" customHeight="1" x14ac:dyDescent="0.2">
      <c r="A223" s="36"/>
      <c r="B223" s="37"/>
      <c r="C223" s="54"/>
      <c r="D223" s="116">
        <f t="shared" si="58"/>
        <v>212</v>
      </c>
      <c r="E223" s="53"/>
      <c r="F223" s="54"/>
      <c r="G223" s="54"/>
      <c r="H223" s="54"/>
      <c r="I223" s="54"/>
      <c r="J223" s="117" t="str">
        <f t="shared" si="56"/>
        <v xml:space="preserve">uchwyty, światłowód, 0 </v>
      </c>
      <c r="K223" s="27"/>
      <c r="L223" s="31"/>
      <c r="M223" s="32"/>
      <c r="N223" s="30"/>
      <c r="O223" s="30"/>
      <c r="P223" s="33"/>
      <c r="Q223" s="19"/>
      <c r="R223" s="30"/>
      <c r="S223" s="30"/>
      <c r="T223" s="30"/>
      <c r="U223" s="34">
        <f>SUM(U120:U222)</f>
        <v>2438</v>
      </c>
      <c r="V223" s="32"/>
      <c r="W223" s="35"/>
      <c r="X223" s="18" t="b">
        <f t="shared" si="57"/>
        <v>0</v>
      </c>
      <c r="Y223" s="18" t="str">
        <f t="shared" si="55"/>
        <v xml:space="preserve"> przyłącze napow. nN</v>
      </c>
      <c r="Z223" s="18">
        <f t="shared" si="52"/>
        <v>0</v>
      </c>
      <c r="AA223" s="16"/>
      <c r="AB223" s="35"/>
      <c r="AC223" s="35"/>
      <c r="AD223" s="35"/>
      <c r="AE223" s="35"/>
      <c r="AF223" s="35"/>
      <c r="AG223" s="35"/>
      <c r="AH223" s="35"/>
      <c r="AI223" s="35"/>
    </row>
    <row r="224" spans="1:35" s="9" customFormat="1" ht="30" customHeight="1" x14ac:dyDescent="0.2">
      <c r="A224" s="36"/>
      <c r="B224" s="37"/>
      <c r="C224" s="54"/>
      <c r="D224" s="116">
        <f t="shared" si="58"/>
        <v>213</v>
      </c>
      <c r="E224" s="53"/>
      <c r="F224" s="54"/>
      <c r="G224" s="54"/>
      <c r="H224" s="54"/>
      <c r="I224" s="54"/>
      <c r="J224" s="117" t="str">
        <f t="shared" si="56"/>
        <v xml:space="preserve">uchwyty, światłowód, 0 </v>
      </c>
      <c r="K224" s="27"/>
      <c r="L224" s="31"/>
      <c r="M224" s="32"/>
      <c r="N224" s="30"/>
      <c r="O224" s="30"/>
      <c r="P224" s="33"/>
      <c r="Q224" s="19"/>
      <c r="R224" s="30"/>
      <c r="S224" s="30"/>
      <c r="T224" s="30"/>
      <c r="U224" s="34">
        <v>2738</v>
      </c>
      <c r="V224" s="35"/>
      <c r="W224" s="35"/>
      <c r="X224" s="18" t="b">
        <f t="shared" si="57"/>
        <v>0</v>
      </c>
      <c r="Y224" s="18" t="str">
        <f t="shared" si="55"/>
        <v xml:space="preserve"> przyłącze napow. nN</v>
      </c>
      <c r="Z224" s="18">
        <f t="shared" si="52"/>
        <v>0</v>
      </c>
      <c r="AA224" s="16"/>
      <c r="AB224" s="35"/>
      <c r="AC224" s="35"/>
      <c r="AD224" s="35"/>
      <c r="AE224" s="35"/>
      <c r="AF224" s="35"/>
      <c r="AG224" s="35"/>
      <c r="AH224" s="35"/>
      <c r="AI224" s="35"/>
    </row>
    <row r="225" spans="1:35" s="9" customFormat="1" ht="30" customHeight="1" x14ac:dyDescent="0.2">
      <c r="A225" s="36"/>
      <c r="B225" s="37"/>
      <c r="C225" s="59"/>
      <c r="D225" s="116">
        <f t="shared" si="58"/>
        <v>214</v>
      </c>
      <c r="E225" s="62"/>
      <c r="F225" s="59"/>
      <c r="G225" s="59"/>
      <c r="H225" s="59"/>
      <c r="I225" s="59"/>
      <c r="J225" s="117" t="str">
        <f t="shared" si="56"/>
        <v xml:space="preserve">uchwyty, światłowód, 0 </v>
      </c>
      <c r="K225" s="59"/>
      <c r="L225" s="31"/>
      <c r="M225" s="32"/>
      <c r="N225" s="69"/>
      <c r="O225" s="69"/>
      <c r="P225" s="33"/>
      <c r="Q225" s="19"/>
      <c r="R225" s="69"/>
      <c r="S225" s="69"/>
      <c r="T225" s="69"/>
      <c r="U225" s="34">
        <f t="shared" si="53"/>
        <v>2</v>
      </c>
      <c r="V225" s="35"/>
      <c r="W225" s="35"/>
      <c r="X225" s="18" t="b">
        <f t="shared" si="57"/>
        <v>0</v>
      </c>
      <c r="Y225" s="18" t="str">
        <f t="shared" si="55"/>
        <v xml:space="preserve"> przyłącze napow. nN</v>
      </c>
      <c r="Z225" s="18">
        <f t="shared" si="52"/>
        <v>0</v>
      </c>
      <c r="AA225" s="16"/>
      <c r="AB225" s="35"/>
      <c r="AC225" s="35"/>
      <c r="AD225" s="35"/>
      <c r="AE225" s="35"/>
      <c r="AF225" s="35"/>
      <c r="AG225" s="35"/>
      <c r="AH225" s="35"/>
      <c r="AI225" s="35"/>
    </row>
    <row r="226" spans="1:35" s="9" customFormat="1" ht="30" customHeight="1" x14ac:dyDescent="0.2">
      <c r="A226" s="36"/>
      <c r="B226" s="37"/>
      <c r="C226" s="61"/>
      <c r="D226" s="116">
        <f t="shared" si="58"/>
        <v>215</v>
      </c>
      <c r="E226" s="60"/>
      <c r="F226" s="61"/>
      <c r="G226" s="61"/>
      <c r="H226" s="61"/>
      <c r="I226" s="61"/>
      <c r="J226" s="117" t="str">
        <f t="shared" si="56"/>
        <v xml:space="preserve">uchwyty, światłowód, 0 </v>
      </c>
      <c r="K226" s="61"/>
      <c r="L226" s="31"/>
      <c r="M226" s="32"/>
      <c r="N226" s="58"/>
      <c r="O226" s="58"/>
      <c r="P226" s="33"/>
      <c r="Q226" s="19"/>
      <c r="R226" s="58"/>
      <c r="S226" s="58"/>
      <c r="T226" s="58"/>
      <c r="U226" s="34">
        <f t="shared" si="53"/>
        <v>2</v>
      </c>
      <c r="V226" s="35"/>
      <c r="W226" s="35"/>
      <c r="X226" s="18" t="b">
        <f t="shared" si="57"/>
        <v>0</v>
      </c>
      <c r="Y226" s="18" t="str">
        <f t="shared" si="55"/>
        <v xml:space="preserve"> przyłącze napow. nN</v>
      </c>
      <c r="Z226" s="18">
        <f t="shared" ref="Z226:Z283" si="59">IF(OR(N226="Kr",N226="K"),"wspornik krańcowy",IF(N226="P","wspornik przelotowy",IF(OR(N226="Nr",N226="RNKr",N226="Np."),"wspornik narożny",IF(N226="N","wspornik narożny",IF(N226="Or","wspornik odporowy",IF(OR(N226="RPP",N226="RPPb",N226="RPPR"),"wspornik przelotowy",IF(N226="RPK","wspornik przelotowy",IF(OR(N226="RPKr",N226="RPKb"),"wspornik przelotowy",IF(N226="BN","wspornik przelotowy",0)))))))))</f>
        <v>0</v>
      </c>
      <c r="AA226" s="16"/>
      <c r="AB226" s="35"/>
      <c r="AC226" s="35"/>
      <c r="AD226" s="35"/>
      <c r="AE226" s="35"/>
      <c r="AF226" s="35"/>
      <c r="AG226" s="35"/>
      <c r="AH226" s="35"/>
      <c r="AI226" s="35"/>
    </row>
    <row r="227" spans="1:35" s="9" customFormat="1" ht="30" customHeight="1" x14ac:dyDescent="0.2">
      <c r="A227" s="36"/>
      <c r="B227" s="37"/>
      <c r="C227" s="63"/>
      <c r="D227" s="116">
        <f t="shared" si="58"/>
        <v>216</v>
      </c>
      <c r="E227" s="62"/>
      <c r="F227" s="63"/>
      <c r="G227" s="63"/>
      <c r="H227" s="63"/>
      <c r="I227" s="63"/>
      <c r="J227" s="117" t="str">
        <f t="shared" si="56"/>
        <v xml:space="preserve">uchwyty, światłowód, 0 </v>
      </c>
      <c r="K227" s="63"/>
      <c r="L227" s="31"/>
      <c r="M227" s="32"/>
      <c r="N227" s="57"/>
      <c r="O227" s="57"/>
      <c r="P227" s="33"/>
      <c r="Q227" s="19"/>
      <c r="R227" s="57"/>
      <c r="S227" s="57"/>
      <c r="T227" s="57"/>
      <c r="U227" s="34">
        <f t="shared" si="53"/>
        <v>2</v>
      </c>
      <c r="V227" s="35"/>
      <c r="W227" s="35"/>
      <c r="X227" s="18" t="b">
        <f t="shared" si="57"/>
        <v>0</v>
      </c>
      <c r="Y227" s="18" t="str">
        <f t="shared" si="55"/>
        <v xml:space="preserve"> przyłącze napow. nN</v>
      </c>
      <c r="Z227" s="18">
        <f t="shared" si="59"/>
        <v>0</v>
      </c>
      <c r="AA227" s="16"/>
      <c r="AB227" s="35"/>
      <c r="AC227" s="35"/>
      <c r="AD227" s="35"/>
      <c r="AE227" s="35"/>
      <c r="AF227" s="35"/>
      <c r="AG227" s="35"/>
      <c r="AH227" s="35"/>
      <c r="AI227" s="35"/>
    </row>
    <row r="228" spans="1:35" s="9" customFormat="1" ht="30" customHeight="1" x14ac:dyDescent="0.2">
      <c r="A228" s="36"/>
      <c r="B228" s="37"/>
      <c r="C228" s="10"/>
      <c r="D228" s="116">
        <f t="shared" si="58"/>
        <v>217</v>
      </c>
      <c r="E228" s="56"/>
      <c r="F228" s="27" t="str">
        <f t="shared" ref="F228:F249" si="60">IF(OR(N228="Nr",N228="Kr",N228="Or",N228="RPKr",N228="RNKr"),1472,IF(N228="P",227,IF(N228="BN",454,IF(N228="Np.",1250,"sprawdz"))))</f>
        <v>sprawdz</v>
      </c>
      <c r="G228" s="65"/>
      <c r="H228" s="10" t="str">
        <f t="shared" ref="H228:H243" si="61">IF(O228="-10/ZN",CONCATENATE("żel. ",N228,O228),CONCATENATE("wir. ",N228,O228))</f>
        <v xml:space="preserve">wir. </v>
      </c>
      <c r="I228" s="27" t="str">
        <f t="shared" ref="I228:I232" si="62">CONCATENATE(X228,Y228)</f>
        <v>FAŁSZ, lampa OU, przyłącze napow. nN</v>
      </c>
      <c r="J228" s="117" t="str">
        <f t="shared" si="56"/>
        <v xml:space="preserve">uchwyty, światłowód, 0 </v>
      </c>
      <c r="K228" s="27" t="str">
        <f t="shared" ref="K228:K237" si="63">CONCATENATE(P228,"(",U228,")")</f>
        <v>(2)</v>
      </c>
      <c r="L228" s="31"/>
      <c r="M228" s="32"/>
      <c r="N228" s="30"/>
      <c r="O228" s="44"/>
      <c r="P228" s="33"/>
      <c r="Q228" s="19"/>
      <c r="R228" s="30"/>
      <c r="S228" s="30" t="s">
        <v>3</v>
      </c>
      <c r="T228" s="30"/>
      <c r="U228" s="34">
        <f t="shared" si="53"/>
        <v>2</v>
      </c>
      <c r="V228" s="35"/>
      <c r="W228" s="35"/>
      <c r="X228" s="18" t="b">
        <f t="shared" si="57"/>
        <v>0</v>
      </c>
      <c r="Y228" s="18" t="str">
        <f t="shared" si="55"/>
        <v>, lampa OU, przyłącze napow. nN</v>
      </c>
      <c r="Z228" s="18">
        <f t="shared" si="59"/>
        <v>0</v>
      </c>
      <c r="AA228" s="16"/>
      <c r="AB228" s="35"/>
      <c r="AC228" s="35"/>
      <c r="AD228" s="35"/>
      <c r="AE228" s="35"/>
      <c r="AF228" s="35"/>
      <c r="AG228" s="35"/>
      <c r="AH228" s="35"/>
      <c r="AI228" s="35"/>
    </row>
    <row r="229" spans="1:35" s="9" customFormat="1" ht="30" customHeight="1" x14ac:dyDescent="0.2">
      <c r="A229" s="36"/>
      <c r="B229" s="37"/>
      <c r="C229" s="10"/>
      <c r="D229" s="116">
        <f t="shared" si="58"/>
        <v>218</v>
      </c>
      <c r="E229" s="56"/>
      <c r="F229" s="27" t="str">
        <f t="shared" si="60"/>
        <v>sprawdz</v>
      </c>
      <c r="G229" s="65"/>
      <c r="H229" s="10" t="str">
        <f t="shared" si="61"/>
        <v xml:space="preserve">wir. </v>
      </c>
      <c r="I229" s="27" t="str">
        <f t="shared" si="62"/>
        <v>FAŁSZ, lampa OU, przyłącze napow. nN</v>
      </c>
      <c r="J229" s="117" t="str">
        <f t="shared" si="56"/>
        <v xml:space="preserve">uchwyty, światłowód, 0 </v>
      </c>
      <c r="K229" s="27" t="str">
        <f t="shared" si="63"/>
        <v>(2)</v>
      </c>
      <c r="L229" s="31"/>
      <c r="M229" s="32"/>
      <c r="N229" s="30"/>
      <c r="O229" s="30"/>
      <c r="P229" s="33"/>
      <c r="Q229" s="19"/>
      <c r="R229" s="30"/>
      <c r="S229" s="30" t="s">
        <v>3</v>
      </c>
      <c r="T229" s="30"/>
      <c r="U229" s="34">
        <f t="shared" si="53"/>
        <v>2</v>
      </c>
      <c r="V229" s="35"/>
      <c r="W229" s="35"/>
      <c r="X229" s="18" t="b">
        <f t="shared" si="57"/>
        <v>0</v>
      </c>
      <c r="Y229" s="18" t="str">
        <f t="shared" si="55"/>
        <v>, lampa OU, przyłącze napow. nN</v>
      </c>
      <c r="Z229" s="18">
        <f t="shared" si="59"/>
        <v>0</v>
      </c>
      <c r="AA229" s="16"/>
      <c r="AB229" s="35"/>
      <c r="AC229" s="35"/>
      <c r="AD229" s="35"/>
      <c r="AE229" s="35"/>
      <c r="AF229" s="35"/>
      <c r="AG229" s="35"/>
      <c r="AH229" s="35"/>
      <c r="AI229" s="35"/>
    </row>
    <row r="230" spans="1:35" s="9" customFormat="1" ht="30" customHeight="1" x14ac:dyDescent="0.2">
      <c r="A230" s="36"/>
      <c r="B230" s="37"/>
      <c r="C230" s="10"/>
      <c r="D230" s="116">
        <f t="shared" si="58"/>
        <v>219</v>
      </c>
      <c r="E230" s="56"/>
      <c r="F230" s="27" t="str">
        <f t="shared" si="60"/>
        <v>sprawdz</v>
      </c>
      <c r="G230" s="29"/>
      <c r="H230" s="10" t="str">
        <f t="shared" si="61"/>
        <v xml:space="preserve">wir. </v>
      </c>
      <c r="I230" s="27" t="str">
        <f t="shared" si="62"/>
        <v>FAŁSZ, lampa OU, przyłącze napow. nN</v>
      </c>
      <c r="J230" s="117" t="str">
        <f t="shared" si="56"/>
        <v xml:space="preserve">uchwyty, światłowód, 0 </v>
      </c>
      <c r="K230" s="27" t="str">
        <f t="shared" si="63"/>
        <v>(2)</v>
      </c>
      <c r="L230" s="31"/>
      <c r="M230" s="32"/>
      <c r="N230" s="30"/>
      <c r="O230" s="30"/>
      <c r="P230" s="33"/>
      <c r="Q230" s="19"/>
      <c r="R230" s="30"/>
      <c r="S230" s="30" t="s">
        <v>3</v>
      </c>
      <c r="T230" s="30"/>
      <c r="U230" s="34">
        <f t="shared" si="53"/>
        <v>2</v>
      </c>
      <c r="V230" s="35"/>
      <c r="W230" s="35"/>
      <c r="X230" s="18" t="b">
        <f t="shared" si="57"/>
        <v>0</v>
      </c>
      <c r="Y230" s="18" t="str">
        <f t="shared" si="55"/>
        <v>, lampa OU, przyłącze napow. nN</v>
      </c>
      <c r="Z230" s="18">
        <f t="shared" si="59"/>
        <v>0</v>
      </c>
      <c r="AA230" s="16"/>
      <c r="AB230" s="35"/>
      <c r="AC230" s="35"/>
      <c r="AD230" s="35"/>
      <c r="AE230" s="35"/>
      <c r="AF230" s="35"/>
      <c r="AG230" s="35"/>
      <c r="AH230" s="35"/>
      <c r="AI230" s="35"/>
    </row>
    <row r="231" spans="1:35" s="9" customFormat="1" ht="30" customHeight="1" x14ac:dyDescent="0.2">
      <c r="A231" s="36"/>
      <c r="B231" s="37"/>
      <c r="C231" s="10"/>
      <c r="D231" s="116">
        <f t="shared" si="58"/>
        <v>220</v>
      </c>
      <c r="E231" s="56"/>
      <c r="F231" s="27" t="str">
        <f t="shared" si="60"/>
        <v>sprawdz</v>
      </c>
      <c r="G231" s="29"/>
      <c r="H231" s="10" t="str">
        <f t="shared" si="61"/>
        <v xml:space="preserve">wir. </v>
      </c>
      <c r="I231" s="27" t="str">
        <f t="shared" si="62"/>
        <v>FAŁSZ, lampa OU, przyłącze napow. nN</v>
      </c>
      <c r="J231" s="117" t="str">
        <f t="shared" si="56"/>
        <v xml:space="preserve">uchwyty, światłowód, 0 </v>
      </c>
      <c r="K231" s="27" t="str">
        <f t="shared" si="63"/>
        <v>(2)</v>
      </c>
      <c r="L231" s="31"/>
      <c r="M231" s="32"/>
      <c r="N231" s="30"/>
      <c r="O231" s="30"/>
      <c r="P231" s="33"/>
      <c r="Q231" s="19"/>
      <c r="R231" s="30"/>
      <c r="S231" s="30" t="s">
        <v>3</v>
      </c>
      <c r="T231" s="30"/>
      <c r="U231" s="34">
        <f t="shared" ref="U231:U294" si="64">P231+2</f>
        <v>2</v>
      </c>
      <c r="V231" s="35"/>
      <c r="W231" s="35"/>
      <c r="X231" s="18" t="b">
        <f t="shared" si="57"/>
        <v>0</v>
      </c>
      <c r="Y231" s="18" t="str">
        <f t="shared" si="55"/>
        <v>, lampa OU, przyłącze napow. nN</v>
      </c>
      <c r="Z231" s="18">
        <f t="shared" si="59"/>
        <v>0</v>
      </c>
      <c r="AA231" s="16"/>
      <c r="AB231" s="35"/>
      <c r="AC231" s="35"/>
      <c r="AD231" s="35"/>
      <c r="AE231" s="35"/>
      <c r="AF231" s="35"/>
      <c r="AG231" s="35"/>
      <c r="AH231" s="35"/>
      <c r="AI231" s="35"/>
    </row>
    <row r="232" spans="1:35" s="9" customFormat="1" ht="30" customHeight="1" x14ac:dyDescent="0.2">
      <c r="A232" s="36"/>
      <c r="B232" s="37"/>
      <c r="C232" s="10"/>
      <c r="D232" s="116">
        <f t="shared" si="58"/>
        <v>221</v>
      </c>
      <c r="E232" s="56"/>
      <c r="F232" s="27" t="str">
        <f t="shared" si="60"/>
        <v>sprawdz</v>
      </c>
      <c r="G232" s="65"/>
      <c r="H232" s="10" t="str">
        <f t="shared" si="61"/>
        <v xml:space="preserve">wir. </v>
      </c>
      <c r="I232" s="27" t="str">
        <f t="shared" si="62"/>
        <v>FAŁSZ, lampa OU, przyłącze napow. nN</v>
      </c>
      <c r="J232" s="117" t="str">
        <f t="shared" si="56"/>
        <v xml:space="preserve">uchwyty, światłowód, 0 </v>
      </c>
      <c r="K232" s="27" t="str">
        <f t="shared" si="63"/>
        <v>(2)</v>
      </c>
      <c r="L232" s="31"/>
      <c r="M232" s="32"/>
      <c r="N232" s="30"/>
      <c r="O232" s="30"/>
      <c r="P232" s="33"/>
      <c r="Q232" s="19"/>
      <c r="R232" s="30"/>
      <c r="S232" s="30" t="s">
        <v>3</v>
      </c>
      <c r="T232" s="30"/>
      <c r="U232" s="34">
        <f t="shared" si="64"/>
        <v>2</v>
      </c>
      <c r="V232" s="35"/>
      <c r="W232" s="35"/>
      <c r="X232" s="18" t="b">
        <f t="shared" si="57"/>
        <v>0</v>
      </c>
      <c r="Y232" s="18" t="str">
        <f t="shared" si="55"/>
        <v>, lampa OU, przyłącze napow. nN</v>
      </c>
      <c r="Z232" s="18">
        <f t="shared" si="59"/>
        <v>0</v>
      </c>
      <c r="AA232" s="16"/>
      <c r="AB232" s="35"/>
      <c r="AC232" s="35"/>
      <c r="AD232" s="35"/>
      <c r="AE232" s="35"/>
      <c r="AF232" s="35"/>
      <c r="AG232" s="35"/>
      <c r="AH232" s="35"/>
      <c r="AI232" s="35"/>
    </row>
    <row r="233" spans="1:35" s="9" customFormat="1" ht="30" customHeight="1" x14ac:dyDescent="0.2">
      <c r="A233" s="36"/>
      <c r="B233" s="37"/>
      <c r="C233" s="10"/>
      <c r="D233" s="116">
        <f t="shared" si="58"/>
        <v>222</v>
      </c>
      <c r="E233" s="56"/>
      <c r="F233" s="27" t="str">
        <f t="shared" si="60"/>
        <v>sprawdz</v>
      </c>
      <c r="G233" s="65"/>
      <c r="H233" s="10" t="str">
        <f t="shared" si="61"/>
        <v xml:space="preserve">wir. </v>
      </c>
      <c r="I233" s="27"/>
      <c r="J233" s="117" t="str">
        <f t="shared" si="56"/>
        <v xml:space="preserve">uchwyty, światłowód, 0 </v>
      </c>
      <c r="K233" s="27" t="str">
        <f t="shared" si="63"/>
        <v>(2)</v>
      </c>
      <c r="L233" s="31"/>
      <c r="M233" s="32"/>
      <c r="N233" s="30"/>
      <c r="O233" s="30"/>
      <c r="P233" s="33"/>
      <c r="Q233" s="19"/>
      <c r="R233" s="30"/>
      <c r="S233" s="30" t="s">
        <v>3</v>
      </c>
      <c r="T233" s="30"/>
      <c r="U233" s="34">
        <f t="shared" si="64"/>
        <v>2</v>
      </c>
      <c r="V233" s="35"/>
      <c r="W233" s="35"/>
      <c r="X233" s="18" t="b">
        <f t="shared" si="57"/>
        <v>0</v>
      </c>
      <c r="Y233" s="18" t="str">
        <f t="shared" si="55"/>
        <v>, lampa OU, przyłącze napow. nN</v>
      </c>
      <c r="Z233" s="18">
        <f t="shared" si="59"/>
        <v>0</v>
      </c>
      <c r="AA233" s="16"/>
      <c r="AB233" s="35"/>
      <c r="AC233" s="35"/>
      <c r="AD233" s="35"/>
      <c r="AE233" s="35"/>
      <c r="AF233" s="35"/>
      <c r="AG233" s="35"/>
      <c r="AH233" s="35"/>
      <c r="AI233" s="35"/>
    </row>
    <row r="234" spans="1:35" s="9" customFormat="1" ht="30" customHeight="1" x14ac:dyDescent="0.2">
      <c r="A234" s="36"/>
      <c r="B234" s="37"/>
      <c r="C234" s="10"/>
      <c r="D234" s="116">
        <f t="shared" si="58"/>
        <v>223</v>
      </c>
      <c r="E234" s="56"/>
      <c r="F234" s="27" t="str">
        <f t="shared" si="60"/>
        <v>sprawdz</v>
      </c>
      <c r="G234" s="65"/>
      <c r="H234" s="10" t="str">
        <f t="shared" si="61"/>
        <v xml:space="preserve">wir. </v>
      </c>
      <c r="I234" s="27"/>
      <c r="J234" s="117" t="str">
        <f t="shared" si="56"/>
        <v xml:space="preserve">uchwyty, światłowód, 0 </v>
      </c>
      <c r="K234" s="27" t="str">
        <f t="shared" si="63"/>
        <v>(2)</v>
      </c>
      <c r="L234" s="31"/>
      <c r="M234" s="32"/>
      <c r="N234" s="30"/>
      <c r="O234" s="30"/>
      <c r="P234" s="33"/>
      <c r="Q234" s="19"/>
      <c r="R234" s="30"/>
      <c r="S234" s="30" t="s">
        <v>3</v>
      </c>
      <c r="T234" s="30"/>
      <c r="U234" s="34">
        <f t="shared" si="64"/>
        <v>2</v>
      </c>
      <c r="V234" s="35"/>
      <c r="W234" s="35"/>
      <c r="X234" s="18" t="b">
        <f t="shared" si="57"/>
        <v>0</v>
      </c>
      <c r="Y234" s="18" t="str">
        <f t="shared" si="55"/>
        <v>, lampa OU, przyłącze napow. nN</v>
      </c>
      <c r="Z234" s="18">
        <f t="shared" si="59"/>
        <v>0</v>
      </c>
      <c r="AA234" s="16"/>
      <c r="AB234" s="35"/>
      <c r="AC234" s="35"/>
      <c r="AD234" s="35"/>
      <c r="AE234" s="35"/>
      <c r="AF234" s="35"/>
      <c r="AG234" s="35"/>
      <c r="AH234" s="35"/>
      <c r="AI234" s="35"/>
    </row>
    <row r="235" spans="1:35" s="9" customFormat="1" ht="30" customHeight="1" x14ac:dyDescent="0.2">
      <c r="A235" s="36"/>
      <c r="B235" s="37"/>
      <c r="C235" s="10"/>
      <c r="D235" s="116">
        <f t="shared" si="58"/>
        <v>224</v>
      </c>
      <c r="E235" s="56"/>
      <c r="F235" s="27" t="str">
        <f t="shared" si="60"/>
        <v>sprawdz</v>
      </c>
      <c r="G235" s="65"/>
      <c r="H235" s="10" t="str">
        <f t="shared" si="61"/>
        <v xml:space="preserve">wir. </v>
      </c>
      <c r="I235" s="27"/>
      <c r="J235" s="117" t="str">
        <f t="shared" si="56"/>
        <v xml:space="preserve">uchwyty, światłowód, 0 </v>
      </c>
      <c r="K235" s="27" t="str">
        <f t="shared" si="63"/>
        <v>(2)</v>
      </c>
      <c r="L235" s="31"/>
      <c r="M235" s="32"/>
      <c r="N235" s="30"/>
      <c r="O235" s="30"/>
      <c r="P235" s="33"/>
      <c r="Q235" s="19"/>
      <c r="R235" s="30"/>
      <c r="S235" s="30" t="s">
        <v>3</v>
      </c>
      <c r="T235" s="30"/>
      <c r="U235" s="34">
        <f t="shared" si="64"/>
        <v>2</v>
      </c>
      <c r="V235" s="35"/>
      <c r="W235" s="35"/>
      <c r="X235" s="18" t="b">
        <f t="shared" si="57"/>
        <v>0</v>
      </c>
      <c r="Y235" s="18" t="str">
        <f t="shared" si="55"/>
        <v>, lampa OU, przyłącze napow. nN</v>
      </c>
      <c r="Z235" s="18">
        <f t="shared" si="59"/>
        <v>0</v>
      </c>
      <c r="AA235" s="16"/>
      <c r="AB235" s="35"/>
      <c r="AC235" s="35"/>
      <c r="AD235" s="35"/>
      <c r="AE235" s="35"/>
      <c r="AF235" s="35"/>
      <c r="AG235" s="35"/>
      <c r="AH235" s="35"/>
      <c r="AI235" s="35"/>
    </row>
    <row r="236" spans="1:35" s="9" customFormat="1" ht="30" customHeight="1" x14ac:dyDescent="0.2">
      <c r="A236" s="36"/>
      <c r="B236" s="37"/>
      <c r="C236" s="10"/>
      <c r="D236" s="116">
        <f t="shared" si="58"/>
        <v>225</v>
      </c>
      <c r="E236" s="56"/>
      <c r="F236" s="27" t="str">
        <f t="shared" si="60"/>
        <v>sprawdz</v>
      </c>
      <c r="G236" s="65"/>
      <c r="H236" s="10" t="str">
        <f t="shared" si="61"/>
        <v xml:space="preserve">wir. </v>
      </c>
      <c r="I236" s="27"/>
      <c r="J236" s="117" t="str">
        <f t="shared" si="56"/>
        <v xml:space="preserve">uchwyty, światłowód, 0 </v>
      </c>
      <c r="K236" s="27" t="str">
        <f t="shared" si="63"/>
        <v>(2)</v>
      </c>
      <c r="L236" s="31"/>
      <c r="M236" s="32"/>
      <c r="N236" s="30"/>
      <c r="O236" s="30"/>
      <c r="P236" s="33"/>
      <c r="Q236" s="19"/>
      <c r="R236" s="30"/>
      <c r="S236" s="30" t="s">
        <v>3</v>
      </c>
      <c r="T236" s="30"/>
      <c r="U236" s="34">
        <f t="shared" si="64"/>
        <v>2</v>
      </c>
      <c r="V236" s="35"/>
      <c r="W236" s="35"/>
      <c r="X236" s="18" t="b">
        <f t="shared" si="57"/>
        <v>0</v>
      </c>
      <c r="Y236" s="18" t="str">
        <f t="shared" si="55"/>
        <v>, lampa OU, przyłącze napow. nN</v>
      </c>
      <c r="Z236" s="18">
        <f t="shared" si="59"/>
        <v>0</v>
      </c>
      <c r="AA236" s="16"/>
      <c r="AB236" s="35"/>
      <c r="AC236" s="35"/>
      <c r="AD236" s="35"/>
      <c r="AE236" s="35"/>
      <c r="AF236" s="35"/>
      <c r="AG236" s="35"/>
      <c r="AH236" s="35"/>
      <c r="AI236" s="35"/>
    </row>
    <row r="237" spans="1:35" s="9" customFormat="1" ht="30" customHeight="1" x14ac:dyDescent="0.2">
      <c r="A237" s="36"/>
      <c r="B237" s="37"/>
      <c r="C237" s="10"/>
      <c r="D237" s="116">
        <f t="shared" si="58"/>
        <v>226</v>
      </c>
      <c r="E237" s="56"/>
      <c r="F237" s="27" t="str">
        <f t="shared" si="60"/>
        <v>sprawdz</v>
      </c>
      <c r="G237" s="65"/>
      <c r="H237" s="10" t="str">
        <f t="shared" si="61"/>
        <v xml:space="preserve">wir. </v>
      </c>
      <c r="I237" s="27"/>
      <c r="J237" s="117" t="str">
        <f t="shared" si="56"/>
        <v xml:space="preserve">uchwyty, światłowód, 0 </v>
      </c>
      <c r="K237" s="27" t="str">
        <f t="shared" si="63"/>
        <v>(2)</v>
      </c>
      <c r="L237" s="31"/>
      <c r="M237" s="32"/>
      <c r="N237" s="30"/>
      <c r="O237" s="30"/>
      <c r="P237" s="33"/>
      <c r="Q237" s="43"/>
      <c r="R237" s="30"/>
      <c r="S237" s="30" t="s">
        <v>3</v>
      </c>
      <c r="T237" s="30"/>
      <c r="U237" s="34">
        <f t="shared" si="64"/>
        <v>2</v>
      </c>
      <c r="V237" s="35"/>
      <c r="W237" s="35"/>
      <c r="X237" s="18" t="b">
        <f t="shared" si="57"/>
        <v>0</v>
      </c>
      <c r="Y237" s="18" t="str">
        <f t="shared" si="55"/>
        <v>, lampa OU, przyłącze napow. nN</v>
      </c>
      <c r="Z237" s="18">
        <f t="shared" si="59"/>
        <v>0</v>
      </c>
      <c r="AA237" s="16"/>
      <c r="AB237" s="35"/>
      <c r="AC237" s="35"/>
      <c r="AD237" s="35"/>
      <c r="AE237" s="35"/>
      <c r="AF237" s="35"/>
      <c r="AG237" s="35"/>
      <c r="AH237" s="35"/>
      <c r="AI237" s="35"/>
    </row>
    <row r="238" spans="1:35" s="9" customFormat="1" ht="30" customHeight="1" x14ac:dyDescent="0.2">
      <c r="A238" s="36"/>
      <c r="B238" s="37"/>
      <c r="C238" s="10"/>
      <c r="D238" s="116">
        <f t="shared" si="58"/>
        <v>227</v>
      </c>
      <c r="E238" s="56"/>
      <c r="F238" s="27" t="str">
        <f t="shared" si="60"/>
        <v>sprawdz</v>
      </c>
      <c r="G238" s="65"/>
      <c r="H238" s="10" t="str">
        <f t="shared" si="61"/>
        <v xml:space="preserve">wir. </v>
      </c>
      <c r="I238" s="27"/>
      <c r="J238" s="117" t="str">
        <f t="shared" si="56"/>
        <v xml:space="preserve">uchwyty, światłowód, 0 </v>
      </c>
      <c r="K238" s="27"/>
      <c r="L238" s="31"/>
      <c r="M238" s="32"/>
      <c r="N238" s="30"/>
      <c r="O238" s="30"/>
      <c r="P238" s="33"/>
      <c r="Q238" s="19"/>
      <c r="R238" s="30"/>
      <c r="S238" s="30" t="s">
        <v>3</v>
      </c>
      <c r="T238" s="30"/>
      <c r="U238" s="34">
        <f t="shared" si="64"/>
        <v>2</v>
      </c>
      <c r="V238" s="35"/>
      <c r="W238" s="35"/>
      <c r="X238" s="18" t="b">
        <f t="shared" si="57"/>
        <v>0</v>
      </c>
      <c r="Y238" s="18" t="str">
        <f t="shared" si="55"/>
        <v>, lampa OU, przyłącze napow. nN</v>
      </c>
      <c r="Z238" s="18">
        <f t="shared" si="59"/>
        <v>0</v>
      </c>
      <c r="AA238" s="16"/>
      <c r="AB238" s="35"/>
      <c r="AC238" s="35"/>
      <c r="AD238" s="35"/>
      <c r="AE238" s="35"/>
      <c r="AF238" s="35"/>
      <c r="AG238" s="35"/>
      <c r="AH238" s="35"/>
      <c r="AI238" s="35"/>
    </row>
    <row r="239" spans="1:35" s="9" customFormat="1" ht="30" customHeight="1" x14ac:dyDescent="0.2">
      <c r="A239" s="36"/>
      <c r="B239" s="37"/>
      <c r="C239" s="10"/>
      <c r="D239" s="116">
        <f t="shared" si="58"/>
        <v>228</v>
      </c>
      <c r="E239" s="56"/>
      <c r="F239" s="27" t="str">
        <f t="shared" si="60"/>
        <v>sprawdz</v>
      </c>
      <c r="G239" s="65"/>
      <c r="H239" s="10" t="str">
        <f t="shared" si="61"/>
        <v xml:space="preserve">wir. </v>
      </c>
      <c r="I239" s="27"/>
      <c r="J239" s="117" t="str">
        <f t="shared" si="56"/>
        <v xml:space="preserve">uchwyty, światłowód, 0 </v>
      </c>
      <c r="K239" s="27"/>
      <c r="L239" s="31"/>
      <c r="M239" s="32"/>
      <c r="N239" s="30"/>
      <c r="O239" s="30"/>
      <c r="P239" s="33"/>
      <c r="Q239" s="19"/>
      <c r="R239" s="30"/>
      <c r="S239" s="30" t="s">
        <v>3</v>
      </c>
      <c r="T239" s="30"/>
      <c r="U239" s="34">
        <f t="shared" si="64"/>
        <v>2</v>
      </c>
      <c r="V239" s="35"/>
      <c r="W239" s="35"/>
      <c r="X239" s="18" t="b">
        <f t="shared" si="57"/>
        <v>0</v>
      </c>
      <c r="Y239" s="18" t="str">
        <f t="shared" si="55"/>
        <v>, lampa OU, przyłącze napow. nN</v>
      </c>
      <c r="Z239" s="18">
        <f t="shared" si="59"/>
        <v>0</v>
      </c>
      <c r="AA239" s="16"/>
      <c r="AB239" s="35"/>
      <c r="AC239" s="35"/>
      <c r="AD239" s="35"/>
      <c r="AE239" s="35"/>
      <c r="AF239" s="35"/>
      <c r="AG239" s="35"/>
      <c r="AH239" s="35"/>
      <c r="AI239" s="35"/>
    </row>
    <row r="240" spans="1:35" s="9" customFormat="1" ht="30" customHeight="1" x14ac:dyDescent="0.2">
      <c r="A240" s="36"/>
      <c r="B240" s="37"/>
      <c r="C240" s="10"/>
      <c r="D240" s="116">
        <f t="shared" si="58"/>
        <v>229</v>
      </c>
      <c r="E240" s="56"/>
      <c r="F240" s="27" t="str">
        <f t="shared" si="60"/>
        <v>sprawdz</v>
      </c>
      <c r="G240" s="65"/>
      <c r="H240" s="10" t="str">
        <f t="shared" si="61"/>
        <v xml:space="preserve">wir. </v>
      </c>
      <c r="I240" s="27"/>
      <c r="J240" s="117" t="str">
        <f t="shared" si="56"/>
        <v xml:space="preserve">uchwyty, światłowód, 0 </v>
      </c>
      <c r="K240" s="27"/>
      <c r="L240" s="31"/>
      <c r="M240" s="32"/>
      <c r="N240" s="30"/>
      <c r="O240" s="44"/>
      <c r="P240" s="33"/>
      <c r="Q240" s="43"/>
      <c r="R240" s="30"/>
      <c r="S240" s="30" t="s">
        <v>3</v>
      </c>
      <c r="T240" s="30"/>
      <c r="U240" s="34">
        <f t="shared" si="64"/>
        <v>2</v>
      </c>
      <c r="V240" s="35"/>
      <c r="W240" s="35"/>
      <c r="X240" s="18" t="b">
        <f t="shared" si="57"/>
        <v>0</v>
      </c>
      <c r="Y240" s="18" t="str">
        <f t="shared" si="55"/>
        <v>, lampa OU, przyłącze napow. nN</v>
      </c>
      <c r="Z240" s="18">
        <f t="shared" si="59"/>
        <v>0</v>
      </c>
      <c r="AA240" s="16"/>
      <c r="AB240" s="35"/>
      <c r="AC240" s="35"/>
      <c r="AD240" s="35"/>
      <c r="AE240" s="35"/>
      <c r="AF240" s="35"/>
      <c r="AG240" s="35"/>
      <c r="AH240" s="35"/>
      <c r="AI240" s="35"/>
    </row>
    <row r="241" spans="1:35" s="9" customFormat="1" ht="30" customHeight="1" x14ac:dyDescent="0.2">
      <c r="A241" s="36"/>
      <c r="B241" s="37"/>
      <c r="C241" s="10"/>
      <c r="D241" s="116">
        <f t="shared" si="58"/>
        <v>230</v>
      </c>
      <c r="E241" s="56"/>
      <c r="F241" s="27" t="str">
        <f t="shared" si="60"/>
        <v>sprawdz</v>
      </c>
      <c r="G241" s="29"/>
      <c r="H241" s="10" t="str">
        <f t="shared" si="61"/>
        <v xml:space="preserve">wir. </v>
      </c>
      <c r="I241" s="27"/>
      <c r="J241" s="117" t="str">
        <f t="shared" si="56"/>
        <v xml:space="preserve">uchwyty, światłowód, 0 </v>
      </c>
      <c r="K241" s="27"/>
      <c r="L241" s="31"/>
      <c r="M241" s="32"/>
      <c r="N241" s="30"/>
      <c r="O241" s="44"/>
      <c r="P241" s="33"/>
      <c r="Q241" s="19"/>
      <c r="R241" s="30"/>
      <c r="S241" s="30" t="s">
        <v>3</v>
      </c>
      <c r="T241" s="30"/>
      <c r="U241" s="34">
        <f t="shared" si="64"/>
        <v>2</v>
      </c>
      <c r="V241" s="35"/>
      <c r="W241" s="35"/>
      <c r="X241" s="18" t="b">
        <f t="shared" si="57"/>
        <v>0</v>
      </c>
      <c r="Y241" s="18" t="str">
        <f t="shared" si="55"/>
        <v>, lampa OU, przyłącze napow. nN</v>
      </c>
      <c r="Z241" s="18">
        <f t="shared" si="59"/>
        <v>0</v>
      </c>
      <c r="AA241" s="16"/>
      <c r="AB241" s="35"/>
      <c r="AC241" s="35"/>
      <c r="AD241" s="35"/>
      <c r="AE241" s="35"/>
      <c r="AF241" s="35"/>
      <c r="AG241" s="35"/>
      <c r="AH241" s="35"/>
      <c r="AI241" s="35"/>
    </row>
    <row r="242" spans="1:35" s="9" customFormat="1" ht="30" customHeight="1" x14ac:dyDescent="0.2">
      <c r="A242" s="36"/>
      <c r="B242" s="37"/>
      <c r="C242" s="10"/>
      <c r="D242" s="116">
        <f t="shared" si="58"/>
        <v>231</v>
      </c>
      <c r="E242" s="56"/>
      <c r="F242" s="27" t="str">
        <f t="shared" si="60"/>
        <v>sprawdz</v>
      </c>
      <c r="G242" s="29"/>
      <c r="H242" s="10" t="str">
        <f t="shared" si="61"/>
        <v xml:space="preserve">wir. </v>
      </c>
      <c r="I242" s="27"/>
      <c r="J242" s="117" t="str">
        <f t="shared" si="56"/>
        <v xml:space="preserve">uchwyty, światłowód, 0 </v>
      </c>
      <c r="K242" s="27"/>
      <c r="L242" s="31"/>
      <c r="M242" s="32"/>
      <c r="N242" s="30"/>
      <c r="O242" s="44"/>
      <c r="P242" s="33"/>
      <c r="Q242" s="19"/>
      <c r="R242" s="30"/>
      <c r="S242" s="30" t="s">
        <v>3</v>
      </c>
      <c r="T242" s="30"/>
      <c r="U242" s="34">
        <f t="shared" si="64"/>
        <v>2</v>
      </c>
      <c r="V242" s="35"/>
      <c r="W242" s="35"/>
      <c r="X242" s="18" t="b">
        <f t="shared" si="57"/>
        <v>0</v>
      </c>
      <c r="Y242" s="18" t="str">
        <f t="shared" si="55"/>
        <v>, lampa OU, przyłącze napow. nN</v>
      </c>
      <c r="Z242" s="18">
        <f t="shared" si="59"/>
        <v>0</v>
      </c>
      <c r="AA242" s="16"/>
      <c r="AB242" s="35"/>
      <c r="AC242" s="35"/>
      <c r="AD242" s="35"/>
      <c r="AE242" s="35"/>
      <c r="AF242" s="35"/>
      <c r="AG242" s="35"/>
      <c r="AH242" s="35"/>
      <c r="AI242" s="35"/>
    </row>
    <row r="243" spans="1:35" s="9" customFormat="1" ht="30" customHeight="1" x14ac:dyDescent="0.2">
      <c r="A243" s="36"/>
      <c r="B243" s="37"/>
      <c r="C243" s="10"/>
      <c r="D243" s="116">
        <f t="shared" si="58"/>
        <v>232</v>
      </c>
      <c r="E243" s="56"/>
      <c r="F243" s="27" t="str">
        <f t="shared" si="60"/>
        <v>sprawdz</v>
      </c>
      <c r="G243" s="65"/>
      <c r="H243" s="10" t="str">
        <f t="shared" si="61"/>
        <v xml:space="preserve">wir. </v>
      </c>
      <c r="I243" s="27"/>
      <c r="J243" s="117" t="str">
        <f t="shared" si="56"/>
        <v xml:space="preserve">uchwyty, światłowód, 0 </v>
      </c>
      <c r="K243" s="27"/>
      <c r="L243" s="31"/>
      <c r="M243" s="32"/>
      <c r="N243" s="30"/>
      <c r="O243" s="44"/>
      <c r="P243" s="33"/>
      <c r="Q243" s="19"/>
      <c r="R243" s="30"/>
      <c r="S243" s="30" t="s">
        <v>3</v>
      </c>
      <c r="T243" s="30"/>
      <c r="U243" s="34">
        <f t="shared" si="64"/>
        <v>2</v>
      </c>
      <c r="V243" s="35"/>
      <c r="W243" s="35"/>
      <c r="X243" s="18" t="b">
        <f t="shared" si="57"/>
        <v>0</v>
      </c>
      <c r="Y243" s="18" t="str">
        <f t="shared" si="55"/>
        <v>, lampa OU, przyłącze napow. nN</v>
      </c>
      <c r="Z243" s="18">
        <f t="shared" si="59"/>
        <v>0</v>
      </c>
      <c r="AA243" s="16"/>
      <c r="AB243" s="35"/>
      <c r="AC243" s="35"/>
      <c r="AD243" s="35"/>
      <c r="AE243" s="35"/>
      <c r="AF243" s="35"/>
      <c r="AG243" s="35"/>
      <c r="AH243" s="35"/>
      <c r="AI243" s="35"/>
    </row>
    <row r="244" spans="1:35" s="9" customFormat="1" ht="30" customHeight="1" x14ac:dyDescent="0.2">
      <c r="A244" s="36"/>
      <c r="B244" s="37"/>
      <c r="C244" s="10"/>
      <c r="D244" s="116">
        <f t="shared" si="58"/>
        <v>233</v>
      </c>
      <c r="E244" s="56"/>
      <c r="F244" s="27" t="str">
        <f t="shared" si="60"/>
        <v>sprawdz</v>
      </c>
      <c r="G244" s="65"/>
      <c r="H244" s="10"/>
      <c r="I244" s="27"/>
      <c r="J244" s="117" t="str">
        <f t="shared" si="56"/>
        <v xml:space="preserve">uchwyty, światłowód, 0 </v>
      </c>
      <c r="K244" s="27"/>
      <c r="L244" s="31"/>
      <c r="M244" s="32"/>
      <c r="N244" s="30"/>
      <c r="O244" s="44"/>
      <c r="P244" s="33"/>
      <c r="Q244" s="19"/>
      <c r="R244" s="30"/>
      <c r="S244" s="30" t="s">
        <v>3</v>
      </c>
      <c r="T244" s="30"/>
      <c r="U244" s="34">
        <f t="shared" si="64"/>
        <v>2</v>
      </c>
      <c r="V244" s="35"/>
      <c r="W244" s="35"/>
      <c r="X244" s="18" t="b">
        <f t="shared" si="57"/>
        <v>0</v>
      </c>
      <c r="Y244" s="18" t="str">
        <f t="shared" si="55"/>
        <v>, lampa OU, przyłącze napow. nN</v>
      </c>
      <c r="Z244" s="18">
        <f t="shared" si="59"/>
        <v>0</v>
      </c>
      <c r="AA244" s="16"/>
      <c r="AB244" s="35"/>
      <c r="AC244" s="35"/>
      <c r="AD244" s="35"/>
      <c r="AE244" s="35"/>
      <c r="AF244" s="35"/>
      <c r="AG244" s="35"/>
      <c r="AH244" s="35"/>
      <c r="AI244" s="35"/>
    </row>
    <row r="245" spans="1:35" s="9" customFormat="1" ht="30" customHeight="1" x14ac:dyDescent="0.2">
      <c r="A245" s="36"/>
      <c r="B245" s="37"/>
      <c r="C245" s="10"/>
      <c r="D245" s="116">
        <f t="shared" si="58"/>
        <v>234</v>
      </c>
      <c r="E245" s="56"/>
      <c r="F245" s="27" t="str">
        <f t="shared" si="60"/>
        <v>sprawdz</v>
      </c>
      <c r="G245" s="65"/>
      <c r="H245" s="10"/>
      <c r="I245" s="27"/>
      <c r="J245" s="117" t="str">
        <f t="shared" si="56"/>
        <v xml:space="preserve">uchwyty, światłowód, 0 </v>
      </c>
      <c r="K245" s="27"/>
      <c r="L245" s="31"/>
      <c r="M245" s="32"/>
      <c r="N245" s="30"/>
      <c r="O245" s="44"/>
      <c r="P245" s="33"/>
      <c r="Q245" s="19"/>
      <c r="R245" s="30"/>
      <c r="S245" s="30" t="s">
        <v>3</v>
      </c>
      <c r="T245" s="30"/>
      <c r="U245" s="34">
        <f t="shared" si="64"/>
        <v>2</v>
      </c>
      <c r="V245" s="35"/>
      <c r="W245" s="35"/>
      <c r="X245" s="18" t="b">
        <f t="shared" si="57"/>
        <v>0</v>
      </c>
      <c r="Y245" s="18" t="str">
        <f t="shared" si="55"/>
        <v>, lampa OU, przyłącze napow. nN</v>
      </c>
      <c r="Z245" s="18">
        <f t="shared" si="59"/>
        <v>0</v>
      </c>
      <c r="AA245" s="16"/>
      <c r="AB245" s="35"/>
      <c r="AC245" s="35"/>
      <c r="AD245" s="35"/>
      <c r="AE245" s="35"/>
      <c r="AF245" s="35"/>
      <c r="AG245" s="35"/>
      <c r="AH245" s="35"/>
      <c r="AI245" s="35"/>
    </row>
    <row r="246" spans="1:35" s="9" customFormat="1" ht="30" customHeight="1" x14ac:dyDescent="0.2">
      <c r="A246" s="36"/>
      <c r="B246" s="37"/>
      <c r="C246" s="10"/>
      <c r="D246" s="116">
        <f t="shared" si="58"/>
        <v>235</v>
      </c>
      <c r="E246" s="56"/>
      <c r="F246" s="27" t="str">
        <f t="shared" si="60"/>
        <v>sprawdz</v>
      </c>
      <c r="G246" s="65"/>
      <c r="H246" s="10"/>
      <c r="I246" s="27"/>
      <c r="J246" s="117" t="str">
        <f t="shared" si="56"/>
        <v xml:space="preserve">uchwyty, światłowód, 0 </v>
      </c>
      <c r="K246" s="27"/>
      <c r="L246" s="31"/>
      <c r="M246" s="32"/>
      <c r="N246" s="30"/>
      <c r="O246" s="44"/>
      <c r="P246" s="33"/>
      <c r="Q246" s="19"/>
      <c r="R246" s="30"/>
      <c r="S246" s="30" t="s">
        <v>3</v>
      </c>
      <c r="T246" s="30"/>
      <c r="U246" s="34">
        <f t="shared" si="64"/>
        <v>2</v>
      </c>
      <c r="V246" s="35"/>
      <c r="W246" s="35"/>
      <c r="X246" s="18" t="b">
        <f t="shared" si="57"/>
        <v>0</v>
      </c>
      <c r="Y246" s="18" t="str">
        <f t="shared" si="55"/>
        <v>, lampa OU, przyłącze napow. nN</v>
      </c>
      <c r="Z246" s="18">
        <f t="shared" si="59"/>
        <v>0</v>
      </c>
      <c r="AA246" s="16"/>
      <c r="AB246" s="35"/>
      <c r="AC246" s="35"/>
      <c r="AD246" s="35"/>
      <c r="AE246" s="35"/>
      <c r="AF246" s="35"/>
      <c r="AG246" s="35"/>
      <c r="AH246" s="35"/>
      <c r="AI246" s="35"/>
    </row>
    <row r="247" spans="1:35" s="9" customFormat="1" ht="30" customHeight="1" x14ac:dyDescent="0.2">
      <c r="A247" s="36"/>
      <c r="B247" s="37"/>
      <c r="C247" s="10"/>
      <c r="D247" s="116">
        <f t="shared" si="58"/>
        <v>236</v>
      </c>
      <c r="E247" s="56"/>
      <c r="F247" s="27" t="str">
        <f t="shared" si="60"/>
        <v>sprawdz</v>
      </c>
      <c r="G247" s="65"/>
      <c r="H247" s="10"/>
      <c r="I247" s="27"/>
      <c r="J247" s="117" t="str">
        <f t="shared" si="56"/>
        <v xml:space="preserve">uchwyty, światłowód, 0 </v>
      </c>
      <c r="K247" s="27"/>
      <c r="L247" s="31"/>
      <c r="M247" s="32"/>
      <c r="N247" s="30"/>
      <c r="O247" s="44"/>
      <c r="P247" s="33"/>
      <c r="Q247" s="19"/>
      <c r="R247" s="30"/>
      <c r="S247" s="30" t="s">
        <v>3</v>
      </c>
      <c r="T247" s="30"/>
      <c r="U247" s="34">
        <f t="shared" si="64"/>
        <v>2</v>
      </c>
      <c r="V247" s="35"/>
      <c r="W247" s="35"/>
      <c r="X247" s="18" t="b">
        <f t="shared" si="57"/>
        <v>0</v>
      </c>
      <c r="Y247" s="18" t="str">
        <f t="shared" si="55"/>
        <v>, lampa OU, przyłącze napow. nN</v>
      </c>
      <c r="Z247" s="18">
        <f t="shared" si="59"/>
        <v>0</v>
      </c>
      <c r="AA247" s="16"/>
      <c r="AB247" s="35"/>
      <c r="AC247" s="35"/>
      <c r="AD247" s="35"/>
      <c r="AE247" s="35"/>
      <c r="AF247" s="35"/>
      <c r="AG247" s="35"/>
      <c r="AH247" s="35"/>
      <c r="AI247" s="35"/>
    </row>
    <row r="248" spans="1:35" s="9" customFormat="1" ht="30" customHeight="1" x14ac:dyDescent="0.2">
      <c r="A248" s="36"/>
      <c r="B248" s="37"/>
      <c r="C248" s="10"/>
      <c r="D248" s="116">
        <f t="shared" si="58"/>
        <v>237</v>
      </c>
      <c r="E248" s="56"/>
      <c r="F248" s="27" t="str">
        <f t="shared" si="60"/>
        <v>sprawdz</v>
      </c>
      <c r="G248" s="65"/>
      <c r="H248" s="10"/>
      <c r="I248" s="27"/>
      <c r="J248" s="117" t="str">
        <f t="shared" si="56"/>
        <v xml:space="preserve">uchwyty, światłowód, 0 </v>
      </c>
      <c r="K248" s="27"/>
      <c r="L248" s="31"/>
      <c r="M248" s="32"/>
      <c r="N248" s="14"/>
      <c r="O248" s="44"/>
      <c r="P248" s="33"/>
      <c r="Q248" s="19"/>
      <c r="R248" s="30"/>
      <c r="S248" s="30" t="s">
        <v>3</v>
      </c>
      <c r="T248" s="30"/>
      <c r="U248" s="34">
        <f t="shared" si="64"/>
        <v>2</v>
      </c>
      <c r="V248" s="35"/>
      <c r="W248" s="35"/>
      <c r="X248" s="18" t="b">
        <f t="shared" si="57"/>
        <v>0</v>
      </c>
      <c r="Y248" s="18" t="str">
        <f t="shared" si="55"/>
        <v>, lampa OU, przyłącze napow. nN</v>
      </c>
      <c r="Z248" s="18">
        <f t="shared" si="59"/>
        <v>0</v>
      </c>
      <c r="AA248" s="16"/>
      <c r="AB248" s="35"/>
      <c r="AC248" s="35"/>
      <c r="AD248" s="35"/>
      <c r="AE248" s="35"/>
      <c r="AF248" s="35"/>
      <c r="AG248" s="35"/>
      <c r="AH248" s="35"/>
      <c r="AI248" s="35"/>
    </row>
    <row r="249" spans="1:35" s="9" customFormat="1" ht="30" customHeight="1" x14ac:dyDescent="0.2">
      <c r="A249" s="36"/>
      <c r="B249" s="37"/>
      <c r="C249" s="54"/>
      <c r="D249" s="116">
        <f t="shared" si="58"/>
        <v>238</v>
      </c>
      <c r="E249" s="53"/>
      <c r="F249" s="27" t="str">
        <f t="shared" si="60"/>
        <v>sprawdz</v>
      </c>
      <c r="G249" s="54"/>
      <c r="H249" s="54"/>
      <c r="I249" s="54"/>
      <c r="J249" s="117" t="str">
        <f t="shared" si="56"/>
        <v xml:space="preserve">uchwyty, światłowód, 0 </v>
      </c>
      <c r="K249" s="27"/>
      <c r="L249" s="31"/>
      <c r="M249" s="32"/>
      <c r="N249" s="30"/>
      <c r="O249" s="30"/>
      <c r="P249" s="33"/>
      <c r="Q249" s="19"/>
      <c r="R249" s="30"/>
      <c r="S249" s="30" t="s">
        <v>3</v>
      </c>
      <c r="T249" s="30"/>
      <c r="U249" s="34">
        <f t="shared" si="64"/>
        <v>2</v>
      </c>
      <c r="V249" s="35"/>
      <c r="W249" s="35"/>
      <c r="X249" s="18" t="b">
        <f t="shared" si="57"/>
        <v>0</v>
      </c>
      <c r="Y249" s="18" t="str">
        <f t="shared" si="55"/>
        <v>, lampa OU, przyłącze napow. nN</v>
      </c>
      <c r="Z249" s="18">
        <f t="shared" si="59"/>
        <v>0</v>
      </c>
      <c r="AA249" s="16"/>
      <c r="AB249" s="35"/>
      <c r="AC249" s="35"/>
      <c r="AD249" s="35"/>
      <c r="AE249" s="35"/>
      <c r="AF249" s="35"/>
      <c r="AG249" s="35"/>
      <c r="AH249" s="35"/>
      <c r="AI249" s="35"/>
    </row>
    <row r="250" spans="1:35" s="9" customFormat="1" ht="30" customHeight="1" x14ac:dyDescent="0.2">
      <c r="A250" s="36"/>
      <c r="B250" s="37"/>
      <c r="C250" s="54"/>
      <c r="D250" s="116">
        <f t="shared" si="58"/>
        <v>239</v>
      </c>
      <c r="E250" s="53"/>
      <c r="F250" s="54"/>
      <c r="G250" s="54"/>
      <c r="H250" s="54"/>
      <c r="I250" s="54"/>
      <c r="J250" s="117" t="str">
        <f t="shared" si="56"/>
        <v xml:space="preserve">uchwyty, światłowód, 0 </v>
      </c>
      <c r="K250" s="27"/>
      <c r="L250" s="31"/>
      <c r="M250" s="32"/>
      <c r="N250" s="30"/>
      <c r="O250" s="30"/>
      <c r="P250" s="33"/>
      <c r="Q250" s="19"/>
      <c r="R250" s="30"/>
      <c r="S250" s="30" t="s">
        <v>3</v>
      </c>
      <c r="T250" s="30"/>
      <c r="U250" s="34">
        <f t="shared" si="64"/>
        <v>2</v>
      </c>
      <c r="V250" s="35"/>
      <c r="W250" s="35"/>
      <c r="X250" s="18" t="b">
        <f t="shared" si="57"/>
        <v>0</v>
      </c>
      <c r="Y250" s="18" t="str">
        <f t="shared" si="55"/>
        <v>, lampa OU, przyłącze napow. nN</v>
      </c>
      <c r="Z250" s="18">
        <f t="shared" si="59"/>
        <v>0</v>
      </c>
      <c r="AA250" s="16"/>
      <c r="AB250" s="35"/>
      <c r="AC250" s="35"/>
      <c r="AD250" s="35"/>
      <c r="AE250" s="35"/>
      <c r="AF250" s="35"/>
      <c r="AG250" s="35"/>
      <c r="AH250" s="35"/>
      <c r="AI250" s="35"/>
    </row>
    <row r="251" spans="1:35" s="9" customFormat="1" ht="30" customHeight="1" x14ac:dyDescent="0.2">
      <c r="A251" s="36"/>
      <c r="B251" s="37"/>
      <c r="C251" s="10"/>
      <c r="D251" s="116">
        <f t="shared" si="58"/>
        <v>240</v>
      </c>
      <c r="E251" s="56"/>
      <c r="F251" s="10"/>
      <c r="G251" s="10"/>
      <c r="H251" s="10"/>
      <c r="I251" s="10"/>
      <c r="J251" s="117" t="str">
        <f t="shared" si="56"/>
        <v xml:space="preserve">uchwyty, światłowód, 0 </v>
      </c>
      <c r="K251" s="10"/>
      <c r="L251" s="31"/>
      <c r="M251" s="32"/>
      <c r="N251" s="30"/>
      <c r="O251" s="30"/>
      <c r="P251" s="33"/>
      <c r="Q251" s="19"/>
      <c r="R251" s="30"/>
      <c r="S251" s="30" t="s">
        <v>3</v>
      </c>
      <c r="T251" s="30"/>
      <c r="U251" s="34">
        <f t="shared" si="64"/>
        <v>2</v>
      </c>
      <c r="V251" s="35"/>
      <c r="W251" s="35"/>
      <c r="X251" s="18" t="b">
        <f t="shared" si="57"/>
        <v>0</v>
      </c>
      <c r="Y251" s="18" t="str">
        <f t="shared" si="55"/>
        <v>, lampa OU, przyłącze napow. nN</v>
      </c>
      <c r="Z251" s="18">
        <f t="shared" si="59"/>
        <v>0</v>
      </c>
      <c r="AA251" s="16"/>
      <c r="AB251" s="35"/>
      <c r="AC251" s="35"/>
      <c r="AD251" s="35"/>
      <c r="AE251" s="35"/>
      <c r="AF251" s="35"/>
      <c r="AG251" s="35"/>
      <c r="AH251" s="35"/>
      <c r="AI251" s="35"/>
    </row>
    <row r="252" spans="1:35" s="9" customFormat="1" ht="30" customHeight="1" x14ac:dyDescent="0.2">
      <c r="A252" s="36"/>
      <c r="B252" s="37"/>
      <c r="C252" s="12"/>
      <c r="D252" s="116">
        <f t="shared" si="58"/>
        <v>241</v>
      </c>
      <c r="E252" s="11"/>
      <c r="F252" s="12"/>
      <c r="G252" s="12"/>
      <c r="H252" s="12"/>
      <c r="I252" s="12"/>
      <c r="J252" s="117" t="str">
        <f t="shared" si="56"/>
        <v xml:space="preserve">uchwyty, światłowód, 0 </v>
      </c>
      <c r="K252" s="12"/>
      <c r="L252" s="31"/>
      <c r="M252" s="32"/>
      <c r="N252" s="14"/>
      <c r="O252" s="14"/>
      <c r="P252" s="33"/>
      <c r="Q252" s="19"/>
      <c r="R252" s="14"/>
      <c r="S252" s="30" t="s">
        <v>3</v>
      </c>
      <c r="T252" s="14"/>
      <c r="U252" s="34">
        <f t="shared" si="64"/>
        <v>2</v>
      </c>
      <c r="V252" s="35"/>
      <c r="W252" s="35"/>
      <c r="X252" s="18" t="b">
        <f t="shared" si="57"/>
        <v>0</v>
      </c>
      <c r="Y252" s="18" t="str">
        <f t="shared" si="55"/>
        <v>, lampa OU, przyłącze napow. nN</v>
      </c>
      <c r="Z252" s="18">
        <f t="shared" si="59"/>
        <v>0</v>
      </c>
      <c r="AA252" s="16"/>
      <c r="AB252" s="35"/>
      <c r="AC252" s="35"/>
      <c r="AD252" s="35"/>
      <c r="AE252" s="35"/>
      <c r="AF252" s="35"/>
      <c r="AG252" s="35"/>
      <c r="AH252" s="35"/>
      <c r="AI252" s="35"/>
    </row>
    <row r="253" spans="1:35" s="9" customFormat="1" ht="30" customHeight="1" x14ac:dyDescent="0.2">
      <c r="A253" s="36"/>
      <c r="B253" s="37"/>
      <c r="C253" s="10"/>
      <c r="D253" s="116">
        <f t="shared" si="58"/>
        <v>242</v>
      </c>
      <c r="E253" s="56"/>
      <c r="F253" s="10"/>
      <c r="G253" s="10"/>
      <c r="H253" s="10"/>
      <c r="I253" s="10"/>
      <c r="J253" s="117" t="str">
        <f t="shared" si="56"/>
        <v xml:space="preserve">uchwyty, światłowód, 0 </v>
      </c>
      <c r="K253" s="10"/>
      <c r="L253" s="31"/>
      <c r="M253" s="32"/>
      <c r="N253" s="30"/>
      <c r="O253" s="30"/>
      <c r="P253" s="33"/>
      <c r="Q253" s="43"/>
      <c r="R253" s="30"/>
      <c r="S253" s="30" t="s">
        <v>3</v>
      </c>
      <c r="T253" s="30"/>
      <c r="U253" s="34">
        <f t="shared" si="64"/>
        <v>2</v>
      </c>
      <c r="V253" s="35"/>
      <c r="W253" s="35"/>
      <c r="X253" s="18" t="b">
        <f t="shared" si="57"/>
        <v>0</v>
      </c>
      <c r="Y253" s="18" t="str">
        <f t="shared" si="55"/>
        <v>, lampa OU, przyłącze napow. nN</v>
      </c>
      <c r="Z253" s="18">
        <f t="shared" si="59"/>
        <v>0</v>
      </c>
      <c r="AA253" s="16"/>
      <c r="AB253" s="35"/>
      <c r="AC253" s="35"/>
      <c r="AD253" s="35"/>
      <c r="AE253" s="35"/>
      <c r="AF253" s="35"/>
      <c r="AG253" s="35"/>
      <c r="AH253" s="35"/>
      <c r="AI253" s="35"/>
    </row>
    <row r="254" spans="1:35" s="9" customFormat="1" ht="30" customHeight="1" x14ac:dyDescent="0.2">
      <c r="A254" s="36"/>
      <c r="B254" s="37"/>
      <c r="C254" s="10"/>
      <c r="D254" s="116">
        <f t="shared" si="58"/>
        <v>243</v>
      </c>
      <c r="E254" s="56"/>
      <c r="F254" s="27"/>
      <c r="G254" s="65"/>
      <c r="H254" s="10"/>
      <c r="I254" s="27"/>
      <c r="J254" s="117" t="str">
        <f t="shared" si="56"/>
        <v xml:space="preserve">uchwyty, światłowód, 0 </v>
      </c>
      <c r="K254" s="27"/>
      <c r="L254" s="31"/>
      <c r="M254" s="32"/>
      <c r="N254" s="30"/>
      <c r="O254" s="30"/>
      <c r="P254" s="33"/>
      <c r="Q254" s="19"/>
      <c r="R254" s="30"/>
      <c r="S254" s="30" t="s">
        <v>3</v>
      </c>
      <c r="T254" s="30"/>
      <c r="U254" s="34">
        <f t="shared" si="64"/>
        <v>2</v>
      </c>
      <c r="V254" s="35"/>
      <c r="W254" s="35"/>
      <c r="X254" s="18" t="b">
        <f t="shared" si="57"/>
        <v>0</v>
      </c>
      <c r="Y254" s="18" t="str">
        <f t="shared" si="55"/>
        <v>, lampa OU, przyłącze napow. nN</v>
      </c>
      <c r="Z254" s="18">
        <f t="shared" si="59"/>
        <v>0</v>
      </c>
      <c r="AA254" s="16"/>
      <c r="AB254" s="35"/>
      <c r="AC254" s="35"/>
      <c r="AD254" s="35"/>
      <c r="AE254" s="35"/>
      <c r="AF254" s="35"/>
      <c r="AG254" s="35"/>
      <c r="AH254" s="35"/>
      <c r="AI254" s="35"/>
    </row>
    <row r="255" spans="1:35" s="9" customFormat="1" ht="30" customHeight="1" x14ac:dyDescent="0.2">
      <c r="A255" s="36"/>
      <c r="B255" s="37"/>
      <c r="C255" s="10"/>
      <c r="D255" s="116">
        <f t="shared" si="58"/>
        <v>244</v>
      </c>
      <c r="E255" s="56"/>
      <c r="F255" s="27"/>
      <c r="G255" s="65"/>
      <c r="H255" s="10"/>
      <c r="I255" s="27"/>
      <c r="J255" s="117" t="str">
        <f t="shared" si="56"/>
        <v xml:space="preserve">uchwyty, światłowód, 0 </v>
      </c>
      <c r="K255" s="27"/>
      <c r="L255" s="31"/>
      <c r="M255" s="32"/>
      <c r="N255" s="30"/>
      <c r="O255" s="30"/>
      <c r="P255" s="33"/>
      <c r="Q255" s="19"/>
      <c r="R255" s="30"/>
      <c r="S255" s="30" t="s">
        <v>3</v>
      </c>
      <c r="T255" s="30"/>
      <c r="U255" s="34">
        <f t="shared" si="64"/>
        <v>2</v>
      </c>
      <c r="V255" s="35"/>
      <c r="W255" s="35"/>
      <c r="X255" s="18" t="b">
        <f t="shared" si="57"/>
        <v>0</v>
      </c>
      <c r="Y255" s="18" t="str">
        <f t="shared" si="55"/>
        <v>, lampa OU, przyłącze napow. nN</v>
      </c>
      <c r="Z255" s="18">
        <f t="shared" si="59"/>
        <v>0</v>
      </c>
      <c r="AA255" s="16"/>
      <c r="AB255" s="35"/>
      <c r="AC255" s="35"/>
      <c r="AD255" s="35"/>
      <c r="AE255" s="35"/>
      <c r="AF255" s="35"/>
      <c r="AG255" s="35"/>
      <c r="AH255" s="35"/>
      <c r="AI255" s="35"/>
    </row>
    <row r="256" spans="1:35" s="9" customFormat="1" ht="30" customHeight="1" x14ac:dyDescent="0.2">
      <c r="A256" s="36"/>
      <c r="B256" s="37"/>
      <c r="C256" s="10"/>
      <c r="D256" s="116">
        <f t="shared" si="58"/>
        <v>245</v>
      </c>
      <c r="E256" s="56"/>
      <c r="F256" s="27"/>
      <c r="G256" s="65"/>
      <c r="H256" s="10"/>
      <c r="I256" s="27"/>
      <c r="J256" s="117" t="str">
        <f t="shared" si="56"/>
        <v xml:space="preserve">uchwyty, światłowód, 0 </v>
      </c>
      <c r="K256" s="27"/>
      <c r="L256" s="31"/>
      <c r="M256" s="32"/>
      <c r="N256" s="30"/>
      <c r="O256" s="44"/>
      <c r="P256" s="33"/>
      <c r="Q256" s="19"/>
      <c r="R256" s="30"/>
      <c r="S256" s="30" t="s">
        <v>3</v>
      </c>
      <c r="T256" s="30"/>
      <c r="U256" s="34">
        <f t="shared" si="64"/>
        <v>2</v>
      </c>
      <c r="V256" s="35"/>
      <c r="W256" s="35"/>
      <c r="X256" s="18" t="b">
        <f t="shared" si="57"/>
        <v>0</v>
      </c>
      <c r="Y256" s="18" t="str">
        <f t="shared" si="55"/>
        <v>, lampa OU, przyłącze napow. nN</v>
      </c>
      <c r="Z256" s="18">
        <f t="shared" si="59"/>
        <v>0</v>
      </c>
      <c r="AA256" s="16"/>
      <c r="AB256" s="35"/>
      <c r="AC256" s="35"/>
      <c r="AD256" s="35"/>
      <c r="AE256" s="35"/>
      <c r="AF256" s="35"/>
      <c r="AG256" s="35"/>
      <c r="AH256" s="35"/>
      <c r="AI256" s="35"/>
    </row>
    <row r="257" spans="1:35" s="9" customFormat="1" ht="30" customHeight="1" x14ac:dyDescent="0.2">
      <c r="A257" s="36"/>
      <c r="B257" s="37"/>
      <c r="C257" s="10"/>
      <c r="D257" s="116">
        <f t="shared" si="58"/>
        <v>246</v>
      </c>
      <c r="E257" s="56"/>
      <c r="F257" s="27"/>
      <c r="G257" s="65"/>
      <c r="H257" s="10"/>
      <c r="I257" s="27"/>
      <c r="J257" s="117" t="str">
        <f t="shared" si="56"/>
        <v xml:space="preserve">uchwyty, światłowód, 0 </v>
      </c>
      <c r="K257" s="27"/>
      <c r="L257" s="31"/>
      <c r="M257" s="32"/>
      <c r="N257" s="30"/>
      <c r="O257" s="30"/>
      <c r="P257" s="33"/>
      <c r="Q257" s="19"/>
      <c r="R257" s="30"/>
      <c r="S257" s="30" t="s">
        <v>3</v>
      </c>
      <c r="T257" s="30"/>
      <c r="U257" s="34">
        <f t="shared" si="64"/>
        <v>2</v>
      </c>
      <c r="V257" s="35"/>
      <c r="W257" s="35"/>
      <c r="X257" s="18" t="b">
        <f t="shared" si="57"/>
        <v>0</v>
      </c>
      <c r="Y257" s="18" t="str">
        <f t="shared" si="55"/>
        <v>, lampa OU, przyłącze napow. nN</v>
      </c>
      <c r="Z257" s="18">
        <f t="shared" si="59"/>
        <v>0</v>
      </c>
      <c r="AA257" s="16"/>
      <c r="AB257" s="35"/>
      <c r="AC257" s="35"/>
      <c r="AD257" s="35"/>
      <c r="AE257" s="35"/>
      <c r="AF257" s="35"/>
      <c r="AG257" s="35"/>
      <c r="AH257" s="35"/>
      <c r="AI257" s="35"/>
    </row>
    <row r="258" spans="1:35" s="9" customFormat="1" ht="30" customHeight="1" x14ac:dyDescent="0.2">
      <c r="A258" s="36"/>
      <c r="B258" s="37"/>
      <c r="C258" s="10"/>
      <c r="D258" s="116">
        <f t="shared" si="58"/>
        <v>247</v>
      </c>
      <c r="E258" s="56"/>
      <c r="F258" s="27"/>
      <c r="G258" s="65"/>
      <c r="H258" s="10"/>
      <c r="I258" s="27"/>
      <c r="J258" s="117" t="str">
        <f t="shared" si="56"/>
        <v xml:space="preserve">uchwyty, światłowód, 0 </v>
      </c>
      <c r="K258" s="27"/>
      <c r="L258" s="31"/>
      <c r="M258" s="32"/>
      <c r="N258" s="30"/>
      <c r="O258" s="30"/>
      <c r="P258" s="33"/>
      <c r="Q258" s="19"/>
      <c r="R258" s="30"/>
      <c r="S258" s="30" t="s">
        <v>3</v>
      </c>
      <c r="T258" s="30"/>
      <c r="U258" s="34">
        <f t="shared" si="64"/>
        <v>2</v>
      </c>
      <c r="V258" s="35"/>
      <c r="W258" s="35"/>
      <c r="X258" s="18" t="b">
        <f t="shared" si="57"/>
        <v>0</v>
      </c>
      <c r="Y258" s="18" t="str">
        <f t="shared" si="55"/>
        <v>, lampa OU, przyłącze napow. nN</v>
      </c>
      <c r="Z258" s="18">
        <f t="shared" si="59"/>
        <v>0</v>
      </c>
      <c r="AA258" s="16"/>
      <c r="AB258" s="35"/>
      <c r="AC258" s="35"/>
      <c r="AD258" s="35"/>
      <c r="AE258" s="35"/>
      <c r="AF258" s="35"/>
      <c r="AG258" s="35"/>
      <c r="AH258" s="35"/>
      <c r="AI258" s="35"/>
    </row>
    <row r="259" spans="1:35" s="9" customFormat="1" ht="30" customHeight="1" x14ac:dyDescent="0.2">
      <c r="A259" s="36"/>
      <c r="B259" s="37"/>
      <c r="C259" s="10"/>
      <c r="D259" s="116">
        <f t="shared" si="58"/>
        <v>248</v>
      </c>
      <c r="E259" s="56"/>
      <c r="F259" s="27"/>
      <c r="G259" s="65"/>
      <c r="H259" s="10"/>
      <c r="I259" s="27"/>
      <c r="J259" s="117" t="str">
        <f t="shared" si="56"/>
        <v xml:space="preserve">uchwyty, światłowód, 0 </v>
      </c>
      <c r="K259" s="27"/>
      <c r="L259" s="31"/>
      <c r="M259" s="32"/>
      <c r="N259" s="30"/>
      <c r="O259" s="30"/>
      <c r="P259" s="33"/>
      <c r="Q259" s="19"/>
      <c r="R259" s="30"/>
      <c r="S259" s="30" t="s">
        <v>3</v>
      </c>
      <c r="T259" s="30"/>
      <c r="U259" s="34">
        <f t="shared" si="64"/>
        <v>2</v>
      </c>
      <c r="V259" s="35"/>
      <c r="W259" s="35"/>
      <c r="X259" s="18" t="b">
        <f t="shared" si="57"/>
        <v>0</v>
      </c>
      <c r="Y259" s="18" t="str">
        <f t="shared" si="55"/>
        <v>, lampa OU, przyłącze napow. nN</v>
      </c>
      <c r="Z259" s="18">
        <f t="shared" si="59"/>
        <v>0</v>
      </c>
      <c r="AA259" s="16"/>
      <c r="AB259" s="35"/>
      <c r="AC259" s="35"/>
      <c r="AD259" s="35"/>
      <c r="AE259" s="35"/>
      <c r="AF259" s="35"/>
      <c r="AG259" s="35"/>
      <c r="AH259" s="35"/>
      <c r="AI259" s="35"/>
    </row>
    <row r="260" spans="1:35" s="9" customFormat="1" ht="30" customHeight="1" x14ac:dyDescent="0.2">
      <c r="A260" s="36"/>
      <c r="B260" s="37"/>
      <c r="C260" s="10"/>
      <c r="D260" s="116">
        <f t="shared" si="58"/>
        <v>249</v>
      </c>
      <c r="E260" s="56"/>
      <c r="F260" s="27"/>
      <c r="G260" s="29"/>
      <c r="H260" s="10"/>
      <c r="I260" s="27"/>
      <c r="J260" s="117" t="str">
        <f t="shared" si="56"/>
        <v xml:space="preserve">uchwyty, światłowód, 0 </v>
      </c>
      <c r="K260" s="27"/>
      <c r="L260" s="31"/>
      <c r="M260" s="32"/>
      <c r="N260" s="30"/>
      <c r="O260" s="30"/>
      <c r="P260" s="33"/>
      <c r="Q260" s="19"/>
      <c r="R260" s="30"/>
      <c r="S260" s="30" t="s">
        <v>3</v>
      </c>
      <c r="T260" s="30"/>
      <c r="U260" s="34">
        <f t="shared" si="64"/>
        <v>2</v>
      </c>
      <c r="V260" s="35"/>
      <c r="W260" s="35"/>
      <c r="X260" s="18" t="b">
        <f t="shared" si="57"/>
        <v>0</v>
      </c>
      <c r="Y260" s="18" t="str">
        <f t="shared" si="55"/>
        <v>, lampa OU, przyłącze napow. nN</v>
      </c>
      <c r="Z260" s="18">
        <f t="shared" si="59"/>
        <v>0</v>
      </c>
      <c r="AA260" s="16"/>
      <c r="AB260" s="35"/>
      <c r="AC260" s="35"/>
      <c r="AD260" s="35"/>
      <c r="AE260" s="35"/>
      <c r="AF260" s="35"/>
      <c r="AG260" s="35"/>
      <c r="AH260" s="35"/>
      <c r="AI260" s="35"/>
    </row>
    <row r="261" spans="1:35" s="9" customFormat="1" ht="30" customHeight="1" x14ac:dyDescent="0.2">
      <c r="A261" s="36"/>
      <c r="B261" s="37"/>
      <c r="C261" s="10"/>
      <c r="D261" s="116">
        <f t="shared" si="58"/>
        <v>250</v>
      </c>
      <c r="E261" s="53"/>
      <c r="F261" s="27"/>
      <c r="G261" s="65"/>
      <c r="H261" s="10"/>
      <c r="I261" s="27"/>
      <c r="J261" s="117" t="str">
        <f t="shared" si="56"/>
        <v xml:space="preserve">uchwyty, światłowód, 0 </v>
      </c>
      <c r="K261" s="27"/>
      <c r="L261" s="31"/>
      <c r="M261" s="32"/>
      <c r="N261" s="30"/>
      <c r="O261" s="30"/>
      <c r="P261" s="33"/>
      <c r="Q261" s="19"/>
      <c r="R261" s="30"/>
      <c r="S261" s="30" t="s">
        <v>3</v>
      </c>
      <c r="T261" s="30"/>
      <c r="U261" s="34">
        <f t="shared" si="64"/>
        <v>2</v>
      </c>
      <c r="V261" s="35"/>
      <c r="W261" s="35"/>
      <c r="X261" s="18" t="b">
        <f t="shared" si="57"/>
        <v>0</v>
      </c>
      <c r="Y261" s="18" t="str">
        <f t="shared" si="55"/>
        <v>, lampa OU, przyłącze napow. nN</v>
      </c>
      <c r="Z261" s="18">
        <f t="shared" si="59"/>
        <v>0</v>
      </c>
      <c r="AA261" s="16"/>
      <c r="AB261" s="35"/>
      <c r="AC261" s="35"/>
      <c r="AD261" s="35"/>
      <c r="AE261" s="35"/>
      <c r="AF261" s="35"/>
      <c r="AG261" s="35"/>
      <c r="AH261" s="35"/>
      <c r="AI261" s="35"/>
    </row>
    <row r="262" spans="1:35" s="9" customFormat="1" ht="30" customHeight="1" x14ac:dyDescent="0.2">
      <c r="A262" s="36"/>
      <c r="B262" s="37"/>
      <c r="C262" s="10"/>
      <c r="D262" s="116">
        <f t="shared" si="58"/>
        <v>251</v>
      </c>
      <c r="E262" s="53"/>
      <c r="F262" s="27"/>
      <c r="G262" s="65"/>
      <c r="H262" s="10"/>
      <c r="I262" s="27"/>
      <c r="J262" s="117" t="str">
        <f t="shared" si="56"/>
        <v xml:space="preserve">uchwyty, światłowód, 0 </v>
      </c>
      <c r="K262" s="27"/>
      <c r="L262" s="31"/>
      <c r="M262" s="32"/>
      <c r="N262" s="30"/>
      <c r="O262" s="30"/>
      <c r="P262" s="33"/>
      <c r="Q262" s="19"/>
      <c r="R262" s="30"/>
      <c r="S262" s="30" t="s">
        <v>3</v>
      </c>
      <c r="T262" s="30"/>
      <c r="U262" s="34">
        <f t="shared" si="64"/>
        <v>2</v>
      </c>
      <c r="V262" s="35"/>
      <c r="W262" s="35"/>
      <c r="X262" s="18" t="b">
        <f t="shared" si="57"/>
        <v>0</v>
      </c>
      <c r="Y262" s="18" t="str">
        <f t="shared" si="55"/>
        <v>, lampa OU, przyłącze napow. nN</v>
      </c>
      <c r="Z262" s="18">
        <f t="shared" si="59"/>
        <v>0</v>
      </c>
      <c r="AA262" s="16"/>
      <c r="AB262" s="35"/>
      <c r="AC262" s="35"/>
      <c r="AD262" s="35"/>
      <c r="AE262" s="35"/>
      <c r="AF262" s="35"/>
      <c r="AG262" s="35"/>
      <c r="AH262" s="35"/>
      <c r="AI262" s="35"/>
    </row>
    <row r="263" spans="1:35" s="9" customFormat="1" ht="30" customHeight="1" x14ac:dyDescent="0.2">
      <c r="A263" s="36"/>
      <c r="B263" s="37"/>
      <c r="C263" s="10"/>
      <c r="D263" s="116">
        <f t="shared" si="58"/>
        <v>252</v>
      </c>
      <c r="E263" s="53"/>
      <c r="F263" s="27"/>
      <c r="G263" s="65"/>
      <c r="H263" s="10"/>
      <c r="I263" s="27"/>
      <c r="J263" s="117" t="str">
        <f t="shared" si="56"/>
        <v xml:space="preserve">uchwyty, światłowód, 0 </v>
      </c>
      <c r="K263" s="27"/>
      <c r="L263" s="31"/>
      <c r="M263" s="32"/>
      <c r="N263" s="30"/>
      <c r="O263" s="30"/>
      <c r="P263" s="33"/>
      <c r="Q263" s="19"/>
      <c r="R263" s="30"/>
      <c r="S263" s="30" t="s">
        <v>3</v>
      </c>
      <c r="T263" s="30"/>
      <c r="U263" s="34">
        <f t="shared" si="64"/>
        <v>2</v>
      </c>
      <c r="V263" s="35"/>
      <c r="W263" s="35"/>
      <c r="X263" s="18" t="b">
        <f t="shared" si="57"/>
        <v>0</v>
      </c>
      <c r="Y263" s="18" t="str">
        <f t="shared" si="55"/>
        <v>, lampa OU, przyłącze napow. nN</v>
      </c>
      <c r="Z263" s="18">
        <f t="shared" si="59"/>
        <v>0</v>
      </c>
      <c r="AA263" s="16"/>
      <c r="AB263" s="35"/>
      <c r="AC263" s="35"/>
      <c r="AD263" s="35"/>
      <c r="AE263" s="35"/>
      <c r="AF263" s="35"/>
      <c r="AG263" s="35"/>
      <c r="AH263" s="35"/>
      <c r="AI263" s="35"/>
    </row>
    <row r="264" spans="1:35" s="9" customFormat="1" ht="30" customHeight="1" x14ac:dyDescent="0.2">
      <c r="A264" s="36"/>
      <c r="B264" s="37"/>
      <c r="C264" s="10"/>
      <c r="D264" s="116">
        <f t="shared" si="58"/>
        <v>253</v>
      </c>
      <c r="E264" s="56"/>
      <c r="F264" s="27"/>
      <c r="G264" s="65"/>
      <c r="H264" s="10"/>
      <c r="I264" s="27"/>
      <c r="J264" s="117" t="str">
        <f t="shared" si="56"/>
        <v xml:space="preserve">uchwyty, światłowód, 0 </v>
      </c>
      <c r="K264" s="27"/>
      <c r="L264" s="31"/>
      <c r="M264" s="32"/>
      <c r="N264" s="30"/>
      <c r="O264" s="30"/>
      <c r="P264" s="33"/>
      <c r="Q264" s="19"/>
      <c r="R264" s="30"/>
      <c r="S264" s="30" t="s">
        <v>3</v>
      </c>
      <c r="T264" s="30"/>
      <c r="U264" s="34">
        <f t="shared" si="64"/>
        <v>2</v>
      </c>
      <c r="V264" s="35"/>
      <c r="W264" s="35"/>
      <c r="X264" s="18" t="b">
        <f t="shared" si="57"/>
        <v>0</v>
      </c>
      <c r="Y264" s="18" t="str">
        <f t="shared" si="55"/>
        <v>, lampa OU, przyłącze napow. nN</v>
      </c>
      <c r="Z264" s="18">
        <f t="shared" si="59"/>
        <v>0</v>
      </c>
      <c r="AA264" s="16"/>
      <c r="AB264" s="35"/>
      <c r="AC264" s="35"/>
      <c r="AD264" s="35"/>
      <c r="AE264" s="35"/>
      <c r="AF264" s="35"/>
      <c r="AG264" s="35"/>
      <c r="AH264" s="35"/>
      <c r="AI264" s="35"/>
    </row>
    <row r="265" spans="1:35" s="9" customFormat="1" ht="30" customHeight="1" x14ac:dyDescent="0.2">
      <c r="A265" s="36"/>
      <c r="B265" s="37"/>
      <c r="C265" s="10"/>
      <c r="D265" s="54"/>
      <c r="E265" s="56"/>
      <c r="F265" s="27"/>
      <c r="G265" s="65"/>
      <c r="H265" s="10"/>
      <c r="I265" s="27"/>
      <c r="J265" s="117" t="str">
        <f t="shared" si="56"/>
        <v xml:space="preserve">uchwyty, światłowód, 0 </v>
      </c>
      <c r="K265" s="27"/>
      <c r="L265" s="31"/>
      <c r="M265" s="32"/>
      <c r="N265" s="30"/>
      <c r="O265" s="30"/>
      <c r="P265" s="33"/>
      <c r="Q265" s="19"/>
      <c r="R265" s="30"/>
      <c r="S265" s="30" t="s">
        <v>3</v>
      </c>
      <c r="T265" s="30"/>
      <c r="U265" s="34">
        <f t="shared" si="64"/>
        <v>2</v>
      </c>
      <c r="V265" s="35"/>
      <c r="W265" s="35"/>
      <c r="X265" s="18" t="b">
        <f t="shared" si="57"/>
        <v>0</v>
      </c>
      <c r="Y265" s="18" t="str">
        <f t="shared" ref="Y265:Y328" si="65">IF(S265="T",(", lampa OU, przyłącze napow. nN"), (" przyłącze napow. nN"))</f>
        <v>, lampa OU, przyłącze napow. nN</v>
      </c>
      <c r="Z265" s="18">
        <f t="shared" si="59"/>
        <v>0</v>
      </c>
      <c r="AA265" s="16"/>
      <c r="AB265" s="35"/>
      <c r="AC265" s="35"/>
      <c r="AD265" s="35"/>
      <c r="AE265" s="35"/>
      <c r="AF265" s="35"/>
      <c r="AG265" s="35"/>
      <c r="AH265" s="35"/>
      <c r="AI265" s="35"/>
    </row>
    <row r="266" spans="1:35" s="9" customFormat="1" ht="30" customHeight="1" x14ac:dyDescent="0.2">
      <c r="A266" s="36"/>
      <c r="B266" s="37"/>
      <c r="C266" s="10"/>
      <c r="D266" s="54"/>
      <c r="E266" s="53"/>
      <c r="F266" s="27"/>
      <c r="G266" s="65"/>
      <c r="H266" s="10"/>
      <c r="I266" s="27"/>
      <c r="J266" s="117" t="str">
        <f t="shared" si="56"/>
        <v xml:space="preserve">uchwyty, światłowód, 0 </v>
      </c>
      <c r="K266" s="27"/>
      <c r="L266" s="31"/>
      <c r="M266" s="32"/>
      <c r="N266" s="30"/>
      <c r="O266" s="30"/>
      <c r="P266" s="33"/>
      <c r="Q266" s="19"/>
      <c r="R266" s="30"/>
      <c r="S266" s="30" t="s">
        <v>3</v>
      </c>
      <c r="T266" s="30"/>
      <c r="U266" s="34">
        <f t="shared" si="64"/>
        <v>2</v>
      </c>
      <c r="V266" s="35"/>
      <c r="W266" s="35"/>
      <c r="X266" s="18" t="b">
        <f t="shared" si="57"/>
        <v>0</v>
      </c>
      <c r="Y266" s="18" t="str">
        <f t="shared" si="65"/>
        <v>, lampa OU, przyłącze napow. nN</v>
      </c>
      <c r="Z266" s="18">
        <f t="shared" si="59"/>
        <v>0</v>
      </c>
      <c r="AA266" s="16"/>
      <c r="AB266" s="35"/>
      <c r="AC266" s="35"/>
      <c r="AD266" s="35"/>
      <c r="AE266" s="35"/>
      <c r="AF266" s="35"/>
      <c r="AG266" s="35"/>
      <c r="AH266" s="35"/>
      <c r="AI266" s="35"/>
    </row>
    <row r="267" spans="1:35" s="9" customFormat="1" ht="30" customHeight="1" x14ac:dyDescent="0.2">
      <c r="A267" s="36"/>
      <c r="B267" s="37"/>
      <c r="C267" s="54"/>
      <c r="D267" s="54"/>
      <c r="E267" s="53"/>
      <c r="F267" s="54"/>
      <c r="G267" s="54"/>
      <c r="H267" s="54"/>
      <c r="I267" s="54"/>
      <c r="J267" s="117" t="str">
        <f t="shared" ref="J267:J283" si="66">CONCATENATE("uchwyty, światłowód, ",Z267,IF(Q267=1, ", mufa i zapas", " "))</f>
        <v xml:space="preserve">uchwyty, światłowód, 0 </v>
      </c>
      <c r="K267" s="27"/>
      <c r="L267" s="31"/>
      <c r="M267" s="32"/>
      <c r="N267" s="30"/>
      <c r="O267" s="30"/>
      <c r="P267" s="33"/>
      <c r="Q267" s="19"/>
      <c r="R267" s="30"/>
      <c r="S267" s="30" t="s">
        <v>3</v>
      </c>
      <c r="T267" s="30"/>
      <c r="U267" s="34">
        <f t="shared" si="64"/>
        <v>2</v>
      </c>
      <c r="V267" s="35"/>
      <c r="W267" s="35"/>
      <c r="X267" s="18" t="b">
        <f t="shared" si="57"/>
        <v>0</v>
      </c>
      <c r="Y267" s="18" t="str">
        <f t="shared" si="65"/>
        <v>, lampa OU, przyłącze napow. nN</v>
      </c>
      <c r="Z267" s="18">
        <f t="shared" si="59"/>
        <v>0</v>
      </c>
      <c r="AA267" s="16"/>
      <c r="AB267" s="35"/>
      <c r="AC267" s="35"/>
      <c r="AD267" s="35"/>
      <c r="AE267" s="35"/>
      <c r="AF267" s="35"/>
      <c r="AG267" s="35"/>
      <c r="AH267" s="35"/>
      <c r="AI267" s="35"/>
    </row>
    <row r="268" spans="1:35" s="9" customFormat="1" ht="30" customHeight="1" x14ac:dyDescent="0.2">
      <c r="A268" s="36"/>
      <c r="B268" s="37"/>
      <c r="C268" s="54"/>
      <c r="D268" s="54"/>
      <c r="E268" s="53"/>
      <c r="F268" s="54"/>
      <c r="G268" s="54"/>
      <c r="H268" s="54"/>
      <c r="I268" s="54"/>
      <c r="J268" s="117" t="str">
        <f t="shared" si="66"/>
        <v xml:space="preserve">uchwyty, światłowód, 0 </v>
      </c>
      <c r="K268" s="27"/>
      <c r="L268" s="31"/>
      <c r="M268" s="32"/>
      <c r="N268" s="30"/>
      <c r="O268" s="30"/>
      <c r="P268" s="33"/>
      <c r="Q268" s="19"/>
      <c r="R268" s="30"/>
      <c r="S268" s="30" t="s">
        <v>3</v>
      </c>
      <c r="T268" s="30"/>
      <c r="U268" s="34">
        <f t="shared" si="64"/>
        <v>2</v>
      </c>
      <c r="V268" s="35"/>
      <c r="W268" s="35"/>
      <c r="X268" s="18" t="b">
        <f t="shared" si="57"/>
        <v>0</v>
      </c>
      <c r="Y268" s="18" t="str">
        <f t="shared" si="65"/>
        <v>, lampa OU, przyłącze napow. nN</v>
      </c>
      <c r="Z268" s="18">
        <f t="shared" si="59"/>
        <v>0</v>
      </c>
      <c r="AA268" s="16"/>
      <c r="AB268" s="35"/>
      <c r="AC268" s="35"/>
      <c r="AD268" s="35"/>
      <c r="AE268" s="35"/>
      <c r="AF268" s="35"/>
      <c r="AG268" s="35"/>
      <c r="AH268" s="35"/>
      <c r="AI268" s="35"/>
    </row>
    <row r="269" spans="1:35" s="9" customFormat="1" ht="30" customHeight="1" x14ac:dyDescent="0.2">
      <c r="A269" s="36"/>
      <c r="B269" s="37"/>
      <c r="C269" s="59"/>
      <c r="D269" s="59"/>
      <c r="E269" s="62"/>
      <c r="F269" s="59"/>
      <c r="G269" s="59"/>
      <c r="H269" s="59"/>
      <c r="I269" s="59"/>
      <c r="J269" s="117" t="str">
        <f t="shared" si="66"/>
        <v xml:space="preserve">uchwyty, światłowód, 0 </v>
      </c>
      <c r="K269" s="59"/>
      <c r="L269" s="31"/>
      <c r="M269" s="32"/>
      <c r="N269" s="69"/>
      <c r="O269" s="69"/>
      <c r="P269" s="33"/>
      <c r="Q269" s="43"/>
      <c r="R269" s="69"/>
      <c r="S269" s="30" t="s">
        <v>3</v>
      </c>
      <c r="T269" s="69"/>
      <c r="U269" s="34">
        <f t="shared" si="64"/>
        <v>2</v>
      </c>
      <c r="V269" s="35"/>
      <c r="W269" s="35"/>
      <c r="X269" s="18" t="b">
        <f t="shared" si="57"/>
        <v>0</v>
      </c>
      <c r="Y269" s="18" t="str">
        <f t="shared" si="65"/>
        <v>, lampa OU, przyłącze napow. nN</v>
      </c>
      <c r="Z269" s="18">
        <f t="shared" si="59"/>
        <v>0</v>
      </c>
      <c r="AA269" s="16"/>
      <c r="AB269" s="35"/>
      <c r="AC269" s="35"/>
      <c r="AD269" s="35"/>
      <c r="AE269" s="35"/>
      <c r="AF269" s="35"/>
      <c r="AG269" s="35"/>
      <c r="AH269" s="35"/>
      <c r="AI269" s="35"/>
    </row>
    <row r="270" spans="1:35" s="9" customFormat="1" ht="30" customHeight="1" x14ac:dyDescent="0.2">
      <c r="A270" s="36"/>
      <c r="B270" s="37"/>
      <c r="C270" s="61"/>
      <c r="D270" s="61"/>
      <c r="E270" s="60"/>
      <c r="F270" s="61"/>
      <c r="G270" s="61"/>
      <c r="H270" s="61"/>
      <c r="I270" s="61"/>
      <c r="J270" s="117" t="str">
        <f t="shared" si="66"/>
        <v xml:space="preserve">uchwyty, światłowód, 0 </v>
      </c>
      <c r="K270" s="61"/>
      <c r="L270" s="71"/>
      <c r="M270" s="32"/>
      <c r="N270" s="58"/>
      <c r="O270" s="58"/>
      <c r="P270" s="42"/>
      <c r="Q270" s="19"/>
      <c r="R270" s="58"/>
      <c r="S270" s="30" t="s">
        <v>3</v>
      </c>
      <c r="T270" s="58"/>
      <c r="U270" s="34">
        <f t="shared" si="64"/>
        <v>2</v>
      </c>
      <c r="V270" s="35"/>
      <c r="W270" s="35"/>
      <c r="X270" s="18" t="b">
        <f t="shared" si="57"/>
        <v>0</v>
      </c>
      <c r="Y270" s="18" t="str">
        <f t="shared" si="65"/>
        <v>, lampa OU, przyłącze napow. nN</v>
      </c>
      <c r="Z270" s="18">
        <f t="shared" si="59"/>
        <v>0</v>
      </c>
      <c r="AA270" s="16"/>
      <c r="AB270" s="35"/>
      <c r="AC270" s="35"/>
      <c r="AD270" s="35"/>
      <c r="AE270" s="35"/>
      <c r="AF270" s="35"/>
      <c r="AG270" s="35"/>
      <c r="AH270" s="35"/>
      <c r="AI270" s="35"/>
    </row>
    <row r="271" spans="1:35" s="9" customFormat="1" ht="30" customHeight="1" x14ac:dyDescent="0.2">
      <c r="A271" s="36"/>
      <c r="B271" s="37"/>
      <c r="C271" s="63"/>
      <c r="D271" s="63"/>
      <c r="E271" s="62"/>
      <c r="F271" s="63"/>
      <c r="G271" s="63"/>
      <c r="H271" s="63"/>
      <c r="I271" s="63"/>
      <c r="J271" s="117" t="str">
        <f t="shared" si="66"/>
        <v xml:space="preserve">uchwyty, światłowód, 0 </v>
      </c>
      <c r="K271" s="63"/>
      <c r="L271" s="71"/>
      <c r="M271" s="32"/>
      <c r="N271" s="57"/>
      <c r="O271" s="57"/>
      <c r="P271" s="72"/>
      <c r="Q271" s="19"/>
      <c r="R271" s="57"/>
      <c r="S271" s="30" t="s">
        <v>3</v>
      </c>
      <c r="T271" s="57"/>
      <c r="U271" s="34">
        <f t="shared" si="64"/>
        <v>2</v>
      </c>
      <c r="V271" s="35"/>
      <c r="W271" s="35"/>
      <c r="X271" s="18" t="b">
        <f t="shared" si="57"/>
        <v>0</v>
      </c>
      <c r="Y271" s="18" t="str">
        <f t="shared" si="65"/>
        <v>, lampa OU, przyłącze napow. nN</v>
      </c>
      <c r="Z271" s="18">
        <f t="shared" si="59"/>
        <v>0</v>
      </c>
      <c r="AA271" s="16"/>
      <c r="AB271" s="35"/>
      <c r="AC271" s="35"/>
      <c r="AD271" s="35"/>
      <c r="AE271" s="35"/>
      <c r="AF271" s="35"/>
      <c r="AG271" s="35"/>
      <c r="AH271" s="35"/>
      <c r="AI271" s="35"/>
    </row>
    <row r="272" spans="1:35" s="9" customFormat="1" ht="30" customHeight="1" x14ac:dyDescent="0.2">
      <c r="A272" s="36"/>
      <c r="B272" s="37"/>
      <c r="C272" s="10"/>
      <c r="D272" s="10"/>
      <c r="E272" s="53"/>
      <c r="F272" s="27"/>
      <c r="G272" s="65"/>
      <c r="H272" s="10"/>
      <c r="I272" s="27"/>
      <c r="J272" s="117" t="str">
        <f t="shared" si="66"/>
        <v xml:space="preserve">uchwyty, światłowód, 0 </v>
      </c>
      <c r="K272" s="27"/>
      <c r="L272" s="71"/>
      <c r="M272" s="32"/>
      <c r="N272" s="30"/>
      <c r="O272" s="30"/>
      <c r="P272" s="72"/>
      <c r="Q272" s="19"/>
      <c r="R272" s="30"/>
      <c r="S272" s="30" t="s">
        <v>3</v>
      </c>
      <c r="T272" s="30"/>
      <c r="U272" s="34">
        <f t="shared" si="64"/>
        <v>2</v>
      </c>
      <c r="V272" s="35"/>
      <c r="W272" s="35"/>
      <c r="X272" s="18" t="b">
        <f t="shared" si="57"/>
        <v>0</v>
      </c>
      <c r="Y272" s="18" t="str">
        <f t="shared" si="65"/>
        <v>, lampa OU, przyłącze napow. nN</v>
      </c>
      <c r="Z272" s="18">
        <f t="shared" si="59"/>
        <v>0</v>
      </c>
      <c r="AA272" s="16"/>
      <c r="AB272" s="35"/>
      <c r="AC272" s="35"/>
      <c r="AD272" s="35"/>
      <c r="AE272" s="35"/>
      <c r="AF272" s="35"/>
      <c r="AG272" s="35"/>
      <c r="AH272" s="35"/>
      <c r="AI272" s="35"/>
    </row>
    <row r="273" spans="1:35" s="9" customFormat="1" ht="30" customHeight="1" x14ac:dyDescent="0.2">
      <c r="A273" s="36"/>
      <c r="B273" s="37"/>
      <c r="C273" s="10"/>
      <c r="D273" s="10"/>
      <c r="E273" s="53"/>
      <c r="F273" s="27"/>
      <c r="G273" s="65"/>
      <c r="H273" s="10"/>
      <c r="I273" s="27"/>
      <c r="J273" s="117" t="str">
        <f t="shared" si="66"/>
        <v xml:space="preserve">uchwyty, światłowód, 0 </v>
      </c>
      <c r="K273" s="27"/>
      <c r="L273" s="71"/>
      <c r="M273" s="32"/>
      <c r="N273" s="44"/>
      <c r="O273" s="30"/>
      <c r="P273" s="72"/>
      <c r="Q273" s="19"/>
      <c r="R273" s="30"/>
      <c r="S273" s="30" t="s">
        <v>3</v>
      </c>
      <c r="T273" s="30"/>
      <c r="U273" s="34">
        <f t="shared" si="64"/>
        <v>2</v>
      </c>
      <c r="V273" s="35"/>
      <c r="W273" s="35"/>
      <c r="X273" s="18" t="b">
        <f t="shared" ref="X273:X277" si="67">IF(R273=1,("AL.  4x50 mm2+AL. 1x25 mm2"),IF(R273=2,("AL.  4x50 mm2+AL. 2x25 mm2"),IF(R273=3,("AsXSn 4x50 mm2+AsXSn 1x25 mm2"),IF(R273=4,("AsXSn 4x50 mm2+AsXSn 2x25 mm2"),IF(R273=5,("AL.  4x50 mm2"),IF(R273=6,("AsXSn 4x50 mm2"),IF(R273=9,("2xAL. 2x25 mm2"),IF(R273=8,("3xAsXSn 4x50 mm2+AsXSn 2x25 mm2")))))))))</f>
        <v>0</v>
      </c>
      <c r="Y273" s="18" t="str">
        <f t="shared" si="65"/>
        <v>, lampa OU, przyłącze napow. nN</v>
      </c>
      <c r="Z273" s="18">
        <f t="shared" si="59"/>
        <v>0</v>
      </c>
      <c r="AA273" s="16"/>
      <c r="AB273" s="35"/>
      <c r="AC273" s="35"/>
      <c r="AD273" s="35"/>
      <c r="AE273" s="35"/>
      <c r="AF273" s="35"/>
      <c r="AG273" s="35"/>
      <c r="AH273" s="35"/>
      <c r="AI273" s="35"/>
    </row>
    <row r="274" spans="1:35" s="9" customFormat="1" ht="30" customHeight="1" x14ac:dyDescent="0.2">
      <c r="A274" s="36"/>
      <c r="B274" s="37"/>
      <c r="C274" s="10"/>
      <c r="D274" s="10"/>
      <c r="E274" s="53"/>
      <c r="F274" s="27"/>
      <c r="G274" s="29"/>
      <c r="H274" s="10"/>
      <c r="I274" s="27"/>
      <c r="J274" s="117" t="str">
        <f t="shared" si="66"/>
        <v xml:space="preserve">uchwyty, światłowód, 0 </v>
      </c>
      <c r="K274" s="27"/>
      <c r="L274" s="73"/>
      <c r="M274" s="32"/>
      <c r="N274" s="44"/>
      <c r="O274" s="30"/>
      <c r="P274" s="30"/>
      <c r="Q274" s="19"/>
      <c r="R274" s="30"/>
      <c r="S274" s="30" t="s">
        <v>3</v>
      </c>
      <c r="T274" s="30"/>
      <c r="U274" s="34">
        <f t="shared" si="64"/>
        <v>2</v>
      </c>
      <c r="V274" s="35"/>
      <c r="W274" s="35"/>
      <c r="X274" s="18" t="b">
        <f t="shared" si="67"/>
        <v>0</v>
      </c>
      <c r="Y274" s="18" t="str">
        <f t="shared" si="65"/>
        <v>, lampa OU, przyłącze napow. nN</v>
      </c>
      <c r="Z274" s="18">
        <f t="shared" si="59"/>
        <v>0</v>
      </c>
      <c r="AA274" s="16" t="s">
        <v>12</v>
      </c>
      <c r="AB274" s="35"/>
      <c r="AC274" s="35"/>
      <c r="AD274" s="35"/>
      <c r="AE274" s="35"/>
      <c r="AF274" s="35"/>
      <c r="AG274" s="35"/>
      <c r="AH274" s="35"/>
      <c r="AI274" s="35"/>
    </row>
    <row r="275" spans="1:35" s="9" customFormat="1" ht="30" customHeight="1" x14ac:dyDescent="0.2">
      <c r="A275" s="36"/>
      <c r="B275" s="37"/>
      <c r="C275" s="10"/>
      <c r="D275" s="10"/>
      <c r="E275" s="53"/>
      <c r="F275" s="27"/>
      <c r="G275" s="65"/>
      <c r="H275" s="10"/>
      <c r="I275" s="27"/>
      <c r="J275" s="117" t="str">
        <f t="shared" si="66"/>
        <v xml:space="preserve">uchwyty, światłowód, 0 </v>
      </c>
      <c r="K275" s="27"/>
      <c r="L275" s="73"/>
      <c r="M275" s="32"/>
      <c r="N275" s="30"/>
      <c r="O275" s="30"/>
      <c r="P275" s="30"/>
      <c r="Q275" s="19"/>
      <c r="R275" s="30"/>
      <c r="S275" s="30" t="s">
        <v>3</v>
      </c>
      <c r="T275" s="30"/>
      <c r="U275" s="34">
        <f t="shared" si="64"/>
        <v>2</v>
      </c>
      <c r="V275" s="35"/>
      <c r="W275" s="35"/>
      <c r="X275" s="18" t="b">
        <f t="shared" si="67"/>
        <v>0</v>
      </c>
      <c r="Y275" s="18" t="str">
        <f t="shared" si="65"/>
        <v>, lampa OU, przyłącze napow. nN</v>
      </c>
      <c r="Z275" s="18">
        <f t="shared" si="59"/>
        <v>0</v>
      </c>
      <c r="AA275" s="16"/>
      <c r="AB275" s="35"/>
      <c r="AC275" s="35"/>
      <c r="AD275" s="35"/>
      <c r="AE275" s="35"/>
      <c r="AF275" s="35"/>
      <c r="AG275" s="35"/>
      <c r="AH275" s="35"/>
      <c r="AI275" s="35"/>
    </row>
    <row r="276" spans="1:35" s="9" customFormat="1" ht="30" customHeight="1" x14ac:dyDescent="0.2">
      <c r="A276" s="36"/>
      <c r="B276" s="37"/>
      <c r="C276" s="10"/>
      <c r="D276" s="10"/>
      <c r="E276" s="53"/>
      <c r="F276" s="27"/>
      <c r="G276" s="65"/>
      <c r="H276" s="10"/>
      <c r="I276" s="27"/>
      <c r="J276" s="117" t="str">
        <f t="shared" si="66"/>
        <v xml:space="preserve">uchwyty, światłowód, 0 </v>
      </c>
      <c r="K276" s="27"/>
      <c r="L276" s="73"/>
      <c r="M276" s="32"/>
      <c r="N276" s="30"/>
      <c r="O276" s="30"/>
      <c r="P276" s="30"/>
      <c r="Q276" s="19"/>
      <c r="R276" s="30"/>
      <c r="S276" s="30" t="s">
        <v>3</v>
      </c>
      <c r="T276" s="30"/>
      <c r="U276" s="34">
        <f t="shared" si="64"/>
        <v>2</v>
      </c>
      <c r="V276" s="35"/>
      <c r="W276" s="35"/>
      <c r="X276" s="18" t="b">
        <f t="shared" si="67"/>
        <v>0</v>
      </c>
      <c r="Y276" s="18" t="str">
        <f t="shared" si="65"/>
        <v>, lampa OU, przyłącze napow. nN</v>
      </c>
      <c r="Z276" s="18">
        <f t="shared" si="59"/>
        <v>0</v>
      </c>
      <c r="AA276" s="16"/>
      <c r="AB276" s="35"/>
      <c r="AC276" s="35"/>
      <c r="AD276" s="35"/>
      <c r="AE276" s="35"/>
      <c r="AF276" s="35"/>
      <c r="AG276" s="35"/>
      <c r="AH276" s="35"/>
      <c r="AI276" s="35"/>
    </row>
    <row r="277" spans="1:35" s="9" customFormat="1" ht="30" customHeight="1" x14ac:dyDescent="0.2">
      <c r="A277" s="36"/>
      <c r="B277" s="37"/>
      <c r="C277" s="10"/>
      <c r="D277" s="10"/>
      <c r="E277" s="53"/>
      <c r="F277" s="27"/>
      <c r="G277" s="29"/>
      <c r="H277" s="10"/>
      <c r="I277" s="27"/>
      <c r="J277" s="117" t="str">
        <f t="shared" si="66"/>
        <v xml:space="preserve">uchwyty, światłowód, 0 </v>
      </c>
      <c r="K277" s="27"/>
      <c r="L277" s="73"/>
      <c r="M277" s="32"/>
      <c r="N277" s="30"/>
      <c r="O277" s="30"/>
      <c r="P277" s="74"/>
      <c r="Q277" s="19"/>
      <c r="R277" s="30"/>
      <c r="S277" s="30" t="s">
        <v>3</v>
      </c>
      <c r="T277" s="30"/>
      <c r="U277" s="34">
        <f t="shared" si="64"/>
        <v>2</v>
      </c>
      <c r="V277" s="35"/>
      <c r="W277" s="35"/>
      <c r="X277" s="18" t="b">
        <f t="shared" si="67"/>
        <v>0</v>
      </c>
      <c r="Y277" s="18" t="str">
        <f t="shared" si="65"/>
        <v>, lampa OU, przyłącze napow. nN</v>
      </c>
      <c r="Z277" s="18">
        <f t="shared" si="59"/>
        <v>0</v>
      </c>
      <c r="AA277" s="16"/>
      <c r="AB277" s="35"/>
      <c r="AC277" s="35"/>
      <c r="AD277" s="35"/>
      <c r="AE277" s="35"/>
      <c r="AF277" s="35"/>
      <c r="AG277" s="35"/>
      <c r="AH277" s="35"/>
      <c r="AI277" s="35"/>
    </row>
    <row r="278" spans="1:35" s="12" customFormat="1" ht="30" customHeight="1" x14ac:dyDescent="0.2">
      <c r="A278" s="10"/>
      <c r="B278" s="75"/>
      <c r="C278" s="10"/>
      <c r="D278" s="10"/>
      <c r="E278" s="56"/>
      <c r="F278" s="27"/>
      <c r="G278" s="65"/>
      <c r="H278" s="10"/>
      <c r="I278" s="27"/>
      <c r="J278" s="117" t="str">
        <f t="shared" si="66"/>
        <v xml:space="preserve">uchwyty, światłowód, 0 </v>
      </c>
      <c r="K278" s="27"/>
      <c r="L278" s="73"/>
      <c r="M278" s="76"/>
      <c r="N278" s="30"/>
      <c r="O278" s="30"/>
      <c r="P278" s="14"/>
      <c r="Q278" s="19"/>
      <c r="R278" s="30"/>
      <c r="S278" s="30" t="s">
        <v>3</v>
      </c>
      <c r="T278" s="30"/>
      <c r="U278" s="34">
        <f t="shared" si="64"/>
        <v>2</v>
      </c>
      <c r="V278" s="77"/>
      <c r="W278" s="35"/>
      <c r="X278" s="18" t="b">
        <f t="shared" ref="X278:X315" si="68">IF(R278=1,("AL.  4x50 mm2+AL. 1x25 mm2"),IF(R278=2,("AL.  4x50 mm2+AL. 2x25 mm2"),IF(R278=3,("AsXSn 4x50 mm2+AsXSn 1x25 mm2"),IF(R278=4,("AsXSn 4x50 mm2+AsXSn 2x25 mm2"),IF(R278=5,("AL.  4x50 mm2"),IF(R278=6,("AsXSn 4x50 mm2"),IF(R278=9,("2xAL.  4x50 mm2+2xAL. 2x25 mm2"),IF(R278=8,("3xAsXSn 4x50 mm2+AsXSn 2x25 mm2")))))))))</f>
        <v>0</v>
      </c>
      <c r="Y278" s="18" t="str">
        <f t="shared" si="65"/>
        <v>, lampa OU, przyłącze napow. nN</v>
      </c>
      <c r="Z278" s="18">
        <f t="shared" si="59"/>
        <v>0</v>
      </c>
      <c r="AA278" s="15"/>
      <c r="AB278" s="77"/>
      <c r="AC278" s="77"/>
      <c r="AD278" s="77"/>
      <c r="AE278" s="77"/>
      <c r="AF278" s="77"/>
      <c r="AG278" s="77"/>
      <c r="AH278" s="77"/>
      <c r="AI278" s="77"/>
    </row>
    <row r="279" spans="1:35" s="12" customFormat="1" ht="30" customHeight="1" x14ac:dyDescent="0.2">
      <c r="A279" s="10"/>
      <c r="B279" s="75"/>
      <c r="C279" s="10"/>
      <c r="D279" s="10"/>
      <c r="E279" s="11"/>
      <c r="F279" s="27"/>
      <c r="G279" s="65"/>
      <c r="H279" s="10"/>
      <c r="I279" s="27"/>
      <c r="J279" s="117" t="str">
        <f t="shared" si="66"/>
        <v xml:space="preserve">uchwyty, światłowód, 0 </v>
      </c>
      <c r="K279" s="27"/>
      <c r="L279" s="73"/>
      <c r="M279" s="76"/>
      <c r="N279" s="30"/>
      <c r="O279" s="30"/>
      <c r="P279" s="30"/>
      <c r="Q279" s="78"/>
      <c r="R279" s="30"/>
      <c r="S279" s="30" t="s">
        <v>3</v>
      </c>
      <c r="T279" s="30"/>
      <c r="U279" s="34">
        <f t="shared" si="64"/>
        <v>2</v>
      </c>
      <c r="V279" s="77"/>
      <c r="W279" s="35"/>
      <c r="X279" s="18" t="b">
        <f t="shared" si="68"/>
        <v>0</v>
      </c>
      <c r="Y279" s="18" t="str">
        <f t="shared" si="65"/>
        <v>, lampa OU, przyłącze napow. nN</v>
      </c>
      <c r="Z279" s="18">
        <f t="shared" si="59"/>
        <v>0</v>
      </c>
      <c r="AA279" s="15"/>
      <c r="AB279" s="77"/>
      <c r="AC279" s="77"/>
      <c r="AD279" s="77"/>
      <c r="AE279" s="77"/>
      <c r="AF279" s="77"/>
      <c r="AG279" s="77"/>
      <c r="AH279" s="77"/>
      <c r="AI279" s="77"/>
    </row>
    <row r="280" spans="1:35" s="12" customFormat="1" ht="30" customHeight="1" x14ac:dyDescent="0.2">
      <c r="A280" s="10"/>
      <c r="B280" s="75"/>
      <c r="C280" s="10"/>
      <c r="D280" s="10"/>
      <c r="E280" s="56"/>
      <c r="F280" s="27"/>
      <c r="G280" s="65"/>
      <c r="H280" s="10"/>
      <c r="I280" s="27"/>
      <c r="J280" s="117" t="str">
        <f t="shared" si="66"/>
        <v xml:space="preserve">uchwyty, światłowód, 0 </v>
      </c>
      <c r="K280" s="27"/>
      <c r="L280" s="73"/>
      <c r="M280" s="76"/>
      <c r="N280" s="30"/>
      <c r="O280" s="30"/>
      <c r="P280" s="30"/>
      <c r="Q280" s="78"/>
      <c r="R280" s="30"/>
      <c r="S280" s="30" t="s">
        <v>3</v>
      </c>
      <c r="T280" s="30"/>
      <c r="U280" s="34">
        <f t="shared" si="64"/>
        <v>2</v>
      </c>
      <c r="V280" s="77"/>
      <c r="W280" s="35"/>
      <c r="X280" s="18" t="b">
        <f t="shared" si="68"/>
        <v>0</v>
      </c>
      <c r="Y280" s="18" t="str">
        <f t="shared" si="65"/>
        <v>, lampa OU, przyłącze napow. nN</v>
      </c>
      <c r="Z280" s="18">
        <f t="shared" si="59"/>
        <v>0</v>
      </c>
      <c r="AA280" s="15"/>
      <c r="AB280" s="77"/>
      <c r="AC280" s="77"/>
      <c r="AD280" s="77"/>
      <c r="AE280" s="77"/>
      <c r="AF280" s="77"/>
      <c r="AG280" s="77"/>
      <c r="AH280" s="77"/>
      <c r="AI280" s="77"/>
    </row>
    <row r="281" spans="1:35" s="9" customFormat="1" ht="30" customHeight="1" x14ac:dyDescent="0.2">
      <c r="A281" s="36"/>
      <c r="B281" s="37"/>
      <c r="C281" s="10"/>
      <c r="D281" s="54"/>
      <c r="E281" s="53"/>
      <c r="F281" s="54"/>
      <c r="G281" s="54"/>
      <c r="H281" s="54"/>
      <c r="I281" s="54"/>
      <c r="J281" s="117" t="str">
        <f t="shared" si="66"/>
        <v xml:space="preserve">uchwyty, światłowód, 0 </v>
      </c>
      <c r="K281" s="27"/>
      <c r="L281" s="73"/>
      <c r="M281" s="32"/>
      <c r="N281" s="30"/>
      <c r="O281" s="30"/>
      <c r="P281" s="79"/>
      <c r="Q281" s="19"/>
      <c r="R281" s="30"/>
      <c r="S281" s="30" t="s">
        <v>3</v>
      </c>
      <c r="T281" s="30"/>
      <c r="U281" s="34">
        <f t="shared" si="64"/>
        <v>2</v>
      </c>
      <c r="V281" s="35"/>
      <c r="W281" s="35"/>
      <c r="X281" s="18" t="b">
        <f t="shared" si="68"/>
        <v>0</v>
      </c>
      <c r="Y281" s="18" t="str">
        <f t="shared" si="65"/>
        <v>, lampa OU, przyłącze napow. nN</v>
      </c>
      <c r="Z281" s="18">
        <f t="shared" si="59"/>
        <v>0</v>
      </c>
      <c r="AA281" s="16"/>
      <c r="AB281" s="35"/>
      <c r="AC281" s="35"/>
      <c r="AD281" s="35"/>
      <c r="AE281" s="35"/>
      <c r="AF281" s="35"/>
      <c r="AG281" s="35"/>
      <c r="AH281" s="35"/>
      <c r="AI281" s="35"/>
    </row>
    <row r="282" spans="1:35" s="9" customFormat="1" ht="30" customHeight="1" x14ac:dyDescent="0.2">
      <c r="A282" s="36"/>
      <c r="B282" s="37"/>
      <c r="C282" s="10"/>
      <c r="D282" s="54"/>
      <c r="E282" s="53"/>
      <c r="F282" s="54"/>
      <c r="G282" s="54"/>
      <c r="H282" s="54"/>
      <c r="I282" s="54"/>
      <c r="J282" s="117" t="str">
        <f t="shared" si="66"/>
        <v xml:space="preserve">uchwyty, światłowód, 0 </v>
      </c>
      <c r="K282" s="27"/>
      <c r="L282" s="73"/>
      <c r="M282" s="32"/>
      <c r="N282" s="30"/>
      <c r="O282" s="30"/>
      <c r="P282" s="79"/>
      <c r="Q282" s="19"/>
      <c r="R282" s="30"/>
      <c r="S282" s="30" t="s">
        <v>3</v>
      </c>
      <c r="T282" s="30"/>
      <c r="U282" s="34">
        <f t="shared" si="64"/>
        <v>2</v>
      </c>
      <c r="V282" s="35"/>
      <c r="W282" s="35"/>
      <c r="X282" s="18" t="b">
        <f t="shared" si="68"/>
        <v>0</v>
      </c>
      <c r="Y282" s="18" t="str">
        <f t="shared" si="65"/>
        <v>, lampa OU, przyłącze napow. nN</v>
      </c>
      <c r="Z282" s="18">
        <f t="shared" si="59"/>
        <v>0</v>
      </c>
      <c r="AA282" s="16"/>
      <c r="AB282" s="35"/>
      <c r="AC282" s="35"/>
      <c r="AD282" s="35"/>
      <c r="AE282" s="35"/>
      <c r="AF282" s="35"/>
      <c r="AG282" s="35"/>
      <c r="AH282" s="35"/>
      <c r="AI282" s="35"/>
    </row>
    <row r="283" spans="1:35" s="9" customFormat="1" ht="30" customHeight="1" x14ac:dyDescent="0.2">
      <c r="A283" s="36"/>
      <c r="B283" s="37"/>
      <c r="C283" s="10">
        <v>67</v>
      </c>
      <c r="D283" s="10"/>
      <c r="E283" s="56"/>
      <c r="F283" s="10"/>
      <c r="G283" s="10"/>
      <c r="H283" s="10"/>
      <c r="I283" s="10"/>
      <c r="J283" s="117" t="str">
        <f t="shared" si="66"/>
        <v xml:space="preserve">uchwyty, światłowód, 0 </v>
      </c>
      <c r="K283" s="10"/>
      <c r="L283" s="73"/>
      <c r="M283" s="32"/>
      <c r="N283" s="30"/>
      <c r="O283" s="30"/>
      <c r="P283" s="79"/>
      <c r="Q283" s="19"/>
      <c r="R283" s="30"/>
      <c r="S283" s="30" t="s">
        <v>3</v>
      </c>
      <c r="T283" s="30"/>
      <c r="U283" s="34">
        <f t="shared" si="64"/>
        <v>2</v>
      </c>
      <c r="V283" s="35"/>
      <c r="W283" s="35"/>
      <c r="X283" s="18" t="b">
        <f t="shared" si="68"/>
        <v>0</v>
      </c>
      <c r="Y283" s="18" t="str">
        <f t="shared" si="65"/>
        <v>, lampa OU, przyłącze napow. nN</v>
      </c>
      <c r="Z283" s="18">
        <f t="shared" si="59"/>
        <v>0</v>
      </c>
      <c r="AA283" s="16"/>
      <c r="AB283" s="35"/>
      <c r="AC283" s="35"/>
      <c r="AD283" s="35"/>
      <c r="AE283" s="35"/>
      <c r="AF283" s="35"/>
      <c r="AG283" s="35"/>
      <c r="AH283" s="35"/>
      <c r="AI283" s="35"/>
    </row>
    <row r="284" spans="1:35" s="9" customFormat="1" ht="30" customHeight="1" x14ac:dyDescent="0.2">
      <c r="A284" s="36"/>
      <c r="B284" s="37"/>
      <c r="C284" s="10">
        <v>68</v>
      </c>
      <c r="D284" s="10"/>
      <c r="E284" s="56"/>
      <c r="F284" s="10"/>
      <c r="G284" s="10"/>
      <c r="H284" s="10"/>
      <c r="I284" s="10"/>
      <c r="J284" s="27" t="str">
        <f t="shared" ref="J284" si="69">CONCATENATE("uchwyty, światłowód, ",Z284,Q284)</f>
        <v>uchwyty, światłowód, 0</v>
      </c>
      <c r="K284" s="10"/>
      <c r="L284" s="73"/>
      <c r="M284" s="32"/>
      <c r="N284" s="30"/>
      <c r="O284" s="30"/>
      <c r="P284" s="79"/>
      <c r="Q284" s="19"/>
      <c r="R284" s="30"/>
      <c r="S284" s="30" t="s">
        <v>3</v>
      </c>
      <c r="T284" s="30"/>
      <c r="U284" s="34">
        <f t="shared" si="64"/>
        <v>2</v>
      </c>
      <c r="V284" s="35"/>
      <c r="W284" s="35"/>
      <c r="X284" s="18" t="b">
        <f t="shared" si="68"/>
        <v>0</v>
      </c>
      <c r="Y284" s="18" t="str">
        <f t="shared" si="65"/>
        <v>, lampa OU, przyłącze napow. nN</v>
      </c>
      <c r="Z284" s="18">
        <f t="shared" ref="Z284:Z329" si="70">IF(OR(N284="Kr",N284="K"),"wspornik krańcowy",IF(N284="P","wspornik przelotowy",IF(OR(N284="Nr",N284="RNKr",N284="Np."),"wspornik narożny",IF(N284="N","wspornik narożny",IF(N284="Or","wspornik odporowy",IF(OR(N284="RPP",N284="RPPb"),"wspornik przelotowy",IF(N284="RPK","wspornik przelotowy",IF(OR(N284="RPKr",N284="RPKb"),"wspornik przelotowy",IF(N284="BN","wspornik przelotowy",0)))))))))</f>
        <v>0</v>
      </c>
      <c r="AA284" s="16"/>
      <c r="AB284" s="35"/>
      <c r="AC284" s="35"/>
      <c r="AD284" s="35"/>
      <c r="AE284" s="35"/>
      <c r="AF284" s="35"/>
      <c r="AG284" s="35"/>
      <c r="AH284" s="35"/>
      <c r="AI284" s="35"/>
    </row>
    <row r="285" spans="1:35" s="9" customFormat="1" ht="30" customHeight="1" x14ac:dyDescent="0.2">
      <c r="A285" s="36"/>
      <c r="B285" s="37"/>
      <c r="C285" s="10">
        <v>69</v>
      </c>
      <c r="D285" s="10"/>
      <c r="E285" s="56"/>
      <c r="F285" s="27"/>
      <c r="G285" s="65"/>
      <c r="H285" s="10"/>
      <c r="I285" s="27"/>
      <c r="J285" s="27"/>
      <c r="K285" s="27"/>
      <c r="L285" s="73"/>
      <c r="M285" s="32"/>
      <c r="N285" s="30"/>
      <c r="O285" s="30"/>
      <c r="P285" s="79"/>
      <c r="Q285" s="19"/>
      <c r="R285" s="30"/>
      <c r="S285" s="30" t="s">
        <v>3</v>
      </c>
      <c r="T285" s="30"/>
      <c r="U285" s="34">
        <f t="shared" si="64"/>
        <v>2</v>
      </c>
      <c r="V285" s="35"/>
      <c r="W285" s="35"/>
      <c r="X285" s="18" t="b">
        <f t="shared" si="68"/>
        <v>0</v>
      </c>
      <c r="Y285" s="18" t="str">
        <f t="shared" si="65"/>
        <v>, lampa OU, przyłącze napow. nN</v>
      </c>
      <c r="Z285" s="18">
        <f t="shared" si="70"/>
        <v>0</v>
      </c>
      <c r="AA285" s="16"/>
      <c r="AB285" s="35"/>
      <c r="AC285" s="35"/>
      <c r="AD285" s="35"/>
      <c r="AE285" s="35"/>
      <c r="AF285" s="35"/>
      <c r="AG285" s="35"/>
      <c r="AH285" s="35"/>
      <c r="AI285" s="35"/>
    </row>
    <row r="286" spans="1:35" s="9" customFormat="1" ht="30" customHeight="1" x14ac:dyDescent="0.2">
      <c r="A286" s="36"/>
      <c r="B286" s="37"/>
      <c r="C286" s="10">
        <v>70</v>
      </c>
      <c r="D286" s="12"/>
      <c r="E286" s="11"/>
      <c r="F286" s="27"/>
      <c r="G286" s="65"/>
      <c r="H286" s="10"/>
      <c r="I286" s="27"/>
      <c r="J286" s="27"/>
      <c r="K286" s="27"/>
      <c r="L286" s="73"/>
      <c r="M286" s="32"/>
      <c r="N286" s="30"/>
      <c r="O286" s="30"/>
      <c r="P286" s="30"/>
      <c r="Q286" s="19"/>
      <c r="R286" s="30"/>
      <c r="S286" s="30" t="s">
        <v>3</v>
      </c>
      <c r="T286" s="30"/>
      <c r="U286" s="34">
        <f t="shared" si="64"/>
        <v>2</v>
      </c>
      <c r="V286" s="35"/>
      <c r="W286" s="35"/>
      <c r="X286" s="18" t="b">
        <f t="shared" si="68"/>
        <v>0</v>
      </c>
      <c r="Y286" s="18" t="str">
        <f t="shared" si="65"/>
        <v>, lampa OU, przyłącze napow. nN</v>
      </c>
      <c r="Z286" s="18">
        <f t="shared" si="70"/>
        <v>0</v>
      </c>
      <c r="AA286" s="16"/>
      <c r="AB286" s="35"/>
      <c r="AC286" s="35"/>
      <c r="AD286" s="35"/>
      <c r="AE286" s="35"/>
      <c r="AF286" s="35"/>
      <c r="AG286" s="35"/>
      <c r="AH286" s="35"/>
      <c r="AI286" s="35"/>
    </row>
    <row r="287" spans="1:35" s="9" customFormat="1" ht="30" customHeight="1" x14ac:dyDescent="0.2">
      <c r="A287" s="36"/>
      <c r="B287" s="37"/>
      <c r="C287" s="10">
        <v>71</v>
      </c>
      <c r="D287" s="10"/>
      <c r="E287" s="56"/>
      <c r="F287" s="27"/>
      <c r="G287" s="65"/>
      <c r="H287" s="10"/>
      <c r="I287" s="27"/>
      <c r="J287" s="27"/>
      <c r="K287" s="27"/>
      <c r="L287" s="73"/>
      <c r="M287" s="32"/>
      <c r="N287" s="30"/>
      <c r="O287" s="30"/>
      <c r="P287" s="30"/>
      <c r="Q287" s="19"/>
      <c r="R287" s="30"/>
      <c r="S287" s="30" t="s">
        <v>3</v>
      </c>
      <c r="T287" s="30"/>
      <c r="U287" s="34">
        <f t="shared" si="64"/>
        <v>2</v>
      </c>
      <c r="V287" s="35"/>
      <c r="W287" s="35"/>
      <c r="X287" s="18" t="b">
        <f t="shared" si="68"/>
        <v>0</v>
      </c>
      <c r="Y287" s="18" t="str">
        <f t="shared" si="65"/>
        <v>, lampa OU, przyłącze napow. nN</v>
      </c>
      <c r="Z287" s="18">
        <f t="shared" si="70"/>
        <v>0</v>
      </c>
      <c r="AA287" s="16"/>
      <c r="AB287" s="35"/>
      <c r="AC287" s="35"/>
      <c r="AD287" s="35"/>
      <c r="AE287" s="35"/>
      <c r="AF287" s="35"/>
      <c r="AG287" s="35"/>
      <c r="AH287" s="35"/>
      <c r="AI287" s="35"/>
    </row>
    <row r="288" spans="1:35" s="9" customFormat="1" ht="30" customHeight="1" x14ac:dyDescent="0.2">
      <c r="A288" s="36"/>
      <c r="B288" s="37"/>
      <c r="C288" s="10">
        <v>72</v>
      </c>
      <c r="D288" s="12"/>
      <c r="E288" s="53"/>
      <c r="F288" s="27"/>
      <c r="G288" s="65"/>
      <c r="H288" s="10"/>
      <c r="I288" s="27"/>
      <c r="J288" s="27"/>
      <c r="K288" s="27"/>
      <c r="L288" s="73"/>
      <c r="M288" s="32"/>
      <c r="N288" s="30"/>
      <c r="O288" s="30"/>
      <c r="P288" s="30"/>
      <c r="Q288" s="19"/>
      <c r="R288" s="30"/>
      <c r="S288" s="30" t="s">
        <v>3</v>
      </c>
      <c r="T288" s="30"/>
      <c r="U288" s="34">
        <f t="shared" si="64"/>
        <v>2</v>
      </c>
      <c r="V288" s="35"/>
      <c r="W288" s="35"/>
      <c r="X288" s="18" t="b">
        <f t="shared" si="68"/>
        <v>0</v>
      </c>
      <c r="Y288" s="18" t="str">
        <f t="shared" si="65"/>
        <v>, lampa OU, przyłącze napow. nN</v>
      </c>
      <c r="Z288" s="18">
        <f t="shared" si="70"/>
        <v>0</v>
      </c>
      <c r="AA288" s="16"/>
      <c r="AB288" s="35"/>
      <c r="AC288" s="35"/>
      <c r="AD288" s="35"/>
      <c r="AE288" s="35"/>
      <c r="AF288" s="35"/>
      <c r="AG288" s="35"/>
      <c r="AH288" s="35"/>
      <c r="AI288" s="35"/>
    </row>
    <row r="289" spans="1:35" s="9" customFormat="1" ht="30" customHeight="1" x14ac:dyDescent="0.2">
      <c r="A289" s="36"/>
      <c r="B289" s="37"/>
      <c r="C289" s="10">
        <v>73</v>
      </c>
      <c r="D289" s="10"/>
      <c r="E289" s="53"/>
      <c r="F289" s="27"/>
      <c r="G289" s="29"/>
      <c r="H289" s="10"/>
      <c r="I289" s="27"/>
      <c r="J289" s="27"/>
      <c r="K289" s="27"/>
      <c r="L289" s="73"/>
      <c r="M289" s="32"/>
      <c r="N289" s="30"/>
      <c r="O289" s="30"/>
      <c r="P289" s="30"/>
      <c r="Q289" s="19"/>
      <c r="R289" s="30"/>
      <c r="S289" s="30"/>
      <c r="T289" s="30"/>
      <c r="U289" s="34">
        <f t="shared" si="64"/>
        <v>2</v>
      </c>
      <c r="V289" s="35"/>
      <c r="W289" s="35"/>
      <c r="X289" s="18" t="b">
        <f t="shared" si="68"/>
        <v>0</v>
      </c>
      <c r="Y289" s="18" t="str">
        <f t="shared" si="65"/>
        <v xml:space="preserve"> przyłącze napow. nN</v>
      </c>
      <c r="Z289" s="18">
        <f t="shared" si="70"/>
        <v>0</v>
      </c>
      <c r="AA289" s="16"/>
      <c r="AB289" s="35"/>
      <c r="AC289" s="35"/>
      <c r="AD289" s="35"/>
      <c r="AE289" s="35"/>
      <c r="AF289" s="35"/>
      <c r="AG289" s="35"/>
      <c r="AH289" s="35"/>
      <c r="AI289" s="35"/>
    </row>
    <row r="290" spans="1:35" s="9" customFormat="1" ht="30" customHeight="1" x14ac:dyDescent="0.2">
      <c r="A290" s="36"/>
      <c r="B290" s="37"/>
      <c r="C290" s="10">
        <v>74</v>
      </c>
      <c r="D290" s="12"/>
      <c r="E290" s="53"/>
      <c r="F290" s="27"/>
      <c r="G290" s="65"/>
      <c r="H290" s="10"/>
      <c r="I290" s="27"/>
      <c r="J290" s="27"/>
      <c r="K290" s="27"/>
      <c r="L290" s="73"/>
      <c r="M290" s="32"/>
      <c r="N290" s="30"/>
      <c r="O290" s="30"/>
      <c r="P290" s="30"/>
      <c r="Q290" s="19"/>
      <c r="R290" s="30"/>
      <c r="S290" s="30"/>
      <c r="T290" s="30"/>
      <c r="U290" s="34">
        <f t="shared" si="64"/>
        <v>2</v>
      </c>
      <c r="V290" s="35"/>
      <c r="W290" s="35"/>
      <c r="X290" s="18" t="b">
        <f t="shared" si="68"/>
        <v>0</v>
      </c>
      <c r="Y290" s="18" t="str">
        <f t="shared" si="65"/>
        <v xml:space="preserve"> przyłącze napow. nN</v>
      </c>
      <c r="Z290" s="18">
        <f t="shared" si="70"/>
        <v>0</v>
      </c>
      <c r="AA290" s="16"/>
      <c r="AB290" s="35"/>
      <c r="AC290" s="35"/>
      <c r="AD290" s="35"/>
      <c r="AE290" s="35"/>
      <c r="AF290" s="35"/>
      <c r="AG290" s="35"/>
      <c r="AH290" s="35"/>
      <c r="AI290" s="35"/>
    </row>
    <row r="291" spans="1:35" s="9" customFormat="1" ht="30" customHeight="1" x14ac:dyDescent="0.2">
      <c r="A291" s="36"/>
      <c r="B291" s="37"/>
      <c r="C291" s="10"/>
      <c r="D291" s="10"/>
      <c r="E291" s="53"/>
      <c r="F291" s="27"/>
      <c r="G291" s="65"/>
      <c r="H291" s="10"/>
      <c r="I291" s="27"/>
      <c r="J291" s="27"/>
      <c r="K291" s="27"/>
      <c r="L291" s="73"/>
      <c r="M291" s="32"/>
      <c r="N291" s="30"/>
      <c r="O291" s="30"/>
      <c r="P291" s="30"/>
      <c r="Q291" s="19"/>
      <c r="R291" s="30"/>
      <c r="S291" s="30"/>
      <c r="T291" s="30"/>
      <c r="U291" s="34">
        <f t="shared" si="64"/>
        <v>2</v>
      </c>
      <c r="V291" s="35"/>
      <c r="W291" s="35"/>
      <c r="X291" s="18" t="b">
        <f t="shared" si="68"/>
        <v>0</v>
      </c>
      <c r="Y291" s="18" t="str">
        <f t="shared" si="65"/>
        <v xml:space="preserve"> przyłącze napow. nN</v>
      </c>
      <c r="Z291" s="18">
        <f t="shared" si="70"/>
        <v>0</v>
      </c>
      <c r="AA291" s="16"/>
      <c r="AB291" s="35"/>
      <c r="AC291" s="35"/>
      <c r="AD291" s="35"/>
      <c r="AE291" s="35"/>
      <c r="AF291" s="35"/>
      <c r="AG291" s="35"/>
      <c r="AH291" s="35"/>
      <c r="AI291" s="35"/>
    </row>
    <row r="292" spans="1:35" s="9" customFormat="1" ht="30" customHeight="1" x14ac:dyDescent="0.2">
      <c r="A292" s="36"/>
      <c r="B292" s="37"/>
      <c r="C292" s="10"/>
      <c r="D292" s="12"/>
      <c r="E292" s="53"/>
      <c r="F292" s="27"/>
      <c r="G292" s="65"/>
      <c r="H292" s="10"/>
      <c r="I292" s="27"/>
      <c r="J292" s="27"/>
      <c r="K292" s="27"/>
      <c r="L292" s="73"/>
      <c r="M292" s="32"/>
      <c r="N292" s="30"/>
      <c r="O292" s="30"/>
      <c r="P292" s="30"/>
      <c r="Q292" s="19"/>
      <c r="R292" s="30"/>
      <c r="S292" s="30"/>
      <c r="T292" s="30"/>
      <c r="U292" s="34">
        <f t="shared" si="64"/>
        <v>2</v>
      </c>
      <c r="V292" s="35"/>
      <c r="W292" s="35"/>
      <c r="X292" s="18" t="b">
        <f t="shared" si="68"/>
        <v>0</v>
      </c>
      <c r="Y292" s="18" t="str">
        <f t="shared" si="65"/>
        <v xml:space="preserve"> przyłącze napow. nN</v>
      </c>
      <c r="Z292" s="18">
        <f t="shared" si="70"/>
        <v>0</v>
      </c>
      <c r="AA292" s="16"/>
      <c r="AB292" s="35"/>
      <c r="AC292" s="35"/>
      <c r="AD292" s="35"/>
      <c r="AE292" s="35"/>
      <c r="AF292" s="35"/>
      <c r="AG292" s="35"/>
      <c r="AH292" s="35"/>
      <c r="AI292" s="35"/>
    </row>
    <row r="293" spans="1:35" s="9" customFormat="1" ht="30" customHeight="1" x14ac:dyDescent="0.2">
      <c r="A293" s="36"/>
      <c r="B293" s="37"/>
      <c r="C293" s="10"/>
      <c r="D293" s="10"/>
      <c r="E293" s="53"/>
      <c r="F293" s="27"/>
      <c r="G293" s="65"/>
      <c r="H293" s="10"/>
      <c r="I293" s="27"/>
      <c r="J293" s="27"/>
      <c r="K293" s="27"/>
      <c r="L293" s="73"/>
      <c r="M293" s="32"/>
      <c r="N293" s="30"/>
      <c r="O293" s="30"/>
      <c r="P293" s="30"/>
      <c r="Q293" s="19"/>
      <c r="R293" s="30"/>
      <c r="S293" s="30"/>
      <c r="T293" s="30"/>
      <c r="U293" s="34">
        <f t="shared" si="64"/>
        <v>2</v>
      </c>
      <c r="V293" s="35"/>
      <c r="W293" s="35"/>
      <c r="X293" s="18" t="b">
        <f t="shared" si="68"/>
        <v>0</v>
      </c>
      <c r="Y293" s="18" t="str">
        <f t="shared" si="65"/>
        <v xml:space="preserve"> przyłącze napow. nN</v>
      </c>
      <c r="Z293" s="18">
        <f t="shared" si="70"/>
        <v>0</v>
      </c>
      <c r="AA293" s="16"/>
      <c r="AB293" s="35"/>
      <c r="AC293" s="35"/>
      <c r="AD293" s="35"/>
      <c r="AE293" s="35"/>
      <c r="AF293" s="35"/>
      <c r="AG293" s="35"/>
      <c r="AH293" s="35"/>
      <c r="AI293" s="35"/>
    </row>
    <row r="294" spans="1:35" s="9" customFormat="1" ht="30" customHeight="1" x14ac:dyDescent="0.2">
      <c r="A294" s="36"/>
      <c r="B294" s="37"/>
      <c r="C294" s="10"/>
      <c r="D294" s="12"/>
      <c r="E294" s="53"/>
      <c r="F294" s="27"/>
      <c r="G294" s="29"/>
      <c r="H294" s="10"/>
      <c r="I294" s="27"/>
      <c r="J294" s="27"/>
      <c r="K294" s="27"/>
      <c r="L294" s="73"/>
      <c r="M294" s="32"/>
      <c r="N294" s="44"/>
      <c r="O294" s="30"/>
      <c r="P294" s="30"/>
      <c r="Q294" s="19"/>
      <c r="R294" s="30"/>
      <c r="S294" s="30"/>
      <c r="T294" s="30"/>
      <c r="U294" s="34">
        <f t="shared" si="64"/>
        <v>2</v>
      </c>
      <c r="V294" s="35"/>
      <c r="W294" s="35"/>
      <c r="X294" s="18" t="b">
        <f t="shared" si="68"/>
        <v>0</v>
      </c>
      <c r="Y294" s="18" t="str">
        <f t="shared" si="65"/>
        <v xml:space="preserve"> przyłącze napow. nN</v>
      </c>
      <c r="Z294" s="18">
        <f t="shared" si="70"/>
        <v>0</v>
      </c>
      <c r="AA294" s="16"/>
      <c r="AB294" s="35"/>
      <c r="AC294" s="35"/>
      <c r="AD294" s="35"/>
      <c r="AE294" s="35"/>
      <c r="AF294" s="35"/>
      <c r="AG294" s="35"/>
      <c r="AH294" s="35"/>
      <c r="AI294" s="35"/>
    </row>
    <row r="295" spans="1:35" s="9" customFormat="1" ht="30" customHeight="1" x14ac:dyDescent="0.2">
      <c r="A295" s="36"/>
      <c r="B295" s="37"/>
      <c r="C295" s="10"/>
      <c r="D295" s="10"/>
      <c r="E295" s="53"/>
      <c r="F295" s="27"/>
      <c r="G295" s="65"/>
      <c r="H295" s="10"/>
      <c r="I295" s="27"/>
      <c r="J295" s="27"/>
      <c r="K295" s="27"/>
      <c r="L295" s="73"/>
      <c r="M295" s="32"/>
      <c r="N295" s="30"/>
      <c r="O295" s="30"/>
      <c r="P295" s="30"/>
      <c r="Q295" s="19"/>
      <c r="R295" s="30"/>
      <c r="S295" s="30"/>
      <c r="T295" s="30"/>
      <c r="U295" s="34">
        <f t="shared" ref="U295:U358" si="71">P295+2</f>
        <v>2</v>
      </c>
      <c r="V295" s="35"/>
      <c r="W295" s="35"/>
      <c r="X295" s="18" t="b">
        <f t="shared" si="68"/>
        <v>0</v>
      </c>
      <c r="Y295" s="18" t="str">
        <f t="shared" si="65"/>
        <v xml:space="preserve"> przyłącze napow. nN</v>
      </c>
      <c r="Z295" s="18">
        <f t="shared" si="70"/>
        <v>0</v>
      </c>
      <c r="AA295" s="16"/>
      <c r="AB295" s="35"/>
      <c r="AC295" s="35"/>
      <c r="AD295" s="35"/>
      <c r="AE295" s="35"/>
      <c r="AF295" s="35"/>
      <c r="AG295" s="35"/>
      <c r="AH295" s="35"/>
      <c r="AI295" s="35"/>
    </row>
    <row r="296" spans="1:35" s="9" customFormat="1" ht="30" customHeight="1" x14ac:dyDescent="0.2">
      <c r="A296" s="36"/>
      <c r="B296" s="37"/>
      <c r="C296" s="10"/>
      <c r="D296" s="12"/>
      <c r="E296" s="53"/>
      <c r="F296" s="27"/>
      <c r="G296" s="65"/>
      <c r="H296" s="10"/>
      <c r="I296" s="27"/>
      <c r="J296" s="27"/>
      <c r="K296" s="27"/>
      <c r="L296" s="73"/>
      <c r="M296" s="32"/>
      <c r="N296" s="30"/>
      <c r="O296" s="30"/>
      <c r="P296" s="30"/>
      <c r="Q296" s="19"/>
      <c r="R296" s="30"/>
      <c r="S296" s="30"/>
      <c r="T296" s="30"/>
      <c r="U296" s="34">
        <f t="shared" si="71"/>
        <v>2</v>
      </c>
      <c r="V296" s="35"/>
      <c r="W296" s="35"/>
      <c r="X296" s="18" t="b">
        <f t="shared" si="68"/>
        <v>0</v>
      </c>
      <c r="Y296" s="18" t="str">
        <f t="shared" si="65"/>
        <v xml:space="preserve"> przyłącze napow. nN</v>
      </c>
      <c r="Z296" s="18">
        <f t="shared" si="70"/>
        <v>0</v>
      </c>
      <c r="AA296" s="16"/>
      <c r="AB296" s="35"/>
      <c r="AC296" s="35"/>
      <c r="AD296" s="35"/>
      <c r="AE296" s="35"/>
      <c r="AF296" s="35"/>
      <c r="AG296" s="35"/>
      <c r="AH296" s="35"/>
      <c r="AI296" s="35"/>
    </row>
    <row r="297" spans="1:35" s="9" customFormat="1" ht="30" customHeight="1" x14ac:dyDescent="0.2">
      <c r="A297" s="36"/>
      <c r="B297" s="37"/>
      <c r="C297" s="10"/>
      <c r="D297" s="10"/>
      <c r="E297" s="53"/>
      <c r="F297" s="27"/>
      <c r="G297" s="65"/>
      <c r="H297" s="10"/>
      <c r="I297" s="27"/>
      <c r="J297" s="27"/>
      <c r="K297" s="27"/>
      <c r="L297" s="73"/>
      <c r="M297" s="32"/>
      <c r="N297" s="30"/>
      <c r="O297" s="30"/>
      <c r="P297" s="30"/>
      <c r="Q297" s="19"/>
      <c r="R297" s="30"/>
      <c r="S297" s="30"/>
      <c r="T297" s="30"/>
      <c r="U297" s="34">
        <f t="shared" si="71"/>
        <v>2</v>
      </c>
      <c r="V297" s="35"/>
      <c r="W297" s="35"/>
      <c r="X297" s="18" t="b">
        <f t="shared" si="68"/>
        <v>0</v>
      </c>
      <c r="Y297" s="18" t="str">
        <f t="shared" si="65"/>
        <v xml:space="preserve"> przyłącze napow. nN</v>
      </c>
      <c r="Z297" s="18">
        <f t="shared" si="70"/>
        <v>0</v>
      </c>
      <c r="AA297" s="16"/>
      <c r="AB297" s="35"/>
      <c r="AC297" s="35"/>
      <c r="AD297" s="35"/>
      <c r="AE297" s="35"/>
      <c r="AF297" s="35"/>
      <c r="AG297" s="35"/>
      <c r="AH297" s="35"/>
      <c r="AI297" s="35"/>
    </row>
    <row r="298" spans="1:35" s="9" customFormat="1" ht="30" customHeight="1" x14ac:dyDescent="0.2">
      <c r="A298" s="36"/>
      <c r="B298" s="37"/>
      <c r="C298" s="10"/>
      <c r="D298" s="12"/>
      <c r="E298" s="53"/>
      <c r="F298" s="27"/>
      <c r="G298" s="65"/>
      <c r="H298" s="10"/>
      <c r="I298" s="27"/>
      <c r="J298" s="27"/>
      <c r="K298" s="27"/>
      <c r="L298" s="73"/>
      <c r="M298" s="32"/>
      <c r="N298" s="30"/>
      <c r="O298" s="30"/>
      <c r="P298" s="30"/>
      <c r="Q298" s="19"/>
      <c r="R298" s="30"/>
      <c r="S298" s="30"/>
      <c r="T298" s="30"/>
      <c r="U298" s="34">
        <f t="shared" si="71"/>
        <v>2</v>
      </c>
      <c r="V298" s="35"/>
      <c r="W298" s="35"/>
      <c r="X298" s="18" t="b">
        <f t="shared" si="68"/>
        <v>0</v>
      </c>
      <c r="Y298" s="18" t="str">
        <f t="shared" si="65"/>
        <v xml:space="preserve"> przyłącze napow. nN</v>
      </c>
      <c r="Z298" s="18">
        <f t="shared" si="70"/>
        <v>0</v>
      </c>
      <c r="AA298" s="16"/>
      <c r="AB298" s="35"/>
      <c r="AC298" s="35"/>
      <c r="AD298" s="35"/>
      <c r="AE298" s="35"/>
      <c r="AF298" s="35"/>
      <c r="AG298" s="35"/>
      <c r="AH298" s="35"/>
      <c r="AI298" s="35"/>
    </row>
    <row r="299" spans="1:35" s="9" customFormat="1" ht="30" customHeight="1" x14ac:dyDescent="0.2">
      <c r="A299" s="36"/>
      <c r="B299" s="37"/>
      <c r="C299" s="54"/>
      <c r="D299" s="54"/>
      <c r="E299" s="53"/>
      <c r="F299" s="54"/>
      <c r="G299" s="54"/>
      <c r="H299" s="54"/>
      <c r="I299" s="54"/>
      <c r="J299" s="54"/>
      <c r="K299" s="27"/>
      <c r="L299" s="73"/>
      <c r="M299" s="32"/>
      <c r="N299" s="30"/>
      <c r="O299" s="30"/>
      <c r="P299" s="30"/>
      <c r="Q299" s="19"/>
      <c r="R299" s="30"/>
      <c r="S299" s="30"/>
      <c r="T299" s="30"/>
      <c r="U299" s="34">
        <f t="shared" si="71"/>
        <v>2</v>
      </c>
      <c r="V299" s="35"/>
      <c r="W299" s="35"/>
      <c r="X299" s="18" t="b">
        <f t="shared" si="68"/>
        <v>0</v>
      </c>
      <c r="Y299" s="18" t="str">
        <f t="shared" si="65"/>
        <v xml:space="preserve"> przyłącze napow. nN</v>
      </c>
      <c r="Z299" s="18">
        <f t="shared" si="70"/>
        <v>0</v>
      </c>
      <c r="AA299" s="16"/>
      <c r="AB299" s="35"/>
      <c r="AC299" s="35"/>
      <c r="AD299" s="35"/>
      <c r="AE299" s="35"/>
      <c r="AF299" s="35"/>
      <c r="AG299" s="35"/>
      <c r="AH299" s="35"/>
      <c r="AI299" s="35"/>
    </row>
    <row r="300" spans="1:35" s="9" customFormat="1" ht="30" customHeight="1" x14ac:dyDescent="0.2">
      <c r="A300" s="36"/>
      <c r="B300" s="37"/>
      <c r="C300" s="54"/>
      <c r="D300" s="54"/>
      <c r="E300" s="53"/>
      <c r="F300" s="54"/>
      <c r="G300" s="54"/>
      <c r="H300" s="54"/>
      <c r="I300" s="54"/>
      <c r="J300" s="54"/>
      <c r="K300" s="27"/>
      <c r="L300" s="73"/>
      <c r="M300" s="32"/>
      <c r="N300" s="30"/>
      <c r="O300" s="30"/>
      <c r="P300" s="30"/>
      <c r="Q300" s="19"/>
      <c r="R300" s="30"/>
      <c r="S300" s="30"/>
      <c r="T300" s="30"/>
      <c r="U300" s="34">
        <f t="shared" si="71"/>
        <v>2</v>
      </c>
      <c r="V300" s="35"/>
      <c r="W300" s="35"/>
      <c r="X300" s="18" t="b">
        <f t="shared" si="68"/>
        <v>0</v>
      </c>
      <c r="Y300" s="18" t="str">
        <f t="shared" si="65"/>
        <v xml:space="preserve"> przyłącze napow. nN</v>
      </c>
      <c r="Z300" s="18">
        <f t="shared" si="70"/>
        <v>0</v>
      </c>
      <c r="AA300" s="16"/>
      <c r="AB300" s="35"/>
      <c r="AC300" s="35"/>
      <c r="AD300" s="35"/>
      <c r="AE300" s="35"/>
      <c r="AF300" s="35"/>
      <c r="AG300" s="35"/>
      <c r="AH300" s="35"/>
      <c r="AI300" s="35"/>
    </row>
    <row r="301" spans="1:35" s="9" customFormat="1" ht="30" customHeight="1" x14ac:dyDescent="0.2">
      <c r="A301" s="36"/>
      <c r="B301" s="37"/>
      <c r="C301" s="59"/>
      <c r="D301" s="59"/>
      <c r="E301" s="62"/>
      <c r="F301" s="59"/>
      <c r="G301" s="59"/>
      <c r="H301" s="59"/>
      <c r="I301" s="59"/>
      <c r="J301" s="59"/>
      <c r="K301" s="59"/>
      <c r="L301" s="73"/>
      <c r="M301" s="32"/>
      <c r="N301" s="69"/>
      <c r="O301" s="69"/>
      <c r="P301" s="30"/>
      <c r="Q301" s="19"/>
      <c r="R301" s="69"/>
      <c r="S301" s="69"/>
      <c r="T301" s="69"/>
      <c r="U301" s="34">
        <f t="shared" si="71"/>
        <v>2</v>
      </c>
      <c r="V301" s="35"/>
      <c r="W301" s="35"/>
      <c r="X301" s="18" t="b">
        <f t="shared" si="68"/>
        <v>0</v>
      </c>
      <c r="Y301" s="18" t="str">
        <f t="shared" si="65"/>
        <v xml:space="preserve"> przyłącze napow. nN</v>
      </c>
      <c r="Z301" s="18">
        <f t="shared" si="70"/>
        <v>0</v>
      </c>
      <c r="AA301" s="16"/>
      <c r="AB301" s="35"/>
      <c r="AC301" s="35"/>
      <c r="AD301" s="35"/>
      <c r="AE301" s="35"/>
      <c r="AF301" s="35"/>
      <c r="AG301" s="35"/>
      <c r="AH301" s="35"/>
      <c r="AI301" s="35"/>
    </row>
    <row r="302" spans="1:35" s="9" customFormat="1" ht="30" customHeight="1" x14ac:dyDescent="0.2">
      <c r="A302" s="36"/>
      <c r="B302" s="37"/>
      <c r="C302" s="61"/>
      <c r="D302" s="61"/>
      <c r="E302" s="60"/>
      <c r="F302" s="61"/>
      <c r="G302" s="61"/>
      <c r="H302" s="61"/>
      <c r="I302" s="61"/>
      <c r="J302" s="61"/>
      <c r="K302" s="61"/>
      <c r="L302" s="73"/>
      <c r="M302" s="32"/>
      <c r="N302" s="58"/>
      <c r="O302" s="58"/>
      <c r="P302" s="30"/>
      <c r="Q302" s="19"/>
      <c r="R302" s="58"/>
      <c r="S302" s="58"/>
      <c r="T302" s="58"/>
      <c r="U302" s="34">
        <f t="shared" si="71"/>
        <v>2</v>
      </c>
      <c r="V302" s="35"/>
      <c r="W302" s="35"/>
      <c r="X302" s="18" t="b">
        <f t="shared" si="68"/>
        <v>0</v>
      </c>
      <c r="Y302" s="18" t="str">
        <f t="shared" si="65"/>
        <v xml:space="preserve"> przyłącze napow. nN</v>
      </c>
      <c r="Z302" s="18">
        <f t="shared" si="70"/>
        <v>0</v>
      </c>
      <c r="AA302" s="16"/>
      <c r="AB302" s="35"/>
      <c r="AC302" s="35"/>
      <c r="AD302" s="35"/>
      <c r="AE302" s="35"/>
      <c r="AF302" s="35"/>
      <c r="AG302" s="35"/>
      <c r="AH302" s="35"/>
      <c r="AI302" s="35"/>
    </row>
    <row r="303" spans="1:35" s="9" customFormat="1" ht="30" customHeight="1" x14ac:dyDescent="0.2">
      <c r="A303" s="36"/>
      <c r="B303" s="37"/>
      <c r="C303" s="63"/>
      <c r="D303" s="63"/>
      <c r="E303" s="62"/>
      <c r="F303" s="63"/>
      <c r="G303" s="63"/>
      <c r="H303" s="63"/>
      <c r="I303" s="63"/>
      <c r="J303" s="63"/>
      <c r="K303" s="63"/>
      <c r="L303" s="73"/>
      <c r="M303" s="32"/>
      <c r="N303" s="57"/>
      <c r="O303" s="57"/>
      <c r="P303" s="30"/>
      <c r="Q303" s="19"/>
      <c r="R303" s="57"/>
      <c r="S303" s="57"/>
      <c r="T303" s="57"/>
      <c r="U303" s="34">
        <f t="shared" si="71"/>
        <v>2</v>
      </c>
      <c r="V303" s="35"/>
      <c r="W303" s="35"/>
      <c r="X303" s="18" t="b">
        <f t="shared" si="68"/>
        <v>0</v>
      </c>
      <c r="Y303" s="18" t="str">
        <f t="shared" si="65"/>
        <v xml:space="preserve"> przyłącze napow. nN</v>
      </c>
      <c r="Z303" s="18">
        <f t="shared" si="70"/>
        <v>0</v>
      </c>
      <c r="AA303" s="16"/>
      <c r="AB303" s="35"/>
      <c r="AC303" s="35"/>
      <c r="AD303" s="35"/>
      <c r="AE303" s="35"/>
      <c r="AF303" s="35"/>
      <c r="AG303" s="35"/>
      <c r="AH303" s="35"/>
      <c r="AI303" s="35"/>
    </row>
    <row r="304" spans="1:35" s="9" customFormat="1" ht="30" customHeight="1" x14ac:dyDescent="0.2">
      <c r="A304" s="36"/>
      <c r="B304" s="37"/>
      <c r="C304" s="10">
        <v>66</v>
      </c>
      <c r="D304" s="54"/>
      <c r="E304" s="53"/>
      <c r="F304" s="27"/>
      <c r="G304" s="65"/>
      <c r="H304" s="10"/>
      <c r="I304" s="27"/>
      <c r="J304" s="27"/>
      <c r="K304" s="27"/>
      <c r="L304" s="73"/>
      <c r="M304" s="32"/>
      <c r="N304" s="30"/>
      <c r="O304" s="30"/>
      <c r="P304" s="30"/>
      <c r="Q304" s="19"/>
      <c r="R304" s="30"/>
      <c r="S304" s="30" t="s">
        <v>3</v>
      </c>
      <c r="T304" s="30">
        <f>IF(S304="T",20,0)</f>
        <v>20</v>
      </c>
      <c r="U304" s="34">
        <f t="shared" si="71"/>
        <v>2</v>
      </c>
      <c r="V304" s="35"/>
      <c r="W304" s="35"/>
      <c r="X304" s="18" t="b">
        <f t="shared" si="68"/>
        <v>0</v>
      </c>
      <c r="Y304" s="18" t="str">
        <f t="shared" si="65"/>
        <v>, lampa OU, przyłącze napow. nN</v>
      </c>
      <c r="Z304" s="18">
        <f t="shared" si="70"/>
        <v>0</v>
      </c>
      <c r="AA304" s="16"/>
      <c r="AB304" s="35"/>
      <c r="AC304" s="35"/>
      <c r="AD304" s="35"/>
      <c r="AE304" s="35"/>
      <c r="AF304" s="35"/>
      <c r="AG304" s="35"/>
      <c r="AH304" s="35"/>
      <c r="AI304" s="35"/>
    </row>
    <row r="305" spans="1:35" s="9" customFormat="1" ht="30" customHeight="1" x14ac:dyDescent="0.2">
      <c r="A305" s="36"/>
      <c r="B305" s="37"/>
      <c r="C305" s="10">
        <v>67</v>
      </c>
      <c r="D305" s="54"/>
      <c r="E305" s="53"/>
      <c r="F305" s="27"/>
      <c r="G305" s="65"/>
      <c r="H305" s="10"/>
      <c r="I305" s="27"/>
      <c r="J305" s="27"/>
      <c r="K305" s="27"/>
      <c r="L305" s="73"/>
      <c r="M305" s="32"/>
      <c r="N305" s="30"/>
      <c r="O305" s="30"/>
      <c r="P305" s="30"/>
      <c r="Q305" s="19"/>
      <c r="R305" s="30"/>
      <c r="S305" s="30"/>
      <c r="T305" s="30"/>
      <c r="U305" s="34">
        <f t="shared" si="71"/>
        <v>2</v>
      </c>
      <c r="V305" s="35"/>
      <c r="W305" s="35"/>
      <c r="X305" s="18" t="b">
        <f t="shared" si="68"/>
        <v>0</v>
      </c>
      <c r="Y305" s="18" t="str">
        <f t="shared" si="65"/>
        <v xml:space="preserve"> przyłącze napow. nN</v>
      </c>
      <c r="Z305" s="18">
        <f t="shared" si="70"/>
        <v>0</v>
      </c>
      <c r="AA305" s="16"/>
      <c r="AB305" s="35"/>
      <c r="AC305" s="35"/>
      <c r="AD305" s="35"/>
      <c r="AE305" s="35"/>
      <c r="AF305" s="35"/>
      <c r="AG305" s="35"/>
      <c r="AH305" s="35"/>
      <c r="AI305" s="35"/>
    </row>
    <row r="306" spans="1:35" s="9" customFormat="1" ht="30" customHeight="1" x14ac:dyDescent="0.2">
      <c r="A306" s="36"/>
      <c r="B306" s="37"/>
      <c r="C306" s="10">
        <v>68</v>
      </c>
      <c r="D306" s="54"/>
      <c r="E306" s="53"/>
      <c r="F306" s="27"/>
      <c r="G306" s="13"/>
      <c r="H306" s="10"/>
      <c r="I306" s="27"/>
      <c r="J306" s="27"/>
      <c r="K306" s="27"/>
      <c r="L306" s="73"/>
      <c r="M306" s="32"/>
      <c r="N306" s="44"/>
      <c r="O306" s="30"/>
      <c r="P306" s="30"/>
      <c r="Q306" s="19"/>
      <c r="R306" s="30"/>
      <c r="S306" s="30"/>
      <c r="T306" s="30"/>
      <c r="U306" s="34">
        <f t="shared" si="71"/>
        <v>2</v>
      </c>
      <c r="V306" s="35"/>
      <c r="W306" s="35"/>
      <c r="X306" s="18" t="b">
        <f t="shared" si="68"/>
        <v>0</v>
      </c>
      <c r="Y306" s="18" t="str">
        <f t="shared" si="65"/>
        <v xml:space="preserve"> przyłącze napow. nN</v>
      </c>
      <c r="Z306" s="18">
        <f t="shared" si="70"/>
        <v>0</v>
      </c>
      <c r="AA306" s="16"/>
      <c r="AB306" s="35"/>
      <c r="AC306" s="35"/>
      <c r="AD306" s="35"/>
      <c r="AE306" s="35"/>
      <c r="AF306" s="35"/>
      <c r="AG306" s="35"/>
      <c r="AH306" s="35"/>
      <c r="AI306" s="35"/>
    </row>
    <row r="307" spans="1:35" s="9" customFormat="1" ht="30" customHeight="1" x14ac:dyDescent="0.2">
      <c r="A307" s="36"/>
      <c r="B307" s="37"/>
      <c r="C307" s="10">
        <v>69</v>
      </c>
      <c r="D307" s="54"/>
      <c r="E307" s="53"/>
      <c r="F307" s="27"/>
      <c r="G307" s="13"/>
      <c r="H307" s="10"/>
      <c r="I307" s="27"/>
      <c r="J307" s="27"/>
      <c r="K307" s="27"/>
      <c r="L307" s="73"/>
      <c r="M307" s="32"/>
      <c r="N307" s="44"/>
      <c r="O307" s="30"/>
      <c r="P307" s="30"/>
      <c r="Q307" s="19"/>
      <c r="R307" s="30"/>
      <c r="S307" s="30"/>
      <c r="T307" s="30"/>
      <c r="U307" s="34">
        <f t="shared" si="71"/>
        <v>2</v>
      </c>
      <c r="V307" s="35"/>
      <c r="W307" s="35"/>
      <c r="X307" s="18" t="b">
        <f t="shared" si="68"/>
        <v>0</v>
      </c>
      <c r="Y307" s="18" t="str">
        <f t="shared" si="65"/>
        <v xml:space="preserve"> przyłącze napow. nN</v>
      </c>
      <c r="Z307" s="18">
        <f t="shared" si="70"/>
        <v>0</v>
      </c>
      <c r="AA307" s="16"/>
      <c r="AB307" s="35"/>
      <c r="AC307" s="35"/>
      <c r="AD307" s="35"/>
      <c r="AE307" s="35"/>
      <c r="AF307" s="35"/>
      <c r="AG307" s="35"/>
      <c r="AH307" s="35"/>
      <c r="AI307" s="35"/>
    </row>
    <row r="308" spans="1:35" s="9" customFormat="1" ht="30" customHeight="1" x14ac:dyDescent="0.2">
      <c r="A308" s="36"/>
      <c r="B308" s="37"/>
      <c r="C308" s="10">
        <v>70</v>
      </c>
      <c r="D308" s="54"/>
      <c r="E308" s="53"/>
      <c r="F308" s="27"/>
      <c r="G308" s="65"/>
      <c r="H308" s="10"/>
      <c r="I308" s="27"/>
      <c r="J308" s="27"/>
      <c r="K308" s="27"/>
      <c r="L308" s="73"/>
      <c r="M308" s="32"/>
      <c r="N308" s="30"/>
      <c r="O308" s="30"/>
      <c r="P308" s="30"/>
      <c r="Q308" s="19"/>
      <c r="R308" s="30"/>
      <c r="S308" s="30"/>
      <c r="T308" s="30"/>
      <c r="U308" s="34">
        <f t="shared" si="71"/>
        <v>2</v>
      </c>
      <c r="V308" s="35"/>
      <c r="W308" s="35"/>
      <c r="X308" s="18" t="b">
        <f t="shared" si="68"/>
        <v>0</v>
      </c>
      <c r="Y308" s="18" t="str">
        <f t="shared" si="65"/>
        <v xml:space="preserve"> przyłącze napow. nN</v>
      </c>
      <c r="Z308" s="18">
        <f t="shared" si="70"/>
        <v>0</v>
      </c>
      <c r="AA308" s="16"/>
      <c r="AB308" s="35"/>
      <c r="AC308" s="35"/>
      <c r="AD308" s="35"/>
      <c r="AE308" s="35"/>
      <c r="AF308" s="35"/>
      <c r="AG308" s="35"/>
      <c r="AH308" s="35"/>
      <c r="AI308" s="35"/>
    </row>
    <row r="309" spans="1:35" s="9" customFormat="1" ht="30" customHeight="1" x14ac:dyDescent="0.2">
      <c r="A309" s="36"/>
      <c r="B309" s="37"/>
      <c r="C309" s="10">
        <v>71</v>
      </c>
      <c r="D309" s="54"/>
      <c r="E309" s="53"/>
      <c r="F309" s="27"/>
      <c r="G309" s="65"/>
      <c r="H309" s="10"/>
      <c r="I309" s="27"/>
      <c r="J309" s="27"/>
      <c r="K309" s="27"/>
      <c r="L309" s="73"/>
      <c r="M309" s="32"/>
      <c r="N309" s="30"/>
      <c r="O309" s="30"/>
      <c r="P309" s="30"/>
      <c r="Q309" s="19"/>
      <c r="R309" s="30"/>
      <c r="S309" s="30"/>
      <c r="T309" s="30"/>
      <c r="U309" s="34">
        <f t="shared" si="71"/>
        <v>2</v>
      </c>
      <c r="V309" s="35"/>
      <c r="W309" s="35"/>
      <c r="X309" s="18" t="b">
        <f t="shared" si="68"/>
        <v>0</v>
      </c>
      <c r="Y309" s="18" t="str">
        <f t="shared" si="65"/>
        <v xml:space="preserve"> przyłącze napow. nN</v>
      </c>
      <c r="Z309" s="18">
        <f t="shared" si="70"/>
        <v>0</v>
      </c>
      <c r="AA309" s="16"/>
      <c r="AB309" s="35"/>
      <c r="AC309" s="35"/>
      <c r="AD309" s="35"/>
      <c r="AE309" s="35"/>
      <c r="AF309" s="35"/>
      <c r="AG309" s="35"/>
      <c r="AH309" s="35"/>
      <c r="AI309" s="35"/>
    </row>
    <row r="310" spans="1:35" s="9" customFormat="1" ht="30" customHeight="1" x14ac:dyDescent="0.2">
      <c r="A310" s="36"/>
      <c r="B310" s="37"/>
      <c r="C310" s="10">
        <v>72</v>
      </c>
      <c r="D310" s="54"/>
      <c r="E310" s="53"/>
      <c r="F310" s="27"/>
      <c r="G310" s="65"/>
      <c r="H310" s="10"/>
      <c r="I310" s="27"/>
      <c r="J310" s="27"/>
      <c r="K310" s="27"/>
      <c r="L310" s="73"/>
      <c r="M310" s="32"/>
      <c r="N310" s="30"/>
      <c r="O310" s="30"/>
      <c r="P310" s="30"/>
      <c r="Q310" s="19"/>
      <c r="R310" s="30"/>
      <c r="S310" s="30"/>
      <c r="T310" s="30"/>
      <c r="U310" s="34">
        <f t="shared" si="71"/>
        <v>2</v>
      </c>
      <c r="V310" s="35"/>
      <c r="W310" s="35"/>
      <c r="X310" s="18" t="b">
        <f t="shared" si="68"/>
        <v>0</v>
      </c>
      <c r="Y310" s="18" t="str">
        <f t="shared" si="65"/>
        <v xml:space="preserve"> przyłącze napow. nN</v>
      </c>
      <c r="Z310" s="18">
        <f t="shared" si="70"/>
        <v>0</v>
      </c>
      <c r="AA310" s="16"/>
      <c r="AB310" s="35"/>
      <c r="AC310" s="35"/>
      <c r="AD310" s="35"/>
      <c r="AE310" s="35"/>
      <c r="AF310" s="35"/>
      <c r="AG310" s="35"/>
      <c r="AH310" s="35"/>
      <c r="AI310" s="35"/>
    </row>
    <row r="311" spans="1:35" s="9" customFormat="1" ht="30" customHeight="1" x14ac:dyDescent="0.2">
      <c r="A311" s="36"/>
      <c r="B311" s="37"/>
      <c r="C311" s="10"/>
      <c r="D311" s="54"/>
      <c r="E311" s="56"/>
      <c r="F311" s="27"/>
      <c r="G311" s="65"/>
      <c r="H311" s="10"/>
      <c r="I311" s="27"/>
      <c r="J311" s="27"/>
      <c r="K311" s="27"/>
      <c r="L311" s="73"/>
      <c r="M311" s="32"/>
      <c r="N311" s="30"/>
      <c r="O311" s="30"/>
      <c r="P311" s="30"/>
      <c r="Q311" s="19"/>
      <c r="R311" s="30"/>
      <c r="S311" s="30"/>
      <c r="T311" s="30"/>
      <c r="U311" s="34">
        <f t="shared" si="71"/>
        <v>2</v>
      </c>
      <c r="V311" s="35"/>
      <c r="W311" s="35"/>
      <c r="X311" s="18" t="b">
        <f t="shared" si="68"/>
        <v>0</v>
      </c>
      <c r="Y311" s="18" t="str">
        <f t="shared" si="65"/>
        <v xml:space="preserve"> przyłącze napow. nN</v>
      </c>
      <c r="Z311" s="18">
        <f t="shared" si="70"/>
        <v>0</v>
      </c>
      <c r="AA311" s="16"/>
      <c r="AB311" s="35"/>
      <c r="AC311" s="35"/>
      <c r="AD311" s="35"/>
      <c r="AE311" s="35"/>
      <c r="AF311" s="35"/>
      <c r="AG311" s="35"/>
      <c r="AH311" s="35"/>
      <c r="AI311" s="35"/>
    </row>
    <row r="312" spans="1:35" s="9" customFormat="1" ht="30" customHeight="1" x14ac:dyDescent="0.2">
      <c r="A312" s="36"/>
      <c r="B312" s="37"/>
      <c r="C312" s="10"/>
      <c r="D312" s="54"/>
      <c r="E312" s="56"/>
      <c r="F312" s="27"/>
      <c r="G312" s="65"/>
      <c r="H312" s="10"/>
      <c r="I312" s="27"/>
      <c r="J312" s="27"/>
      <c r="K312" s="27"/>
      <c r="L312" s="73"/>
      <c r="M312" s="32"/>
      <c r="N312" s="30"/>
      <c r="O312" s="30"/>
      <c r="P312" s="30"/>
      <c r="Q312" s="19"/>
      <c r="R312" s="30"/>
      <c r="S312" s="30"/>
      <c r="T312" s="30"/>
      <c r="U312" s="34">
        <f t="shared" si="71"/>
        <v>2</v>
      </c>
      <c r="V312" s="35"/>
      <c r="W312" s="35"/>
      <c r="X312" s="18" t="b">
        <f t="shared" si="68"/>
        <v>0</v>
      </c>
      <c r="Y312" s="18" t="str">
        <f t="shared" si="65"/>
        <v xml:space="preserve"> przyłącze napow. nN</v>
      </c>
      <c r="Z312" s="18">
        <f t="shared" si="70"/>
        <v>0</v>
      </c>
      <c r="AA312" s="16"/>
      <c r="AB312" s="35"/>
      <c r="AC312" s="35"/>
      <c r="AD312" s="35"/>
      <c r="AE312" s="35"/>
      <c r="AF312" s="35"/>
      <c r="AG312" s="35"/>
      <c r="AH312" s="35"/>
      <c r="AI312" s="35"/>
    </row>
    <row r="313" spans="1:35" s="9" customFormat="1" ht="30" customHeight="1" x14ac:dyDescent="0.2">
      <c r="A313" s="36"/>
      <c r="B313" s="37"/>
      <c r="C313" s="10"/>
      <c r="D313" s="54"/>
      <c r="E313" s="53"/>
      <c r="F313" s="27"/>
      <c r="G313" s="65"/>
      <c r="H313" s="10"/>
      <c r="I313" s="27"/>
      <c r="J313" s="27"/>
      <c r="K313" s="27"/>
      <c r="L313" s="73"/>
      <c r="M313" s="32"/>
      <c r="N313" s="30"/>
      <c r="O313" s="30"/>
      <c r="P313" s="30"/>
      <c r="Q313" s="19"/>
      <c r="R313" s="30"/>
      <c r="S313" s="30"/>
      <c r="T313" s="30"/>
      <c r="U313" s="34">
        <f t="shared" si="71"/>
        <v>2</v>
      </c>
      <c r="V313" s="35"/>
      <c r="W313" s="35"/>
      <c r="X313" s="18" t="b">
        <f t="shared" si="68"/>
        <v>0</v>
      </c>
      <c r="Y313" s="18" t="str">
        <f t="shared" si="65"/>
        <v xml:space="preserve"> przyłącze napow. nN</v>
      </c>
      <c r="Z313" s="18">
        <f t="shared" si="70"/>
        <v>0</v>
      </c>
      <c r="AA313" s="16"/>
      <c r="AB313" s="35"/>
      <c r="AC313" s="35"/>
      <c r="AD313" s="35"/>
      <c r="AE313" s="35"/>
      <c r="AF313" s="35"/>
      <c r="AG313" s="35"/>
      <c r="AH313" s="35"/>
      <c r="AI313" s="35"/>
    </row>
    <row r="314" spans="1:35" s="9" customFormat="1" ht="30" customHeight="1" x14ac:dyDescent="0.2">
      <c r="A314" s="36"/>
      <c r="B314" s="37"/>
      <c r="C314" s="10"/>
      <c r="D314" s="54"/>
      <c r="E314" s="53"/>
      <c r="F314" s="27"/>
      <c r="G314" s="65"/>
      <c r="H314" s="10"/>
      <c r="I314" s="27"/>
      <c r="J314" s="27"/>
      <c r="K314" s="27"/>
      <c r="L314" s="73"/>
      <c r="M314" s="32"/>
      <c r="N314" s="30"/>
      <c r="O314" s="30"/>
      <c r="P314" s="30"/>
      <c r="Q314" s="19"/>
      <c r="R314" s="30"/>
      <c r="S314" s="30"/>
      <c r="T314" s="30"/>
      <c r="U314" s="34">
        <f t="shared" si="71"/>
        <v>2</v>
      </c>
      <c r="V314" s="35"/>
      <c r="W314" s="35"/>
      <c r="X314" s="18" t="b">
        <f t="shared" si="68"/>
        <v>0</v>
      </c>
      <c r="Y314" s="18" t="str">
        <f t="shared" si="65"/>
        <v xml:space="preserve"> przyłącze napow. nN</v>
      </c>
      <c r="Z314" s="18">
        <f t="shared" si="70"/>
        <v>0</v>
      </c>
      <c r="AA314" s="16"/>
      <c r="AB314" s="35"/>
      <c r="AC314" s="35"/>
      <c r="AD314" s="35"/>
      <c r="AE314" s="35"/>
      <c r="AF314" s="35"/>
      <c r="AG314" s="35"/>
      <c r="AH314" s="35"/>
      <c r="AI314" s="35"/>
    </row>
    <row r="315" spans="1:35" s="9" customFormat="1" ht="30" customHeight="1" x14ac:dyDescent="0.2">
      <c r="A315" s="36"/>
      <c r="B315" s="37"/>
      <c r="C315" s="10"/>
      <c r="D315" s="54"/>
      <c r="E315" s="56"/>
      <c r="F315" s="27"/>
      <c r="G315" s="65"/>
      <c r="H315" s="10"/>
      <c r="I315" s="27"/>
      <c r="J315" s="27"/>
      <c r="K315" s="27"/>
      <c r="L315" s="73"/>
      <c r="M315" s="32"/>
      <c r="N315" s="30"/>
      <c r="O315" s="30"/>
      <c r="P315" s="30"/>
      <c r="Q315" s="19"/>
      <c r="R315" s="30"/>
      <c r="S315" s="30"/>
      <c r="T315" s="30"/>
      <c r="U315" s="34">
        <f t="shared" si="71"/>
        <v>2</v>
      </c>
      <c r="V315" s="35"/>
      <c r="W315" s="35"/>
      <c r="X315" s="18" t="b">
        <f t="shared" si="68"/>
        <v>0</v>
      </c>
      <c r="Y315" s="18" t="str">
        <f t="shared" si="65"/>
        <v xml:space="preserve"> przyłącze napow. nN</v>
      </c>
      <c r="Z315" s="18">
        <f t="shared" si="70"/>
        <v>0</v>
      </c>
      <c r="AA315" s="16"/>
      <c r="AB315" s="35"/>
      <c r="AC315" s="35"/>
      <c r="AD315" s="35"/>
      <c r="AE315" s="35"/>
      <c r="AF315" s="35"/>
      <c r="AG315" s="35"/>
      <c r="AH315" s="35"/>
      <c r="AI315" s="35"/>
    </row>
    <row r="316" spans="1:35" s="9" customFormat="1" ht="30" customHeight="1" x14ac:dyDescent="0.2">
      <c r="A316" s="36"/>
      <c r="B316" s="37"/>
      <c r="C316" s="10"/>
      <c r="D316" s="54"/>
      <c r="E316" s="56"/>
      <c r="F316" s="27"/>
      <c r="G316" s="65"/>
      <c r="H316" s="10"/>
      <c r="I316" s="27"/>
      <c r="J316" s="27"/>
      <c r="K316" s="27"/>
      <c r="L316" s="73"/>
      <c r="M316" s="32"/>
      <c r="N316" s="30"/>
      <c r="O316" s="30"/>
      <c r="P316" s="30"/>
      <c r="Q316" s="19"/>
      <c r="R316" s="30"/>
      <c r="S316" s="30"/>
      <c r="T316" s="30"/>
      <c r="U316" s="34">
        <f t="shared" si="71"/>
        <v>2</v>
      </c>
      <c r="V316" s="35"/>
      <c r="W316" s="35"/>
      <c r="X316" s="18" t="b">
        <f t="shared" ref="X316:X321" si="72">IF(R316=1,("AL.  4x50 mm2+AL. 1x25 mm2"),IF(R316=2,("AL.  4x50 mm2+AL. 2x25 mm2"),IF(R316=3,("AsXSn 4x50 mm2+AsXSn 1x25 mm2"),IF(R316=4,("AsXSn 4x50 mm2+AsXSn 2x25 mm2"),IF(R316=5,("AL.  4x50 mm2"),IF(R316=6,("AsXSn 4x50 mm2")))))))</f>
        <v>0</v>
      </c>
      <c r="Y316" s="18" t="str">
        <f t="shared" si="65"/>
        <v xml:space="preserve"> przyłącze napow. nN</v>
      </c>
      <c r="Z316" s="18">
        <f t="shared" si="70"/>
        <v>0</v>
      </c>
      <c r="AA316" s="16"/>
      <c r="AB316" s="35"/>
      <c r="AC316" s="35"/>
      <c r="AD316" s="35"/>
      <c r="AE316" s="35"/>
      <c r="AF316" s="34" t="s">
        <v>57</v>
      </c>
      <c r="AG316" s="35"/>
      <c r="AH316" s="35"/>
      <c r="AI316" s="35"/>
    </row>
    <row r="317" spans="1:35" s="9" customFormat="1" ht="30" customHeight="1" x14ac:dyDescent="0.2">
      <c r="A317" s="36"/>
      <c r="B317" s="37"/>
      <c r="C317" s="10"/>
      <c r="D317" s="54"/>
      <c r="E317" s="53"/>
      <c r="F317" s="27"/>
      <c r="G317" s="65"/>
      <c r="H317" s="10"/>
      <c r="I317" s="27"/>
      <c r="J317" s="27"/>
      <c r="K317" s="27"/>
      <c r="L317" s="73"/>
      <c r="M317" s="80"/>
      <c r="N317" s="30"/>
      <c r="O317" s="30"/>
      <c r="P317" s="81"/>
      <c r="Q317" s="19"/>
      <c r="R317" s="30"/>
      <c r="S317" s="30"/>
      <c r="T317" s="30"/>
      <c r="U317" s="34">
        <f t="shared" si="71"/>
        <v>2</v>
      </c>
      <c r="V317" s="35"/>
      <c r="W317" s="35"/>
      <c r="X317" s="18" t="b">
        <f t="shared" si="72"/>
        <v>0</v>
      </c>
      <c r="Y317" s="18" t="str">
        <f t="shared" si="65"/>
        <v xml:space="preserve"> przyłącze napow. nN</v>
      </c>
      <c r="Z317" s="18">
        <f t="shared" si="70"/>
        <v>0</v>
      </c>
      <c r="AA317" s="16"/>
      <c r="AB317" s="35"/>
      <c r="AC317" s="35"/>
      <c r="AD317" s="35"/>
      <c r="AE317" s="35"/>
      <c r="AF317" s="35"/>
      <c r="AG317" s="35"/>
      <c r="AH317" s="35"/>
      <c r="AI317" s="35"/>
    </row>
    <row r="318" spans="1:35" s="9" customFormat="1" ht="30" customHeight="1" x14ac:dyDescent="0.2">
      <c r="A318" s="36"/>
      <c r="B318" s="37"/>
      <c r="C318" s="10"/>
      <c r="D318" s="54"/>
      <c r="E318" s="56"/>
      <c r="F318" s="27"/>
      <c r="G318" s="65"/>
      <c r="H318" s="10"/>
      <c r="I318" s="27"/>
      <c r="J318" s="27"/>
      <c r="K318" s="27"/>
      <c r="L318" s="73"/>
      <c r="M318" s="82"/>
      <c r="N318" s="30"/>
      <c r="O318" s="30"/>
      <c r="P318" s="81"/>
      <c r="Q318" s="19"/>
      <c r="R318" s="30"/>
      <c r="S318" s="30"/>
      <c r="T318" s="30"/>
      <c r="U318" s="34">
        <f t="shared" si="71"/>
        <v>2</v>
      </c>
      <c r="V318" s="35"/>
      <c r="W318" s="35"/>
      <c r="X318" s="18" t="b">
        <f t="shared" si="72"/>
        <v>0</v>
      </c>
      <c r="Y318" s="18" t="str">
        <f t="shared" si="65"/>
        <v xml:space="preserve"> przyłącze napow. nN</v>
      </c>
      <c r="Z318" s="18">
        <f t="shared" si="70"/>
        <v>0</v>
      </c>
      <c r="AA318" s="16"/>
      <c r="AB318" s="35"/>
      <c r="AC318" s="35"/>
      <c r="AD318" s="35"/>
      <c r="AE318" s="35"/>
      <c r="AF318" s="35"/>
      <c r="AG318" s="35"/>
      <c r="AH318" s="35"/>
      <c r="AI318" s="35"/>
    </row>
    <row r="319" spans="1:35" s="9" customFormat="1" ht="30" customHeight="1" x14ac:dyDescent="0.2">
      <c r="A319" s="36"/>
      <c r="B319" s="37"/>
      <c r="C319" s="10"/>
      <c r="D319" s="54"/>
      <c r="E319" s="53"/>
      <c r="F319" s="27"/>
      <c r="G319" s="65"/>
      <c r="H319" s="10"/>
      <c r="I319" s="27"/>
      <c r="J319" s="27"/>
      <c r="K319" s="27"/>
      <c r="L319" s="73"/>
      <c r="M319" s="82"/>
      <c r="N319" s="30"/>
      <c r="O319" s="30"/>
      <c r="P319" s="81"/>
      <c r="Q319" s="19"/>
      <c r="R319" s="30"/>
      <c r="S319" s="30"/>
      <c r="T319" s="30"/>
      <c r="U319" s="34">
        <f t="shared" si="71"/>
        <v>2</v>
      </c>
      <c r="V319" s="35"/>
      <c r="W319" s="35"/>
      <c r="X319" s="18" t="b">
        <f t="shared" si="72"/>
        <v>0</v>
      </c>
      <c r="Y319" s="18" t="str">
        <f t="shared" si="65"/>
        <v xml:space="preserve"> przyłącze napow. nN</v>
      </c>
      <c r="Z319" s="18">
        <f t="shared" si="70"/>
        <v>0</v>
      </c>
      <c r="AA319" s="16"/>
      <c r="AB319" s="35"/>
      <c r="AC319" s="35"/>
      <c r="AD319" s="35"/>
      <c r="AE319" s="35"/>
      <c r="AF319" s="35"/>
      <c r="AG319" s="35"/>
      <c r="AH319" s="35"/>
      <c r="AI319" s="35"/>
    </row>
    <row r="320" spans="1:35" s="9" customFormat="1" ht="30" customHeight="1" x14ac:dyDescent="0.2">
      <c r="A320" s="36"/>
      <c r="B320" s="37"/>
      <c r="C320" s="54"/>
      <c r="D320" s="54"/>
      <c r="E320" s="53"/>
      <c r="F320" s="54"/>
      <c r="G320" s="54"/>
      <c r="H320" s="54"/>
      <c r="I320" s="54"/>
      <c r="J320" s="54"/>
      <c r="K320" s="27"/>
      <c r="L320" s="73"/>
      <c r="M320" s="82"/>
      <c r="N320" s="30"/>
      <c r="O320" s="30"/>
      <c r="P320" s="81"/>
      <c r="Q320" s="19"/>
      <c r="R320" s="30"/>
      <c r="S320" s="30"/>
      <c r="T320" s="30"/>
      <c r="U320" s="34">
        <f t="shared" si="71"/>
        <v>2</v>
      </c>
      <c r="V320" s="35"/>
      <c r="W320" s="35"/>
      <c r="X320" s="18" t="b">
        <f t="shared" si="72"/>
        <v>0</v>
      </c>
      <c r="Y320" s="18" t="str">
        <f t="shared" si="65"/>
        <v xml:space="preserve"> przyłącze napow. nN</v>
      </c>
      <c r="Z320" s="18">
        <f t="shared" si="70"/>
        <v>0</v>
      </c>
      <c r="AA320" s="16"/>
      <c r="AB320" s="35"/>
      <c r="AC320" s="35"/>
      <c r="AD320" s="35"/>
      <c r="AE320" s="35"/>
      <c r="AF320" s="35"/>
      <c r="AG320" s="35"/>
      <c r="AH320" s="35"/>
      <c r="AI320" s="35"/>
    </row>
    <row r="321" spans="1:35" s="9" customFormat="1" ht="30" customHeight="1" x14ac:dyDescent="0.2">
      <c r="A321" s="36"/>
      <c r="B321" s="37"/>
      <c r="C321" s="54"/>
      <c r="D321" s="54"/>
      <c r="E321" s="53"/>
      <c r="F321" s="54"/>
      <c r="G321" s="54"/>
      <c r="H321" s="54"/>
      <c r="I321" s="54"/>
      <c r="J321" s="54"/>
      <c r="K321" s="27"/>
      <c r="L321" s="73"/>
      <c r="M321" s="32"/>
      <c r="N321" s="30"/>
      <c r="O321" s="30"/>
      <c r="P321" s="30"/>
      <c r="Q321" s="19"/>
      <c r="R321" s="30"/>
      <c r="S321" s="30"/>
      <c r="T321" s="30"/>
      <c r="U321" s="34">
        <f t="shared" si="71"/>
        <v>2</v>
      </c>
      <c r="V321" s="35"/>
      <c r="W321" s="35"/>
      <c r="X321" s="18" t="b">
        <f t="shared" si="72"/>
        <v>0</v>
      </c>
      <c r="Y321" s="18" t="str">
        <f t="shared" si="65"/>
        <v xml:space="preserve"> przyłącze napow. nN</v>
      </c>
      <c r="Z321" s="18">
        <f t="shared" si="70"/>
        <v>0</v>
      </c>
      <c r="AA321" s="16"/>
      <c r="AB321" s="35"/>
      <c r="AC321" s="35"/>
      <c r="AD321" s="35"/>
      <c r="AE321" s="35"/>
      <c r="AF321" s="35"/>
      <c r="AG321" s="35"/>
      <c r="AH321" s="35"/>
      <c r="AI321" s="35"/>
    </row>
    <row r="322" spans="1:35" s="9" customFormat="1" ht="30" customHeight="1" x14ac:dyDescent="0.2">
      <c r="A322" s="36"/>
      <c r="B322" s="37"/>
      <c r="C322" s="10"/>
      <c r="D322" s="10"/>
      <c r="E322" s="56"/>
      <c r="F322" s="10"/>
      <c r="G322" s="65"/>
      <c r="H322" s="10"/>
      <c r="I322" s="27"/>
      <c r="J322" s="27"/>
      <c r="K322" s="27"/>
      <c r="L322" s="83"/>
      <c r="M322" s="32"/>
      <c r="N322" s="30"/>
      <c r="O322" s="30"/>
      <c r="P322" s="30"/>
      <c r="Q322" s="19"/>
      <c r="R322" s="30"/>
      <c r="S322" s="30"/>
      <c r="T322" s="30"/>
      <c r="U322" s="34">
        <f t="shared" si="71"/>
        <v>2</v>
      </c>
      <c r="V322" s="35"/>
      <c r="W322" s="35"/>
      <c r="X322" s="18" t="str">
        <f t="shared" ref="X322:X358" si="73">IF(R322=1,("AL.  4x50 mm2+AL. 1x25 mm2"),IF(R322=2,("AL.  4x50 mm2+AL. 2x25 mm2"),IF(R322=3,("AsXSn 4x50 mm2+AsXSn 1x25 mm2"),("AsXSn 4x50 mm2+AsXSn 2x25 mm2"))))</f>
        <v>AsXSn 4x50 mm2+AsXSn 2x25 mm2</v>
      </c>
      <c r="Y322" s="18" t="str">
        <f t="shared" si="65"/>
        <v xml:space="preserve"> przyłącze napow. nN</v>
      </c>
      <c r="Z322" s="18">
        <f t="shared" si="70"/>
        <v>0</v>
      </c>
      <c r="AA322" s="16"/>
      <c r="AB322" s="35"/>
      <c r="AC322" s="35"/>
      <c r="AD322" s="35"/>
      <c r="AE322" s="35"/>
      <c r="AF322" s="35"/>
      <c r="AG322" s="35"/>
      <c r="AH322" s="35"/>
      <c r="AI322" s="35"/>
    </row>
    <row r="323" spans="1:35" s="9" customFormat="1" ht="30" customHeight="1" x14ac:dyDescent="0.2">
      <c r="A323" s="36"/>
      <c r="B323" s="37"/>
      <c r="C323" s="10"/>
      <c r="D323" s="54"/>
      <c r="E323" s="53"/>
      <c r="F323" s="54"/>
      <c r="G323" s="54"/>
      <c r="H323" s="54"/>
      <c r="I323" s="54"/>
      <c r="J323" s="27"/>
      <c r="K323" s="27"/>
      <c r="L323" s="83"/>
      <c r="M323" s="32"/>
      <c r="N323" s="30"/>
      <c r="O323" s="30"/>
      <c r="P323" s="30"/>
      <c r="Q323" s="19"/>
      <c r="R323" s="30"/>
      <c r="S323" s="30"/>
      <c r="T323" s="30"/>
      <c r="U323" s="34">
        <f t="shared" si="71"/>
        <v>2</v>
      </c>
      <c r="V323" s="35"/>
      <c r="W323" s="35"/>
      <c r="X323" s="18" t="str">
        <f t="shared" si="73"/>
        <v>AsXSn 4x50 mm2+AsXSn 2x25 mm2</v>
      </c>
      <c r="Y323" s="18" t="str">
        <f t="shared" si="65"/>
        <v xml:space="preserve"> przyłącze napow. nN</v>
      </c>
      <c r="Z323" s="18">
        <f t="shared" si="70"/>
        <v>0</v>
      </c>
      <c r="AA323" s="16"/>
      <c r="AB323" s="35"/>
      <c r="AC323" s="35"/>
      <c r="AD323" s="35"/>
      <c r="AE323" s="35"/>
      <c r="AF323" s="35"/>
      <c r="AG323" s="35"/>
      <c r="AH323" s="35"/>
      <c r="AI323" s="35"/>
    </row>
    <row r="324" spans="1:35" s="9" customFormat="1" ht="30" customHeight="1" x14ac:dyDescent="0.2">
      <c r="A324" s="36"/>
      <c r="B324" s="37"/>
      <c r="C324" s="10"/>
      <c r="D324" s="54"/>
      <c r="E324" s="53"/>
      <c r="F324" s="54"/>
      <c r="G324" s="54"/>
      <c r="H324" s="54"/>
      <c r="I324" s="54"/>
      <c r="J324" s="27"/>
      <c r="K324" s="27"/>
      <c r="L324" s="83"/>
      <c r="M324" s="32"/>
      <c r="N324" s="30"/>
      <c r="O324" s="30"/>
      <c r="P324" s="30"/>
      <c r="Q324" s="19"/>
      <c r="R324" s="30"/>
      <c r="S324" s="30"/>
      <c r="T324" s="30"/>
      <c r="U324" s="34">
        <f t="shared" si="71"/>
        <v>2</v>
      </c>
      <c r="V324" s="35"/>
      <c r="W324" s="35"/>
      <c r="X324" s="18" t="str">
        <f t="shared" si="73"/>
        <v>AsXSn 4x50 mm2+AsXSn 2x25 mm2</v>
      </c>
      <c r="Y324" s="18" t="str">
        <f t="shared" si="65"/>
        <v xml:space="preserve"> przyłącze napow. nN</v>
      </c>
      <c r="Z324" s="18">
        <f t="shared" si="70"/>
        <v>0</v>
      </c>
      <c r="AA324" s="16"/>
      <c r="AB324" s="35"/>
      <c r="AC324" s="35"/>
      <c r="AD324" s="35"/>
      <c r="AE324" s="35"/>
      <c r="AF324" s="35"/>
      <c r="AG324" s="35"/>
      <c r="AH324" s="35"/>
      <c r="AI324" s="35"/>
    </row>
    <row r="325" spans="1:35" s="9" customFormat="1" ht="30" customHeight="1" x14ac:dyDescent="0.2">
      <c r="A325" s="36"/>
      <c r="B325" s="37"/>
      <c r="C325" s="10"/>
      <c r="D325" s="54"/>
      <c r="E325" s="53"/>
      <c r="F325" s="10"/>
      <c r="G325" s="65"/>
      <c r="H325" s="10"/>
      <c r="I325" s="27"/>
      <c r="J325" s="27"/>
      <c r="K325" s="27"/>
      <c r="L325" s="83"/>
      <c r="M325" s="32"/>
      <c r="N325" s="30"/>
      <c r="O325" s="30"/>
      <c r="P325" s="30"/>
      <c r="Q325" s="19"/>
      <c r="R325" s="30"/>
      <c r="S325" s="30"/>
      <c r="T325" s="30"/>
      <c r="U325" s="34">
        <f t="shared" si="71"/>
        <v>2</v>
      </c>
      <c r="V325" s="35"/>
      <c r="W325" s="35"/>
      <c r="X325" s="18" t="str">
        <f t="shared" si="73"/>
        <v>AsXSn 4x50 mm2+AsXSn 2x25 mm2</v>
      </c>
      <c r="Y325" s="18" t="str">
        <f t="shared" si="65"/>
        <v xml:space="preserve"> przyłącze napow. nN</v>
      </c>
      <c r="Z325" s="18">
        <f t="shared" si="70"/>
        <v>0</v>
      </c>
      <c r="AA325" s="16"/>
      <c r="AB325" s="35"/>
      <c r="AC325" s="35"/>
      <c r="AD325" s="35"/>
      <c r="AE325" s="35"/>
      <c r="AF325" s="35"/>
      <c r="AG325" s="35"/>
      <c r="AH325" s="35"/>
      <c r="AI325" s="35"/>
    </row>
    <row r="326" spans="1:35" s="9" customFormat="1" ht="30" customHeight="1" x14ac:dyDescent="0.2">
      <c r="A326" s="36"/>
      <c r="B326" s="37"/>
      <c r="C326" s="10"/>
      <c r="D326" s="10"/>
      <c r="E326" s="53"/>
      <c r="F326" s="10"/>
      <c r="G326" s="65"/>
      <c r="H326" s="10"/>
      <c r="I326" s="27"/>
      <c r="J326" s="27"/>
      <c r="K326" s="27"/>
      <c r="L326" s="83"/>
      <c r="M326" s="32"/>
      <c r="N326" s="30"/>
      <c r="O326" s="30"/>
      <c r="P326" s="30"/>
      <c r="Q326" s="19"/>
      <c r="R326" s="30"/>
      <c r="S326" s="30"/>
      <c r="T326" s="30"/>
      <c r="U326" s="34">
        <f t="shared" si="71"/>
        <v>2</v>
      </c>
      <c r="V326" s="35"/>
      <c r="W326" s="35"/>
      <c r="X326" s="18" t="str">
        <f t="shared" si="73"/>
        <v>AsXSn 4x50 mm2+AsXSn 2x25 mm2</v>
      </c>
      <c r="Y326" s="18" t="str">
        <f t="shared" si="65"/>
        <v xml:space="preserve"> przyłącze napow. nN</v>
      </c>
      <c r="Z326" s="18">
        <f t="shared" si="70"/>
        <v>0</v>
      </c>
      <c r="AA326" s="16"/>
      <c r="AB326" s="35"/>
      <c r="AC326" s="35"/>
      <c r="AD326" s="35"/>
      <c r="AE326" s="35"/>
      <c r="AF326" s="35"/>
      <c r="AG326" s="35"/>
      <c r="AH326" s="35"/>
      <c r="AI326" s="35"/>
    </row>
    <row r="327" spans="1:35" s="9" customFormat="1" ht="30" customHeight="1" x14ac:dyDescent="0.2">
      <c r="A327" s="36"/>
      <c r="B327" s="37"/>
      <c r="C327" s="10"/>
      <c r="D327" s="54"/>
      <c r="E327" s="53"/>
      <c r="F327" s="10"/>
      <c r="G327" s="65"/>
      <c r="H327" s="10"/>
      <c r="I327" s="27"/>
      <c r="J327" s="27"/>
      <c r="K327" s="27"/>
      <c r="L327" s="83"/>
      <c r="M327" s="32"/>
      <c r="N327" s="30"/>
      <c r="O327" s="30"/>
      <c r="P327" s="30"/>
      <c r="Q327" s="19"/>
      <c r="R327" s="30"/>
      <c r="S327" s="30"/>
      <c r="T327" s="30"/>
      <c r="U327" s="34">
        <f t="shared" si="71"/>
        <v>2</v>
      </c>
      <c r="V327" s="35"/>
      <c r="W327" s="35"/>
      <c r="X327" s="18" t="str">
        <f t="shared" si="73"/>
        <v>AsXSn 4x50 mm2+AsXSn 2x25 mm2</v>
      </c>
      <c r="Y327" s="18" t="str">
        <f t="shared" si="65"/>
        <v xml:space="preserve"> przyłącze napow. nN</v>
      </c>
      <c r="Z327" s="18">
        <f t="shared" si="70"/>
        <v>0</v>
      </c>
      <c r="AA327" s="16"/>
      <c r="AB327" s="35"/>
      <c r="AC327" s="35"/>
      <c r="AD327" s="35"/>
      <c r="AE327" s="35"/>
      <c r="AF327" s="35"/>
      <c r="AG327" s="35"/>
      <c r="AH327" s="35"/>
      <c r="AI327" s="35"/>
    </row>
    <row r="328" spans="1:35" s="9" customFormat="1" ht="30" customHeight="1" x14ac:dyDescent="0.2">
      <c r="A328" s="36"/>
      <c r="B328" s="37"/>
      <c r="C328" s="10"/>
      <c r="D328" s="10"/>
      <c r="E328" s="53"/>
      <c r="F328" s="10"/>
      <c r="G328" s="65"/>
      <c r="H328" s="10"/>
      <c r="I328" s="27"/>
      <c r="J328" s="27"/>
      <c r="K328" s="27"/>
      <c r="L328" s="83"/>
      <c r="M328" s="32"/>
      <c r="N328" s="30"/>
      <c r="O328" s="30"/>
      <c r="P328" s="30"/>
      <c r="Q328" s="19"/>
      <c r="R328" s="30"/>
      <c r="S328" s="30"/>
      <c r="T328" s="30"/>
      <c r="U328" s="34">
        <f t="shared" si="71"/>
        <v>2</v>
      </c>
      <c r="V328" s="35"/>
      <c r="W328" s="35"/>
      <c r="X328" s="18" t="str">
        <f t="shared" si="73"/>
        <v>AsXSn 4x50 mm2+AsXSn 2x25 mm2</v>
      </c>
      <c r="Y328" s="18" t="str">
        <f t="shared" si="65"/>
        <v xml:space="preserve"> przyłącze napow. nN</v>
      </c>
      <c r="Z328" s="18">
        <f t="shared" si="70"/>
        <v>0</v>
      </c>
      <c r="AA328" s="16"/>
      <c r="AB328" s="35"/>
      <c r="AC328" s="35"/>
      <c r="AD328" s="35"/>
      <c r="AE328" s="35"/>
      <c r="AF328" s="35"/>
      <c r="AG328" s="35"/>
      <c r="AH328" s="35"/>
      <c r="AI328" s="35"/>
    </row>
    <row r="329" spans="1:35" s="9" customFormat="1" ht="30" customHeight="1" x14ac:dyDescent="0.2">
      <c r="A329" s="36"/>
      <c r="B329" s="37"/>
      <c r="C329" s="10"/>
      <c r="D329" s="54"/>
      <c r="E329" s="53"/>
      <c r="F329" s="10"/>
      <c r="G329" s="65"/>
      <c r="H329" s="10"/>
      <c r="I329" s="27"/>
      <c r="J329" s="27"/>
      <c r="K329" s="27"/>
      <c r="L329" s="83"/>
      <c r="M329" s="32"/>
      <c r="N329" s="30"/>
      <c r="O329" s="30"/>
      <c r="P329" s="81"/>
      <c r="Q329" s="19"/>
      <c r="R329" s="30"/>
      <c r="S329" s="30"/>
      <c r="T329" s="30"/>
      <c r="U329" s="34">
        <f t="shared" si="71"/>
        <v>2</v>
      </c>
      <c r="V329" s="35"/>
      <c r="W329" s="35"/>
      <c r="X329" s="18" t="str">
        <f t="shared" si="73"/>
        <v>AsXSn 4x50 mm2+AsXSn 2x25 mm2</v>
      </c>
      <c r="Y329" s="18" t="str">
        <f t="shared" ref="Y329:Y392" si="74">IF(S329="T",(", lampa OU, przyłącze napow. nN"), (" przyłącze napow. nN"))</f>
        <v xml:space="preserve"> przyłącze napow. nN</v>
      </c>
      <c r="Z329" s="18">
        <f t="shared" si="70"/>
        <v>0</v>
      </c>
      <c r="AA329" s="16"/>
      <c r="AB329" s="35"/>
      <c r="AC329" s="35"/>
      <c r="AD329" s="35"/>
      <c r="AE329" s="35"/>
      <c r="AF329" s="35"/>
      <c r="AG329" s="35"/>
      <c r="AH329" s="35"/>
      <c r="AI329" s="35"/>
    </row>
    <row r="330" spans="1:35" s="9" customFormat="1" ht="30" customHeight="1" x14ac:dyDescent="0.2">
      <c r="A330" s="36"/>
      <c r="B330" s="37"/>
      <c r="C330" s="10"/>
      <c r="D330" s="10"/>
      <c r="E330" s="53"/>
      <c r="F330" s="10"/>
      <c r="G330" s="65"/>
      <c r="H330" s="10"/>
      <c r="I330" s="27"/>
      <c r="J330" s="27"/>
      <c r="K330" s="27"/>
      <c r="L330" s="83"/>
      <c r="M330" s="32"/>
      <c r="N330" s="30"/>
      <c r="O330" s="30"/>
      <c r="P330" s="81"/>
      <c r="Q330" s="19"/>
      <c r="R330" s="30"/>
      <c r="S330" s="30"/>
      <c r="T330" s="30"/>
      <c r="U330" s="34">
        <f t="shared" si="71"/>
        <v>2</v>
      </c>
      <c r="V330" s="35"/>
      <c r="W330" s="35"/>
      <c r="X330" s="18" t="str">
        <f t="shared" si="73"/>
        <v>AsXSn 4x50 mm2+AsXSn 2x25 mm2</v>
      </c>
      <c r="Y330" s="18" t="str">
        <f t="shared" si="74"/>
        <v xml:space="preserve"> przyłącze napow. nN</v>
      </c>
      <c r="Z330" s="18">
        <f t="shared" ref="Z330:Z356" si="75">IF(OR(N330="Kr",N330="K"),"wspornik krańcowy",IF(N330="P","wspornik przelotowy",IF(OR(N330="Nr",N330="RNKr",N330="Np."),"wspornik narożny",IF(N330="N","wspornik narożny",IF(N330="Or","wspornik odporowy",IF(OR(N330="RPP",N330="RPPb"),"wspornik przelotowy",IF(N330="RPK","wspornik przelotowy",IF(N330="RPKr","wspornik przelotowy",IF(N330="BN","wspornik przelotowy",0)))))))))</f>
        <v>0</v>
      </c>
      <c r="AA330" s="16"/>
      <c r="AB330" s="35"/>
      <c r="AC330" s="35"/>
      <c r="AD330" s="35"/>
      <c r="AE330" s="35"/>
      <c r="AF330" s="35"/>
      <c r="AG330" s="35"/>
      <c r="AH330" s="35"/>
      <c r="AI330" s="35"/>
    </row>
    <row r="331" spans="1:35" s="9" customFormat="1" ht="30" customHeight="1" x14ac:dyDescent="0.2">
      <c r="A331" s="36"/>
      <c r="B331" s="37"/>
      <c r="C331" s="10">
        <v>56</v>
      </c>
      <c r="D331" s="54"/>
      <c r="E331" s="53"/>
      <c r="F331" s="10"/>
      <c r="G331" s="65"/>
      <c r="H331" s="10"/>
      <c r="I331" s="27"/>
      <c r="J331" s="27"/>
      <c r="K331" s="27"/>
      <c r="L331" s="83"/>
      <c r="M331" s="32">
        <f>1397+1046</f>
        <v>2443</v>
      </c>
      <c r="N331" s="30"/>
      <c r="O331" s="30"/>
      <c r="P331" s="81"/>
      <c r="Q331" s="19"/>
      <c r="R331" s="30"/>
      <c r="S331" s="30"/>
      <c r="T331" s="30"/>
      <c r="U331" s="34">
        <f t="shared" si="71"/>
        <v>2</v>
      </c>
      <c r="V331" s="35"/>
      <c r="W331" s="35"/>
      <c r="X331" s="18" t="str">
        <f t="shared" si="73"/>
        <v>AsXSn 4x50 mm2+AsXSn 2x25 mm2</v>
      </c>
      <c r="Y331" s="18" t="str">
        <f t="shared" si="74"/>
        <v xml:space="preserve"> przyłącze napow. nN</v>
      </c>
      <c r="Z331" s="18">
        <f t="shared" si="75"/>
        <v>0</v>
      </c>
      <c r="AA331" s="16"/>
      <c r="AB331" s="35"/>
      <c r="AC331" s="35"/>
      <c r="AD331" s="35"/>
      <c r="AE331" s="35"/>
      <c r="AF331" s="35"/>
      <c r="AG331" s="35"/>
      <c r="AH331" s="35"/>
      <c r="AI331" s="35"/>
    </row>
    <row r="332" spans="1:35" s="9" customFormat="1" ht="30" customHeight="1" x14ac:dyDescent="0.2">
      <c r="A332" s="36"/>
      <c r="B332" s="37"/>
      <c r="C332" s="10">
        <v>56</v>
      </c>
      <c r="D332" s="10"/>
      <c r="E332" s="53"/>
      <c r="F332" s="54"/>
      <c r="G332" s="65"/>
      <c r="H332" s="10"/>
      <c r="I332" s="27"/>
      <c r="J332" s="27"/>
      <c r="K332" s="27"/>
      <c r="L332" s="71"/>
      <c r="M332" s="32">
        <f>1467+1096</f>
        <v>2563</v>
      </c>
      <c r="N332" s="30"/>
      <c r="O332" s="30"/>
      <c r="P332" s="81"/>
      <c r="Q332" s="19"/>
      <c r="R332" s="30"/>
      <c r="S332" s="30"/>
      <c r="T332" s="30"/>
      <c r="U332" s="34">
        <f t="shared" si="71"/>
        <v>2</v>
      </c>
      <c r="V332" s="35"/>
      <c r="W332" s="35"/>
      <c r="X332" s="18" t="str">
        <f t="shared" si="73"/>
        <v>AsXSn 4x50 mm2+AsXSn 2x25 mm2</v>
      </c>
      <c r="Y332" s="18" t="str">
        <f t="shared" si="74"/>
        <v xml:space="preserve"> przyłącze napow. nN</v>
      </c>
      <c r="Z332" s="18">
        <f t="shared" si="75"/>
        <v>0</v>
      </c>
      <c r="AA332" s="16"/>
      <c r="AB332" s="35"/>
      <c r="AC332" s="35"/>
      <c r="AD332" s="35"/>
      <c r="AE332" s="35"/>
      <c r="AF332" s="35"/>
      <c r="AG332" s="35"/>
      <c r="AH332" s="35"/>
      <c r="AI332" s="35"/>
    </row>
    <row r="333" spans="1:35" s="9" customFormat="1" ht="30" customHeight="1" x14ac:dyDescent="0.2">
      <c r="A333" s="36"/>
      <c r="B333" s="37"/>
      <c r="C333" s="10">
        <v>57</v>
      </c>
      <c r="D333" s="54"/>
      <c r="E333" s="56"/>
      <c r="F333" s="54"/>
      <c r="G333" s="65"/>
      <c r="H333" s="10"/>
      <c r="I333" s="27"/>
      <c r="J333" s="27"/>
      <c r="K333" s="27"/>
      <c r="L333" s="83"/>
      <c r="M333" s="32"/>
      <c r="N333" s="30"/>
      <c r="O333" s="30"/>
      <c r="P333" s="81"/>
      <c r="Q333" s="19"/>
      <c r="R333" s="30"/>
      <c r="S333" s="30"/>
      <c r="T333" s="30"/>
      <c r="U333" s="34">
        <f t="shared" si="71"/>
        <v>2</v>
      </c>
      <c r="V333" s="35"/>
      <c r="W333" s="35"/>
      <c r="X333" s="18" t="str">
        <f t="shared" si="73"/>
        <v>AsXSn 4x50 mm2+AsXSn 2x25 mm2</v>
      </c>
      <c r="Y333" s="18" t="str">
        <f t="shared" si="74"/>
        <v xml:space="preserve"> przyłącze napow. nN</v>
      </c>
      <c r="Z333" s="18">
        <f t="shared" si="75"/>
        <v>0</v>
      </c>
      <c r="AA333" s="16"/>
      <c r="AB333" s="35"/>
      <c r="AC333" s="35"/>
      <c r="AD333" s="35"/>
      <c r="AE333" s="35"/>
      <c r="AF333" s="35"/>
      <c r="AG333" s="35"/>
      <c r="AH333" s="35"/>
      <c r="AI333" s="35"/>
    </row>
    <row r="334" spans="1:35" s="9" customFormat="1" ht="30" customHeight="1" x14ac:dyDescent="0.2">
      <c r="A334" s="36"/>
      <c r="B334" s="37"/>
      <c r="C334" s="10">
        <v>58</v>
      </c>
      <c r="D334" s="54"/>
      <c r="E334" s="53"/>
      <c r="F334" s="54"/>
      <c r="G334" s="54"/>
      <c r="H334" s="54"/>
      <c r="I334" s="54"/>
      <c r="J334" s="54"/>
      <c r="K334" s="27"/>
      <c r="L334" s="71"/>
      <c r="M334" s="32"/>
      <c r="N334" s="30"/>
      <c r="O334" s="30"/>
      <c r="P334" s="81"/>
      <c r="Q334" s="19"/>
      <c r="R334" s="30"/>
      <c r="S334" s="30"/>
      <c r="T334" s="30"/>
      <c r="U334" s="34">
        <f t="shared" si="71"/>
        <v>2</v>
      </c>
      <c r="V334" s="35"/>
      <c r="W334" s="35"/>
      <c r="X334" s="18" t="str">
        <f t="shared" si="73"/>
        <v>AsXSn 4x50 mm2+AsXSn 2x25 mm2</v>
      </c>
      <c r="Y334" s="18" t="str">
        <f t="shared" si="74"/>
        <v xml:space="preserve"> przyłącze napow. nN</v>
      </c>
      <c r="Z334" s="18">
        <f t="shared" si="75"/>
        <v>0</v>
      </c>
      <c r="AA334" s="16"/>
      <c r="AB334" s="35"/>
      <c r="AC334" s="35"/>
      <c r="AD334" s="35"/>
      <c r="AE334" s="35"/>
      <c r="AF334" s="35"/>
      <c r="AG334" s="35"/>
      <c r="AH334" s="35"/>
      <c r="AI334" s="35"/>
    </row>
    <row r="335" spans="1:35" s="9" customFormat="1" ht="30" customHeight="1" x14ac:dyDescent="0.2">
      <c r="A335" s="36"/>
      <c r="B335" s="37"/>
      <c r="C335" s="10">
        <v>59</v>
      </c>
      <c r="D335" s="54"/>
      <c r="E335" s="53"/>
      <c r="F335" s="54"/>
      <c r="G335" s="54"/>
      <c r="H335" s="54"/>
      <c r="I335" s="54"/>
      <c r="J335" s="54"/>
      <c r="K335" s="27"/>
      <c r="L335" s="83"/>
      <c r="M335" s="32"/>
      <c r="N335" s="30"/>
      <c r="O335" s="30"/>
      <c r="P335" s="81"/>
      <c r="Q335" s="19"/>
      <c r="R335" s="30"/>
      <c r="S335" s="30"/>
      <c r="T335" s="30"/>
      <c r="U335" s="34">
        <f t="shared" si="71"/>
        <v>2</v>
      </c>
      <c r="V335" s="35"/>
      <c r="W335" s="35"/>
      <c r="X335" s="18" t="str">
        <f t="shared" si="73"/>
        <v>AsXSn 4x50 mm2+AsXSn 2x25 mm2</v>
      </c>
      <c r="Y335" s="18" t="str">
        <f t="shared" si="74"/>
        <v xml:space="preserve"> przyłącze napow. nN</v>
      </c>
      <c r="Z335" s="18">
        <f t="shared" si="75"/>
        <v>0</v>
      </c>
      <c r="AA335" s="16"/>
      <c r="AB335" s="35"/>
      <c r="AC335" s="35"/>
      <c r="AD335" s="35"/>
      <c r="AE335" s="35"/>
      <c r="AF335" s="35"/>
      <c r="AG335" s="35"/>
      <c r="AH335" s="35"/>
      <c r="AI335" s="35"/>
    </row>
    <row r="336" spans="1:35" s="9" customFormat="1" ht="30" customHeight="1" x14ac:dyDescent="0.2">
      <c r="A336" s="36"/>
      <c r="B336" s="37"/>
      <c r="C336" s="10">
        <v>60</v>
      </c>
      <c r="D336" s="54"/>
      <c r="E336" s="53"/>
      <c r="F336" s="54"/>
      <c r="G336" s="54"/>
      <c r="H336" s="54"/>
      <c r="I336" s="54"/>
      <c r="J336" s="54"/>
      <c r="K336" s="27"/>
      <c r="L336" s="73"/>
      <c r="M336" s="32"/>
      <c r="N336" s="30"/>
      <c r="O336" s="30"/>
      <c r="P336" s="81"/>
      <c r="Q336" s="19"/>
      <c r="R336" s="30"/>
      <c r="S336" s="30"/>
      <c r="T336" s="30"/>
      <c r="U336" s="34">
        <f t="shared" si="71"/>
        <v>2</v>
      </c>
      <c r="V336" s="35"/>
      <c r="W336" s="35"/>
      <c r="X336" s="18" t="str">
        <f t="shared" si="73"/>
        <v>AsXSn 4x50 mm2+AsXSn 2x25 mm2</v>
      </c>
      <c r="Y336" s="18" t="str">
        <f t="shared" si="74"/>
        <v xml:space="preserve"> przyłącze napow. nN</v>
      </c>
      <c r="Z336" s="18">
        <f t="shared" si="75"/>
        <v>0</v>
      </c>
      <c r="AA336" s="16"/>
      <c r="AB336" s="35"/>
      <c r="AC336" s="35"/>
      <c r="AD336" s="35"/>
      <c r="AE336" s="35"/>
      <c r="AF336" s="35"/>
      <c r="AG336" s="35"/>
      <c r="AH336" s="35"/>
      <c r="AI336" s="35"/>
    </row>
    <row r="337" spans="1:35" s="9" customFormat="1" ht="30" customHeight="1" x14ac:dyDescent="0.2">
      <c r="A337" s="36"/>
      <c r="B337" s="37"/>
      <c r="C337" s="10">
        <v>61</v>
      </c>
      <c r="D337" s="10"/>
      <c r="E337" s="56"/>
      <c r="F337" s="10"/>
      <c r="G337" s="65"/>
      <c r="H337" s="10"/>
      <c r="I337" s="27"/>
      <c r="J337" s="27"/>
      <c r="K337" s="27"/>
      <c r="L337" s="83"/>
      <c r="M337" s="32"/>
      <c r="N337" s="84"/>
      <c r="O337" s="30"/>
      <c r="P337" s="81"/>
      <c r="Q337" s="19"/>
      <c r="R337" s="30"/>
      <c r="S337" s="30"/>
      <c r="T337" s="30"/>
      <c r="U337" s="34">
        <f t="shared" si="71"/>
        <v>2</v>
      </c>
      <c r="V337" s="35"/>
      <c r="W337" s="35"/>
      <c r="X337" s="18" t="str">
        <f t="shared" si="73"/>
        <v>AsXSn 4x50 mm2+AsXSn 2x25 mm2</v>
      </c>
      <c r="Y337" s="18" t="str">
        <f t="shared" si="74"/>
        <v xml:space="preserve"> przyłącze napow. nN</v>
      </c>
      <c r="Z337" s="18">
        <f t="shared" si="75"/>
        <v>0</v>
      </c>
      <c r="AA337" s="16"/>
      <c r="AB337" s="35"/>
      <c r="AC337" s="35"/>
      <c r="AD337" s="35"/>
      <c r="AE337" s="35"/>
      <c r="AF337" s="35"/>
      <c r="AG337" s="35"/>
      <c r="AH337" s="35"/>
      <c r="AI337" s="35"/>
    </row>
    <row r="338" spans="1:35" s="9" customFormat="1" ht="30" customHeight="1" x14ac:dyDescent="0.2">
      <c r="A338" s="36"/>
      <c r="B338" s="37"/>
      <c r="C338" s="10">
        <v>62</v>
      </c>
      <c r="D338" s="10"/>
      <c r="E338" s="56"/>
      <c r="F338" s="10"/>
      <c r="G338" s="65"/>
      <c r="H338" s="10"/>
      <c r="I338" s="27"/>
      <c r="J338" s="27"/>
      <c r="K338" s="27"/>
      <c r="L338" s="83"/>
      <c r="M338" s="32"/>
      <c r="N338" s="84"/>
      <c r="O338" s="30"/>
      <c r="P338" s="81"/>
      <c r="Q338" s="19"/>
      <c r="R338" s="30"/>
      <c r="S338" s="30"/>
      <c r="T338" s="30"/>
      <c r="U338" s="34">
        <f t="shared" si="71"/>
        <v>2</v>
      </c>
      <c r="V338" s="35"/>
      <c r="W338" s="35"/>
      <c r="X338" s="18" t="str">
        <f t="shared" si="73"/>
        <v>AsXSn 4x50 mm2+AsXSn 2x25 mm2</v>
      </c>
      <c r="Y338" s="18" t="str">
        <f t="shared" si="74"/>
        <v xml:space="preserve"> przyłącze napow. nN</v>
      </c>
      <c r="Z338" s="18">
        <f t="shared" si="75"/>
        <v>0</v>
      </c>
      <c r="AA338" s="16"/>
      <c r="AB338" s="35"/>
      <c r="AC338" s="35"/>
      <c r="AD338" s="35"/>
      <c r="AE338" s="35"/>
      <c r="AF338" s="35"/>
      <c r="AG338" s="35"/>
      <c r="AH338" s="35"/>
      <c r="AI338" s="35"/>
    </row>
    <row r="339" spans="1:35" s="9" customFormat="1" ht="30" customHeight="1" x14ac:dyDescent="0.2">
      <c r="A339" s="36"/>
      <c r="B339" s="37"/>
      <c r="C339" s="10">
        <v>63</v>
      </c>
      <c r="D339" s="10"/>
      <c r="E339" s="56"/>
      <c r="F339" s="10"/>
      <c r="G339" s="65"/>
      <c r="H339" s="10"/>
      <c r="I339" s="27"/>
      <c r="J339" s="27" t="s">
        <v>58</v>
      </c>
      <c r="K339" s="27"/>
      <c r="L339" s="71"/>
      <c r="M339" s="32"/>
      <c r="N339" s="84"/>
      <c r="O339" s="30"/>
      <c r="P339" s="85"/>
      <c r="Q339" s="19"/>
      <c r="R339" s="30"/>
      <c r="S339" s="30"/>
      <c r="T339" s="30"/>
      <c r="U339" s="34">
        <f t="shared" si="71"/>
        <v>2</v>
      </c>
      <c r="V339" s="35"/>
      <c r="W339" s="35"/>
      <c r="X339" s="18" t="str">
        <f t="shared" si="73"/>
        <v>AsXSn 4x50 mm2+AsXSn 2x25 mm2</v>
      </c>
      <c r="Y339" s="18" t="str">
        <f t="shared" si="74"/>
        <v xml:space="preserve"> przyłącze napow. nN</v>
      </c>
      <c r="Z339" s="18">
        <f t="shared" si="75"/>
        <v>0</v>
      </c>
      <c r="AA339" s="16"/>
      <c r="AB339" s="35"/>
      <c r="AC339" s="35"/>
      <c r="AD339" s="35"/>
      <c r="AE339" s="35"/>
      <c r="AF339" s="35"/>
      <c r="AG339" s="35"/>
      <c r="AH339" s="35"/>
      <c r="AI339" s="35"/>
    </row>
    <row r="340" spans="1:35" s="9" customFormat="1" ht="30" customHeight="1" x14ac:dyDescent="0.2">
      <c r="A340" s="36"/>
      <c r="B340" s="37"/>
      <c r="C340" s="10"/>
      <c r="D340" s="10"/>
      <c r="E340" s="56"/>
      <c r="F340" s="10"/>
      <c r="G340" s="65"/>
      <c r="H340" s="10"/>
      <c r="I340" s="27"/>
      <c r="J340" s="27"/>
      <c r="K340" s="27"/>
      <c r="L340" s="73"/>
      <c r="M340" s="32"/>
      <c r="N340" s="84"/>
      <c r="O340" s="30"/>
      <c r="P340" s="72"/>
      <c r="Q340" s="19"/>
      <c r="R340" s="30"/>
      <c r="S340" s="30"/>
      <c r="T340" s="30"/>
      <c r="U340" s="34">
        <f t="shared" si="71"/>
        <v>2</v>
      </c>
      <c r="V340" s="35"/>
      <c r="W340" s="35"/>
      <c r="X340" s="18" t="str">
        <f t="shared" si="73"/>
        <v>AsXSn 4x50 mm2+AsXSn 2x25 mm2</v>
      </c>
      <c r="Y340" s="18" t="str">
        <f t="shared" si="74"/>
        <v xml:space="preserve"> przyłącze napow. nN</v>
      </c>
      <c r="Z340" s="18">
        <f t="shared" si="75"/>
        <v>0</v>
      </c>
      <c r="AA340" s="16"/>
      <c r="AB340" s="35"/>
      <c r="AC340" s="35"/>
      <c r="AD340" s="35"/>
      <c r="AE340" s="35"/>
      <c r="AF340" s="35"/>
      <c r="AG340" s="35"/>
      <c r="AH340" s="35"/>
      <c r="AI340" s="35"/>
    </row>
    <row r="341" spans="1:35" s="9" customFormat="1" ht="30" customHeight="1" x14ac:dyDescent="0.2">
      <c r="A341" s="36"/>
      <c r="B341" s="37"/>
      <c r="C341" s="10"/>
      <c r="D341" s="10"/>
      <c r="E341" s="56"/>
      <c r="F341" s="10"/>
      <c r="G341" s="65"/>
      <c r="H341" s="10"/>
      <c r="I341" s="27"/>
      <c r="J341" s="27"/>
      <c r="K341" s="27"/>
      <c r="L341" s="73"/>
      <c r="M341" s="32"/>
      <c r="N341" s="84"/>
      <c r="O341" s="30"/>
      <c r="P341" s="72"/>
      <c r="Q341" s="19"/>
      <c r="R341" s="30"/>
      <c r="S341" s="30"/>
      <c r="T341" s="30"/>
      <c r="U341" s="34">
        <f t="shared" si="71"/>
        <v>2</v>
      </c>
      <c r="V341" s="35"/>
      <c r="W341" s="35"/>
      <c r="X341" s="18" t="str">
        <f t="shared" si="73"/>
        <v>AsXSn 4x50 mm2+AsXSn 2x25 mm2</v>
      </c>
      <c r="Y341" s="18" t="str">
        <f t="shared" si="74"/>
        <v xml:space="preserve"> przyłącze napow. nN</v>
      </c>
      <c r="Z341" s="18">
        <f t="shared" si="75"/>
        <v>0</v>
      </c>
      <c r="AA341" s="16"/>
      <c r="AB341" s="35"/>
      <c r="AC341" s="35"/>
      <c r="AD341" s="35"/>
      <c r="AE341" s="35"/>
      <c r="AF341" s="35"/>
      <c r="AG341" s="35"/>
      <c r="AH341" s="35"/>
      <c r="AI341" s="35"/>
    </row>
    <row r="342" spans="1:35" s="9" customFormat="1" ht="30" customHeight="1" x14ac:dyDescent="0.2">
      <c r="A342" s="36"/>
      <c r="B342" s="37"/>
      <c r="C342" s="10"/>
      <c r="D342" s="10"/>
      <c r="E342" s="56"/>
      <c r="F342" s="10"/>
      <c r="G342" s="65"/>
      <c r="H342" s="10"/>
      <c r="I342" s="27"/>
      <c r="J342" s="27"/>
      <c r="K342" s="27"/>
      <c r="L342" s="73"/>
      <c r="M342" s="32"/>
      <c r="N342" s="84"/>
      <c r="O342" s="30"/>
      <c r="P342" s="72"/>
      <c r="Q342" s="19"/>
      <c r="R342" s="30"/>
      <c r="S342" s="30"/>
      <c r="T342" s="30"/>
      <c r="U342" s="34">
        <f t="shared" si="71"/>
        <v>2</v>
      </c>
      <c r="V342" s="35"/>
      <c r="W342" s="35"/>
      <c r="X342" s="18" t="str">
        <f t="shared" si="73"/>
        <v>AsXSn 4x50 mm2+AsXSn 2x25 mm2</v>
      </c>
      <c r="Y342" s="18" t="str">
        <f t="shared" si="74"/>
        <v xml:space="preserve"> przyłącze napow. nN</v>
      </c>
      <c r="Z342" s="18">
        <f t="shared" si="75"/>
        <v>0</v>
      </c>
      <c r="AA342" s="16"/>
      <c r="AB342" s="35"/>
      <c r="AC342" s="35"/>
      <c r="AD342" s="35"/>
      <c r="AE342" s="35"/>
      <c r="AF342" s="35"/>
      <c r="AG342" s="35"/>
      <c r="AH342" s="35"/>
      <c r="AI342" s="35"/>
    </row>
    <row r="343" spans="1:35" s="9" customFormat="1" ht="30" customHeight="1" x14ac:dyDescent="0.2">
      <c r="A343" s="36"/>
      <c r="B343" s="37"/>
      <c r="C343" s="10"/>
      <c r="D343" s="10"/>
      <c r="E343" s="56"/>
      <c r="F343" s="10"/>
      <c r="G343" s="65"/>
      <c r="H343" s="10"/>
      <c r="I343" s="27"/>
      <c r="J343" s="27"/>
      <c r="K343" s="27"/>
      <c r="L343" s="73"/>
      <c r="M343" s="32"/>
      <c r="N343" s="84"/>
      <c r="O343" s="30"/>
      <c r="P343" s="72"/>
      <c r="Q343" s="19"/>
      <c r="R343" s="30"/>
      <c r="S343" s="30"/>
      <c r="T343" s="30"/>
      <c r="U343" s="34">
        <f t="shared" si="71"/>
        <v>2</v>
      </c>
      <c r="V343" s="35"/>
      <c r="W343" s="35"/>
      <c r="X343" s="18" t="str">
        <f t="shared" si="73"/>
        <v>AsXSn 4x50 mm2+AsXSn 2x25 mm2</v>
      </c>
      <c r="Y343" s="18" t="str">
        <f t="shared" si="74"/>
        <v xml:space="preserve"> przyłącze napow. nN</v>
      </c>
      <c r="Z343" s="18">
        <f t="shared" si="75"/>
        <v>0</v>
      </c>
      <c r="AA343" s="16"/>
      <c r="AB343" s="35"/>
      <c r="AC343" s="35"/>
      <c r="AD343" s="35"/>
      <c r="AE343" s="35"/>
      <c r="AF343" s="35"/>
      <c r="AG343" s="35"/>
      <c r="AH343" s="35"/>
      <c r="AI343" s="35"/>
    </row>
    <row r="344" spans="1:35" s="9" customFormat="1" ht="30" customHeight="1" x14ac:dyDescent="0.2">
      <c r="A344" s="36"/>
      <c r="B344" s="37"/>
      <c r="C344" s="10"/>
      <c r="D344" s="10"/>
      <c r="E344" s="56"/>
      <c r="F344" s="10"/>
      <c r="G344" s="65"/>
      <c r="H344" s="10"/>
      <c r="I344" s="27"/>
      <c r="J344" s="27"/>
      <c r="K344" s="27"/>
      <c r="L344" s="73"/>
      <c r="M344" s="32"/>
      <c r="N344" s="84"/>
      <c r="O344" s="30"/>
      <c r="P344" s="72"/>
      <c r="Q344" s="19"/>
      <c r="R344" s="30"/>
      <c r="S344" s="30"/>
      <c r="T344" s="30"/>
      <c r="U344" s="34">
        <f t="shared" si="71"/>
        <v>2</v>
      </c>
      <c r="V344" s="35"/>
      <c r="W344" s="35"/>
      <c r="X344" s="18" t="str">
        <f t="shared" si="73"/>
        <v>AsXSn 4x50 mm2+AsXSn 2x25 mm2</v>
      </c>
      <c r="Y344" s="18" t="str">
        <f t="shared" si="74"/>
        <v xml:space="preserve"> przyłącze napow. nN</v>
      </c>
      <c r="Z344" s="18">
        <f t="shared" si="75"/>
        <v>0</v>
      </c>
      <c r="AA344" s="16" t="s">
        <v>12</v>
      </c>
      <c r="AB344" s="35"/>
      <c r="AC344" s="35"/>
      <c r="AD344" s="35"/>
      <c r="AE344" s="35"/>
      <c r="AF344" s="35"/>
      <c r="AG344" s="35"/>
      <c r="AH344" s="35"/>
      <c r="AI344" s="35"/>
    </row>
    <row r="345" spans="1:35" s="9" customFormat="1" ht="30" customHeight="1" x14ac:dyDescent="0.2">
      <c r="A345" s="36"/>
      <c r="B345" s="37"/>
      <c r="C345" s="10"/>
      <c r="D345" s="10"/>
      <c r="E345" s="56"/>
      <c r="F345" s="10"/>
      <c r="G345" s="65"/>
      <c r="H345" s="10"/>
      <c r="I345" s="27"/>
      <c r="J345" s="27"/>
      <c r="K345" s="27"/>
      <c r="L345" s="73"/>
      <c r="M345" s="32"/>
      <c r="N345" s="84"/>
      <c r="O345" s="30"/>
      <c r="P345" s="72"/>
      <c r="Q345" s="19"/>
      <c r="R345" s="30"/>
      <c r="S345" s="30"/>
      <c r="T345" s="30"/>
      <c r="U345" s="34">
        <f t="shared" si="71"/>
        <v>2</v>
      </c>
      <c r="V345" s="35"/>
      <c r="W345" s="35"/>
      <c r="X345" s="18" t="str">
        <f t="shared" si="73"/>
        <v>AsXSn 4x50 mm2+AsXSn 2x25 mm2</v>
      </c>
      <c r="Y345" s="18" t="str">
        <f t="shared" si="74"/>
        <v xml:space="preserve"> przyłącze napow. nN</v>
      </c>
      <c r="Z345" s="18">
        <f t="shared" si="75"/>
        <v>0</v>
      </c>
      <c r="AA345" s="16"/>
      <c r="AB345" s="35"/>
      <c r="AC345" s="35"/>
      <c r="AD345" s="16" t="s">
        <v>12</v>
      </c>
      <c r="AE345" s="35"/>
      <c r="AF345" s="35"/>
      <c r="AG345" s="35"/>
      <c r="AH345" s="35"/>
      <c r="AI345" s="35"/>
    </row>
    <row r="346" spans="1:35" s="9" customFormat="1" ht="30" customHeight="1" x14ac:dyDescent="0.2">
      <c r="A346" s="10"/>
      <c r="B346" s="75"/>
      <c r="C346" s="10"/>
      <c r="D346" s="10"/>
      <c r="E346" s="56"/>
      <c r="F346" s="10"/>
      <c r="G346" s="65"/>
      <c r="H346" s="10"/>
      <c r="I346" s="27"/>
      <c r="J346" s="27"/>
      <c r="K346" s="27"/>
      <c r="L346" s="73"/>
      <c r="M346" s="32"/>
      <c r="N346" s="84"/>
      <c r="O346" s="30"/>
      <c r="P346" s="72"/>
      <c r="Q346" s="19"/>
      <c r="R346" s="30"/>
      <c r="S346" s="30"/>
      <c r="T346" s="30"/>
      <c r="U346" s="34">
        <f t="shared" si="71"/>
        <v>2</v>
      </c>
      <c r="V346" s="35"/>
      <c r="W346" s="35"/>
      <c r="X346" s="18" t="str">
        <f t="shared" si="73"/>
        <v>AsXSn 4x50 mm2+AsXSn 2x25 mm2</v>
      </c>
      <c r="Y346" s="18" t="str">
        <f t="shared" si="74"/>
        <v xml:space="preserve"> przyłącze napow. nN</v>
      </c>
      <c r="Z346" s="18">
        <f t="shared" si="75"/>
        <v>0</v>
      </c>
      <c r="AA346" s="16"/>
      <c r="AB346" s="35"/>
      <c r="AC346" s="35"/>
      <c r="AD346" s="35"/>
      <c r="AE346" s="35"/>
      <c r="AF346" s="35"/>
      <c r="AG346" s="35"/>
      <c r="AH346" s="35"/>
      <c r="AI346" s="35"/>
    </row>
    <row r="347" spans="1:35" s="9" customFormat="1" ht="30" customHeight="1" x14ac:dyDescent="0.2">
      <c r="A347" s="10"/>
      <c r="B347" s="75"/>
      <c r="C347" s="10"/>
      <c r="D347" s="10"/>
      <c r="E347" s="56"/>
      <c r="F347" s="10"/>
      <c r="G347" s="65"/>
      <c r="H347" s="10"/>
      <c r="I347" s="27"/>
      <c r="J347" s="27"/>
      <c r="K347" s="27"/>
      <c r="L347" s="83"/>
      <c r="M347" s="32"/>
      <c r="N347" s="84"/>
      <c r="O347" s="30"/>
      <c r="P347" s="72"/>
      <c r="Q347" s="19"/>
      <c r="R347" s="30"/>
      <c r="S347" s="30"/>
      <c r="T347" s="30"/>
      <c r="U347" s="34">
        <f t="shared" si="71"/>
        <v>2</v>
      </c>
      <c r="V347" s="35"/>
      <c r="W347" s="35"/>
      <c r="X347" s="18" t="str">
        <f t="shared" si="73"/>
        <v>AsXSn 4x50 mm2+AsXSn 2x25 mm2</v>
      </c>
      <c r="Y347" s="18" t="str">
        <f t="shared" si="74"/>
        <v xml:space="preserve"> przyłącze napow. nN</v>
      </c>
      <c r="Z347" s="18">
        <f t="shared" si="75"/>
        <v>0</v>
      </c>
      <c r="AA347" s="16"/>
      <c r="AB347" s="35"/>
      <c r="AC347" s="35"/>
      <c r="AD347" s="35"/>
      <c r="AE347" s="35"/>
      <c r="AF347" s="35"/>
      <c r="AG347" s="35"/>
      <c r="AH347" s="35"/>
      <c r="AI347" s="35"/>
    </row>
    <row r="348" spans="1:35" s="9" customFormat="1" ht="30" customHeight="1" x14ac:dyDescent="0.2">
      <c r="A348" s="10"/>
      <c r="B348" s="75"/>
      <c r="C348" s="10"/>
      <c r="D348" s="10"/>
      <c r="E348" s="56"/>
      <c r="F348" s="10"/>
      <c r="G348" s="65"/>
      <c r="H348" s="10"/>
      <c r="I348" s="27"/>
      <c r="J348" s="27"/>
      <c r="K348" s="27"/>
      <c r="L348" s="83"/>
      <c r="M348" s="32"/>
      <c r="N348" s="84"/>
      <c r="O348" s="30"/>
      <c r="P348" s="72"/>
      <c r="Q348" s="19"/>
      <c r="R348" s="30"/>
      <c r="S348" s="30"/>
      <c r="T348" s="30"/>
      <c r="U348" s="34">
        <f t="shared" si="71"/>
        <v>2</v>
      </c>
      <c r="V348" s="35"/>
      <c r="W348" s="35"/>
      <c r="X348" s="18" t="str">
        <f t="shared" si="73"/>
        <v>AsXSn 4x50 mm2+AsXSn 2x25 mm2</v>
      </c>
      <c r="Y348" s="18" t="str">
        <f t="shared" si="74"/>
        <v xml:space="preserve"> przyłącze napow. nN</v>
      </c>
      <c r="Z348" s="18">
        <f t="shared" si="75"/>
        <v>0</v>
      </c>
      <c r="AA348" s="16"/>
      <c r="AB348" s="35"/>
      <c r="AC348" s="35"/>
      <c r="AD348" s="35"/>
      <c r="AE348" s="35"/>
      <c r="AF348" s="35"/>
      <c r="AG348" s="35"/>
      <c r="AH348" s="35"/>
      <c r="AI348" s="35"/>
    </row>
    <row r="349" spans="1:35" s="9" customFormat="1" ht="30" customHeight="1" x14ac:dyDescent="0.2">
      <c r="A349" s="10"/>
      <c r="B349" s="75"/>
      <c r="C349" s="54"/>
      <c r="D349" s="54"/>
      <c r="E349" s="53"/>
      <c r="F349" s="54"/>
      <c r="G349" s="54"/>
      <c r="H349" s="54"/>
      <c r="I349" s="54"/>
      <c r="J349" s="54"/>
      <c r="K349" s="27"/>
      <c r="L349" s="71"/>
      <c r="M349" s="32"/>
      <c r="N349" s="30"/>
      <c r="O349" s="30"/>
      <c r="P349" s="72"/>
      <c r="Q349" s="19"/>
      <c r="R349" s="30"/>
      <c r="S349" s="30"/>
      <c r="T349" s="30"/>
      <c r="U349" s="34">
        <f t="shared" si="71"/>
        <v>2</v>
      </c>
      <c r="V349" s="35"/>
      <c r="W349" s="35"/>
      <c r="X349" s="18" t="str">
        <f t="shared" si="73"/>
        <v>AsXSn 4x50 mm2+AsXSn 2x25 mm2</v>
      </c>
      <c r="Y349" s="18" t="str">
        <f t="shared" si="74"/>
        <v xml:space="preserve"> przyłącze napow. nN</v>
      </c>
      <c r="Z349" s="18">
        <f t="shared" si="75"/>
        <v>0</v>
      </c>
      <c r="AA349" s="16"/>
      <c r="AB349" s="35"/>
      <c r="AC349" s="35"/>
      <c r="AD349" s="35"/>
      <c r="AE349" s="35"/>
      <c r="AF349" s="35"/>
      <c r="AG349" s="35"/>
      <c r="AH349" s="35"/>
      <c r="AI349" s="35"/>
    </row>
    <row r="350" spans="1:35" s="9" customFormat="1" ht="30" customHeight="1" x14ac:dyDescent="0.2">
      <c r="A350" s="10"/>
      <c r="B350" s="75"/>
      <c r="C350" s="54"/>
      <c r="D350" s="54"/>
      <c r="E350" s="53"/>
      <c r="F350" s="54"/>
      <c r="G350" s="54"/>
      <c r="H350" s="54"/>
      <c r="I350" s="54"/>
      <c r="J350" s="54"/>
      <c r="K350" s="27"/>
      <c r="L350" s="83"/>
      <c r="M350" s="32"/>
      <c r="N350" s="30"/>
      <c r="O350" s="30"/>
      <c r="P350" s="72"/>
      <c r="Q350" s="19"/>
      <c r="R350" s="30"/>
      <c r="S350" s="30"/>
      <c r="T350" s="30"/>
      <c r="U350" s="34">
        <f t="shared" si="71"/>
        <v>2</v>
      </c>
      <c r="V350" s="35"/>
      <c r="W350" s="35"/>
      <c r="X350" s="18" t="str">
        <f t="shared" si="73"/>
        <v>AsXSn 4x50 mm2+AsXSn 2x25 mm2</v>
      </c>
      <c r="Y350" s="18" t="str">
        <f t="shared" si="74"/>
        <v xml:space="preserve"> przyłącze napow. nN</v>
      </c>
      <c r="Z350" s="18">
        <f t="shared" si="75"/>
        <v>0</v>
      </c>
      <c r="AA350" s="16"/>
      <c r="AB350" s="35"/>
      <c r="AC350" s="35"/>
      <c r="AD350" s="35"/>
      <c r="AE350" s="35"/>
      <c r="AF350" s="35"/>
      <c r="AG350" s="35"/>
      <c r="AH350" s="35"/>
      <c r="AI350" s="35"/>
    </row>
    <row r="351" spans="1:35" s="9" customFormat="1" ht="30" customHeight="1" x14ac:dyDescent="0.2">
      <c r="A351" s="10"/>
      <c r="B351" s="75"/>
      <c r="C351" s="10"/>
      <c r="D351" s="10"/>
      <c r="E351" s="53"/>
      <c r="F351" s="10"/>
      <c r="G351" s="65"/>
      <c r="H351" s="10"/>
      <c r="I351" s="27"/>
      <c r="J351" s="27"/>
      <c r="K351" s="27"/>
      <c r="L351" s="83"/>
      <c r="M351" s="32"/>
      <c r="N351" s="30"/>
      <c r="O351" s="84"/>
      <c r="P351" s="30"/>
      <c r="Q351" s="19"/>
      <c r="R351" s="30"/>
      <c r="S351" s="86"/>
      <c r="T351" s="30"/>
      <c r="U351" s="34">
        <f t="shared" si="71"/>
        <v>2</v>
      </c>
      <c r="V351" s="35"/>
      <c r="W351" s="35"/>
      <c r="X351" s="18" t="str">
        <f t="shared" si="73"/>
        <v>AsXSn 4x50 mm2+AsXSn 2x25 mm2</v>
      </c>
      <c r="Y351" s="18" t="str">
        <f t="shared" si="74"/>
        <v xml:space="preserve"> przyłącze napow. nN</v>
      </c>
      <c r="Z351" s="18">
        <f t="shared" si="75"/>
        <v>0</v>
      </c>
      <c r="AA351" s="16"/>
      <c r="AB351" s="35"/>
      <c r="AC351" s="35"/>
      <c r="AD351" s="35"/>
      <c r="AE351" s="35"/>
      <c r="AF351" s="35"/>
      <c r="AG351" s="35"/>
      <c r="AH351" s="35"/>
      <c r="AI351" s="35"/>
    </row>
    <row r="352" spans="1:35" s="9" customFormat="1" ht="30" customHeight="1" x14ac:dyDescent="0.2">
      <c r="A352" s="10"/>
      <c r="B352" s="75"/>
      <c r="C352" s="10"/>
      <c r="D352" s="10"/>
      <c r="E352" s="53"/>
      <c r="F352" s="10"/>
      <c r="G352" s="13"/>
      <c r="H352" s="10"/>
      <c r="I352" s="27"/>
      <c r="J352" s="27"/>
      <c r="K352" s="27"/>
      <c r="L352" s="71"/>
      <c r="M352" s="32"/>
      <c r="N352" s="30"/>
      <c r="O352" s="84"/>
      <c r="P352" s="30"/>
      <c r="Q352" s="19"/>
      <c r="R352" s="30"/>
      <c r="S352" s="86"/>
      <c r="T352" s="30"/>
      <c r="U352" s="34">
        <f t="shared" si="71"/>
        <v>2</v>
      </c>
      <c r="V352" s="35"/>
      <c r="W352" s="35"/>
      <c r="X352" s="18" t="str">
        <f t="shared" si="73"/>
        <v>AsXSn 4x50 mm2+AsXSn 2x25 mm2</v>
      </c>
      <c r="Y352" s="18" t="str">
        <f t="shared" si="74"/>
        <v xml:space="preserve"> przyłącze napow. nN</v>
      </c>
      <c r="Z352" s="18">
        <f t="shared" si="75"/>
        <v>0</v>
      </c>
      <c r="AA352" s="16"/>
      <c r="AB352" s="35"/>
      <c r="AC352" s="35"/>
      <c r="AD352" s="35"/>
      <c r="AE352" s="35"/>
      <c r="AF352" s="35"/>
      <c r="AG352" s="35"/>
      <c r="AH352" s="35"/>
      <c r="AI352" s="35"/>
    </row>
    <row r="353" spans="1:35" s="9" customFormat="1" ht="30" customHeight="1" x14ac:dyDescent="0.2">
      <c r="A353" s="10"/>
      <c r="B353" s="75"/>
      <c r="C353" s="10"/>
      <c r="D353" s="10"/>
      <c r="E353" s="56"/>
      <c r="F353" s="10"/>
      <c r="G353" s="65"/>
      <c r="H353" s="10"/>
      <c r="I353" s="27"/>
      <c r="J353" s="27"/>
      <c r="K353" s="27"/>
      <c r="L353" s="73"/>
      <c r="M353" s="32"/>
      <c r="N353" s="84"/>
      <c r="O353" s="84"/>
      <c r="P353" s="81"/>
      <c r="Q353" s="19"/>
      <c r="R353" s="30"/>
      <c r="S353" s="86"/>
      <c r="T353" s="30"/>
      <c r="U353" s="34">
        <f t="shared" si="71"/>
        <v>2</v>
      </c>
      <c r="V353" s="35"/>
      <c r="W353" s="35"/>
      <c r="X353" s="18" t="str">
        <f t="shared" si="73"/>
        <v>AsXSn 4x50 mm2+AsXSn 2x25 mm2</v>
      </c>
      <c r="Y353" s="18" t="str">
        <f t="shared" si="74"/>
        <v xml:space="preserve"> przyłącze napow. nN</v>
      </c>
      <c r="Z353" s="18">
        <f t="shared" si="75"/>
        <v>0</v>
      </c>
      <c r="AA353" s="16"/>
      <c r="AB353" s="35"/>
      <c r="AC353" s="35"/>
      <c r="AD353" s="35"/>
      <c r="AE353" s="35"/>
      <c r="AF353" s="35"/>
      <c r="AG353" s="35"/>
      <c r="AH353" s="35"/>
      <c r="AI353" s="35"/>
    </row>
    <row r="354" spans="1:35" s="9" customFormat="1" ht="30" customHeight="1" x14ac:dyDescent="0.2">
      <c r="A354" s="10"/>
      <c r="B354" s="75"/>
      <c r="C354" s="54"/>
      <c r="D354" s="54"/>
      <c r="E354" s="53"/>
      <c r="F354" s="54"/>
      <c r="G354" s="54"/>
      <c r="H354" s="54"/>
      <c r="I354" s="54"/>
      <c r="J354" s="54"/>
      <c r="K354" s="27"/>
      <c r="L354" s="73"/>
      <c r="M354" s="32"/>
      <c r="N354" s="30"/>
      <c r="O354" s="30"/>
      <c r="P354" s="30"/>
      <c r="Q354" s="19"/>
      <c r="R354" s="30"/>
      <c r="S354" s="30"/>
      <c r="T354" s="30"/>
      <c r="U354" s="34">
        <f t="shared" si="71"/>
        <v>2</v>
      </c>
      <c r="V354" s="35"/>
      <c r="W354" s="35"/>
      <c r="X354" s="18" t="str">
        <f t="shared" si="73"/>
        <v>AsXSn 4x50 mm2+AsXSn 2x25 mm2</v>
      </c>
      <c r="Y354" s="18" t="str">
        <f t="shared" si="74"/>
        <v xml:space="preserve"> przyłącze napow. nN</v>
      </c>
      <c r="Z354" s="18">
        <f t="shared" si="75"/>
        <v>0</v>
      </c>
      <c r="AA354" s="16"/>
      <c r="AB354" s="35"/>
      <c r="AC354" s="35"/>
      <c r="AD354" s="35"/>
      <c r="AE354" s="35"/>
      <c r="AF354" s="35"/>
      <c r="AG354" s="35"/>
      <c r="AH354" s="35"/>
      <c r="AI354" s="35"/>
    </row>
    <row r="355" spans="1:35" s="9" customFormat="1" ht="30" customHeight="1" x14ac:dyDescent="0.2">
      <c r="A355" s="10"/>
      <c r="B355" s="75"/>
      <c r="C355" s="54"/>
      <c r="D355" s="54"/>
      <c r="E355" s="53"/>
      <c r="F355" s="54"/>
      <c r="G355" s="54"/>
      <c r="H355" s="54"/>
      <c r="I355" s="54"/>
      <c r="J355" s="54"/>
      <c r="K355" s="27"/>
      <c r="L355" s="73"/>
      <c r="M355" s="32"/>
      <c r="N355" s="30"/>
      <c r="O355" s="30"/>
      <c r="P355" s="30"/>
      <c r="Q355" s="19"/>
      <c r="R355" s="30"/>
      <c r="S355" s="30"/>
      <c r="T355" s="30"/>
      <c r="U355" s="34">
        <f t="shared" si="71"/>
        <v>2</v>
      </c>
      <c r="V355" s="35"/>
      <c r="W355" s="35"/>
      <c r="X355" s="18" t="str">
        <f t="shared" si="73"/>
        <v>AsXSn 4x50 mm2+AsXSn 2x25 mm2</v>
      </c>
      <c r="Y355" s="18" t="str">
        <f t="shared" si="74"/>
        <v xml:space="preserve"> przyłącze napow. nN</v>
      </c>
      <c r="Z355" s="18">
        <f t="shared" si="75"/>
        <v>0</v>
      </c>
      <c r="AA355" s="16"/>
      <c r="AB355" s="35"/>
      <c r="AC355" s="35"/>
      <c r="AD355" s="35"/>
      <c r="AE355" s="35"/>
      <c r="AF355" s="35"/>
      <c r="AG355" s="35"/>
      <c r="AH355" s="35"/>
      <c r="AI355" s="35"/>
    </row>
    <row r="356" spans="1:35" s="9" customFormat="1" ht="30" customHeight="1" x14ac:dyDescent="0.2">
      <c r="A356" s="10"/>
      <c r="B356" s="75"/>
      <c r="C356" s="10"/>
      <c r="D356" s="10"/>
      <c r="E356" s="56"/>
      <c r="F356" s="10"/>
      <c r="G356" s="65"/>
      <c r="H356" s="10"/>
      <c r="I356" s="27"/>
      <c r="J356" s="27" t="s">
        <v>56</v>
      </c>
      <c r="K356" s="27"/>
      <c r="L356" s="73"/>
      <c r="M356" s="32"/>
      <c r="N356" s="84"/>
      <c r="O356" s="84"/>
      <c r="P356" s="30"/>
      <c r="Q356" s="19"/>
      <c r="R356" s="84" t="s">
        <v>55</v>
      </c>
      <c r="S356" s="30"/>
      <c r="T356" s="30"/>
      <c r="U356" s="34">
        <f t="shared" si="71"/>
        <v>2</v>
      </c>
      <c r="V356" s="35"/>
      <c r="W356" s="35"/>
      <c r="X356" s="18" t="str">
        <f t="shared" si="73"/>
        <v>AsXSn 4x50 mm2+AsXSn 2x25 mm2</v>
      </c>
      <c r="Y356" s="18" t="str">
        <f t="shared" si="74"/>
        <v xml:space="preserve"> przyłącze napow. nN</v>
      </c>
      <c r="Z356" s="18">
        <f t="shared" si="75"/>
        <v>0</v>
      </c>
      <c r="AA356" s="16"/>
      <c r="AB356" s="35"/>
      <c r="AC356" s="35"/>
      <c r="AD356" s="35"/>
      <c r="AE356" s="35"/>
      <c r="AF356" s="35"/>
      <c r="AG356" s="35"/>
      <c r="AH356" s="35"/>
      <c r="AI356" s="35"/>
    </row>
    <row r="357" spans="1:35" s="9" customFormat="1" ht="30" customHeight="1" x14ac:dyDescent="0.2">
      <c r="A357" s="10"/>
      <c r="B357" s="75"/>
      <c r="C357" s="10"/>
      <c r="D357" s="10"/>
      <c r="E357" s="56"/>
      <c r="F357" s="10"/>
      <c r="G357" s="65"/>
      <c r="H357" s="10"/>
      <c r="I357" s="27"/>
      <c r="J357" s="27"/>
      <c r="K357" s="27"/>
      <c r="L357" s="73"/>
      <c r="M357" s="87"/>
      <c r="N357" s="84"/>
      <c r="O357" s="84"/>
      <c r="P357" s="30"/>
      <c r="Q357" s="19"/>
      <c r="R357" s="84"/>
      <c r="S357" s="30"/>
      <c r="T357" s="30"/>
      <c r="U357" s="34">
        <f t="shared" si="71"/>
        <v>2</v>
      </c>
      <c r="V357" s="35"/>
      <c r="W357" s="35"/>
      <c r="X357" s="18" t="str">
        <f t="shared" si="73"/>
        <v>AsXSn 4x50 mm2+AsXSn 2x25 mm2</v>
      </c>
      <c r="Y357" s="18" t="str">
        <f t="shared" si="74"/>
        <v xml:space="preserve"> przyłącze napow. nN</v>
      </c>
      <c r="Z357" s="18">
        <f t="shared" ref="Z357:Z370" si="76">IF(OR(N357="Kr",N357="K"),"wspornik krańcowy",IF(N357="P","wspornik przelotowy",IF(OR(N357="Nr",N357="RNKr"),"wspornik narożny",IF(N357="N","wspornik narożny",IF(N357="Or","wspornik odporowy",IF(OR(N357="RPP",N357="RPPb"),"wspornik przelotowy",IF(N357="RPK","wspornik przelotowy",IF(N357="RPKr","wspornik przelotowy",IF(N357="BN","wspornik przelotowy",0)))))))))</f>
        <v>0</v>
      </c>
      <c r="AA357" s="16"/>
      <c r="AB357" s="35"/>
      <c r="AC357" s="35"/>
      <c r="AD357" s="35"/>
      <c r="AE357" s="35"/>
      <c r="AF357" s="35"/>
      <c r="AG357" s="35"/>
      <c r="AH357" s="35"/>
      <c r="AI357" s="35"/>
    </row>
    <row r="358" spans="1:35" s="9" customFormat="1" ht="30" customHeight="1" x14ac:dyDescent="0.2">
      <c r="A358" s="10"/>
      <c r="B358" s="75"/>
      <c r="C358" s="10"/>
      <c r="D358" s="10"/>
      <c r="E358" s="56"/>
      <c r="F358" s="10"/>
      <c r="G358" s="65"/>
      <c r="H358" s="10"/>
      <c r="I358" s="27"/>
      <c r="J358" s="27"/>
      <c r="K358" s="27"/>
      <c r="L358" s="83"/>
      <c r="M358" s="87"/>
      <c r="N358" s="84"/>
      <c r="O358" s="84"/>
      <c r="P358" s="81"/>
      <c r="Q358" s="19"/>
      <c r="R358" s="84"/>
      <c r="S358" s="30"/>
      <c r="T358" s="30"/>
      <c r="U358" s="34">
        <f t="shared" si="71"/>
        <v>2</v>
      </c>
      <c r="V358" s="35"/>
      <c r="W358" s="35"/>
      <c r="X358" s="18" t="str">
        <f t="shared" si="73"/>
        <v>AsXSn 4x50 mm2+AsXSn 2x25 mm2</v>
      </c>
      <c r="Y358" s="18" t="str">
        <f t="shared" si="74"/>
        <v xml:space="preserve"> przyłącze napow. nN</v>
      </c>
      <c r="Z358" s="18">
        <f t="shared" si="76"/>
        <v>0</v>
      </c>
      <c r="AA358" s="16"/>
      <c r="AB358" s="35"/>
      <c r="AC358" s="35"/>
      <c r="AD358" s="35"/>
      <c r="AE358" s="35"/>
      <c r="AF358" s="35"/>
      <c r="AG358" s="35"/>
      <c r="AH358" s="35"/>
      <c r="AI358" s="35"/>
    </row>
    <row r="359" spans="1:35" s="9" customFormat="1" ht="30" customHeight="1" x14ac:dyDescent="0.2">
      <c r="A359" s="10"/>
      <c r="B359" s="75"/>
      <c r="C359" s="10"/>
      <c r="D359" s="10"/>
      <c r="E359" s="56"/>
      <c r="F359" s="10"/>
      <c r="G359" s="65"/>
      <c r="H359" s="10"/>
      <c r="I359" s="27"/>
      <c r="J359" s="27"/>
      <c r="K359" s="27"/>
      <c r="L359" s="83"/>
      <c r="M359" s="87"/>
      <c r="N359" s="84"/>
      <c r="O359" s="84"/>
      <c r="P359" s="81"/>
      <c r="Q359" s="19"/>
      <c r="R359" s="84"/>
      <c r="S359" s="30"/>
      <c r="T359" s="30"/>
      <c r="U359" s="34">
        <f t="shared" ref="U359:U393" si="77">P359+2</f>
        <v>2</v>
      </c>
      <c r="V359" s="35"/>
      <c r="W359" s="35"/>
      <c r="X359" s="18" t="str">
        <f t="shared" ref="X359:X367" si="78">IF(R359=1,("AL.  4x50 mm2+AL. 1x25 mm2"),("AsXSn 4x50 mm2+AsXSn 2x25 mm2"))</f>
        <v>AsXSn 4x50 mm2+AsXSn 2x25 mm2</v>
      </c>
      <c r="Y359" s="18" t="str">
        <f t="shared" si="74"/>
        <v xml:space="preserve"> przyłącze napow. nN</v>
      </c>
      <c r="Z359" s="18">
        <f t="shared" si="76"/>
        <v>0</v>
      </c>
      <c r="AA359" s="16"/>
      <c r="AB359" s="35"/>
      <c r="AC359" s="35"/>
      <c r="AD359" s="35"/>
      <c r="AE359" s="35"/>
      <c r="AF359" s="35"/>
      <c r="AG359" s="35"/>
      <c r="AH359" s="35"/>
      <c r="AI359" s="35"/>
    </row>
    <row r="360" spans="1:35" s="9" customFormat="1" ht="30" customHeight="1" x14ac:dyDescent="0.2">
      <c r="A360" s="10"/>
      <c r="B360" s="75"/>
      <c r="C360" s="10"/>
      <c r="D360" s="10"/>
      <c r="E360" s="56"/>
      <c r="F360" s="10"/>
      <c r="G360" s="65"/>
      <c r="H360" s="10"/>
      <c r="I360" s="27"/>
      <c r="J360" s="27"/>
      <c r="K360" s="27"/>
      <c r="L360" s="83"/>
      <c r="M360" s="87"/>
      <c r="N360" s="84"/>
      <c r="O360" s="84"/>
      <c r="P360" s="81"/>
      <c r="Q360" s="19"/>
      <c r="R360" s="84"/>
      <c r="S360" s="30"/>
      <c r="T360" s="30"/>
      <c r="U360" s="34">
        <f t="shared" si="77"/>
        <v>2</v>
      </c>
      <c r="V360" s="35"/>
      <c r="W360" s="35"/>
      <c r="X360" s="18" t="str">
        <f t="shared" si="78"/>
        <v>AsXSn 4x50 mm2+AsXSn 2x25 mm2</v>
      </c>
      <c r="Y360" s="18" t="str">
        <f t="shared" si="74"/>
        <v xml:space="preserve"> przyłącze napow. nN</v>
      </c>
      <c r="Z360" s="18">
        <f t="shared" si="76"/>
        <v>0</v>
      </c>
      <c r="AA360" s="16"/>
      <c r="AB360" s="35"/>
      <c r="AC360" s="35"/>
      <c r="AD360" s="35"/>
      <c r="AE360" s="35"/>
      <c r="AF360" s="35"/>
      <c r="AG360" s="35"/>
      <c r="AH360" s="35"/>
      <c r="AI360" s="35"/>
    </row>
    <row r="361" spans="1:35" s="9" customFormat="1" ht="30" customHeight="1" x14ac:dyDescent="0.2">
      <c r="A361" s="10"/>
      <c r="B361" s="75"/>
      <c r="C361" s="10"/>
      <c r="D361" s="10"/>
      <c r="E361" s="56"/>
      <c r="F361" s="10"/>
      <c r="G361" s="65"/>
      <c r="H361" s="10"/>
      <c r="I361" s="27"/>
      <c r="J361" s="27"/>
      <c r="K361" s="27"/>
      <c r="L361" s="83"/>
      <c r="M361" s="87"/>
      <c r="N361" s="84"/>
      <c r="O361" s="84"/>
      <c r="P361" s="81"/>
      <c r="Q361" s="19"/>
      <c r="R361" s="84"/>
      <c r="S361" s="30"/>
      <c r="T361" s="30"/>
      <c r="U361" s="34">
        <f t="shared" si="77"/>
        <v>2</v>
      </c>
      <c r="V361" s="35"/>
      <c r="W361" s="35"/>
      <c r="X361" s="18" t="str">
        <f t="shared" si="78"/>
        <v>AsXSn 4x50 mm2+AsXSn 2x25 mm2</v>
      </c>
      <c r="Y361" s="18" t="str">
        <f t="shared" si="74"/>
        <v xml:space="preserve"> przyłącze napow. nN</v>
      </c>
      <c r="Z361" s="18">
        <f t="shared" si="76"/>
        <v>0</v>
      </c>
      <c r="AA361" s="16"/>
      <c r="AB361" s="35"/>
      <c r="AC361" s="35"/>
      <c r="AD361" s="35"/>
      <c r="AE361" s="35"/>
      <c r="AF361" s="35"/>
      <c r="AG361" s="35"/>
      <c r="AH361" s="35"/>
      <c r="AI361" s="35"/>
    </row>
    <row r="362" spans="1:35" s="9" customFormat="1" ht="30" customHeight="1" x14ac:dyDescent="0.2">
      <c r="A362" s="10"/>
      <c r="B362" s="75"/>
      <c r="C362" s="10"/>
      <c r="D362" s="10"/>
      <c r="E362" s="56"/>
      <c r="F362" s="10"/>
      <c r="G362" s="65"/>
      <c r="H362" s="10"/>
      <c r="I362" s="27"/>
      <c r="J362" s="27"/>
      <c r="K362" s="27"/>
      <c r="L362" s="73"/>
      <c r="M362" s="87"/>
      <c r="N362" s="84"/>
      <c r="O362" s="84"/>
      <c r="P362" s="81"/>
      <c r="Q362" s="19"/>
      <c r="R362" s="84"/>
      <c r="S362" s="30"/>
      <c r="T362" s="30"/>
      <c r="U362" s="34">
        <f t="shared" si="77"/>
        <v>2</v>
      </c>
      <c r="V362" s="35"/>
      <c r="W362" s="35"/>
      <c r="X362" s="18" t="str">
        <f t="shared" si="78"/>
        <v>AsXSn 4x50 mm2+AsXSn 2x25 mm2</v>
      </c>
      <c r="Y362" s="18" t="str">
        <f t="shared" si="74"/>
        <v xml:space="preserve"> przyłącze napow. nN</v>
      </c>
      <c r="Z362" s="18">
        <f t="shared" si="76"/>
        <v>0</v>
      </c>
      <c r="AA362" s="16"/>
      <c r="AB362" s="35"/>
      <c r="AC362" s="35"/>
      <c r="AD362" s="35"/>
      <c r="AE362" s="35"/>
      <c r="AF362" s="35"/>
      <c r="AG362" s="35"/>
      <c r="AH362" s="35"/>
      <c r="AI362" s="35"/>
    </row>
    <row r="363" spans="1:35" s="9" customFormat="1" ht="30" customHeight="1" x14ac:dyDescent="0.2">
      <c r="A363" s="10"/>
      <c r="B363" s="75"/>
      <c r="C363" s="54"/>
      <c r="D363" s="54"/>
      <c r="E363" s="53"/>
      <c r="F363" s="54"/>
      <c r="G363" s="88"/>
      <c r="H363" s="54"/>
      <c r="I363" s="54"/>
      <c r="J363" s="54"/>
      <c r="K363" s="27"/>
      <c r="L363" s="73"/>
      <c r="M363" s="87"/>
      <c r="N363" s="30"/>
      <c r="O363" s="30"/>
      <c r="P363" s="30"/>
      <c r="Q363" s="19"/>
      <c r="R363" s="30"/>
      <c r="S363" s="30"/>
      <c r="T363" s="30"/>
      <c r="U363" s="34">
        <f t="shared" si="77"/>
        <v>2</v>
      </c>
      <c r="V363" s="35"/>
      <c r="W363" s="35"/>
      <c r="X363" s="18" t="str">
        <f t="shared" si="78"/>
        <v>AsXSn 4x50 mm2+AsXSn 2x25 mm2</v>
      </c>
      <c r="Y363" s="18" t="str">
        <f t="shared" si="74"/>
        <v xml:space="preserve"> przyłącze napow. nN</v>
      </c>
      <c r="Z363" s="18">
        <f t="shared" si="76"/>
        <v>0</v>
      </c>
      <c r="AA363" s="16"/>
      <c r="AB363" s="35"/>
      <c r="AC363" s="35"/>
      <c r="AD363" s="35"/>
      <c r="AE363" s="35"/>
      <c r="AF363" s="35"/>
      <c r="AG363" s="35"/>
      <c r="AH363" s="35"/>
      <c r="AI363" s="35"/>
    </row>
    <row r="364" spans="1:35" s="9" customFormat="1" ht="30" customHeight="1" x14ac:dyDescent="0.2">
      <c r="A364" s="10"/>
      <c r="B364" s="75"/>
      <c r="C364" s="54"/>
      <c r="D364" s="54"/>
      <c r="E364" s="53"/>
      <c r="F364" s="54"/>
      <c r="G364" s="88"/>
      <c r="H364" s="54"/>
      <c r="I364" s="54"/>
      <c r="J364" s="54"/>
      <c r="K364" s="27"/>
      <c r="L364" s="83"/>
      <c r="M364" s="87"/>
      <c r="N364" s="30"/>
      <c r="O364" s="30"/>
      <c r="P364" s="33"/>
      <c r="Q364" s="19"/>
      <c r="R364" s="30"/>
      <c r="S364" s="30"/>
      <c r="T364" s="30"/>
      <c r="U364" s="34">
        <f t="shared" si="77"/>
        <v>2</v>
      </c>
      <c r="V364" s="35"/>
      <c r="W364" s="35"/>
      <c r="X364" s="18" t="str">
        <f t="shared" si="78"/>
        <v>AsXSn 4x50 mm2+AsXSn 2x25 mm2</v>
      </c>
      <c r="Y364" s="18" t="str">
        <f t="shared" si="74"/>
        <v xml:space="preserve"> przyłącze napow. nN</v>
      </c>
      <c r="Z364" s="18">
        <f t="shared" si="76"/>
        <v>0</v>
      </c>
      <c r="AA364" s="16"/>
      <c r="AB364" s="35"/>
      <c r="AC364" s="35"/>
      <c r="AD364" s="35"/>
      <c r="AE364" s="35"/>
      <c r="AF364" s="35"/>
      <c r="AG364" s="35"/>
      <c r="AH364" s="35"/>
      <c r="AI364" s="35"/>
    </row>
    <row r="365" spans="1:35" s="9" customFormat="1" ht="30" customHeight="1" x14ac:dyDescent="0.2">
      <c r="A365" s="10"/>
      <c r="B365" s="75"/>
      <c r="C365" s="54"/>
      <c r="D365" s="54"/>
      <c r="E365" s="53"/>
      <c r="F365" s="54"/>
      <c r="G365" s="88"/>
      <c r="H365" s="54"/>
      <c r="I365" s="54"/>
      <c r="J365" s="54"/>
      <c r="K365" s="27"/>
      <c r="L365" s="83"/>
      <c r="M365" s="87"/>
      <c r="N365" s="30"/>
      <c r="O365" s="30"/>
      <c r="P365" s="33"/>
      <c r="Q365" s="19"/>
      <c r="R365" s="30"/>
      <c r="S365" s="30"/>
      <c r="T365" s="30"/>
      <c r="U365" s="34">
        <f t="shared" si="77"/>
        <v>2</v>
      </c>
      <c r="V365" s="35"/>
      <c r="W365" s="35"/>
      <c r="X365" s="18" t="str">
        <f t="shared" si="78"/>
        <v>AsXSn 4x50 mm2+AsXSn 2x25 mm2</v>
      </c>
      <c r="Y365" s="18" t="str">
        <f t="shared" si="74"/>
        <v xml:space="preserve"> przyłącze napow. nN</v>
      </c>
      <c r="Z365" s="18">
        <f t="shared" si="76"/>
        <v>0</v>
      </c>
      <c r="AA365" s="16"/>
      <c r="AB365" s="35"/>
      <c r="AC365" s="35"/>
      <c r="AD365" s="35"/>
      <c r="AE365" s="35"/>
      <c r="AF365" s="35"/>
      <c r="AG365" s="35"/>
      <c r="AH365" s="35"/>
      <c r="AI365" s="35"/>
    </row>
    <row r="366" spans="1:35" s="9" customFormat="1" ht="30" customHeight="1" x14ac:dyDescent="0.2">
      <c r="A366" s="10"/>
      <c r="B366" s="75"/>
      <c r="C366" s="10"/>
      <c r="D366" s="10"/>
      <c r="E366" s="56"/>
      <c r="F366" s="10"/>
      <c r="G366" s="65"/>
      <c r="H366" s="10"/>
      <c r="I366" s="10"/>
      <c r="J366" s="10"/>
      <c r="K366" s="10"/>
      <c r="L366" s="73"/>
      <c r="M366" s="87"/>
      <c r="N366" s="30"/>
      <c r="O366" s="30"/>
      <c r="P366" s="33"/>
      <c r="Q366" s="19"/>
      <c r="R366" s="30"/>
      <c r="S366" s="30"/>
      <c r="T366" s="30"/>
      <c r="U366" s="34">
        <f t="shared" si="77"/>
        <v>2</v>
      </c>
      <c r="V366" s="35"/>
      <c r="W366" s="35"/>
      <c r="X366" s="18" t="str">
        <f t="shared" si="78"/>
        <v>AsXSn 4x50 mm2+AsXSn 2x25 mm2</v>
      </c>
      <c r="Y366" s="18" t="str">
        <f t="shared" si="74"/>
        <v xml:space="preserve"> przyłącze napow. nN</v>
      </c>
      <c r="Z366" s="18">
        <f t="shared" si="76"/>
        <v>0</v>
      </c>
      <c r="AA366" s="16"/>
      <c r="AB366" s="35"/>
      <c r="AC366" s="35"/>
      <c r="AD366" s="35"/>
      <c r="AE366" s="35"/>
      <c r="AF366" s="35"/>
      <c r="AG366" s="35"/>
      <c r="AH366" s="35"/>
      <c r="AI366" s="35"/>
    </row>
    <row r="367" spans="1:35" s="9" customFormat="1" ht="30" customHeight="1" x14ac:dyDescent="0.2">
      <c r="A367" s="10"/>
      <c r="B367" s="75"/>
      <c r="C367" s="10"/>
      <c r="D367" s="10"/>
      <c r="E367" s="56"/>
      <c r="F367" s="10"/>
      <c r="G367" s="65"/>
      <c r="H367" s="10"/>
      <c r="I367" s="27"/>
      <c r="J367" s="27"/>
      <c r="K367" s="27"/>
      <c r="L367" s="83"/>
      <c r="M367" s="87"/>
      <c r="N367" s="84"/>
      <c r="O367" s="84"/>
      <c r="P367" s="33"/>
      <c r="Q367" s="19"/>
      <c r="R367" s="30"/>
      <c r="S367" s="30"/>
      <c r="T367" s="30"/>
      <c r="U367" s="34">
        <f t="shared" si="77"/>
        <v>2</v>
      </c>
      <c r="V367" s="35"/>
      <c r="W367" s="35"/>
      <c r="X367" s="18" t="str">
        <f t="shared" si="78"/>
        <v>AsXSn 4x50 mm2+AsXSn 2x25 mm2</v>
      </c>
      <c r="Y367" s="18" t="str">
        <f t="shared" si="74"/>
        <v xml:space="preserve"> przyłącze napow. nN</v>
      </c>
      <c r="Z367" s="18">
        <f t="shared" si="76"/>
        <v>0</v>
      </c>
      <c r="AA367" s="16"/>
      <c r="AB367" s="35"/>
      <c r="AC367" s="35"/>
      <c r="AD367" s="35"/>
      <c r="AE367" s="35"/>
      <c r="AF367" s="35"/>
      <c r="AG367" s="35"/>
      <c r="AH367" s="35"/>
      <c r="AI367" s="35"/>
    </row>
    <row r="368" spans="1:35" s="9" customFormat="1" ht="30" customHeight="1" x14ac:dyDescent="0.2">
      <c r="A368" s="10"/>
      <c r="B368" s="75"/>
      <c r="C368" s="10"/>
      <c r="D368" s="10"/>
      <c r="E368" s="56"/>
      <c r="F368" s="10"/>
      <c r="G368" s="65"/>
      <c r="H368" s="10"/>
      <c r="I368" s="27"/>
      <c r="J368" s="27"/>
      <c r="K368" s="27"/>
      <c r="L368" s="83"/>
      <c r="M368" s="87"/>
      <c r="N368" s="84"/>
      <c r="O368" s="84"/>
      <c r="P368" s="33"/>
      <c r="Q368" s="19"/>
      <c r="R368" s="30"/>
      <c r="S368" s="30"/>
      <c r="T368" s="30"/>
      <c r="U368" s="34">
        <f t="shared" si="77"/>
        <v>2</v>
      </c>
      <c r="V368" s="35"/>
      <c r="W368" s="35"/>
      <c r="X368" s="18" t="str">
        <f>IF(R368="4xAL50 + 2xAL25",("AL.  4x50 mm2+AL.2x25 mm2"),("AL. 2x25 mm2"))</f>
        <v>AL. 2x25 mm2</v>
      </c>
      <c r="Y368" s="18" t="str">
        <f t="shared" si="74"/>
        <v xml:space="preserve"> przyłącze napow. nN</v>
      </c>
      <c r="Z368" s="18">
        <f t="shared" si="76"/>
        <v>0</v>
      </c>
      <c r="AA368" s="16"/>
      <c r="AB368" s="35"/>
      <c r="AC368" s="35"/>
      <c r="AD368" s="35"/>
      <c r="AE368" s="35"/>
      <c r="AF368" s="35"/>
      <c r="AG368" s="35"/>
      <c r="AH368" s="35"/>
      <c r="AI368" s="35"/>
    </row>
    <row r="369" spans="1:35" s="9" customFormat="1" ht="30" customHeight="1" x14ac:dyDescent="0.2">
      <c r="A369" s="10"/>
      <c r="B369" s="75"/>
      <c r="C369" s="10"/>
      <c r="D369" s="10"/>
      <c r="E369" s="56"/>
      <c r="F369" s="10"/>
      <c r="G369" s="65"/>
      <c r="H369" s="10"/>
      <c r="I369" s="27"/>
      <c r="J369" s="27"/>
      <c r="K369" s="27"/>
      <c r="L369" s="73"/>
      <c r="M369" s="87"/>
      <c r="N369" s="84"/>
      <c r="O369" s="84"/>
      <c r="P369" s="33"/>
      <c r="Q369" s="19"/>
      <c r="R369" s="30"/>
      <c r="S369" s="30"/>
      <c r="T369" s="30"/>
      <c r="U369" s="34">
        <f t="shared" si="77"/>
        <v>2</v>
      </c>
      <c r="V369" s="35"/>
      <c r="W369" s="35"/>
      <c r="X369" s="18" t="str">
        <f>IF(R369="4xAL50 + 2xAL25",("AL.  4x50 mm2+AL.2x25 mm2"),("AL. 2x25 mm2"))</f>
        <v>AL. 2x25 mm2</v>
      </c>
      <c r="Y369" s="18" t="str">
        <f t="shared" si="74"/>
        <v xml:space="preserve"> przyłącze napow. nN</v>
      </c>
      <c r="Z369" s="18">
        <f t="shared" si="76"/>
        <v>0</v>
      </c>
      <c r="AA369" s="16"/>
      <c r="AB369" s="35"/>
      <c r="AC369" s="35"/>
      <c r="AD369" s="35"/>
      <c r="AE369" s="35"/>
      <c r="AF369" s="35"/>
      <c r="AG369" s="35"/>
      <c r="AH369" s="35"/>
      <c r="AI369" s="35"/>
    </row>
    <row r="370" spans="1:35" s="9" customFormat="1" ht="30" customHeight="1" x14ac:dyDescent="0.2">
      <c r="A370" s="10"/>
      <c r="B370" s="75"/>
      <c r="C370" s="10"/>
      <c r="D370" s="10"/>
      <c r="E370" s="56"/>
      <c r="F370" s="10"/>
      <c r="G370" s="65"/>
      <c r="H370" s="10"/>
      <c r="I370" s="27"/>
      <c r="J370" s="27"/>
      <c r="K370" s="27"/>
      <c r="L370" s="83"/>
      <c r="M370" s="87"/>
      <c r="N370" s="84"/>
      <c r="O370" s="84"/>
      <c r="P370" s="33"/>
      <c r="Q370" s="19"/>
      <c r="R370" s="30"/>
      <c r="S370" s="30"/>
      <c r="T370" s="30"/>
      <c r="U370" s="34">
        <f t="shared" si="77"/>
        <v>2</v>
      </c>
      <c r="V370" s="35"/>
      <c r="W370" s="35"/>
      <c r="X370" s="18" t="str">
        <f>IF(R370="4xAL50 + 2xAL25",("AL.  4x50 mm2+AL.2x25 mm2"),("AL. 2x25 mm2"))</f>
        <v>AL. 2x25 mm2</v>
      </c>
      <c r="Y370" s="18" t="str">
        <f t="shared" si="74"/>
        <v xml:space="preserve"> przyłącze napow. nN</v>
      </c>
      <c r="Z370" s="18">
        <f t="shared" si="76"/>
        <v>0</v>
      </c>
      <c r="AA370" s="16"/>
      <c r="AB370" s="35"/>
      <c r="AC370" s="35"/>
      <c r="AD370" s="35"/>
      <c r="AE370" s="35"/>
      <c r="AF370" s="35"/>
      <c r="AG370" s="35"/>
      <c r="AH370" s="35"/>
      <c r="AI370" s="35"/>
    </row>
    <row r="371" spans="1:35" s="9" customFormat="1" ht="30" customHeight="1" x14ac:dyDescent="0.2">
      <c r="A371" s="10"/>
      <c r="B371" s="75"/>
      <c r="C371" s="10"/>
      <c r="D371" s="10"/>
      <c r="E371" s="56"/>
      <c r="F371" s="10"/>
      <c r="G371" s="65"/>
      <c r="H371" s="10"/>
      <c r="I371" s="27"/>
      <c r="J371" s="27"/>
      <c r="K371" s="27"/>
      <c r="L371" s="83"/>
      <c r="M371" s="87"/>
      <c r="N371" s="84"/>
      <c r="O371" s="84"/>
      <c r="P371" s="33"/>
      <c r="Q371" s="19"/>
      <c r="R371" s="30"/>
      <c r="S371" s="30"/>
      <c r="T371" s="30"/>
      <c r="U371" s="34">
        <f t="shared" si="77"/>
        <v>2</v>
      </c>
      <c r="V371" s="35"/>
      <c r="W371" s="35"/>
      <c r="X371" s="18" t="str">
        <f>IF(R371="4xAL50 + 2xAL25",("AL.  4x50 mm2+AL.2x25 mm2"),("AL. 2x25 mm2"))</f>
        <v>AL. 2x25 mm2</v>
      </c>
      <c r="Y371" s="18" t="str">
        <f t="shared" si="74"/>
        <v xml:space="preserve"> przyłącze napow. nN</v>
      </c>
      <c r="Z371" s="18"/>
      <c r="AA371" s="16"/>
      <c r="AB371" s="35"/>
      <c r="AC371" s="35"/>
      <c r="AD371" s="35"/>
      <c r="AE371" s="35"/>
      <c r="AF371" s="35"/>
      <c r="AG371" s="35"/>
      <c r="AH371" s="35"/>
      <c r="AI371" s="35"/>
    </row>
    <row r="372" spans="1:35" s="9" customFormat="1" ht="30" customHeight="1" x14ac:dyDescent="0.2">
      <c r="A372" s="10"/>
      <c r="B372" s="75"/>
      <c r="C372" s="10"/>
      <c r="D372" s="10"/>
      <c r="E372" s="56"/>
      <c r="F372" s="10"/>
      <c r="G372" s="65"/>
      <c r="H372" s="10"/>
      <c r="I372" s="27"/>
      <c r="J372" s="27"/>
      <c r="K372" s="27"/>
      <c r="L372" s="73"/>
      <c r="M372" s="87"/>
      <c r="N372" s="84"/>
      <c r="O372" s="84"/>
      <c r="P372" s="33"/>
      <c r="Q372" s="19"/>
      <c r="R372" s="30"/>
      <c r="S372" s="30"/>
      <c r="T372" s="30"/>
      <c r="U372" s="34">
        <f t="shared" si="77"/>
        <v>2</v>
      </c>
      <c r="V372" s="35"/>
      <c r="W372" s="35"/>
      <c r="X372" s="18" t="str">
        <f>IF(R372="4xAL50 + 2xAL25",("AL.  4x50 mm2+AL.2x25 mm2"),("AL. 2x25 mm2"))</f>
        <v>AL. 2x25 mm2</v>
      </c>
      <c r="Y372" s="18" t="str">
        <f t="shared" si="74"/>
        <v xml:space="preserve"> przyłącze napow. nN</v>
      </c>
      <c r="Z372" s="18"/>
      <c r="AA372" s="16"/>
      <c r="AB372" s="35"/>
      <c r="AC372" s="35"/>
      <c r="AD372" s="35"/>
      <c r="AE372" s="35"/>
      <c r="AF372" s="35"/>
      <c r="AG372" s="35"/>
      <c r="AH372" s="35"/>
      <c r="AI372" s="35"/>
    </row>
    <row r="373" spans="1:35" s="9" customFormat="1" ht="30" customHeight="1" thickBot="1" x14ac:dyDescent="0.25">
      <c r="A373" s="10"/>
      <c r="B373" s="75"/>
      <c r="C373" s="10"/>
      <c r="D373" s="10"/>
      <c r="E373" s="56"/>
      <c r="F373" s="10"/>
      <c r="G373" s="65"/>
      <c r="H373" s="10"/>
      <c r="I373" s="27"/>
      <c r="J373" s="27"/>
      <c r="K373" s="27"/>
      <c r="L373" s="73"/>
      <c r="M373" s="87">
        <f>E371</f>
        <v>0</v>
      </c>
      <c r="N373" s="84"/>
      <c r="O373" s="84"/>
      <c r="P373" s="33"/>
      <c r="Q373" s="19"/>
      <c r="R373" s="30"/>
      <c r="S373" s="30"/>
      <c r="T373" s="30"/>
      <c r="U373" s="34">
        <f t="shared" si="77"/>
        <v>2</v>
      </c>
      <c r="V373" s="35"/>
      <c r="W373" s="35"/>
      <c r="X373" s="18" t="str">
        <f t="shared" ref="X373:X381" si="79">IF(R373="AsXSn 4x50+AsXSn 2x25",("AsXSn 4x50 mm2+AsXSn 2x25 mm2"),("AsXSn 4x50 mm2+AsXSn 2x25 mm2+AsXSn 4x50 mm2"))</f>
        <v>AsXSn 4x50 mm2+AsXSn 2x25 mm2+AsXSn 4x50 mm2</v>
      </c>
      <c r="Y373" s="18" t="str">
        <f t="shared" si="74"/>
        <v xml:space="preserve"> przyłącze napow. nN</v>
      </c>
      <c r="Z373" s="18"/>
      <c r="AA373" s="16"/>
      <c r="AB373" s="35"/>
      <c r="AC373" s="35"/>
      <c r="AD373" s="35"/>
      <c r="AE373" s="35"/>
      <c r="AF373" s="35"/>
      <c r="AG373" s="35"/>
      <c r="AH373" s="35"/>
      <c r="AI373" s="35"/>
    </row>
    <row r="374" spans="1:35" s="9" customFormat="1" ht="30" customHeight="1" thickBot="1" x14ac:dyDescent="0.25">
      <c r="A374" s="10"/>
      <c r="B374" s="75"/>
      <c r="C374" s="10"/>
      <c r="D374" s="10"/>
      <c r="E374" s="56"/>
      <c r="F374" s="10"/>
      <c r="G374" s="65"/>
      <c r="H374" s="10"/>
      <c r="I374" s="27"/>
      <c r="J374" s="27"/>
      <c r="K374" s="27"/>
      <c r="L374" s="83"/>
      <c r="M374" s="87"/>
      <c r="N374" s="84"/>
      <c r="O374" s="84"/>
      <c r="P374" s="89"/>
      <c r="Q374" s="19"/>
      <c r="R374" s="30"/>
      <c r="S374" s="30"/>
      <c r="T374" s="30"/>
      <c r="U374" s="34">
        <f t="shared" si="77"/>
        <v>2</v>
      </c>
      <c r="V374" s="35"/>
      <c r="W374" s="35"/>
      <c r="X374" s="18" t="str">
        <f t="shared" si="79"/>
        <v>AsXSn 4x50 mm2+AsXSn 2x25 mm2+AsXSn 4x50 mm2</v>
      </c>
      <c r="Y374" s="18" t="str">
        <f t="shared" si="74"/>
        <v xml:space="preserve"> przyłącze napow. nN</v>
      </c>
      <c r="Z374" s="18"/>
      <c r="AA374" s="16"/>
      <c r="AB374" s="35"/>
      <c r="AC374" s="35"/>
      <c r="AD374" s="35"/>
      <c r="AE374" s="35"/>
      <c r="AF374" s="35"/>
      <c r="AG374" s="35"/>
      <c r="AH374" s="35"/>
      <c r="AI374" s="35"/>
    </row>
    <row r="375" spans="1:35" s="9" customFormat="1" ht="30" customHeight="1" x14ac:dyDescent="0.2">
      <c r="A375" s="10"/>
      <c r="B375" s="75"/>
      <c r="C375" s="10"/>
      <c r="D375" s="10"/>
      <c r="E375" s="56"/>
      <c r="F375" s="10"/>
      <c r="G375" s="65"/>
      <c r="H375" s="10"/>
      <c r="I375" s="27"/>
      <c r="J375" s="27"/>
      <c r="K375" s="27"/>
      <c r="L375" s="83"/>
      <c r="M375" s="87"/>
      <c r="N375" s="84"/>
      <c r="O375" s="84"/>
      <c r="P375" s="33"/>
      <c r="Q375" s="19"/>
      <c r="R375" s="30"/>
      <c r="S375" s="30"/>
      <c r="T375" s="30"/>
      <c r="U375" s="34">
        <f t="shared" si="77"/>
        <v>2</v>
      </c>
      <c r="V375" s="35"/>
      <c r="W375" s="35"/>
      <c r="X375" s="18" t="str">
        <f t="shared" si="79"/>
        <v>AsXSn 4x50 mm2+AsXSn 2x25 mm2+AsXSn 4x50 mm2</v>
      </c>
      <c r="Y375" s="18" t="str">
        <f t="shared" si="74"/>
        <v xml:space="preserve"> przyłącze napow. nN</v>
      </c>
      <c r="Z375" s="18"/>
      <c r="AA375" s="16"/>
      <c r="AB375" s="35"/>
      <c r="AC375" s="35"/>
      <c r="AD375" s="35"/>
      <c r="AE375" s="35"/>
      <c r="AF375" s="35"/>
      <c r="AG375" s="35"/>
      <c r="AH375" s="35"/>
      <c r="AI375" s="35"/>
    </row>
    <row r="376" spans="1:35" s="9" customFormat="1" ht="30" customHeight="1" x14ac:dyDescent="0.2">
      <c r="A376" s="10"/>
      <c r="B376" s="75"/>
      <c r="C376" s="10"/>
      <c r="D376" s="10"/>
      <c r="E376" s="56"/>
      <c r="F376" s="10"/>
      <c r="G376" s="65"/>
      <c r="H376" s="10"/>
      <c r="I376" s="27"/>
      <c r="J376" s="27"/>
      <c r="K376" s="27"/>
      <c r="L376" s="83"/>
      <c r="M376" s="87"/>
      <c r="N376" s="84"/>
      <c r="O376" s="84"/>
      <c r="P376" s="33"/>
      <c r="Q376" s="19"/>
      <c r="R376" s="30"/>
      <c r="S376" s="30"/>
      <c r="T376" s="30"/>
      <c r="U376" s="34">
        <f t="shared" si="77"/>
        <v>2</v>
      </c>
      <c r="V376" s="35"/>
      <c r="W376" s="35"/>
      <c r="X376" s="18" t="str">
        <f t="shared" si="79"/>
        <v>AsXSn 4x50 mm2+AsXSn 2x25 mm2+AsXSn 4x50 mm2</v>
      </c>
      <c r="Y376" s="18" t="str">
        <f t="shared" si="74"/>
        <v xml:space="preserve"> przyłącze napow. nN</v>
      </c>
      <c r="Z376" s="18"/>
      <c r="AA376" s="16"/>
      <c r="AB376" s="35"/>
      <c r="AC376" s="35"/>
      <c r="AD376" s="35"/>
      <c r="AE376" s="35"/>
      <c r="AF376" s="35"/>
      <c r="AG376" s="35"/>
      <c r="AH376" s="35"/>
      <c r="AI376" s="35"/>
    </row>
    <row r="377" spans="1:35" s="9" customFormat="1" ht="30" customHeight="1" x14ac:dyDescent="0.2">
      <c r="A377" s="10"/>
      <c r="B377" s="75"/>
      <c r="C377" s="10"/>
      <c r="D377" s="10"/>
      <c r="E377" s="56"/>
      <c r="F377" s="10"/>
      <c r="G377" s="65"/>
      <c r="H377" s="10"/>
      <c r="I377" s="27"/>
      <c r="J377" s="27"/>
      <c r="K377" s="27"/>
      <c r="L377" s="73"/>
      <c r="M377" s="87"/>
      <c r="N377" s="84"/>
      <c r="O377" s="84"/>
      <c r="P377" s="33"/>
      <c r="Q377" s="19"/>
      <c r="R377" s="30"/>
      <c r="S377" s="30"/>
      <c r="T377" s="30"/>
      <c r="U377" s="34">
        <f t="shared" si="77"/>
        <v>2</v>
      </c>
      <c r="V377" s="35"/>
      <c r="W377" s="35"/>
      <c r="X377" s="18" t="str">
        <f t="shared" si="79"/>
        <v>AsXSn 4x50 mm2+AsXSn 2x25 mm2+AsXSn 4x50 mm2</v>
      </c>
      <c r="Y377" s="18" t="str">
        <f t="shared" si="74"/>
        <v xml:space="preserve"> przyłącze napow. nN</v>
      </c>
      <c r="Z377" s="18"/>
      <c r="AA377" s="16"/>
      <c r="AB377" s="35"/>
      <c r="AC377" s="35"/>
      <c r="AD377" s="35"/>
      <c r="AE377" s="35"/>
      <c r="AF377" s="35"/>
      <c r="AG377" s="35"/>
      <c r="AH377" s="35"/>
      <c r="AI377" s="35"/>
    </row>
    <row r="378" spans="1:35" s="9" customFormat="1" ht="30" customHeight="1" x14ac:dyDescent="0.2">
      <c r="A378" s="10"/>
      <c r="B378" s="75"/>
      <c r="C378" s="10"/>
      <c r="D378" s="10"/>
      <c r="E378" s="56"/>
      <c r="F378" s="10"/>
      <c r="G378" s="65"/>
      <c r="H378" s="10"/>
      <c r="I378" s="27"/>
      <c r="J378" s="27"/>
      <c r="K378" s="27"/>
      <c r="L378" s="83"/>
      <c r="M378" s="87"/>
      <c r="N378" s="84"/>
      <c r="O378" s="84"/>
      <c r="P378" s="33"/>
      <c r="Q378" s="19"/>
      <c r="R378" s="30"/>
      <c r="S378" s="30"/>
      <c r="T378" s="30"/>
      <c r="U378" s="34">
        <f t="shared" si="77"/>
        <v>2</v>
      </c>
      <c r="V378" s="35"/>
      <c r="W378" s="35"/>
      <c r="X378" s="18" t="str">
        <f t="shared" si="79"/>
        <v>AsXSn 4x50 mm2+AsXSn 2x25 mm2+AsXSn 4x50 mm2</v>
      </c>
      <c r="Y378" s="18" t="str">
        <f t="shared" si="74"/>
        <v xml:space="preserve"> przyłącze napow. nN</v>
      </c>
      <c r="Z378" s="18"/>
      <c r="AA378" s="16"/>
      <c r="AB378" s="35"/>
      <c r="AC378" s="35"/>
      <c r="AD378" s="35"/>
      <c r="AE378" s="35"/>
      <c r="AF378" s="35"/>
      <c r="AG378" s="35"/>
      <c r="AH378" s="35"/>
      <c r="AI378" s="35"/>
    </row>
    <row r="379" spans="1:35" s="9" customFormat="1" ht="30" customHeight="1" x14ac:dyDescent="0.2">
      <c r="A379" s="90"/>
      <c r="B379" s="91"/>
      <c r="C379" s="10"/>
      <c r="D379" s="10"/>
      <c r="E379" s="56"/>
      <c r="F379" s="10"/>
      <c r="G379" s="65"/>
      <c r="H379" s="10"/>
      <c r="I379" s="27"/>
      <c r="J379" s="27"/>
      <c r="K379" s="27"/>
      <c r="L379" s="83"/>
      <c r="M379" s="87"/>
      <c r="N379" s="84"/>
      <c r="O379" s="84"/>
      <c r="P379" s="33"/>
      <c r="Q379" s="19"/>
      <c r="R379" s="30"/>
      <c r="S379" s="30"/>
      <c r="T379" s="30"/>
      <c r="U379" s="34">
        <f t="shared" si="77"/>
        <v>2</v>
      </c>
      <c r="V379" s="35"/>
      <c r="W379" s="35"/>
      <c r="X379" s="18" t="str">
        <f t="shared" si="79"/>
        <v>AsXSn 4x50 mm2+AsXSn 2x25 mm2+AsXSn 4x50 mm2</v>
      </c>
      <c r="Y379" s="18" t="str">
        <f t="shared" si="74"/>
        <v xml:space="preserve"> przyłącze napow. nN</v>
      </c>
      <c r="Z379" s="18"/>
      <c r="AA379" s="16"/>
      <c r="AB379" s="35"/>
      <c r="AC379" s="35"/>
      <c r="AD379" s="35"/>
      <c r="AE379" s="35"/>
      <c r="AF379" s="35"/>
      <c r="AG379" s="35"/>
      <c r="AH379" s="35"/>
      <c r="AI379" s="35"/>
    </row>
    <row r="380" spans="1:35" s="9" customFormat="1" ht="30" customHeight="1" x14ac:dyDescent="0.2">
      <c r="A380" s="90"/>
      <c r="B380" s="91"/>
      <c r="C380" s="10"/>
      <c r="D380" s="10"/>
      <c r="E380" s="56"/>
      <c r="F380" s="10"/>
      <c r="G380" s="65"/>
      <c r="H380" s="10"/>
      <c r="I380" s="27"/>
      <c r="J380" s="27"/>
      <c r="K380" s="27"/>
      <c r="L380" s="83"/>
      <c r="M380" s="87"/>
      <c r="N380" s="84"/>
      <c r="O380" s="84"/>
      <c r="P380" s="33"/>
      <c r="Q380" s="19"/>
      <c r="R380" s="30"/>
      <c r="S380" s="30"/>
      <c r="T380" s="30"/>
      <c r="U380" s="34">
        <f t="shared" si="77"/>
        <v>2</v>
      </c>
      <c r="V380" s="35"/>
      <c r="W380" s="35"/>
      <c r="X380" s="18" t="str">
        <f t="shared" si="79"/>
        <v>AsXSn 4x50 mm2+AsXSn 2x25 mm2+AsXSn 4x50 mm2</v>
      </c>
      <c r="Y380" s="18" t="str">
        <f t="shared" si="74"/>
        <v xml:space="preserve"> przyłącze napow. nN</v>
      </c>
      <c r="Z380" s="18"/>
      <c r="AA380" s="16"/>
      <c r="AB380" s="35"/>
      <c r="AC380" s="35"/>
      <c r="AD380" s="35"/>
      <c r="AE380" s="35"/>
      <c r="AF380" s="35"/>
      <c r="AG380" s="35"/>
      <c r="AH380" s="35"/>
      <c r="AI380" s="35"/>
    </row>
    <row r="381" spans="1:35" s="9" customFormat="1" ht="30" customHeight="1" x14ac:dyDescent="0.2">
      <c r="A381" s="90"/>
      <c r="B381" s="91"/>
      <c r="C381" s="10"/>
      <c r="D381" s="10"/>
      <c r="E381" s="56"/>
      <c r="F381" s="10"/>
      <c r="G381" s="65"/>
      <c r="H381" s="10"/>
      <c r="I381" s="27"/>
      <c r="J381" s="27"/>
      <c r="K381" s="27"/>
      <c r="L381" s="83"/>
      <c r="M381" s="87"/>
      <c r="N381" s="84"/>
      <c r="O381" s="84"/>
      <c r="P381" s="33"/>
      <c r="Q381" s="19"/>
      <c r="R381" s="30"/>
      <c r="S381" s="30"/>
      <c r="T381" s="30"/>
      <c r="U381" s="34">
        <f t="shared" si="77"/>
        <v>2</v>
      </c>
      <c r="V381" s="35"/>
      <c r="W381" s="35"/>
      <c r="X381" s="18" t="str">
        <f t="shared" si="79"/>
        <v>AsXSn 4x50 mm2+AsXSn 2x25 mm2+AsXSn 4x50 mm2</v>
      </c>
      <c r="Y381" s="18" t="str">
        <f t="shared" si="74"/>
        <v xml:space="preserve"> przyłącze napow. nN</v>
      </c>
      <c r="Z381" s="18"/>
      <c r="AA381" s="16"/>
      <c r="AB381" s="35"/>
      <c r="AC381" s="35"/>
      <c r="AD381" s="35"/>
      <c r="AE381" s="35"/>
      <c r="AF381" s="35"/>
      <c r="AG381" s="35"/>
      <c r="AH381" s="35"/>
      <c r="AI381" s="35"/>
    </row>
    <row r="382" spans="1:35" s="9" customFormat="1" ht="30" customHeight="1" x14ac:dyDescent="0.2">
      <c r="A382" s="90"/>
      <c r="B382" s="91"/>
      <c r="C382" s="10"/>
      <c r="D382" s="10"/>
      <c r="E382" s="56"/>
      <c r="F382" s="10"/>
      <c r="G382" s="65"/>
      <c r="H382" s="10"/>
      <c r="I382" s="27"/>
      <c r="J382" s="27"/>
      <c r="K382" s="27"/>
      <c r="L382" s="73"/>
      <c r="M382" s="87"/>
      <c r="N382" s="84"/>
      <c r="O382" s="84"/>
      <c r="P382" s="33"/>
      <c r="Q382" s="19"/>
      <c r="R382" s="30"/>
      <c r="S382" s="30"/>
      <c r="T382" s="30"/>
      <c r="U382" s="34">
        <f t="shared" si="77"/>
        <v>2</v>
      </c>
      <c r="V382" s="35"/>
      <c r="W382" s="35"/>
      <c r="X382" s="18" t="str">
        <f>IF(R382="4xAL50+2xAL25 +AsXSn 4x50",("AL.  4x50 mm2+AL. 2x25 mm2+AsXSn 4x50 mm2"),("AsXSn 4x50 mm2"))</f>
        <v>AsXSn 4x50 mm2</v>
      </c>
      <c r="Y382" s="18" t="str">
        <f t="shared" si="74"/>
        <v xml:space="preserve"> przyłącze napow. nN</v>
      </c>
      <c r="Z382" s="18"/>
      <c r="AA382" s="16"/>
      <c r="AB382" s="35"/>
      <c r="AC382" s="35"/>
      <c r="AD382" s="35"/>
      <c r="AE382" s="35"/>
      <c r="AF382" s="35"/>
      <c r="AG382" s="35"/>
      <c r="AH382" s="35"/>
      <c r="AI382" s="35"/>
    </row>
    <row r="383" spans="1:35" s="9" customFormat="1" ht="30" customHeight="1" x14ac:dyDescent="0.2">
      <c r="A383" s="90"/>
      <c r="B383" s="91"/>
      <c r="C383" s="10"/>
      <c r="D383" s="10"/>
      <c r="E383" s="56"/>
      <c r="F383" s="10"/>
      <c r="G383" s="65"/>
      <c r="H383" s="10"/>
      <c r="I383" s="27"/>
      <c r="J383" s="27"/>
      <c r="K383" s="27"/>
      <c r="L383" s="83"/>
      <c r="M383" s="87"/>
      <c r="N383" s="84"/>
      <c r="O383" s="84"/>
      <c r="P383" s="33"/>
      <c r="Q383" s="19"/>
      <c r="R383" s="30"/>
      <c r="S383" s="30"/>
      <c r="T383" s="30"/>
      <c r="U383" s="34">
        <f t="shared" si="77"/>
        <v>2</v>
      </c>
      <c r="V383" s="35"/>
      <c r="W383" s="35"/>
      <c r="X383" s="18" t="str">
        <f>IF(R383="4xAL50+2xAL25 +AsXSn 4x50",("AL.  4x50 mm2+AL. 2x25 mm2+AsXSn 4x50 mm2"),("AsXSn 4x50 mm2"))</f>
        <v>AsXSn 4x50 mm2</v>
      </c>
      <c r="Y383" s="18" t="str">
        <f t="shared" si="74"/>
        <v xml:space="preserve"> przyłącze napow. nN</v>
      </c>
      <c r="Z383" s="18"/>
      <c r="AA383" s="16"/>
      <c r="AB383" s="35"/>
      <c r="AC383" s="35"/>
      <c r="AD383" s="35"/>
      <c r="AE383" s="35"/>
      <c r="AF383" s="35"/>
      <c r="AG383" s="35"/>
      <c r="AH383" s="35"/>
      <c r="AI383" s="35"/>
    </row>
    <row r="384" spans="1:35" s="9" customFormat="1" ht="30" customHeight="1" x14ac:dyDescent="0.2">
      <c r="A384" s="90"/>
      <c r="B384" s="91"/>
      <c r="C384" s="10"/>
      <c r="D384" s="10"/>
      <c r="E384" s="56"/>
      <c r="F384" s="10"/>
      <c r="G384" s="65"/>
      <c r="H384" s="10"/>
      <c r="I384" s="27"/>
      <c r="J384" s="27"/>
      <c r="K384" s="27"/>
      <c r="L384" s="73"/>
      <c r="M384" s="87"/>
      <c r="N384" s="84"/>
      <c r="O384" s="84"/>
      <c r="P384" s="33"/>
      <c r="Q384" s="19"/>
      <c r="R384" s="30"/>
      <c r="S384" s="30"/>
      <c r="T384" s="30"/>
      <c r="U384" s="34">
        <f t="shared" si="77"/>
        <v>2</v>
      </c>
      <c r="V384" s="35"/>
      <c r="W384" s="35"/>
      <c r="X384" s="18" t="str">
        <f>IF(R384="4xAL50+2xAL25 +AsXSn 4x50",("AL.  4x50 mm2+AL. 2x25 mm2+AsXSn 4x50 mm2"),("AsXSn 4x50 mm2"))</f>
        <v>AsXSn 4x50 mm2</v>
      </c>
      <c r="Y384" s="18" t="str">
        <f t="shared" si="74"/>
        <v xml:space="preserve"> przyłącze napow. nN</v>
      </c>
      <c r="Z384" s="18"/>
      <c r="AA384" s="16"/>
      <c r="AB384" s="35"/>
      <c r="AC384" s="35"/>
      <c r="AD384" s="35"/>
      <c r="AE384" s="35"/>
      <c r="AF384" s="35"/>
      <c r="AG384" s="35"/>
      <c r="AH384" s="35"/>
      <c r="AI384" s="35"/>
    </row>
    <row r="385" spans="1:35" s="9" customFormat="1" ht="30" customHeight="1" x14ac:dyDescent="0.2">
      <c r="A385" s="90"/>
      <c r="B385" s="91"/>
      <c r="C385" s="10"/>
      <c r="D385" s="10"/>
      <c r="E385" s="56"/>
      <c r="F385" s="10"/>
      <c r="G385" s="65"/>
      <c r="H385" s="10"/>
      <c r="I385" s="27"/>
      <c r="J385" s="27"/>
      <c r="K385" s="27"/>
      <c r="L385" s="83"/>
      <c r="M385" s="87"/>
      <c r="N385" s="84"/>
      <c r="O385" s="84"/>
      <c r="P385" s="33"/>
      <c r="Q385" s="19"/>
      <c r="R385" s="30"/>
      <c r="S385" s="30"/>
      <c r="T385" s="30"/>
      <c r="U385" s="34">
        <f t="shared" si="77"/>
        <v>2</v>
      </c>
      <c r="V385" s="35"/>
      <c r="W385" s="35"/>
      <c r="X385" s="18" t="str">
        <f>IF(R385="4xAL50+2xAL25 +AsXSn 4x50",("AL.  4x50 mm2+AL. 2x25 mm2+AsXSn 4x50 mm2"),("AsXSn 4x50 mm2"))</f>
        <v>AsXSn 4x50 mm2</v>
      </c>
      <c r="Y385" s="18" t="str">
        <f t="shared" si="74"/>
        <v xml:space="preserve"> przyłącze napow. nN</v>
      </c>
      <c r="Z385" s="18"/>
      <c r="AA385" s="16"/>
      <c r="AB385" s="35"/>
      <c r="AC385" s="35"/>
      <c r="AD385" s="35"/>
      <c r="AE385" s="35"/>
      <c r="AF385" s="35"/>
      <c r="AG385" s="35"/>
      <c r="AH385" s="35"/>
      <c r="AI385" s="35"/>
    </row>
    <row r="386" spans="1:35" s="9" customFormat="1" ht="30" customHeight="1" x14ac:dyDescent="0.2">
      <c r="A386" s="90"/>
      <c r="B386" s="91"/>
      <c r="C386" s="10"/>
      <c r="D386" s="10"/>
      <c r="E386" s="56"/>
      <c r="F386" s="10"/>
      <c r="G386" s="65"/>
      <c r="H386" s="10"/>
      <c r="I386" s="27"/>
      <c r="J386" s="27"/>
      <c r="K386" s="27"/>
      <c r="L386" s="83"/>
      <c r="M386" s="87"/>
      <c r="N386" s="84"/>
      <c r="O386" s="84"/>
      <c r="P386" s="33"/>
      <c r="Q386" s="19"/>
      <c r="R386" s="30"/>
      <c r="S386" s="30"/>
      <c r="T386" s="30"/>
      <c r="U386" s="34">
        <f t="shared" si="77"/>
        <v>2</v>
      </c>
      <c r="V386" s="35"/>
      <c r="W386" s="35"/>
      <c r="X386" s="18"/>
      <c r="Y386" s="18" t="str">
        <f t="shared" si="74"/>
        <v xml:space="preserve"> przyłącze napow. nN</v>
      </c>
      <c r="Z386" s="18"/>
      <c r="AA386" s="16"/>
      <c r="AB386" s="35"/>
      <c r="AC386" s="35"/>
      <c r="AD386" s="35"/>
      <c r="AE386" s="35"/>
      <c r="AF386" s="35"/>
      <c r="AG386" s="35"/>
      <c r="AH386" s="35"/>
      <c r="AI386" s="35"/>
    </row>
    <row r="387" spans="1:35" s="9" customFormat="1" ht="30" customHeight="1" x14ac:dyDescent="0.2">
      <c r="A387" s="90"/>
      <c r="B387" s="91"/>
      <c r="C387" s="54"/>
      <c r="D387" s="54"/>
      <c r="E387" s="53"/>
      <c r="F387" s="54"/>
      <c r="G387" s="88"/>
      <c r="H387" s="54"/>
      <c r="I387" s="54"/>
      <c r="J387" s="54"/>
      <c r="K387" s="27"/>
      <c r="L387" s="83"/>
      <c r="M387" s="87"/>
      <c r="N387" s="30"/>
      <c r="O387" s="30"/>
      <c r="P387" s="33"/>
      <c r="Q387" s="19"/>
      <c r="R387" s="30"/>
      <c r="S387" s="30"/>
      <c r="T387" s="30"/>
      <c r="U387" s="34">
        <f t="shared" si="77"/>
        <v>2</v>
      </c>
      <c r="V387" s="35"/>
      <c r="W387" s="35"/>
      <c r="X387" s="18"/>
      <c r="Y387" s="18" t="str">
        <f t="shared" si="74"/>
        <v xml:space="preserve"> przyłącze napow. nN</v>
      </c>
      <c r="Z387" s="18"/>
      <c r="AA387" s="16"/>
      <c r="AB387" s="35"/>
      <c r="AC387" s="35"/>
      <c r="AD387" s="35"/>
      <c r="AE387" s="35"/>
      <c r="AF387" s="35"/>
      <c r="AG387" s="35"/>
      <c r="AH387" s="35"/>
      <c r="AI387" s="35"/>
    </row>
    <row r="388" spans="1:35" s="9" customFormat="1" ht="30" customHeight="1" x14ac:dyDescent="0.2">
      <c r="A388" s="90"/>
      <c r="B388" s="91"/>
      <c r="C388" s="54"/>
      <c r="D388" s="54"/>
      <c r="E388" s="53"/>
      <c r="F388" s="54"/>
      <c r="G388" s="88"/>
      <c r="H388" s="54"/>
      <c r="I388" s="54"/>
      <c r="J388" s="54"/>
      <c r="K388" s="27"/>
      <c r="L388" s="83"/>
      <c r="M388" s="87"/>
      <c r="N388" s="30"/>
      <c r="O388" s="30"/>
      <c r="P388" s="33"/>
      <c r="Q388" s="19"/>
      <c r="R388" s="30"/>
      <c r="S388" s="30"/>
      <c r="T388" s="30"/>
      <c r="U388" s="34">
        <f t="shared" si="77"/>
        <v>2</v>
      </c>
      <c r="V388" s="35"/>
      <c r="W388" s="35"/>
      <c r="X388" s="18" t="str">
        <f>IF(R388="4xAL50 + 4xAL50 + 2xAL25", ("2xAL.  4x50 mm2+AL. 2x25 mm2"), ("AsXSn 4x50 mm2+AsXSn 2x25 mm2"))</f>
        <v>AsXSn 4x50 mm2+AsXSn 2x25 mm2</v>
      </c>
      <c r="Y388" s="18" t="str">
        <f t="shared" si="74"/>
        <v xml:space="preserve"> przyłącze napow. nN</v>
      </c>
      <c r="Z388" s="18"/>
      <c r="AA388" s="16"/>
      <c r="AB388" s="35"/>
      <c r="AC388" s="35"/>
      <c r="AD388" s="35"/>
      <c r="AE388" s="35"/>
      <c r="AF388" s="35"/>
      <c r="AG388" s="35"/>
      <c r="AH388" s="35"/>
      <c r="AI388" s="35"/>
    </row>
    <row r="389" spans="1:35" s="9" customFormat="1" ht="30" customHeight="1" x14ac:dyDescent="0.2">
      <c r="A389" s="90"/>
      <c r="B389" s="91"/>
      <c r="C389" s="10"/>
      <c r="D389" s="10"/>
      <c r="E389" s="56"/>
      <c r="F389" s="10"/>
      <c r="G389" s="65"/>
      <c r="H389" s="10"/>
      <c r="I389" s="10"/>
      <c r="J389" s="10"/>
      <c r="K389" s="10"/>
      <c r="L389" s="73"/>
      <c r="M389" s="87"/>
      <c r="N389" s="30"/>
      <c r="O389" s="30"/>
      <c r="P389" s="33"/>
      <c r="Q389" s="19"/>
      <c r="R389" s="30"/>
      <c r="S389" s="30"/>
      <c r="T389" s="30"/>
      <c r="U389" s="34">
        <f t="shared" si="77"/>
        <v>2</v>
      </c>
      <c r="V389" s="35"/>
      <c r="W389" s="35"/>
      <c r="X389" s="18" t="str">
        <f>IF(R389="4xAL50 + 4xAL50 + 2xAL25", ("2xAL.  4x50 mm2+AL. 2x25 mm2"), ("AsXSn 4x50 mm2+AsXSn 2x25 mm2"))</f>
        <v>AsXSn 4x50 mm2+AsXSn 2x25 mm2</v>
      </c>
      <c r="Y389" s="18" t="str">
        <f t="shared" si="74"/>
        <v xml:space="preserve"> przyłącze napow. nN</v>
      </c>
      <c r="Z389" s="18"/>
      <c r="AA389" s="16"/>
      <c r="AB389" s="35"/>
      <c r="AC389" s="35"/>
      <c r="AD389" s="35"/>
      <c r="AE389" s="35"/>
      <c r="AF389" s="35"/>
      <c r="AG389" s="35"/>
      <c r="AH389" s="35"/>
      <c r="AI389" s="35"/>
    </row>
    <row r="390" spans="1:35" s="9" customFormat="1" ht="30" customHeight="1" thickBot="1" x14ac:dyDescent="0.25">
      <c r="A390" s="90"/>
      <c r="B390" s="91"/>
      <c r="C390" s="10"/>
      <c r="D390" s="10"/>
      <c r="E390" s="56"/>
      <c r="F390" s="10"/>
      <c r="G390" s="65"/>
      <c r="H390" s="10"/>
      <c r="I390" s="27"/>
      <c r="J390" s="27"/>
      <c r="K390" s="27"/>
      <c r="L390" s="73"/>
      <c r="M390" s="87"/>
      <c r="N390" s="84"/>
      <c r="O390" s="84"/>
      <c r="P390" s="33"/>
      <c r="Q390" s="19"/>
      <c r="R390" s="30"/>
      <c r="S390" s="30"/>
      <c r="T390" s="30"/>
      <c r="U390" s="34">
        <f t="shared" si="77"/>
        <v>2</v>
      </c>
      <c r="V390" s="35"/>
      <c r="W390" s="35"/>
      <c r="X390" s="18" t="str">
        <f t="shared" ref="X390:X402" si="80">IF(R390="4xAL50 + 2xAL25", ("AL.  4x50 mm2+AL. 2x25 mm2"), ("AsXSn 4x50 mm2+AsXSn 2x25 mm2"))</f>
        <v>AsXSn 4x50 mm2+AsXSn 2x25 mm2</v>
      </c>
      <c r="Y390" s="18" t="str">
        <f t="shared" si="74"/>
        <v xml:space="preserve"> przyłącze napow. nN</v>
      </c>
      <c r="Z390" s="18"/>
      <c r="AA390" s="16"/>
      <c r="AB390" s="35"/>
      <c r="AC390" s="35"/>
      <c r="AD390" s="35"/>
      <c r="AE390" s="35"/>
      <c r="AF390" s="35"/>
      <c r="AG390" s="35"/>
      <c r="AH390" s="35"/>
      <c r="AI390" s="35"/>
    </row>
    <row r="391" spans="1:35" s="9" customFormat="1" ht="30" customHeight="1" thickBot="1" x14ac:dyDescent="0.25">
      <c r="A391" s="90"/>
      <c r="B391" s="91"/>
      <c r="C391" s="10"/>
      <c r="D391" s="10"/>
      <c r="E391" s="56"/>
      <c r="F391" s="10"/>
      <c r="G391" s="65"/>
      <c r="H391" s="10"/>
      <c r="I391" s="27"/>
      <c r="J391" s="27"/>
      <c r="K391" s="27"/>
      <c r="L391" s="83"/>
      <c r="M391" s="87"/>
      <c r="N391" s="84"/>
      <c r="O391" s="84"/>
      <c r="P391" s="89"/>
      <c r="Q391" s="19"/>
      <c r="R391" s="30"/>
      <c r="S391" s="30"/>
      <c r="T391" s="30"/>
      <c r="U391" s="34">
        <f t="shared" si="77"/>
        <v>2</v>
      </c>
      <c r="V391" s="35"/>
      <c r="W391" s="35"/>
      <c r="X391" s="18" t="str">
        <f t="shared" si="80"/>
        <v>AsXSn 4x50 mm2+AsXSn 2x25 mm2</v>
      </c>
      <c r="Y391" s="18" t="str">
        <f t="shared" si="74"/>
        <v xml:space="preserve"> przyłącze napow. nN</v>
      </c>
      <c r="Z391" s="18"/>
      <c r="AA391" s="16"/>
      <c r="AB391" s="35"/>
      <c r="AC391" s="35"/>
      <c r="AD391" s="35"/>
      <c r="AE391" s="35"/>
      <c r="AF391" s="35"/>
      <c r="AG391" s="35"/>
      <c r="AH391" s="35"/>
      <c r="AI391" s="35"/>
    </row>
    <row r="392" spans="1:35" s="9" customFormat="1" ht="30" customHeight="1" x14ac:dyDescent="0.2">
      <c r="A392" s="10"/>
      <c r="B392" s="75"/>
      <c r="C392" s="10"/>
      <c r="D392" s="10"/>
      <c r="E392" s="56"/>
      <c r="F392" s="10"/>
      <c r="G392" s="65"/>
      <c r="H392" s="10"/>
      <c r="I392" s="27"/>
      <c r="J392" s="27"/>
      <c r="K392" s="27"/>
      <c r="L392" s="83"/>
      <c r="M392" s="87"/>
      <c r="N392" s="84"/>
      <c r="O392" s="84"/>
      <c r="P392" s="33"/>
      <c r="Q392" s="19"/>
      <c r="R392" s="30"/>
      <c r="S392" s="30"/>
      <c r="T392" s="30"/>
      <c r="U392" s="34">
        <f t="shared" si="77"/>
        <v>2</v>
      </c>
      <c r="V392" s="35"/>
      <c r="W392" s="35"/>
      <c r="X392" s="18" t="str">
        <f t="shared" si="80"/>
        <v>AsXSn 4x50 mm2+AsXSn 2x25 mm2</v>
      </c>
      <c r="Y392" s="18" t="str">
        <f t="shared" si="74"/>
        <v xml:space="preserve"> przyłącze napow. nN</v>
      </c>
      <c r="Z392" s="18"/>
      <c r="AA392" s="16"/>
      <c r="AB392" s="35"/>
      <c r="AC392" s="35"/>
      <c r="AD392" s="35"/>
      <c r="AE392" s="35"/>
      <c r="AF392" s="35"/>
      <c r="AG392" s="35"/>
      <c r="AH392" s="35"/>
      <c r="AI392" s="35"/>
    </row>
    <row r="393" spans="1:35" s="9" customFormat="1" ht="30" customHeight="1" x14ac:dyDescent="0.2">
      <c r="A393" s="10"/>
      <c r="B393" s="75"/>
      <c r="C393" s="10"/>
      <c r="D393" s="10"/>
      <c r="E393" s="56"/>
      <c r="F393" s="10"/>
      <c r="G393" s="65"/>
      <c r="H393" s="10"/>
      <c r="I393" s="27"/>
      <c r="J393" s="27"/>
      <c r="K393" s="27"/>
      <c r="L393" s="83"/>
      <c r="M393" s="87"/>
      <c r="N393" s="84"/>
      <c r="O393" s="84"/>
      <c r="P393" s="33"/>
      <c r="Q393" s="19"/>
      <c r="R393" s="30"/>
      <c r="S393" s="30"/>
      <c r="T393" s="30"/>
      <c r="U393" s="34">
        <f t="shared" si="77"/>
        <v>2</v>
      </c>
      <c r="V393" s="35"/>
      <c r="W393" s="35"/>
      <c r="X393" s="18" t="str">
        <f t="shared" si="80"/>
        <v>AsXSn 4x50 mm2+AsXSn 2x25 mm2</v>
      </c>
      <c r="Y393" s="18" t="str">
        <f t="shared" ref="Y393:Y403" si="81">IF(S393="T",(", lampa OU, przyłącze napow. nN"), (" przyłącze napow. nN"))</f>
        <v xml:space="preserve"> przyłącze napow. nN</v>
      </c>
      <c r="Z393" s="18"/>
      <c r="AA393" s="16"/>
      <c r="AB393" s="35"/>
      <c r="AC393" s="35"/>
      <c r="AD393" s="35"/>
      <c r="AE393" s="35"/>
      <c r="AF393" s="35"/>
      <c r="AG393" s="35"/>
      <c r="AH393" s="35"/>
      <c r="AI393" s="35"/>
    </row>
    <row r="394" spans="1:35" s="9" customFormat="1" ht="30" customHeight="1" x14ac:dyDescent="0.2">
      <c r="A394" s="10"/>
      <c r="B394" s="75"/>
      <c r="C394" s="10"/>
      <c r="D394" s="10"/>
      <c r="E394" s="56"/>
      <c r="F394" s="10"/>
      <c r="G394" s="65"/>
      <c r="H394" s="10"/>
      <c r="I394" s="27"/>
      <c r="J394" s="27"/>
      <c r="K394" s="27"/>
      <c r="L394" s="83"/>
      <c r="M394" s="87"/>
      <c r="N394" s="84"/>
      <c r="O394" s="84"/>
      <c r="P394" s="33"/>
      <c r="Q394" s="19"/>
      <c r="R394" s="30"/>
      <c r="S394" s="30"/>
      <c r="T394" s="30"/>
      <c r="U394" s="34"/>
      <c r="V394" s="35"/>
      <c r="W394" s="35"/>
      <c r="X394" s="18" t="str">
        <f t="shared" si="80"/>
        <v>AsXSn 4x50 mm2+AsXSn 2x25 mm2</v>
      </c>
      <c r="Y394" s="18" t="str">
        <f t="shared" si="81"/>
        <v xml:space="preserve"> przyłącze napow. nN</v>
      </c>
      <c r="Z394" s="18"/>
      <c r="AA394" s="16"/>
      <c r="AB394" s="35"/>
      <c r="AC394" s="35"/>
      <c r="AD394" s="35"/>
      <c r="AE394" s="35"/>
      <c r="AF394" s="35"/>
      <c r="AG394" s="35"/>
      <c r="AH394" s="35"/>
      <c r="AI394" s="35"/>
    </row>
    <row r="395" spans="1:35" s="9" customFormat="1" ht="30" customHeight="1" x14ac:dyDescent="0.2">
      <c r="A395" s="10"/>
      <c r="B395" s="75"/>
      <c r="C395" s="10"/>
      <c r="D395" s="10"/>
      <c r="E395" s="56"/>
      <c r="F395" s="10"/>
      <c r="G395" s="65"/>
      <c r="H395" s="10"/>
      <c r="I395" s="27"/>
      <c r="J395" s="27"/>
      <c r="K395" s="27"/>
      <c r="L395" s="73"/>
      <c r="M395" s="87"/>
      <c r="N395" s="84"/>
      <c r="O395" s="84"/>
      <c r="P395" s="33"/>
      <c r="Q395" s="19"/>
      <c r="R395" s="30"/>
      <c r="S395" s="30"/>
      <c r="T395" s="30"/>
      <c r="U395" s="34"/>
      <c r="V395" s="35"/>
      <c r="W395" s="35"/>
      <c r="X395" s="18" t="str">
        <f t="shared" si="80"/>
        <v>AsXSn 4x50 mm2+AsXSn 2x25 mm2</v>
      </c>
      <c r="Y395" s="18" t="str">
        <f t="shared" si="81"/>
        <v xml:space="preserve"> przyłącze napow. nN</v>
      </c>
      <c r="Z395" s="18"/>
      <c r="AA395" s="16"/>
      <c r="AB395" s="35"/>
      <c r="AC395" s="35"/>
      <c r="AD395" s="35"/>
      <c r="AE395" s="35"/>
      <c r="AF395" s="35"/>
      <c r="AG395" s="35"/>
      <c r="AH395" s="35"/>
      <c r="AI395" s="35"/>
    </row>
    <row r="396" spans="1:35" s="9" customFormat="1" ht="30" customHeight="1" x14ac:dyDescent="0.2">
      <c r="A396" s="10"/>
      <c r="B396" s="75"/>
      <c r="C396" s="10"/>
      <c r="D396" s="10"/>
      <c r="E396" s="56"/>
      <c r="F396" s="10"/>
      <c r="G396" s="65"/>
      <c r="H396" s="10"/>
      <c r="I396" s="27"/>
      <c r="J396" s="27"/>
      <c r="K396" s="27"/>
      <c r="L396" s="83"/>
      <c r="M396" s="32" t="s">
        <v>54</v>
      </c>
      <c r="N396" s="84"/>
      <c r="O396" s="84"/>
      <c r="P396" s="33"/>
      <c r="Q396" s="19"/>
      <c r="R396" s="30"/>
      <c r="S396" s="30"/>
      <c r="T396" s="30"/>
      <c r="U396" s="34"/>
      <c r="V396" s="35"/>
      <c r="W396" s="35"/>
      <c r="X396" s="18" t="str">
        <f t="shared" si="80"/>
        <v>AsXSn 4x50 mm2+AsXSn 2x25 mm2</v>
      </c>
      <c r="Y396" s="18" t="str">
        <f t="shared" si="81"/>
        <v xml:space="preserve"> przyłącze napow. nN</v>
      </c>
      <c r="Z396" s="18"/>
      <c r="AA396" s="16"/>
      <c r="AB396" s="35"/>
      <c r="AC396" s="35"/>
      <c r="AD396" s="35"/>
      <c r="AE396" s="35"/>
      <c r="AF396" s="35"/>
      <c r="AG396" s="35"/>
      <c r="AH396" s="35"/>
      <c r="AI396" s="35"/>
    </row>
    <row r="397" spans="1:35" s="9" customFormat="1" ht="30" customHeight="1" x14ac:dyDescent="0.2">
      <c r="A397" s="10"/>
      <c r="B397" s="92"/>
      <c r="C397" s="10"/>
      <c r="D397" s="10"/>
      <c r="E397" s="56"/>
      <c r="F397" s="10"/>
      <c r="G397" s="65"/>
      <c r="H397" s="10"/>
      <c r="I397" s="27"/>
      <c r="J397" s="27"/>
      <c r="K397" s="27"/>
      <c r="L397" s="83"/>
      <c r="M397" s="87"/>
      <c r="N397" s="84"/>
      <c r="O397" s="84"/>
      <c r="P397" s="33"/>
      <c r="Q397" s="19"/>
      <c r="R397" s="30"/>
      <c r="S397" s="30"/>
      <c r="T397" s="30"/>
      <c r="U397" s="34"/>
      <c r="V397" s="35"/>
      <c r="W397" s="35"/>
      <c r="X397" s="18" t="str">
        <f t="shared" si="80"/>
        <v>AsXSn 4x50 mm2+AsXSn 2x25 mm2</v>
      </c>
      <c r="Y397" s="18" t="str">
        <f t="shared" si="81"/>
        <v xml:space="preserve"> przyłącze napow. nN</v>
      </c>
      <c r="Z397" s="18"/>
      <c r="AA397" s="16"/>
      <c r="AB397" s="35"/>
      <c r="AC397" s="35"/>
      <c r="AD397" s="35"/>
      <c r="AE397" s="35"/>
      <c r="AF397" s="35"/>
      <c r="AG397" s="35"/>
      <c r="AH397" s="35"/>
      <c r="AI397" s="35"/>
    </row>
    <row r="398" spans="1:35" s="9" customFormat="1" ht="30" customHeight="1" x14ac:dyDescent="0.2">
      <c r="A398" s="10"/>
      <c r="B398" s="92"/>
      <c r="C398" s="10"/>
      <c r="D398" s="10"/>
      <c r="E398" s="56"/>
      <c r="F398" s="10"/>
      <c r="G398" s="65"/>
      <c r="H398" s="10"/>
      <c r="I398" s="27"/>
      <c r="J398" s="27"/>
      <c r="K398" s="27"/>
      <c r="L398" s="83"/>
      <c r="M398" s="87"/>
      <c r="N398" s="84"/>
      <c r="O398" s="84"/>
      <c r="P398" s="33"/>
      <c r="Q398" s="19"/>
      <c r="R398" s="30"/>
      <c r="S398" s="30"/>
      <c r="T398" s="30"/>
      <c r="U398" s="34"/>
      <c r="V398" s="35"/>
      <c r="W398" s="35"/>
      <c r="X398" s="18" t="str">
        <f t="shared" si="80"/>
        <v>AsXSn 4x50 mm2+AsXSn 2x25 mm2</v>
      </c>
      <c r="Y398" s="18" t="str">
        <f t="shared" si="81"/>
        <v xml:space="preserve"> przyłącze napow. nN</v>
      </c>
      <c r="Z398" s="18"/>
      <c r="AA398" s="16"/>
      <c r="AB398" s="35"/>
      <c r="AC398" s="35"/>
      <c r="AD398" s="35"/>
      <c r="AE398" s="35"/>
      <c r="AF398" s="35"/>
      <c r="AG398" s="35"/>
      <c r="AH398" s="35"/>
      <c r="AI398" s="35"/>
    </row>
    <row r="399" spans="1:35" s="9" customFormat="1" ht="30" customHeight="1" x14ac:dyDescent="0.2">
      <c r="A399" s="10"/>
      <c r="B399" s="92"/>
      <c r="C399" s="10"/>
      <c r="D399" s="10"/>
      <c r="E399" s="56"/>
      <c r="F399" s="10"/>
      <c r="G399" s="65"/>
      <c r="H399" s="10"/>
      <c r="I399" s="27"/>
      <c r="J399" s="27"/>
      <c r="K399" s="27"/>
      <c r="L399" s="71"/>
      <c r="M399" s="87"/>
      <c r="N399" s="84"/>
      <c r="O399" s="84"/>
      <c r="P399" s="33"/>
      <c r="Q399" s="19"/>
      <c r="R399" s="30"/>
      <c r="S399" s="30"/>
      <c r="T399" s="30"/>
      <c r="U399" s="34"/>
      <c r="V399" s="35"/>
      <c r="W399" s="35"/>
      <c r="X399" s="18" t="str">
        <f t="shared" si="80"/>
        <v>AsXSn 4x50 mm2+AsXSn 2x25 mm2</v>
      </c>
      <c r="Y399" s="18" t="str">
        <f t="shared" si="81"/>
        <v xml:space="preserve"> przyłącze napow. nN</v>
      </c>
      <c r="Z399" s="18"/>
      <c r="AA399" s="16"/>
      <c r="AB399" s="35"/>
      <c r="AC399" s="35"/>
      <c r="AD399" s="35"/>
      <c r="AE399" s="35"/>
      <c r="AF399" s="35"/>
      <c r="AG399" s="35"/>
      <c r="AH399" s="35"/>
      <c r="AI399" s="35"/>
    </row>
    <row r="400" spans="1:35" s="9" customFormat="1" ht="30" customHeight="1" thickBot="1" x14ac:dyDescent="0.25">
      <c r="A400" s="10"/>
      <c r="B400" s="75"/>
      <c r="C400" s="10"/>
      <c r="D400" s="10"/>
      <c r="E400" s="56"/>
      <c r="F400" s="10"/>
      <c r="G400" s="65"/>
      <c r="H400" s="10"/>
      <c r="I400" s="27"/>
      <c r="J400" s="27"/>
      <c r="K400" s="27"/>
      <c r="L400" s="71"/>
      <c r="M400" s="87"/>
      <c r="N400" s="84"/>
      <c r="O400" s="84"/>
      <c r="P400" s="33"/>
      <c r="Q400" s="19"/>
      <c r="R400" s="30"/>
      <c r="S400" s="30"/>
      <c r="T400" s="30"/>
      <c r="U400" s="34"/>
      <c r="V400" s="35"/>
      <c r="W400" s="35"/>
      <c r="X400" s="18" t="str">
        <f t="shared" si="80"/>
        <v>AsXSn 4x50 mm2+AsXSn 2x25 mm2</v>
      </c>
      <c r="Y400" s="18" t="str">
        <f t="shared" si="81"/>
        <v xml:space="preserve"> przyłącze napow. nN</v>
      </c>
      <c r="Z400" s="18"/>
      <c r="AA400" s="16"/>
      <c r="AB400" s="35"/>
      <c r="AC400" s="35"/>
      <c r="AD400" s="35"/>
      <c r="AE400" s="35"/>
      <c r="AF400" s="35"/>
      <c r="AG400" s="35"/>
      <c r="AH400" s="35"/>
      <c r="AI400" s="35"/>
    </row>
    <row r="401" spans="1:35" s="9" customFormat="1" ht="30" customHeight="1" thickBot="1" x14ac:dyDescent="0.25">
      <c r="A401" s="10"/>
      <c r="B401" s="75"/>
      <c r="C401" s="54"/>
      <c r="D401" s="54"/>
      <c r="E401" s="53"/>
      <c r="F401" s="54"/>
      <c r="G401" s="88"/>
      <c r="H401" s="54"/>
      <c r="I401" s="54"/>
      <c r="J401" s="54"/>
      <c r="K401" s="27"/>
      <c r="L401" s="83"/>
      <c r="M401" s="87"/>
      <c r="N401" s="30"/>
      <c r="O401" s="30"/>
      <c r="P401" s="89"/>
      <c r="Q401" s="19"/>
      <c r="R401" s="30"/>
      <c r="S401" s="30"/>
      <c r="T401" s="30"/>
      <c r="U401" s="93"/>
      <c r="V401" s="35"/>
      <c r="W401" s="35"/>
      <c r="X401" s="18" t="str">
        <f t="shared" si="80"/>
        <v>AsXSn 4x50 mm2+AsXSn 2x25 mm2</v>
      </c>
      <c r="Y401" s="18" t="str">
        <f t="shared" si="81"/>
        <v xml:space="preserve"> przyłącze napow. nN</v>
      </c>
      <c r="Z401" s="18"/>
      <c r="AA401" s="16"/>
      <c r="AB401" s="35"/>
      <c r="AC401" s="35"/>
      <c r="AD401" s="35"/>
      <c r="AE401" s="35"/>
      <c r="AF401" s="35"/>
      <c r="AG401" s="35"/>
      <c r="AH401" s="35"/>
      <c r="AI401" s="35"/>
    </row>
    <row r="402" spans="1:35" s="9" customFormat="1" ht="30" customHeight="1" x14ac:dyDescent="0.2">
      <c r="A402" s="10"/>
      <c r="B402" s="75"/>
      <c r="C402" s="54"/>
      <c r="D402" s="54"/>
      <c r="E402" s="53"/>
      <c r="F402" s="54"/>
      <c r="G402" s="88"/>
      <c r="H402" s="54"/>
      <c r="I402" s="54"/>
      <c r="J402" s="54"/>
      <c r="K402" s="27"/>
      <c r="L402" s="83"/>
      <c r="M402" s="87"/>
      <c r="N402" s="30"/>
      <c r="O402" s="30"/>
      <c r="P402" s="33"/>
      <c r="Q402" s="19"/>
      <c r="R402" s="30"/>
      <c r="S402" s="30"/>
      <c r="T402" s="30"/>
      <c r="U402" s="34"/>
      <c r="V402" s="35"/>
      <c r="W402" s="35"/>
      <c r="X402" s="18" t="str">
        <f t="shared" si="80"/>
        <v>AsXSn 4x50 mm2+AsXSn 2x25 mm2</v>
      </c>
      <c r="Y402" s="18" t="str">
        <f t="shared" si="81"/>
        <v xml:space="preserve"> przyłącze napow. nN</v>
      </c>
      <c r="Z402" s="18"/>
      <c r="AA402" s="16"/>
      <c r="AB402" s="35"/>
      <c r="AC402" s="35"/>
      <c r="AD402" s="35"/>
      <c r="AE402" s="35"/>
      <c r="AF402" s="35"/>
      <c r="AG402" s="35"/>
      <c r="AH402" s="35"/>
      <c r="AI402" s="35"/>
    </row>
    <row r="403" spans="1:35" s="9" customFormat="1" ht="30" customHeight="1" x14ac:dyDescent="0.2">
      <c r="A403" s="10"/>
      <c r="B403" s="75"/>
      <c r="C403" s="54"/>
      <c r="D403" s="54"/>
      <c r="E403" s="53"/>
      <c r="F403" s="54"/>
      <c r="G403" s="88"/>
      <c r="H403" s="54"/>
      <c r="I403" s="54"/>
      <c r="J403" s="54"/>
      <c r="K403" s="27"/>
      <c r="L403" s="83"/>
      <c r="M403" s="87"/>
      <c r="N403" s="30"/>
      <c r="O403" s="30"/>
      <c r="P403" s="33"/>
      <c r="Q403" s="19"/>
      <c r="R403" s="30"/>
      <c r="S403" s="30"/>
      <c r="T403" s="30"/>
      <c r="U403" s="34"/>
      <c r="V403" s="35"/>
      <c r="W403" s="35"/>
      <c r="X403" s="18"/>
      <c r="Y403" s="18" t="str">
        <f t="shared" si="81"/>
        <v xml:space="preserve"> przyłącze napow. nN</v>
      </c>
      <c r="Z403" s="18"/>
      <c r="AA403" s="16"/>
      <c r="AB403" s="35"/>
      <c r="AC403" s="35"/>
      <c r="AD403" s="35"/>
      <c r="AE403" s="35"/>
      <c r="AF403" s="35"/>
      <c r="AG403" s="35"/>
      <c r="AH403" s="35"/>
      <c r="AI403" s="35"/>
    </row>
    <row r="404" spans="1:35" s="9" customFormat="1" ht="30" customHeight="1" x14ac:dyDescent="0.2">
      <c r="A404" s="10"/>
      <c r="B404" s="75"/>
      <c r="C404" s="54"/>
      <c r="D404" s="54"/>
      <c r="E404" s="53"/>
      <c r="F404" s="54"/>
      <c r="G404" s="88"/>
      <c r="H404" s="54"/>
      <c r="I404" s="54"/>
      <c r="J404" s="54"/>
      <c r="K404" s="27"/>
      <c r="L404" s="83"/>
      <c r="M404" s="87"/>
      <c r="N404" s="30"/>
      <c r="O404" s="30"/>
      <c r="P404" s="33"/>
      <c r="Q404" s="19"/>
      <c r="R404" s="30"/>
      <c r="S404" s="30"/>
      <c r="T404" s="30"/>
      <c r="U404" s="34"/>
      <c r="V404" s="35"/>
      <c r="W404" s="35"/>
      <c r="X404" s="18"/>
      <c r="Y404" s="18"/>
      <c r="Z404" s="18"/>
      <c r="AA404" s="16"/>
      <c r="AB404" s="35"/>
      <c r="AC404" s="35"/>
      <c r="AD404" s="35"/>
      <c r="AE404" s="35"/>
      <c r="AF404" s="35"/>
      <c r="AG404" s="35"/>
      <c r="AH404" s="35"/>
      <c r="AI404" s="35"/>
    </row>
    <row r="405" spans="1:35" s="9" customFormat="1" ht="30" customHeight="1" x14ac:dyDescent="0.2">
      <c r="A405" s="10"/>
      <c r="B405" s="75"/>
      <c r="C405" s="10"/>
      <c r="D405" s="10"/>
      <c r="E405" s="56"/>
      <c r="F405" s="10"/>
      <c r="G405" s="65"/>
      <c r="H405" s="10"/>
      <c r="I405" s="10"/>
      <c r="J405" s="10"/>
      <c r="K405" s="10"/>
      <c r="L405" s="71"/>
      <c r="M405" s="87"/>
      <c r="N405" s="30"/>
      <c r="O405" s="30"/>
      <c r="P405" s="33"/>
      <c r="Q405" s="19"/>
      <c r="R405" s="30"/>
      <c r="S405" s="30"/>
      <c r="T405" s="30"/>
      <c r="U405" s="34"/>
      <c r="V405" s="35"/>
      <c r="W405" s="35"/>
      <c r="X405" s="18"/>
      <c r="Y405" s="18"/>
      <c r="Z405" s="18"/>
      <c r="AA405" s="16"/>
      <c r="AB405" s="35"/>
      <c r="AC405" s="35"/>
      <c r="AD405" s="35"/>
      <c r="AE405" s="35"/>
      <c r="AF405" s="35"/>
      <c r="AG405" s="35"/>
      <c r="AH405" s="35"/>
      <c r="AI405" s="35"/>
    </row>
    <row r="406" spans="1:35" s="9" customFormat="1" ht="30" customHeight="1" x14ac:dyDescent="0.2">
      <c r="A406" s="10"/>
      <c r="B406" s="75"/>
      <c r="C406" s="10"/>
      <c r="D406" s="10"/>
      <c r="E406" s="56"/>
      <c r="F406" s="10"/>
      <c r="G406" s="65"/>
      <c r="H406" s="10"/>
      <c r="I406" s="27"/>
      <c r="J406" s="27"/>
      <c r="K406" s="27"/>
      <c r="L406" s="71"/>
      <c r="M406" s="87"/>
      <c r="N406" s="84"/>
      <c r="O406" s="30"/>
      <c r="P406" s="33"/>
      <c r="Q406" s="19"/>
      <c r="R406" s="86"/>
      <c r="S406" s="84"/>
      <c r="T406" s="30"/>
      <c r="U406" s="34"/>
      <c r="V406" s="35"/>
      <c r="W406" s="35"/>
      <c r="X406" s="18" t="str">
        <f t="shared" ref="X406:X425" si="82">IF(R406="4xAL50 + 2xAL25", ("AL.  4x50 mm2+AL. 2x25 mm2"), ("AsXSn 4x50 mm2+AsXSn 2x25 mm2"))</f>
        <v>AsXSn 4x50 mm2+AsXSn 2x25 mm2</v>
      </c>
      <c r="Y406" s="18" t="str">
        <f t="shared" ref="Y406:Y425" si="83">IF(S406="T",(", lampa OU, przyłącze napow. nN"), (" przyłącze napow. nN"))</f>
        <v xml:space="preserve"> przyłącze napow. nN</v>
      </c>
      <c r="Z406" s="18"/>
      <c r="AA406" s="16"/>
      <c r="AB406" s="35"/>
      <c r="AC406" s="35"/>
      <c r="AD406" s="35"/>
      <c r="AE406" s="35"/>
      <c r="AF406" s="35"/>
      <c r="AG406" s="35"/>
      <c r="AH406" s="35"/>
      <c r="AI406" s="35"/>
    </row>
    <row r="407" spans="1:35" s="9" customFormat="1" ht="30" customHeight="1" x14ac:dyDescent="0.2">
      <c r="A407" s="10"/>
      <c r="B407" s="75"/>
      <c r="C407" s="10"/>
      <c r="D407" s="10"/>
      <c r="E407" s="56"/>
      <c r="F407" s="10"/>
      <c r="G407" s="65"/>
      <c r="H407" s="10"/>
      <c r="I407" s="27"/>
      <c r="J407" s="27"/>
      <c r="K407" s="27"/>
      <c r="L407" s="73"/>
      <c r="M407" s="87">
        <f>E407</f>
        <v>0</v>
      </c>
      <c r="N407" s="84"/>
      <c r="O407" s="30"/>
      <c r="P407" s="33"/>
      <c r="Q407" s="19"/>
      <c r="R407" s="86"/>
      <c r="S407" s="84"/>
      <c r="T407" s="30"/>
      <c r="U407" s="34"/>
      <c r="V407" s="35"/>
      <c r="W407" s="35"/>
      <c r="X407" s="18" t="str">
        <f t="shared" si="82"/>
        <v>AsXSn 4x50 mm2+AsXSn 2x25 mm2</v>
      </c>
      <c r="Y407" s="18" t="str">
        <f t="shared" si="83"/>
        <v xml:space="preserve"> przyłącze napow. nN</v>
      </c>
      <c r="Z407" s="18"/>
      <c r="AA407" s="16"/>
      <c r="AB407" s="35"/>
      <c r="AC407" s="35"/>
      <c r="AD407" s="35"/>
      <c r="AE407" s="35"/>
      <c r="AF407" s="35"/>
      <c r="AG407" s="35"/>
      <c r="AH407" s="35"/>
      <c r="AI407" s="35"/>
    </row>
    <row r="408" spans="1:35" s="9" customFormat="1" ht="30" customHeight="1" x14ac:dyDescent="0.2">
      <c r="A408" s="10"/>
      <c r="B408" s="75"/>
      <c r="C408" s="10"/>
      <c r="D408" s="10"/>
      <c r="E408" s="56"/>
      <c r="F408" s="10"/>
      <c r="G408" s="65"/>
      <c r="H408" s="10"/>
      <c r="I408" s="27"/>
      <c r="J408" s="27"/>
      <c r="K408" s="27"/>
      <c r="L408" s="73"/>
      <c r="M408" s="87">
        <f>E408</f>
        <v>0</v>
      </c>
      <c r="N408" s="84"/>
      <c r="O408" s="30"/>
      <c r="P408" s="33"/>
      <c r="Q408" s="43"/>
      <c r="R408" s="86"/>
      <c r="S408" s="84"/>
      <c r="T408" s="30"/>
      <c r="U408" s="34"/>
      <c r="V408" s="35"/>
      <c r="W408" s="35"/>
      <c r="X408" s="18" t="str">
        <f t="shared" si="82"/>
        <v>AsXSn 4x50 mm2+AsXSn 2x25 mm2</v>
      </c>
      <c r="Y408" s="18" t="str">
        <f t="shared" si="83"/>
        <v xml:space="preserve"> przyłącze napow. nN</v>
      </c>
      <c r="Z408" s="18"/>
      <c r="AA408" s="16"/>
      <c r="AB408" s="35"/>
      <c r="AC408" s="35"/>
      <c r="AD408" s="35"/>
      <c r="AE408" s="35"/>
      <c r="AF408" s="35"/>
      <c r="AG408" s="35"/>
      <c r="AH408" s="35"/>
      <c r="AI408" s="35"/>
    </row>
    <row r="409" spans="1:35" s="9" customFormat="1" ht="30" customHeight="1" thickBot="1" x14ac:dyDescent="0.25">
      <c r="A409" s="10"/>
      <c r="B409" s="75"/>
      <c r="C409" s="10"/>
      <c r="D409" s="10"/>
      <c r="E409" s="56"/>
      <c r="F409" s="10"/>
      <c r="G409" s="65"/>
      <c r="H409" s="10"/>
      <c r="I409" s="27"/>
      <c r="J409" s="27"/>
      <c r="K409" s="27"/>
      <c r="L409" s="83"/>
      <c r="M409" s="87">
        <f>E409</f>
        <v>0</v>
      </c>
      <c r="N409" s="84"/>
      <c r="O409" s="30"/>
      <c r="P409" s="33"/>
      <c r="Q409" s="19"/>
      <c r="R409" s="86"/>
      <c r="S409" s="84"/>
      <c r="T409" s="30"/>
      <c r="U409" s="34"/>
      <c r="V409" s="35"/>
      <c r="W409" s="35"/>
      <c r="X409" s="18" t="str">
        <f t="shared" si="82"/>
        <v>AsXSn 4x50 mm2+AsXSn 2x25 mm2</v>
      </c>
      <c r="Y409" s="18" t="str">
        <f t="shared" si="83"/>
        <v xml:space="preserve"> przyłącze napow. nN</v>
      </c>
      <c r="Z409" s="18"/>
      <c r="AA409" s="16"/>
      <c r="AB409" s="35"/>
      <c r="AC409" s="35"/>
      <c r="AD409" s="35"/>
      <c r="AE409" s="35"/>
      <c r="AF409" s="35"/>
      <c r="AG409" s="35"/>
      <c r="AH409" s="35"/>
      <c r="AI409" s="35"/>
    </row>
    <row r="410" spans="1:35" s="9" customFormat="1" ht="30" customHeight="1" thickBot="1" x14ac:dyDescent="0.25">
      <c r="A410" s="10"/>
      <c r="B410" s="75"/>
      <c r="C410" s="10"/>
      <c r="D410" s="10"/>
      <c r="E410" s="56"/>
      <c r="F410" s="10"/>
      <c r="G410" s="65"/>
      <c r="H410" s="10"/>
      <c r="I410" s="27"/>
      <c r="J410" s="27"/>
      <c r="K410" s="27"/>
      <c r="L410" s="83"/>
      <c r="M410" s="87">
        <f>E410</f>
        <v>0</v>
      </c>
      <c r="N410" s="84"/>
      <c r="O410" s="30"/>
      <c r="P410" s="89"/>
      <c r="Q410" s="19"/>
      <c r="R410" s="86"/>
      <c r="S410" s="84"/>
      <c r="T410" s="30"/>
      <c r="U410" s="34"/>
      <c r="V410" s="35"/>
      <c r="W410" s="35"/>
      <c r="X410" s="18" t="str">
        <f t="shared" si="82"/>
        <v>AsXSn 4x50 mm2+AsXSn 2x25 mm2</v>
      </c>
      <c r="Y410" s="18" t="str">
        <f t="shared" si="83"/>
        <v xml:space="preserve"> przyłącze napow. nN</v>
      </c>
      <c r="Z410" s="18"/>
      <c r="AA410" s="16"/>
      <c r="AB410" s="35"/>
      <c r="AC410" s="35"/>
      <c r="AD410" s="35"/>
      <c r="AE410" s="35"/>
      <c r="AF410" s="35"/>
      <c r="AG410" s="35"/>
      <c r="AH410" s="35"/>
      <c r="AI410" s="35"/>
    </row>
    <row r="411" spans="1:35" s="9" customFormat="1" ht="30" customHeight="1" thickBot="1" x14ac:dyDescent="0.25">
      <c r="A411" s="10"/>
      <c r="B411" s="75"/>
      <c r="C411" s="10"/>
      <c r="D411" s="10"/>
      <c r="E411" s="56"/>
      <c r="F411" s="10"/>
      <c r="G411" s="65"/>
      <c r="H411" s="10"/>
      <c r="I411" s="27"/>
      <c r="J411" s="27"/>
      <c r="K411" s="27"/>
      <c r="L411" s="83"/>
      <c r="M411" s="87"/>
      <c r="N411" s="84"/>
      <c r="O411" s="30"/>
      <c r="P411" s="89"/>
      <c r="Q411" s="19"/>
      <c r="R411" s="86"/>
      <c r="S411" s="84"/>
      <c r="T411" s="30"/>
      <c r="U411" s="34"/>
      <c r="V411" s="35"/>
      <c r="W411" s="35"/>
      <c r="X411" s="18" t="str">
        <f t="shared" si="82"/>
        <v>AsXSn 4x50 mm2+AsXSn 2x25 mm2</v>
      </c>
      <c r="Y411" s="18" t="str">
        <f t="shared" si="83"/>
        <v xml:space="preserve"> przyłącze napow. nN</v>
      </c>
      <c r="Z411" s="18"/>
      <c r="AA411" s="16"/>
      <c r="AB411" s="35"/>
      <c r="AC411" s="35"/>
      <c r="AD411" s="35"/>
      <c r="AE411" s="35"/>
      <c r="AF411" s="35"/>
      <c r="AG411" s="35"/>
      <c r="AH411" s="35"/>
      <c r="AI411" s="35"/>
    </row>
    <row r="412" spans="1:35" s="9" customFormat="1" ht="30" customHeight="1" thickBot="1" x14ac:dyDescent="0.25">
      <c r="A412" s="10"/>
      <c r="B412" s="75"/>
      <c r="C412" s="10"/>
      <c r="D412" s="10"/>
      <c r="E412" s="56"/>
      <c r="F412" s="10"/>
      <c r="G412" s="65"/>
      <c r="H412" s="10"/>
      <c r="I412" s="27"/>
      <c r="J412" s="27"/>
      <c r="K412" s="27"/>
      <c r="L412" s="83"/>
      <c r="M412" s="87"/>
      <c r="N412" s="84"/>
      <c r="O412" s="30"/>
      <c r="P412" s="33"/>
      <c r="Q412" s="19"/>
      <c r="R412" s="86"/>
      <c r="S412" s="84"/>
      <c r="T412" s="30"/>
      <c r="U412" s="34"/>
      <c r="V412" s="35"/>
      <c r="W412" s="35"/>
      <c r="X412" s="18" t="str">
        <f t="shared" si="82"/>
        <v>AsXSn 4x50 mm2+AsXSn 2x25 mm2</v>
      </c>
      <c r="Y412" s="18" t="str">
        <f t="shared" si="83"/>
        <v xml:space="preserve"> przyłącze napow. nN</v>
      </c>
      <c r="Z412" s="18"/>
      <c r="AA412" s="16"/>
      <c r="AB412" s="35"/>
      <c r="AC412" s="35"/>
      <c r="AD412" s="35"/>
      <c r="AE412" s="35"/>
      <c r="AF412" s="35"/>
      <c r="AG412" s="35"/>
      <c r="AH412" s="35"/>
      <c r="AI412" s="35"/>
    </row>
    <row r="413" spans="1:35" s="9" customFormat="1" ht="30" customHeight="1" thickBot="1" x14ac:dyDescent="0.25">
      <c r="A413" s="10"/>
      <c r="B413" s="75"/>
      <c r="C413" s="10"/>
      <c r="D413" s="10"/>
      <c r="E413" s="56"/>
      <c r="F413" s="10"/>
      <c r="G413" s="65"/>
      <c r="H413" s="10"/>
      <c r="I413" s="27"/>
      <c r="J413" s="27"/>
      <c r="K413" s="27"/>
      <c r="L413" s="83"/>
      <c r="M413" s="87"/>
      <c r="N413" s="84"/>
      <c r="O413" s="30"/>
      <c r="P413" s="89"/>
      <c r="Q413" s="19"/>
      <c r="R413" s="86"/>
      <c r="S413" s="84"/>
      <c r="T413" s="30"/>
      <c r="U413" s="34"/>
      <c r="V413" s="35"/>
      <c r="W413" s="35"/>
      <c r="X413" s="18" t="str">
        <f t="shared" si="82"/>
        <v>AsXSn 4x50 mm2+AsXSn 2x25 mm2</v>
      </c>
      <c r="Y413" s="18" t="str">
        <f t="shared" si="83"/>
        <v xml:space="preserve"> przyłącze napow. nN</v>
      </c>
      <c r="Z413" s="18"/>
      <c r="AA413" s="16"/>
      <c r="AB413" s="35"/>
      <c r="AC413" s="35"/>
      <c r="AD413" s="35"/>
      <c r="AE413" s="35"/>
      <c r="AF413" s="35"/>
      <c r="AG413" s="35"/>
      <c r="AH413" s="35"/>
      <c r="AI413" s="35"/>
    </row>
    <row r="414" spans="1:35" s="9" customFormat="1" ht="30" customHeight="1" thickBot="1" x14ac:dyDescent="0.25">
      <c r="A414" s="10"/>
      <c r="B414" s="75"/>
      <c r="C414" s="10"/>
      <c r="D414" s="10"/>
      <c r="E414" s="56"/>
      <c r="F414" s="10"/>
      <c r="G414" s="65"/>
      <c r="H414" s="10"/>
      <c r="I414" s="27"/>
      <c r="J414" s="27"/>
      <c r="K414" s="27"/>
      <c r="L414" s="83"/>
      <c r="M414" s="87"/>
      <c r="N414" s="84"/>
      <c r="O414" s="30"/>
      <c r="P414" s="89"/>
      <c r="Q414" s="19"/>
      <c r="R414" s="86"/>
      <c r="S414" s="84"/>
      <c r="T414" s="30"/>
      <c r="U414" s="34"/>
      <c r="V414" s="35"/>
      <c r="W414" s="35"/>
      <c r="X414" s="18" t="str">
        <f t="shared" si="82"/>
        <v>AsXSn 4x50 mm2+AsXSn 2x25 mm2</v>
      </c>
      <c r="Y414" s="18" t="str">
        <f t="shared" si="83"/>
        <v xml:space="preserve"> przyłącze napow. nN</v>
      </c>
      <c r="Z414" s="18"/>
      <c r="AA414" s="16"/>
      <c r="AB414" s="35"/>
      <c r="AC414" s="35"/>
      <c r="AD414" s="35"/>
      <c r="AE414" s="35"/>
      <c r="AF414" s="35"/>
      <c r="AG414" s="35"/>
      <c r="AH414" s="35"/>
      <c r="AI414" s="35"/>
    </row>
    <row r="415" spans="1:35" s="9" customFormat="1" ht="30" customHeight="1" thickBot="1" x14ac:dyDescent="0.25">
      <c r="A415" s="10"/>
      <c r="B415" s="75"/>
      <c r="C415" s="10"/>
      <c r="D415" s="10"/>
      <c r="E415" s="56"/>
      <c r="F415" s="10"/>
      <c r="G415" s="65"/>
      <c r="H415" s="10"/>
      <c r="I415" s="27"/>
      <c r="J415" s="27"/>
      <c r="K415" s="27"/>
      <c r="L415" s="83"/>
      <c r="M415" s="87"/>
      <c r="N415" s="84"/>
      <c r="O415" s="30"/>
      <c r="P415" s="89"/>
      <c r="Q415" s="19"/>
      <c r="R415" s="86"/>
      <c r="S415" s="84"/>
      <c r="T415" s="30"/>
      <c r="U415" s="34"/>
      <c r="V415" s="35"/>
      <c r="W415" s="35"/>
      <c r="X415" s="18" t="str">
        <f t="shared" si="82"/>
        <v>AsXSn 4x50 mm2+AsXSn 2x25 mm2</v>
      </c>
      <c r="Y415" s="18" t="str">
        <f t="shared" si="83"/>
        <v xml:space="preserve"> przyłącze napow. nN</v>
      </c>
      <c r="Z415" s="18"/>
      <c r="AA415" s="16"/>
      <c r="AB415" s="35"/>
      <c r="AC415" s="35"/>
      <c r="AD415" s="35"/>
      <c r="AE415" s="35"/>
      <c r="AF415" s="35"/>
      <c r="AG415" s="35"/>
      <c r="AH415" s="35"/>
      <c r="AI415" s="35"/>
    </row>
    <row r="416" spans="1:35" s="9" customFormat="1" ht="30" customHeight="1" thickBot="1" x14ac:dyDescent="0.25">
      <c r="A416" s="10"/>
      <c r="B416" s="75"/>
      <c r="C416" s="10"/>
      <c r="D416" s="10"/>
      <c r="E416" s="56"/>
      <c r="F416" s="10"/>
      <c r="G416" s="65"/>
      <c r="H416" s="10"/>
      <c r="I416" s="27"/>
      <c r="J416" s="27"/>
      <c r="K416" s="27"/>
      <c r="L416" s="71"/>
      <c r="M416" s="87"/>
      <c r="N416" s="84"/>
      <c r="O416" s="30"/>
      <c r="P416" s="89"/>
      <c r="Q416" s="19"/>
      <c r="R416" s="86"/>
      <c r="S416" s="84"/>
      <c r="T416" s="30"/>
      <c r="U416" s="34"/>
      <c r="V416" s="35"/>
      <c r="W416" s="35"/>
      <c r="X416" s="18" t="str">
        <f t="shared" si="82"/>
        <v>AsXSn 4x50 mm2+AsXSn 2x25 mm2</v>
      </c>
      <c r="Y416" s="18" t="str">
        <f t="shared" si="83"/>
        <v xml:space="preserve"> przyłącze napow. nN</v>
      </c>
      <c r="Z416" s="18"/>
      <c r="AA416" s="16"/>
      <c r="AB416" s="35"/>
      <c r="AC416" s="35"/>
      <c r="AD416" s="35"/>
      <c r="AE416" s="35"/>
      <c r="AF416" s="35"/>
      <c r="AG416" s="35"/>
      <c r="AH416" s="35"/>
      <c r="AI416" s="35"/>
    </row>
    <row r="417" spans="1:35" s="9" customFormat="1" ht="30" customHeight="1" thickBot="1" x14ac:dyDescent="0.25">
      <c r="A417" s="10"/>
      <c r="B417" s="92"/>
      <c r="C417" s="10"/>
      <c r="D417" s="10"/>
      <c r="E417" s="56"/>
      <c r="F417" s="10"/>
      <c r="G417" s="13"/>
      <c r="H417" s="10"/>
      <c r="I417" s="27"/>
      <c r="J417" s="27"/>
      <c r="K417" s="27"/>
      <c r="L417" s="83"/>
      <c r="M417" s="87"/>
      <c r="N417" s="84"/>
      <c r="O417" s="30"/>
      <c r="P417" s="89"/>
      <c r="Q417" s="19"/>
      <c r="R417" s="86"/>
      <c r="S417" s="84"/>
      <c r="T417" s="30"/>
      <c r="U417" s="34"/>
      <c r="V417" s="35"/>
      <c r="W417" s="35"/>
      <c r="X417" s="18" t="str">
        <f t="shared" si="82"/>
        <v>AsXSn 4x50 mm2+AsXSn 2x25 mm2</v>
      </c>
      <c r="Y417" s="18" t="str">
        <f t="shared" si="83"/>
        <v xml:space="preserve"> przyłącze napow. nN</v>
      </c>
      <c r="Z417" s="18"/>
      <c r="AA417" s="16"/>
      <c r="AB417" s="35"/>
      <c r="AC417" s="35"/>
      <c r="AD417" s="35"/>
      <c r="AE417" s="35"/>
      <c r="AF417" s="35"/>
      <c r="AG417" s="35"/>
      <c r="AH417" s="35"/>
      <c r="AI417" s="35"/>
    </row>
    <row r="418" spans="1:35" s="9" customFormat="1" ht="30" customHeight="1" x14ac:dyDescent="0.2">
      <c r="A418" s="10"/>
      <c r="B418" s="92"/>
      <c r="C418" s="54"/>
      <c r="D418" s="54"/>
      <c r="E418" s="53"/>
      <c r="F418" s="54"/>
      <c r="G418" s="88"/>
      <c r="H418" s="54"/>
      <c r="I418" s="54"/>
      <c r="J418" s="54"/>
      <c r="K418" s="27"/>
      <c r="L418" s="83"/>
      <c r="M418" s="87"/>
      <c r="N418" s="30"/>
      <c r="O418" s="30"/>
      <c r="P418" s="33"/>
      <c r="Q418" s="19"/>
      <c r="R418" s="30"/>
      <c r="S418" s="30"/>
      <c r="T418" s="30"/>
      <c r="U418" s="34"/>
      <c r="V418" s="35"/>
      <c r="W418" s="35"/>
      <c r="X418" s="18" t="str">
        <f t="shared" si="82"/>
        <v>AsXSn 4x50 mm2+AsXSn 2x25 mm2</v>
      </c>
      <c r="Y418" s="18" t="str">
        <f t="shared" si="83"/>
        <v xml:space="preserve"> przyłącze napow. nN</v>
      </c>
      <c r="Z418" s="18"/>
      <c r="AA418" s="16"/>
      <c r="AB418" s="35"/>
      <c r="AC418" s="35"/>
      <c r="AD418" s="35"/>
      <c r="AE418" s="35"/>
      <c r="AF418" s="35"/>
      <c r="AG418" s="35"/>
      <c r="AH418" s="35"/>
      <c r="AI418" s="35"/>
    </row>
    <row r="419" spans="1:35" s="9" customFormat="1" ht="30" customHeight="1" x14ac:dyDescent="0.2">
      <c r="A419" s="10"/>
      <c r="B419" s="92"/>
      <c r="C419" s="54"/>
      <c r="D419" s="54"/>
      <c r="E419" s="53"/>
      <c r="F419" s="54"/>
      <c r="G419" s="88"/>
      <c r="H419" s="54"/>
      <c r="I419" s="54"/>
      <c r="J419" s="54"/>
      <c r="K419" s="27"/>
      <c r="L419" s="71"/>
      <c r="M419" s="87"/>
      <c r="N419" s="30"/>
      <c r="O419" s="30"/>
      <c r="P419" s="33"/>
      <c r="Q419" s="19"/>
      <c r="R419" s="30"/>
      <c r="S419" s="30"/>
      <c r="T419" s="30"/>
      <c r="U419" s="34"/>
      <c r="V419" s="35"/>
      <c r="W419" s="35"/>
      <c r="X419" s="18" t="str">
        <f t="shared" si="82"/>
        <v>AsXSn 4x50 mm2+AsXSn 2x25 mm2</v>
      </c>
      <c r="Y419" s="18" t="str">
        <f t="shared" si="83"/>
        <v xml:space="preserve"> przyłącze napow. nN</v>
      </c>
      <c r="Z419" s="18"/>
      <c r="AA419" s="16"/>
      <c r="AB419" s="35"/>
      <c r="AC419" s="35"/>
      <c r="AD419" s="35"/>
      <c r="AE419" s="35"/>
      <c r="AF419" s="35"/>
      <c r="AG419" s="35"/>
      <c r="AH419" s="35"/>
      <c r="AI419" s="35"/>
    </row>
    <row r="420" spans="1:35" s="9" customFormat="1" ht="30" customHeight="1" x14ac:dyDescent="0.2">
      <c r="A420" s="10"/>
      <c r="B420" s="75"/>
      <c r="C420" s="10"/>
      <c r="D420" s="56"/>
      <c r="E420" s="56"/>
      <c r="F420" s="10"/>
      <c r="G420" s="65"/>
      <c r="H420" s="10"/>
      <c r="I420" s="27"/>
      <c r="J420" s="27"/>
      <c r="K420" s="27"/>
      <c r="L420" s="83"/>
      <c r="M420" s="87"/>
      <c r="N420" s="84"/>
      <c r="O420" s="30"/>
      <c r="P420" s="33"/>
      <c r="Q420" s="19"/>
      <c r="R420" s="84"/>
      <c r="S420" s="30"/>
      <c r="T420" s="30"/>
      <c r="U420" s="34"/>
      <c r="V420" s="35"/>
      <c r="W420" s="35"/>
      <c r="X420" s="18" t="str">
        <f t="shared" si="82"/>
        <v>AsXSn 4x50 mm2+AsXSn 2x25 mm2</v>
      </c>
      <c r="Y420" s="18" t="str">
        <f t="shared" si="83"/>
        <v xml:space="preserve"> przyłącze napow. nN</v>
      </c>
      <c r="Z420" s="18"/>
      <c r="AA420" s="16"/>
      <c r="AB420" s="35"/>
      <c r="AC420" s="35"/>
      <c r="AD420" s="35"/>
      <c r="AE420" s="35"/>
      <c r="AF420" s="35"/>
      <c r="AG420" s="35"/>
      <c r="AH420" s="35"/>
      <c r="AI420" s="35"/>
    </row>
    <row r="421" spans="1:35" s="9" customFormat="1" ht="30" customHeight="1" thickBot="1" x14ac:dyDescent="0.25">
      <c r="A421" s="10"/>
      <c r="B421" s="75"/>
      <c r="C421" s="10"/>
      <c r="D421" s="56"/>
      <c r="E421" s="56"/>
      <c r="F421" s="10"/>
      <c r="G421" s="65"/>
      <c r="H421" s="10"/>
      <c r="I421" s="27"/>
      <c r="J421" s="27"/>
      <c r="K421" s="27"/>
      <c r="L421" s="73"/>
      <c r="M421" s="87"/>
      <c r="N421" s="84"/>
      <c r="O421" s="30"/>
      <c r="P421" s="33"/>
      <c r="Q421" s="19"/>
      <c r="R421" s="84"/>
      <c r="S421" s="30"/>
      <c r="T421" s="30"/>
      <c r="U421" s="34"/>
      <c r="V421" s="35"/>
      <c r="W421" s="35"/>
      <c r="X421" s="18" t="str">
        <f t="shared" si="82"/>
        <v>AsXSn 4x50 mm2+AsXSn 2x25 mm2</v>
      </c>
      <c r="Y421" s="18" t="str">
        <f t="shared" si="83"/>
        <v xml:space="preserve"> przyłącze napow. nN</v>
      </c>
      <c r="Z421" s="18"/>
      <c r="AA421" s="16"/>
      <c r="AB421" s="35"/>
      <c r="AC421" s="35"/>
      <c r="AD421" s="35"/>
      <c r="AE421" s="35"/>
      <c r="AF421" s="35"/>
      <c r="AG421" s="35"/>
      <c r="AH421" s="35"/>
      <c r="AI421" s="35"/>
    </row>
    <row r="422" spans="1:35" s="9" customFormat="1" ht="30" customHeight="1" thickBot="1" x14ac:dyDescent="0.25">
      <c r="A422" s="10"/>
      <c r="B422" s="75"/>
      <c r="C422" s="10"/>
      <c r="D422" s="56"/>
      <c r="E422" s="56"/>
      <c r="F422" s="10"/>
      <c r="G422" s="65"/>
      <c r="H422" s="10"/>
      <c r="I422" s="27"/>
      <c r="J422" s="27"/>
      <c r="K422" s="27"/>
      <c r="L422" s="83"/>
      <c r="M422" s="87"/>
      <c r="N422" s="84"/>
      <c r="O422" s="30"/>
      <c r="P422" s="89"/>
      <c r="Q422" s="19"/>
      <c r="R422" s="84"/>
      <c r="S422" s="30"/>
      <c r="T422" s="30"/>
      <c r="U422" s="34"/>
      <c r="V422" s="35"/>
      <c r="W422" s="35"/>
      <c r="X422" s="18" t="str">
        <f t="shared" si="82"/>
        <v>AsXSn 4x50 mm2+AsXSn 2x25 mm2</v>
      </c>
      <c r="Y422" s="18" t="str">
        <f t="shared" si="83"/>
        <v xml:space="preserve"> przyłącze napow. nN</v>
      </c>
      <c r="Z422" s="18"/>
      <c r="AA422" s="16"/>
      <c r="AB422" s="35"/>
      <c r="AC422" s="35"/>
      <c r="AD422" s="35"/>
      <c r="AE422" s="35"/>
      <c r="AF422" s="35"/>
      <c r="AG422" s="35"/>
      <c r="AH422" s="35"/>
      <c r="AI422" s="35"/>
    </row>
    <row r="423" spans="1:35" s="9" customFormat="1" ht="30" customHeight="1" thickBot="1" x14ac:dyDescent="0.25">
      <c r="A423" s="10"/>
      <c r="B423" s="75"/>
      <c r="C423" s="10"/>
      <c r="D423" s="56"/>
      <c r="E423" s="56"/>
      <c r="F423" s="10"/>
      <c r="G423" s="65"/>
      <c r="H423" s="10"/>
      <c r="I423" s="27"/>
      <c r="J423" s="27"/>
      <c r="K423" s="27"/>
      <c r="L423" s="83"/>
      <c r="M423" s="87"/>
      <c r="N423" s="84"/>
      <c r="O423" s="30"/>
      <c r="P423" s="89"/>
      <c r="Q423" s="19"/>
      <c r="R423" s="84"/>
      <c r="S423" s="30"/>
      <c r="T423" s="30"/>
      <c r="U423" s="34"/>
      <c r="V423" s="35"/>
      <c r="W423" s="35"/>
      <c r="X423" s="18" t="str">
        <f t="shared" si="82"/>
        <v>AsXSn 4x50 mm2+AsXSn 2x25 mm2</v>
      </c>
      <c r="Y423" s="18" t="str">
        <f t="shared" si="83"/>
        <v xml:space="preserve"> przyłącze napow. nN</v>
      </c>
      <c r="Z423" s="18"/>
      <c r="AA423" s="16"/>
      <c r="AB423" s="35"/>
      <c r="AC423" s="35"/>
      <c r="AD423" s="35"/>
      <c r="AE423" s="35"/>
      <c r="AF423" s="35"/>
      <c r="AG423" s="35"/>
      <c r="AH423" s="35"/>
      <c r="AI423" s="35"/>
    </row>
    <row r="424" spans="1:35" s="9" customFormat="1" ht="30" customHeight="1" x14ac:dyDescent="0.2">
      <c r="A424" s="10"/>
      <c r="B424" s="75"/>
      <c r="C424" s="10"/>
      <c r="D424" s="56"/>
      <c r="E424" s="56"/>
      <c r="F424" s="10"/>
      <c r="G424" s="65"/>
      <c r="H424" s="10"/>
      <c r="I424" s="27"/>
      <c r="J424" s="27"/>
      <c r="K424" s="27"/>
      <c r="L424" s="83"/>
      <c r="M424" s="87"/>
      <c r="N424" s="84"/>
      <c r="O424" s="30"/>
      <c r="P424" s="33"/>
      <c r="Q424" s="19"/>
      <c r="R424" s="84"/>
      <c r="S424" s="30"/>
      <c r="T424" s="30"/>
      <c r="U424" s="34"/>
      <c r="V424" s="35"/>
      <c r="W424" s="35"/>
      <c r="X424" s="18" t="str">
        <f t="shared" si="82"/>
        <v>AsXSn 4x50 mm2+AsXSn 2x25 mm2</v>
      </c>
      <c r="Y424" s="18" t="str">
        <f t="shared" si="83"/>
        <v xml:space="preserve"> przyłącze napow. nN</v>
      </c>
      <c r="Z424" s="18"/>
      <c r="AA424" s="16"/>
      <c r="AB424" s="35"/>
      <c r="AC424" s="35"/>
      <c r="AD424" s="35"/>
      <c r="AE424" s="35"/>
      <c r="AF424" s="35"/>
      <c r="AG424" s="35"/>
      <c r="AH424" s="35"/>
      <c r="AI424" s="35"/>
    </row>
    <row r="425" spans="1:35" s="9" customFormat="1" ht="30" customHeight="1" x14ac:dyDescent="0.2">
      <c r="A425" s="10"/>
      <c r="B425" s="75"/>
      <c r="C425" s="10"/>
      <c r="D425" s="56"/>
      <c r="E425" s="56"/>
      <c r="F425" s="10"/>
      <c r="G425" s="65"/>
      <c r="H425" s="10"/>
      <c r="I425" s="27"/>
      <c r="J425" s="27"/>
      <c r="K425" s="27"/>
      <c r="L425" s="71"/>
      <c r="M425" s="87"/>
      <c r="N425" s="84"/>
      <c r="O425" s="84"/>
      <c r="P425" s="33"/>
      <c r="Q425" s="19"/>
      <c r="R425" s="84"/>
      <c r="S425" s="30"/>
      <c r="T425" s="30"/>
      <c r="U425" s="34"/>
      <c r="V425" s="35"/>
      <c r="W425" s="35"/>
      <c r="X425" s="18" t="str">
        <f t="shared" si="82"/>
        <v>AsXSn 4x50 mm2+AsXSn 2x25 mm2</v>
      </c>
      <c r="Y425" s="18" t="str">
        <f t="shared" si="83"/>
        <v xml:space="preserve"> przyłącze napow. nN</v>
      </c>
      <c r="Z425" s="18"/>
      <c r="AA425" s="16"/>
      <c r="AB425" s="35"/>
      <c r="AC425" s="35"/>
      <c r="AD425" s="35"/>
      <c r="AE425" s="35"/>
      <c r="AF425" s="35"/>
      <c r="AG425" s="35"/>
      <c r="AH425" s="35"/>
      <c r="AI425" s="35"/>
    </row>
    <row r="426" spans="1:35" s="9" customFormat="1" ht="30" customHeight="1" x14ac:dyDescent="0.2">
      <c r="A426" s="10"/>
      <c r="B426" s="75"/>
      <c r="C426" s="54"/>
      <c r="D426" s="54"/>
      <c r="E426" s="53"/>
      <c r="F426" s="54"/>
      <c r="G426" s="88"/>
      <c r="H426" s="54"/>
      <c r="I426" s="54"/>
      <c r="J426" s="54"/>
      <c r="K426" s="27"/>
      <c r="L426" s="71"/>
      <c r="M426" s="87"/>
      <c r="N426" s="30"/>
      <c r="O426" s="30"/>
      <c r="P426" s="33"/>
      <c r="Q426" s="19"/>
      <c r="R426" s="30"/>
      <c r="S426" s="30"/>
      <c r="T426" s="30"/>
      <c r="U426" s="34"/>
      <c r="V426" s="35"/>
      <c r="W426" s="35"/>
      <c r="X426" s="18"/>
      <c r="Y426" s="18"/>
      <c r="Z426" s="18"/>
      <c r="AA426" s="16"/>
      <c r="AB426" s="35"/>
      <c r="AC426" s="35"/>
      <c r="AD426" s="35"/>
      <c r="AE426" s="35"/>
      <c r="AF426" s="35"/>
      <c r="AG426" s="35"/>
      <c r="AH426" s="35"/>
      <c r="AI426" s="35"/>
    </row>
    <row r="427" spans="1:35" s="9" customFormat="1" ht="30" customHeight="1" x14ac:dyDescent="0.2">
      <c r="A427" s="10"/>
      <c r="B427" s="75"/>
      <c r="C427" s="54"/>
      <c r="D427" s="54"/>
      <c r="E427" s="53"/>
      <c r="F427" s="54"/>
      <c r="G427" s="88"/>
      <c r="H427" s="54"/>
      <c r="I427" s="54"/>
      <c r="J427" s="54"/>
      <c r="K427" s="27"/>
      <c r="L427" s="71"/>
      <c r="M427" s="87"/>
      <c r="N427" s="30"/>
      <c r="O427" s="30"/>
      <c r="P427" s="33"/>
      <c r="Q427" s="19"/>
      <c r="R427" s="30"/>
      <c r="S427" s="30"/>
      <c r="T427" s="30"/>
      <c r="U427" s="34"/>
      <c r="V427" s="35"/>
      <c r="W427" s="35"/>
      <c r="X427" s="18"/>
      <c r="Y427" s="18"/>
      <c r="Z427" s="18"/>
      <c r="AA427" s="16"/>
      <c r="AB427" s="35"/>
      <c r="AC427" s="35"/>
      <c r="AD427" s="35"/>
      <c r="AE427" s="35"/>
      <c r="AF427" s="35"/>
      <c r="AG427" s="35"/>
      <c r="AH427" s="35"/>
      <c r="AI427" s="35"/>
    </row>
    <row r="428" spans="1:35" s="9" customFormat="1" ht="30" customHeight="1" x14ac:dyDescent="0.2">
      <c r="A428" s="10"/>
      <c r="B428" s="75"/>
      <c r="C428" s="10"/>
      <c r="D428" s="10"/>
      <c r="E428" s="56"/>
      <c r="F428" s="10"/>
      <c r="G428" s="65"/>
      <c r="H428" s="10"/>
      <c r="I428" s="10"/>
      <c r="J428" s="10"/>
      <c r="K428" s="10"/>
      <c r="L428" s="71"/>
      <c r="M428" s="87"/>
      <c r="N428" s="30"/>
      <c r="O428" s="30"/>
      <c r="P428" s="33"/>
      <c r="Q428" s="19"/>
      <c r="R428" s="30"/>
      <c r="S428" s="30"/>
      <c r="T428" s="30"/>
      <c r="U428" s="34"/>
      <c r="V428" s="35"/>
      <c r="W428" s="35"/>
      <c r="X428" s="18"/>
      <c r="Y428" s="18"/>
      <c r="Z428" s="18"/>
      <c r="AA428" s="16"/>
      <c r="AB428" s="35"/>
      <c r="AC428" s="35"/>
      <c r="AD428" s="35"/>
      <c r="AE428" s="35"/>
      <c r="AF428" s="35"/>
      <c r="AG428" s="35"/>
      <c r="AH428" s="35"/>
      <c r="AI428" s="35"/>
    </row>
    <row r="429" spans="1:35" s="9" customFormat="1" ht="30" customHeight="1" x14ac:dyDescent="0.2">
      <c r="A429" s="10"/>
      <c r="B429" s="75"/>
      <c r="C429" s="10"/>
      <c r="D429" s="53"/>
      <c r="E429" s="53"/>
      <c r="F429" s="10"/>
      <c r="G429" s="65"/>
      <c r="H429" s="10"/>
      <c r="I429" s="27"/>
      <c r="J429" s="27"/>
      <c r="K429" s="27"/>
      <c r="L429" s="83"/>
      <c r="M429" s="87"/>
      <c r="N429" s="84"/>
      <c r="O429" s="30"/>
      <c r="P429" s="33"/>
      <c r="Q429" s="19"/>
      <c r="R429" s="84"/>
      <c r="S429" s="30"/>
      <c r="T429" s="30"/>
      <c r="U429" s="34"/>
      <c r="V429" s="35"/>
      <c r="W429" s="35"/>
      <c r="X429" s="18" t="str">
        <f t="shared" ref="X429:X442" si="84">IF(R429="4xAL50 + 2xAL25", ("AL.  4x50 mm2+AL. 2x25 mm2"), ("AsXSn 4x50 mm2+AsXSn 2x25 mm2"))</f>
        <v>AsXSn 4x50 mm2+AsXSn 2x25 mm2</v>
      </c>
      <c r="Y429" s="18" t="str">
        <f t="shared" ref="Y429:Y492" si="85">IF(S429="T",(", lampa OU, przyłącze napow. nN"), (" przyłącze napow. nN"))</f>
        <v xml:space="preserve"> przyłącze napow. nN</v>
      </c>
      <c r="Z429" s="18"/>
      <c r="AA429" s="16"/>
      <c r="AB429" s="35"/>
      <c r="AC429" s="35"/>
      <c r="AD429" s="35"/>
      <c r="AE429" s="35"/>
      <c r="AF429" s="35"/>
      <c r="AG429" s="35"/>
      <c r="AH429" s="35"/>
      <c r="AI429" s="35"/>
    </row>
    <row r="430" spans="1:35" s="9" customFormat="1" ht="30" customHeight="1" x14ac:dyDescent="0.2">
      <c r="A430" s="10"/>
      <c r="B430" s="75"/>
      <c r="C430" s="10"/>
      <c r="D430" s="56"/>
      <c r="E430" s="56"/>
      <c r="F430" s="10"/>
      <c r="G430" s="65"/>
      <c r="H430" s="10"/>
      <c r="I430" s="27"/>
      <c r="J430" s="27"/>
      <c r="K430" s="27"/>
      <c r="L430" s="71"/>
      <c r="M430" s="87"/>
      <c r="N430" s="84"/>
      <c r="O430" s="30"/>
      <c r="P430" s="33"/>
      <c r="Q430" s="19"/>
      <c r="R430" s="84"/>
      <c r="S430" s="30"/>
      <c r="T430" s="30"/>
      <c r="U430" s="34"/>
      <c r="V430" s="35"/>
      <c r="W430" s="35"/>
      <c r="X430" s="18" t="str">
        <f t="shared" si="84"/>
        <v>AsXSn 4x50 mm2+AsXSn 2x25 mm2</v>
      </c>
      <c r="Y430" s="18" t="str">
        <f t="shared" si="85"/>
        <v xml:space="preserve"> przyłącze napow. nN</v>
      </c>
      <c r="Z430" s="18"/>
      <c r="AA430" s="16"/>
      <c r="AB430" s="35"/>
      <c r="AC430" s="35"/>
      <c r="AD430" s="35"/>
      <c r="AE430" s="35"/>
      <c r="AF430" s="35"/>
      <c r="AG430" s="35"/>
      <c r="AH430" s="35"/>
      <c r="AI430" s="35"/>
    </row>
    <row r="431" spans="1:35" s="9" customFormat="1" ht="30" customHeight="1" thickBot="1" x14ac:dyDescent="0.25">
      <c r="A431" s="10"/>
      <c r="B431" s="92"/>
      <c r="C431" s="10"/>
      <c r="D431" s="53"/>
      <c r="E431" s="53"/>
      <c r="F431" s="10"/>
      <c r="G431" s="65"/>
      <c r="H431" s="10"/>
      <c r="I431" s="27"/>
      <c r="J431" s="27"/>
      <c r="K431" s="27"/>
      <c r="L431" s="83"/>
      <c r="M431" s="87">
        <f>E431</f>
        <v>0</v>
      </c>
      <c r="N431" s="84"/>
      <c r="O431" s="30"/>
      <c r="P431" s="33"/>
      <c r="Q431" s="19"/>
      <c r="R431" s="84"/>
      <c r="S431" s="30"/>
      <c r="T431" s="30"/>
      <c r="U431" s="34"/>
      <c r="V431" s="35"/>
      <c r="W431" s="35"/>
      <c r="X431" s="18" t="str">
        <f t="shared" si="84"/>
        <v>AsXSn 4x50 mm2+AsXSn 2x25 mm2</v>
      </c>
      <c r="Y431" s="18" t="str">
        <f t="shared" si="85"/>
        <v xml:space="preserve"> przyłącze napow. nN</v>
      </c>
      <c r="Z431" s="18"/>
      <c r="AA431" s="16"/>
      <c r="AB431" s="35"/>
      <c r="AC431" s="35"/>
      <c r="AD431" s="35"/>
      <c r="AE431" s="35"/>
      <c r="AF431" s="35"/>
      <c r="AG431" s="35"/>
      <c r="AH431" s="35"/>
      <c r="AI431" s="35"/>
    </row>
    <row r="432" spans="1:35" s="9" customFormat="1" ht="30" customHeight="1" thickBot="1" x14ac:dyDescent="0.25">
      <c r="A432" s="10"/>
      <c r="B432" s="92"/>
      <c r="C432" s="10"/>
      <c r="D432" s="56"/>
      <c r="E432" s="56"/>
      <c r="F432" s="10"/>
      <c r="G432" s="65"/>
      <c r="H432" s="10"/>
      <c r="I432" s="27"/>
      <c r="J432" s="27"/>
      <c r="K432" s="27"/>
      <c r="L432" s="83"/>
      <c r="M432" s="87"/>
      <c r="N432" s="84"/>
      <c r="O432" s="30"/>
      <c r="P432" s="89"/>
      <c r="Q432" s="19"/>
      <c r="R432" s="84"/>
      <c r="S432" s="30"/>
      <c r="T432" s="30"/>
      <c r="U432" s="34"/>
      <c r="V432" s="35"/>
      <c r="W432" s="35"/>
      <c r="X432" s="18" t="str">
        <f t="shared" si="84"/>
        <v>AsXSn 4x50 mm2+AsXSn 2x25 mm2</v>
      </c>
      <c r="Y432" s="18" t="str">
        <f t="shared" si="85"/>
        <v xml:space="preserve"> przyłącze napow. nN</v>
      </c>
      <c r="Z432" s="18"/>
      <c r="AA432" s="16"/>
      <c r="AB432" s="35"/>
      <c r="AC432" s="35"/>
      <c r="AD432" s="35"/>
      <c r="AE432" s="35"/>
      <c r="AF432" s="35"/>
      <c r="AG432" s="35"/>
      <c r="AH432" s="35"/>
      <c r="AI432" s="35"/>
    </row>
    <row r="433" spans="1:35" s="9" customFormat="1" ht="30" customHeight="1" x14ac:dyDescent="0.2">
      <c r="A433" s="10"/>
      <c r="B433" s="92"/>
      <c r="C433" s="10"/>
      <c r="D433" s="53"/>
      <c r="E433" s="53"/>
      <c r="F433" s="54"/>
      <c r="G433" s="88"/>
      <c r="H433" s="10"/>
      <c r="I433" s="27"/>
      <c r="J433" s="27"/>
      <c r="K433" s="27"/>
      <c r="L433" s="83"/>
      <c r="M433" s="87"/>
      <c r="N433" s="84"/>
      <c r="O433" s="30"/>
      <c r="P433" s="33"/>
      <c r="Q433" s="19"/>
      <c r="R433" s="84"/>
      <c r="S433" s="30"/>
      <c r="T433" s="30"/>
      <c r="U433" s="34"/>
      <c r="V433" s="35"/>
      <c r="W433" s="35"/>
      <c r="X433" s="18" t="str">
        <f t="shared" si="84"/>
        <v>AsXSn 4x50 mm2+AsXSn 2x25 mm2</v>
      </c>
      <c r="Y433" s="18" t="str">
        <f t="shared" si="85"/>
        <v xml:space="preserve"> przyłącze napow. nN</v>
      </c>
      <c r="Z433" s="18"/>
      <c r="AA433" s="16"/>
      <c r="AB433" s="35"/>
      <c r="AC433" s="35"/>
      <c r="AD433" s="35"/>
      <c r="AE433" s="35"/>
      <c r="AF433" s="35"/>
      <c r="AG433" s="35"/>
      <c r="AH433" s="35"/>
      <c r="AI433" s="35"/>
    </row>
    <row r="434" spans="1:35" s="9" customFormat="1" ht="30" customHeight="1" thickBot="1" x14ac:dyDescent="0.25">
      <c r="A434" s="10"/>
      <c r="B434" s="92"/>
      <c r="C434" s="10"/>
      <c r="D434" s="56"/>
      <c r="E434" s="56"/>
      <c r="F434" s="10"/>
      <c r="G434" s="65"/>
      <c r="H434" s="10"/>
      <c r="I434" s="27"/>
      <c r="J434" s="27"/>
      <c r="K434" s="27"/>
      <c r="L434" s="71"/>
      <c r="M434" s="87"/>
      <c r="N434" s="84"/>
      <c r="O434" s="30"/>
      <c r="P434" s="33"/>
      <c r="Q434" s="19"/>
      <c r="R434" s="84"/>
      <c r="S434" s="30"/>
      <c r="T434" s="30"/>
      <c r="U434" s="34"/>
      <c r="V434" s="35"/>
      <c r="W434" s="35"/>
      <c r="X434" s="18" t="str">
        <f t="shared" si="84"/>
        <v>AsXSn 4x50 mm2+AsXSn 2x25 mm2</v>
      </c>
      <c r="Y434" s="18" t="str">
        <f t="shared" si="85"/>
        <v xml:space="preserve"> przyłącze napow. nN</v>
      </c>
      <c r="Z434" s="18"/>
      <c r="AA434" s="16"/>
      <c r="AB434" s="35"/>
      <c r="AC434" s="35"/>
      <c r="AD434" s="35"/>
      <c r="AE434" s="35"/>
      <c r="AF434" s="35"/>
      <c r="AG434" s="35"/>
      <c r="AH434" s="35"/>
      <c r="AI434" s="35"/>
    </row>
    <row r="435" spans="1:35" s="9" customFormat="1" ht="30" customHeight="1" thickBot="1" x14ac:dyDescent="0.25">
      <c r="A435" s="10"/>
      <c r="B435" s="92"/>
      <c r="C435" s="10"/>
      <c r="D435" s="53"/>
      <c r="E435" s="53"/>
      <c r="F435" s="10"/>
      <c r="G435" s="65"/>
      <c r="H435" s="10"/>
      <c r="I435" s="27"/>
      <c r="J435" s="27"/>
      <c r="K435" s="27"/>
      <c r="L435" s="83"/>
      <c r="M435" s="87">
        <f>E435</f>
        <v>0</v>
      </c>
      <c r="N435" s="84"/>
      <c r="O435" s="30"/>
      <c r="P435" s="89"/>
      <c r="Q435" s="19"/>
      <c r="R435" s="84"/>
      <c r="S435" s="30"/>
      <c r="T435" s="30"/>
      <c r="U435" s="34"/>
      <c r="V435" s="35"/>
      <c r="W435" s="35"/>
      <c r="X435" s="18" t="str">
        <f t="shared" si="84"/>
        <v>AsXSn 4x50 mm2+AsXSn 2x25 mm2</v>
      </c>
      <c r="Y435" s="18" t="str">
        <f t="shared" si="85"/>
        <v xml:space="preserve"> przyłącze napow. nN</v>
      </c>
      <c r="Z435" s="18"/>
      <c r="AA435" s="16"/>
      <c r="AB435" s="35"/>
      <c r="AC435" s="35"/>
      <c r="AD435" s="35"/>
      <c r="AE435" s="35"/>
      <c r="AF435" s="35"/>
      <c r="AG435" s="35"/>
      <c r="AH435" s="35"/>
      <c r="AI435" s="35"/>
    </row>
    <row r="436" spans="1:35" s="9" customFormat="1" ht="30" customHeight="1" x14ac:dyDescent="0.2">
      <c r="A436" s="10"/>
      <c r="B436" s="92"/>
      <c r="C436" s="10"/>
      <c r="D436" s="56"/>
      <c r="E436" s="56"/>
      <c r="F436" s="10"/>
      <c r="G436" s="65"/>
      <c r="H436" s="10"/>
      <c r="I436" s="27"/>
      <c r="J436" s="27"/>
      <c r="K436" s="27"/>
      <c r="L436" s="83"/>
      <c r="M436" s="87">
        <f>E436</f>
        <v>0</v>
      </c>
      <c r="N436" s="84"/>
      <c r="O436" s="30"/>
      <c r="P436" s="33"/>
      <c r="Q436" s="19"/>
      <c r="R436" s="84"/>
      <c r="S436" s="30"/>
      <c r="T436" s="30"/>
      <c r="U436" s="34"/>
      <c r="V436" s="35"/>
      <c r="W436" s="35"/>
      <c r="X436" s="18" t="str">
        <f t="shared" si="84"/>
        <v>AsXSn 4x50 mm2+AsXSn 2x25 mm2</v>
      </c>
      <c r="Y436" s="18" t="str">
        <f t="shared" si="85"/>
        <v xml:space="preserve"> przyłącze napow. nN</v>
      </c>
      <c r="Z436" s="18"/>
      <c r="AA436" s="16"/>
      <c r="AB436" s="35"/>
      <c r="AC436" s="35"/>
      <c r="AD436" s="35"/>
      <c r="AE436" s="35"/>
      <c r="AF436" s="35"/>
      <c r="AG436" s="35"/>
      <c r="AH436" s="35"/>
      <c r="AI436" s="35"/>
    </row>
    <row r="437" spans="1:35" s="9" customFormat="1" ht="30" customHeight="1" thickBot="1" x14ac:dyDescent="0.25">
      <c r="A437" s="10"/>
      <c r="B437" s="92"/>
      <c r="C437" s="10"/>
      <c r="D437" s="53"/>
      <c r="E437" s="53"/>
      <c r="F437" s="10"/>
      <c r="G437" s="65"/>
      <c r="H437" s="10"/>
      <c r="I437" s="27"/>
      <c r="J437" s="27"/>
      <c r="K437" s="27"/>
      <c r="L437" s="73"/>
      <c r="M437" s="87">
        <f>E437</f>
        <v>0</v>
      </c>
      <c r="N437" s="84"/>
      <c r="O437" s="30"/>
      <c r="P437" s="33"/>
      <c r="Q437" s="19"/>
      <c r="R437" s="84"/>
      <c r="S437" s="30"/>
      <c r="T437" s="30"/>
      <c r="U437" s="34"/>
      <c r="V437" s="35"/>
      <c r="W437" s="35"/>
      <c r="X437" s="18" t="str">
        <f t="shared" si="84"/>
        <v>AsXSn 4x50 mm2+AsXSn 2x25 mm2</v>
      </c>
      <c r="Y437" s="18" t="str">
        <f t="shared" si="85"/>
        <v xml:space="preserve"> przyłącze napow. nN</v>
      </c>
      <c r="Z437" s="18"/>
      <c r="AA437" s="16"/>
      <c r="AB437" s="35"/>
      <c r="AC437" s="35"/>
      <c r="AD437" s="35"/>
      <c r="AE437" s="35"/>
      <c r="AF437" s="35"/>
      <c r="AG437" s="35"/>
      <c r="AH437" s="35"/>
      <c r="AI437" s="35"/>
    </row>
    <row r="438" spans="1:35" s="9" customFormat="1" ht="30" customHeight="1" thickBot="1" x14ac:dyDescent="0.25">
      <c r="A438" s="10"/>
      <c r="B438" s="92"/>
      <c r="C438" s="10"/>
      <c r="D438" s="56"/>
      <c r="E438" s="56"/>
      <c r="F438" s="10"/>
      <c r="G438" s="65"/>
      <c r="H438" s="10"/>
      <c r="I438" s="27"/>
      <c r="J438" s="27"/>
      <c r="K438" s="27"/>
      <c r="L438" s="83"/>
      <c r="M438" s="87"/>
      <c r="N438" s="84"/>
      <c r="O438" s="30"/>
      <c r="P438" s="89"/>
      <c r="Q438" s="19"/>
      <c r="R438" s="84"/>
      <c r="S438" s="30"/>
      <c r="T438" s="30"/>
      <c r="U438" s="34"/>
      <c r="V438" s="35"/>
      <c r="W438" s="35"/>
      <c r="X438" s="18" t="str">
        <f t="shared" si="84"/>
        <v>AsXSn 4x50 mm2+AsXSn 2x25 mm2</v>
      </c>
      <c r="Y438" s="18" t="str">
        <f t="shared" si="85"/>
        <v xml:space="preserve"> przyłącze napow. nN</v>
      </c>
      <c r="Z438" s="18"/>
      <c r="AA438" s="16"/>
      <c r="AB438" s="35"/>
      <c r="AC438" s="35"/>
      <c r="AD438" s="35"/>
      <c r="AE438" s="35"/>
      <c r="AF438" s="35"/>
      <c r="AG438" s="35"/>
      <c r="AH438" s="35"/>
      <c r="AI438" s="35"/>
    </row>
    <row r="439" spans="1:35" s="9" customFormat="1" ht="30" customHeight="1" x14ac:dyDescent="0.2">
      <c r="A439" s="10"/>
      <c r="B439" s="92"/>
      <c r="C439" s="10"/>
      <c r="D439" s="53"/>
      <c r="E439" s="53"/>
      <c r="F439" s="10"/>
      <c r="G439" s="65"/>
      <c r="H439" s="10"/>
      <c r="I439" s="27"/>
      <c r="J439" s="27"/>
      <c r="K439" s="27"/>
      <c r="L439" s="83"/>
      <c r="M439" s="87"/>
      <c r="N439" s="84"/>
      <c r="O439" s="30"/>
      <c r="P439" s="33"/>
      <c r="Q439" s="19"/>
      <c r="R439" s="84"/>
      <c r="S439" s="30"/>
      <c r="T439" s="30"/>
      <c r="U439" s="34"/>
      <c r="V439" s="35"/>
      <c r="W439" s="35"/>
      <c r="X439" s="18" t="str">
        <f t="shared" si="84"/>
        <v>AsXSn 4x50 mm2+AsXSn 2x25 mm2</v>
      </c>
      <c r="Y439" s="18" t="str">
        <f t="shared" si="85"/>
        <v xml:space="preserve"> przyłącze napow. nN</v>
      </c>
      <c r="Z439" s="18"/>
      <c r="AA439" s="16"/>
      <c r="AB439" s="35"/>
      <c r="AC439" s="35"/>
      <c r="AD439" s="35"/>
      <c r="AE439" s="35"/>
      <c r="AF439" s="35"/>
      <c r="AG439" s="35"/>
      <c r="AH439" s="35"/>
      <c r="AI439" s="35"/>
    </row>
    <row r="440" spans="1:35" s="9" customFormat="1" ht="30" customHeight="1" thickBot="1" x14ac:dyDescent="0.25">
      <c r="A440" s="10"/>
      <c r="B440" s="92"/>
      <c r="C440" s="10"/>
      <c r="D440" s="56"/>
      <c r="E440" s="56"/>
      <c r="F440" s="10"/>
      <c r="G440" s="65"/>
      <c r="H440" s="10"/>
      <c r="I440" s="27"/>
      <c r="J440" s="27"/>
      <c r="K440" s="27"/>
      <c r="L440" s="71"/>
      <c r="M440" s="87"/>
      <c r="N440" s="84"/>
      <c r="O440" s="30"/>
      <c r="P440" s="33"/>
      <c r="Q440" s="19"/>
      <c r="R440" s="84"/>
      <c r="S440" s="30"/>
      <c r="T440" s="30"/>
      <c r="U440" s="34"/>
      <c r="V440" s="35"/>
      <c r="W440" s="35"/>
      <c r="X440" s="18" t="str">
        <f t="shared" si="84"/>
        <v>AsXSn 4x50 mm2+AsXSn 2x25 mm2</v>
      </c>
      <c r="Y440" s="18" t="str">
        <f t="shared" si="85"/>
        <v xml:space="preserve"> przyłącze napow. nN</v>
      </c>
      <c r="Z440" s="18"/>
      <c r="AA440" s="16"/>
      <c r="AB440" s="35"/>
      <c r="AC440" s="35"/>
      <c r="AD440" s="35"/>
      <c r="AE440" s="35"/>
      <c r="AF440" s="35"/>
      <c r="AG440" s="35"/>
      <c r="AH440" s="35"/>
      <c r="AI440" s="35"/>
    </row>
    <row r="441" spans="1:35" s="9" customFormat="1" ht="30" customHeight="1" thickBot="1" x14ac:dyDescent="0.25">
      <c r="A441" s="10"/>
      <c r="B441" s="92"/>
      <c r="C441" s="10"/>
      <c r="D441" s="53"/>
      <c r="E441" s="53"/>
      <c r="F441" s="10"/>
      <c r="G441" s="65"/>
      <c r="H441" s="10"/>
      <c r="I441" s="27"/>
      <c r="J441" s="27"/>
      <c r="K441" s="27"/>
      <c r="L441" s="83"/>
      <c r="M441" s="87">
        <f>E441</f>
        <v>0</v>
      </c>
      <c r="N441" s="84"/>
      <c r="O441" s="30"/>
      <c r="P441" s="89"/>
      <c r="Q441" s="19"/>
      <c r="R441" s="84"/>
      <c r="S441" s="30"/>
      <c r="T441" s="30"/>
      <c r="U441" s="34"/>
      <c r="V441" s="35"/>
      <c r="W441" s="35"/>
      <c r="X441" s="18" t="str">
        <f t="shared" si="84"/>
        <v>AsXSn 4x50 mm2+AsXSn 2x25 mm2</v>
      </c>
      <c r="Y441" s="18" t="str">
        <f t="shared" si="85"/>
        <v xml:space="preserve"> przyłącze napow. nN</v>
      </c>
      <c r="Z441" s="18"/>
      <c r="AA441" s="16"/>
      <c r="AB441" s="35"/>
      <c r="AC441" s="35"/>
      <c r="AD441" s="35"/>
      <c r="AE441" s="35"/>
      <c r="AF441" s="35"/>
      <c r="AG441" s="35"/>
      <c r="AH441" s="35"/>
      <c r="AI441" s="35"/>
    </row>
    <row r="442" spans="1:35" s="9" customFormat="1" ht="30" customHeight="1" thickBot="1" x14ac:dyDescent="0.25">
      <c r="A442" s="10"/>
      <c r="B442" s="92"/>
      <c r="C442" s="10"/>
      <c r="D442" s="56"/>
      <c r="E442" s="56"/>
      <c r="F442" s="10"/>
      <c r="G442" s="65"/>
      <c r="H442" s="10"/>
      <c r="I442" s="27"/>
      <c r="J442" s="27"/>
      <c r="K442" s="27"/>
      <c r="L442" s="83"/>
      <c r="M442" s="87">
        <f>E442</f>
        <v>0</v>
      </c>
      <c r="N442" s="84"/>
      <c r="O442" s="30"/>
      <c r="P442" s="89"/>
      <c r="Q442" s="19"/>
      <c r="R442" s="84"/>
      <c r="S442" s="30"/>
      <c r="T442" s="30"/>
      <c r="U442" s="34"/>
      <c r="V442" s="35"/>
      <c r="W442" s="35"/>
      <c r="X442" s="18" t="str">
        <f t="shared" si="84"/>
        <v>AsXSn 4x50 mm2+AsXSn 2x25 mm2</v>
      </c>
      <c r="Y442" s="18" t="str">
        <f t="shared" si="85"/>
        <v xml:space="preserve"> przyłącze napow. nN</v>
      </c>
      <c r="Z442" s="18"/>
      <c r="AA442" s="16"/>
      <c r="AB442" s="16"/>
      <c r="AC442" s="35"/>
      <c r="AD442" s="35"/>
      <c r="AE442" s="35"/>
      <c r="AF442" s="35"/>
      <c r="AG442" s="35"/>
      <c r="AH442" s="35"/>
      <c r="AI442" s="35"/>
    </row>
    <row r="443" spans="1:35" s="9" customFormat="1" ht="30" customHeight="1" thickBot="1" x14ac:dyDescent="0.25">
      <c r="A443" s="10"/>
      <c r="B443" s="92"/>
      <c r="C443" s="54"/>
      <c r="D443" s="54"/>
      <c r="E443" s="53"/>
      <c r="F443" s="54"/>
      <c r="G443" s="88"/>
      <c r="H443" s="54"/>
      <c r="I443" s="54"/>
      <c r="J443" s="54"/>
      <c r="K443" s="27"/>
      <c r="L443" s="71"/>
      <c r="M443" s="87"/>
      <c r="N443" s="30"/>
      <c r="O443" s="30"/>
      <c r="P443" s="89"/>
      <c r="Q443" s="19"/>
      <c r="R443" s="30"/>
      <c r="S443" s="30"/>
      <c r="T443" s="30"/>
      <c r="U443" s="93"/>
      <c r="V443" s="35"/>
      <c r="W443" s="35"/>
      <c r="X443" s="18" t="str">
        <f>IF(R443="ASxN 4x50 + ASxN 4x50 + ASxN 4x25", ("2xAsXSn 4x50 mm2+2xAsXSn 2x25 mm2"), ("AsXSn 4x50 mm2+AsXSn 2x25 mm2"))</f>
        <v>AsXSn 4x50 mm2+AsXSn 2x25 mm2</v>
      </c>
      <c r="Y443" s="18" t="str">
        <f t="shared" si="85"/>
        <v xml:space="preserve"> przyłącze napow. nN</v>
      </c>
      <c r="Z443" s="18"/>
      <c r="AA443" s="16"/>
      <c r="AB443" s="35"/>
      <c r="AC443" s="35"/>
      <c r="AD443" s="35"/>
      <c r="AE443" s="35"/>
      <c r="AF443" s="35"/>
      <c r="AG443" s="35"/>
      <c r="AH443" s="35"/>
      <c r="AI443" s="35"/>
    </row>
    <row r="444" spans="1:35" s="9" customFormat="1" ht="30" customHeight="1" thickBot="1" x14ac:dyDescent="0.25">
      <c r="A444" s="10"/>
      <c r="B444" s="92"/>
      <c r="C444" s="54"/>
      <c r="D444" s="54"/>
      <c r="E444" s="53"/>
      <c r="F444" s="54"/>
      <c r="G444" s="88"/>
      <c r="H444" s="54"/>
      <c r="I444" s="54"/>
      <c r="J444" s="54"/>
      <c r="K444" s="27"/>
      <c r="L444" s="71"/>
      <c r="M444" s="87"/>
      <c r="N444" s="30"/>
      <c r="O444" s="30"/>
      <c r="P444" s="89"/>
      <c r="Q444" s="19"/>
      <c r="R444" s="30"/>
      <c r="S444" s="30"/>
      <c r="T444" s="30"/>
      <c r="U444" s="34"/>
      <c r="V444" s="35"/>
      <c r="W444" s="35"/>
      <c r="X444" s="18" t="str">
        <f>IF(R444="ASxN 4x50 + ASxN 4x50 + ASxN 4x25", ("2xAsXSn 4x50 mm2+2xAsXSn 2x25 mm2"), ("AsXSn 4x50 mm2+AsXSn 2x25 mm2"))</f>
        <v>AsXSn 4x50 mm2+AsXSn 2x25 mm2</v>
      </c>
      <c r="Y444" s="18" t="str">
        <f t="shared" si="85"/>
        <v xml:space="preserve"> przyłącze napow. nN</v>
      </c>
      <c r="Z444" s="18"/>
      <c r="AA444" s="16"/>
      <c r="AB444" s="35"/>
      <c r="AC444" s="35"/>
      <c r="AD444" s="35"/>
      <c r="AE444" s="35"/>
      <c r="AF444" s="35"/>
      <c r="AG444" s="35"/>
      <c r="AH444" s="35"/>
      <c r="AI444" s="35"/>
    </row>
    <row r="445" spans="1:35" s="9" customFormat="1" ht="30" customHeight="1" x14ac:dyDescent="0.2">
      <c r="A445" s="10"/>
      <c r="B445" s="92"/>
      <c r="C445" s="10"/>
      <c r="D445" s="10"/>
      <c r="E445" s="56"/>
      <c r="F445" s="10"/>
      <c r="G445" s="65"/>
      <c r="H445" s="10"/>
      <c r="I445" s="10"/>
      <c r="J445" s="10"/>
      <c r="K445" s="10"/>
      <c r="L445" s="71"/>
      <c r="M445" s="87"/>
      <c r="N445" s="30"/>
      <c r="O445" s="30"/>
      <c r="P445" s="33"/>
      <c r="Q445" s="19"/>
      <c r="R445" s="30"/>
      <c r="S445" s="30"/>
      <c r="T445" s="30"/>
      <c r="U445" s="34"/>
      <c r="V445" s="35"/>
      <c r="W445" s="35"/>
      <c r="X445" s="18" t="str">
        <f>IF(R445="ASxN 4x50 + ASxN 4x50 + ASxN 4x25", ("2xAsXSn 4x50 mm2+2xAsXSn 2x25 mm2"), ("AsXSn 4x50 mm2+AsXSn 2x25 mm2"))</f>
        <v>AsXSn 4x50 mm2+AsXSn 2x25 mm2</v>
      </c>
      <c r="Y445" s="18" t="str">
        <f t="shared" si="85"/>
        <v xml:space="preserve"> przyłącze napow. nN</v>
      </c>
      <c r="Z445" s="18"/>
      <c r="AA445" s="16"/>
      <c r="AB445" s="35"/>
      <c r="AC445" s="35"/>
      <c r="AD445" s="35"/>
      <c r="AE445" s="35"/>
      <c r="AF445" s="35"/>
      <c r="AG445" s="35"/>
      <c r="AH445" s="35"/>
      <c r="AI445" s="35"/>
    </row>
    <row r="446" spans="1:35" s="9" customFormat="1" ht="30" customHeight="1" x14ac:dyDescent="0.2">
      <c r="A446" s="10"/>
      <c r="B446" s="92"/>
      <c r="C446" s="10">
        <v>57</v>
      </c>
      <c r="D446" s="56"/>
      <c r="E446" s="56"/>
      <c r="F446" s="10"/>
      <c r="G446" s="65"/>
      <c r="H446" s="10"/>
      <c r="I446" s="27"/>
      <c r="J446" s="27"/>
      <c r="K446" s="27" t="str">
        <f t="shared" ref="K446:K503" si="86">CONCATENATE(P446,"(",U446,")")</f>
        <v>()</v>
      </c>
      <c r="L446" s="71"/>
      <c r="M446" s="87"/>
      <c r="N446" s="84"/>
      <c r="O446" s="84"/>
      <c r="P446" s="33"/>
      <c r="Q446" s="19"/>
      <c r="R446" s="84"/>
      <c r="S446" s="84"/>
      <c r="T446" s="30">
        <f t="shared" ref="T446:T509" si="87">IF(S446="T",20,0)</f>
        <v>0</v>
      </c>
      <c r="U446" s="34"/>
      <c r="V446" s="35"/>
      <c r="W446" s="35"/>
      <c r="X446" s="18" t="str">
        <f>IF(R446="ASxN 4x50 + ASxN 4x50 + ASxN 4x25", ("2xAsXSn 4x50 mm2+2xAsXSn 2x25 mm2"), ("AsXSn 4x50 mm2+AsXSn 2x25 mm2"))</f>
        <v>AsXSn 4x50 mm2+AsXSn 2x25 mm2</v>
      </c>
      <c r="Y446" s="18" t="str">
        <f t="shared" si="85"/>
        <v xml:space="preserve"> przyłącze napow. nN</v>
      </c>
      <c r="Z446" s="18"/>
      <c r="AA446" s="16"/>
      <c r="AB446" s="35"/>
      <c r="AC446" s="35"/>
      <c r="AD446" s="35"/>
      <c r="AE446" s="35"/>
      <c r="AF446" s="35"/>
      <c r="AG446" s="35"/>
      <c r="AH446" s="35"/>
      <c r="AI446" s="35"/>
    </row>
    <row r="447" spans="1:35" s="9" customFormat="1" ht="30" customHeight="1" thickBot="1" x14ac:dyDescent="0.25">
      <c r="A447" s="10"/>
      <c r="B447" s="92"/>
      <c r="C447" s="10">
        <v>58</v>
      </c>
      <c r="D447" s="53"/>
      <c r="E447" s="56"/>
      <c r="F447" s="27"/>
      <c r="G447" s="65"/>
      <c r="H447" s="10"/>
      <c r="I447" s="27"/>
      <c r="J447" s="27"/>
      <c r="K447" s="27" t="str">
        <f t="shared" si="86"/>
        <v>()</v>
      </c>
      <c r="L447" s="83"/>
      <c r="M447" s="87"/>
      <c r="N447" s="84"/>
      <c r="O447" s="84"/>
      <c r="P447" s="33"/>
      <c r="Q447" s="19"/>
      <c r="R447" s="84"/>
      <c r="S447" s="84"/>
      <c r="T447" s="30">
        <f t="shared" si="87"/>
        <v>0</v>
      </c>
      <c r="U447" s="34"/>
      <c r="V447" s="94"/>
      <c r="W447" s="35"/>
      <c r="X447" s="18" t="str">
        <f>IF(R447="ASxN 4x50 + ASxN 4x50 + ASxN 4x25", ("2xAsXSn 4x50 mm2+2xAsXSn 2x25 mm2"), ("AsXSn 4x50 mm2+AsXSn 2x25 mm2"))</f>
        <v>AsXSn 4x50 mm2+AsXSn 2x25 mm2</v>
      </c>
      <c r="Y447" s="18" t="str">
        <f t="shared" si="85"/>
        <v xml:space="preserve"> przyłącze napow. nN</v>
      </c>
      <c r="Z447" s="18"/>
      <c r="AA447" s="16"/>
      <c r="AB447" s="35"/>
      <c r="AC447" s="35"/>
      <c r="AD447" s="35"/>
      <c r="AE447" s="35"/>
      <c r="AF447" s="35"/>
      <c r="AG447" s="35"/>
      <c r="AH447" s="35"/>
      <c r="AI447" s="35"/>
    </row>
    <row r="448" spans="1:35" s="9" customFormat="1" ht="30" customHeight="1" thickBot="1" x14ac:dyDescent="0.25">
      <c r="A448" s="10"/>
      <c r="B448" s="92"/>
      <c r="C448" s="10">
        <v>59</v>
      </c>
      <c r="D448" s="53"/>
      <c r="E448" s="53"/>
      <c r="F448" s="54"/>
      <c r="G448" s="88"/>
      <c r="H448" s="54"/>
      <c r="I448" s="54"/>
      <c r="J448" s="54"/>
      <c r="K448" s="27" t="str">
        <f t="shared" si="86"/>
        <v>()</v>
      </c>
      <c r="L448" s="83"/>
      <c r="M448" s="87"/>
      <c r="N448" s="30"/>
      <c r="O448" s="30"/>
      <c r="P448" s="89"/>
      <c r="Q448" s="19"/>
      <c r="R448" s="30"/>
      <c r="S448" s="30"/>
      <c r="T448" s="30">
        <f t="shared" si="87"/>
        <v>0</v>
      </c>
      <c r="U448" s="34"/>
      <c r="V448" s="94"/>
      <c r="W448" s="35"/>
      <c r="X448" s="18"/>
      <c r="Y448" s="18" t="str">
        <f t="shared" si="85"/>
        <v xml:space="preserve"> przyłącze napow. nN</v>
      </c>
      <c r="Z448" s="18"/>
      <c r="AA448" s="16"/>
      <c r="AB448" s="35"/>
      <c r="AC448" s="35"/>
      <c r="AD448" s="35"/>
      <c r="AE448" s="35"/>
      <c r="AF448" s="35"/>
      <c r="AG448" s="35"/>
      <c r="AH448" s="35"/>
      <c r="AI448" s="35"/>
    </row>
    <row r="449" spans="1:35" s="9" customFormat="1" ht="30" customHeight="1" thickBot="1" x14ac:dyDescent="0.25">
      <c r="A449" s="10"/>
      <c r="B449" s="92"/>
      <c r="C449" s="10">
        <v>60</v>
      </c>
      <c r="D449" s="53"/>
      <c r="E449" s="53"/>
      <c r="F449" s="54"/>
      <c r="G449" s="88"/>
      <c r="H449" s="54"/>
      <c r="I449" s="54"/>
      <c r="J449" s="54"/>
      <c r="K449" s="27" t="str">
        <f t="shared" si="86"/>
        <v>()</v>
      </c>
      <c r="L449" s="83"/>
      <c r="M449" s="87"/>
      <c r="N449" s="30"/>
      <c r="O449" s="30"/>
      <c r="P449" s="33"/>
      <c r="Q449" s="19"/>
      <c r="R449" s="30"/>
      <c r="S449" s="30"/>
      <c r="T449" s="30">
        <f t="shared" si="87"/>
        <v>0</v>
      </c>
      <c r="U449" s="34"/>
      <c r="V449" s="94"/>
      <c r="W449" s="94"/>
      <c r="X449" s="18"/>
      <c r="Y449" s="18" t="str">
        <f t="shared" si="85"/>
        <v xml:space="preserve"> przyłącze napow. nN</v>
      </c>
      <c r="Z449" s="18"/>
      <c r="AA449" s="16"/>
      <c r="AB449" s="35"/>
      <c r="AC449" s="35"/>
      <c r="AD449" s="35"/>
      <c r="AE449" s="35"/>
      <c r="AF449" s="35"/>
      <c r="AG449" s="35"/>
      <c r="AH449" s="35"/>
      <c r="AI449" s="35"/>
    </row>
    <row r="450" spans="1:35" s="9" customFormat="1" ht="30" customHeight="1" thickBot="1" x14ac:dyDescent="0.25">
      <c r="A450" s="10"/>
      <c r="B450" s="92"/>
      <c r="C450" s="10">
        <v>61</v>
      </c>
      <c r="D450" s="56"/>
      <c r="E450" s="56"/>
      <c r="F450" s="10"/>
      <c r="G450" s="65"/>
      <c r="H450" s="12"/>
      <c r="I450" s="27"/>
      <c r="J450" s="27"/>
      <c r="K450" s="27" t="str">
        <f t="shared" si="86"/>
        <v>()</v>
      </c>
      <c r="L450" s="83"/>
      <c r="M450" s="87">
        <f>E450</f>
        <v>0</v>
      </c>
      <c r="N450" s="84"/>
      <c r="O450" s="30"/>
      <c r="P450" s="89"/>
      <c r="Q450" s="19"/>
      <c r="R450" s="84"/>
      <c r="S450" s="86"/>
      <c r="T450" s="30">
        <f t="shared" si="87"/>
        <v>0</v>
      </c>
      <c r="U450" s="34"/>
      <c r="V450" s="94"/>
      <c r="W450" s="94"/>
      <c r="X450" s="18"/>
      <c r="Y450" s="18" t="str">
        <f t="shared" si="85"/>
        <v xml:space="preserve"> przyłącze napow. nN</v>
      </c>
      <c r="Z450" s="18"/>
      <c r="AA450" s="16"/>
      <c r="AB450" s="35"/>
      <c r="AC450" s="35"/>
      <c r="AD450" s="35"/>
      <c r="AE450" s="35"/>
      <c r="AF450" s="35"/>
      <c r="AG450" s="35"/>
      <c r="AH450" s="35"/>
      <c r="AI450" s="35"/>
    </row>
    <row r="451" spans="1:35" s="9" customFormat="1" ht="30" customHeight="1" thickBot="1" x14ac:dyDescent="0.25">
      <c r="A451" s="10"/>
      <c r="B451" s="92"/>
      <c r="C451" s="10">
        <v>62</v>
      </c>
      <c r="D451" s="56"/>
      <c r="E451" s="56"/>
      <c r="F451" s="10"/>
      <c r="G451" s="65"/>
      <c r="H451" s="12"/>
      <c r="I451" s="27"/>
      <c r="J451" s="27"/>
      <c r="K451" s="27" t="str">
        <f t="shared" si="86"/>
        <v>()</v>
      </c>
      <c r="L451" s="83"/>
      <c r="M451" s="87">
        <f>E451</f>
        <v>0</v>
      </c>
      <c r="N451" s="84"/>
      <c r="O451" s="30"/>
      <c r="P451" s="33"/>
      <c r="Q451" s="19"/>
      <c r="R451" s="84"/>
      <c r="S451" s="86"/>
      <c r="T451" s="30">
        <f t="shared" si="87"/>
        <v>0</v>
      </c>
      <c r="U451" s="34"/>
      <c r="V451" s="94"/>
      <c r="W451" s="94"/>
      <c r="X451" s="18"/>
      <c r="Y451" s="18" t="str">
        <f t="shared" si="85"/>
        <v xml:space="preserve"> przyłącze napow. nN</v>
      </c>
      <c r="Z451" s="18"/>
      <c r="AA451" s="16"/>
      <c r="AB451" s="35"/>
      <c r="AC451" s="35"/>
      <c r="AD451" s="35"/>
      <c r="AE451" s="35"/>
      <c r="AF451" s="35"/>
      <c r="AG451" s="35"/>
      <c r="AH451" s="35"/>
      <c r="AI451" s="35"/>
    </row>
    <row r="452" spans="1:35" s="9" customFormat="1" ht="30" customHeight="1" thickBot="1" x14ac:dyDescent="0.25">
      <c r="A452" s="10"/>
      <c r="B452" s="92"/>
      <c r="C452" s="10">
        <v>63</v>
      </c>
      <c r="D452" s="56"/>
      <c r="E452" s="56"/>
      <c r="F452" s="10"/>
      <c r="G452" s="65"/>
      <c r="H452" s="12"/>
      <c r="I452" s="27"/>
      <c r="J452" s="27"/>
      <c r="K452" s="27" t="str">
        <f t="shared" si="86"/>
        <v>()</v>
      </c>
      <c r="L452" s="71"/>
      <c r="M452" s="87">
        <f>E452</f>
        <v>0</v>
      </c>
      <c r="N452" s="84"/>
      <c r="O452" s="30"/>
      <c r="P452" s="33"/>
      <c r="Q452" s="19"/>
      <c r="R452" s="84"/>
      <c r="S452" s="86"/>
      <c r="T452" s="30">
        <f t="shared" si="87"/>
        <v>0</v>
      </c>
      <c r="U452" s="34"/>
      <c r="V452" s="94"/>
      <c r="W452" s="94"/>
      <c r="X452" s="18"/>
      <c r="Y452" s="18" t="str">
        <f t="shared" si="85"/>
        <v xml:space="preserve"> przyłącze napow. nN</v>
      </c>
      <c r="Z452" s="18"/>
      <c r="AA452" s="16"/>
      <c r="AB452" s="35"/>
      <c r="AC452" s="35"/>
      <c r="AD452" s="35"/>
      <c r="AE452" s="35"/>
      <c r="AF452" s="35"/>
      <c r="AG452" s="35"/>
      <c r="AH452" s="35"/>
      <c r="AI452" s="35"/>
    </row>
    <row r="453" spans="1:35" s="9" customFormat="1" ht="30" customHeight="1" thickBot="1" x14ac:dyDescent="0.25">
      <c r="A453" s="10"/>
      <c r="B453" s="92"/>
      <c r="C453" s="10"/>
      <c r="D453" s="56"/>
      <c r="E453" s="56"/>
      <c r="F453" s="10"/>
      <c r="G453" s="65"/>
      <c r="H453" s="12"/>
      <c r="I453" s="27"/>
      <c r="J453" s="27"/>
      <c r="K453" s="27" t="str">
        <f t="shared" si="86"/>
        <v>()</v>
      </c>
      <c r="L453" s="83"/>
      <c r="M453" s="87">
        <f>E453</f>
        <v>0</v>
      </c>
      <c r="N453" s="84"/>
      <c r="O453" s="30"/>
      <c r="P453" s="33"/>
      <c r="Q453" s="19"/>
      <c r="R453" s="84"/>
      <c r="S453" s="86"/>
      <c r="T453" s="30">
        <f t="shared" si="87"/>
        <v>0</v>
      </c>
      <c r="U453" s="34"/>
      <c r="V453" s="94"/>
      <c r="W453" s="94"/>
      <c r="X453" s="18"/>
      <c r="Y453" s="18" t="str">
        <f t="shared" si="85"/>
        <v xml:space="preserve"> przyłącze napow. nN</v>
      </c>
      <c r="Z453" s="18"/>
      <c r="AA453" s="16"/>
      <c r="AB453" s="35"/>
      <c r="AC453" s="35"/>
      <c r="AD453" s="35"/>
      <c r="AE453" s="35"/>
      <c r="AF453" s="35"/>
      <c r="AG453" s="35"/>
      <c r="AH453" s="35"/>
      <c r="AI453" s="35"/>
    </row>
    <row r="454" spans="1:35" s="9" customFormat="1" ht="30" customHeight="1" thickBot="1" x14ac:dyDescent="0.25">
      <c r="A454" s="10"/>
      <c r="B454" s="92"/>
      <c r="C454" s="10"/>
      <c r="D454" s="56"/>
      <c r="E454" s="53"/>
      <c r="F454" s="54"/>
      <c r="G454" s="65"/>
      <c r="H454" s="12"/>
      <c r="I454" s="27"/>
      <c r="J454" s="27"/>
      <c r="K454" s="27" t="str">
        <f t="shared" si="86"/>
        <v>()</v>
      </c>
      <c r="L454" s="83"/>
      <c r="M454" s="87"/>
      <c r="N454" s="84"/>
      <c r="O454" s="30"/>
      <c r="P454" s="89"/>
      <c r="Q454" s="19"/>
      <c r="R454" s="84"/>
      <c r="S454" s="86"/>
      <c r="T454" s="30">
        <f t="shared" si="87"/>
        <v>0</v>
      </c>
      <c r="U454" s="34"/>
      <c r="V454" s="35"/>
      <c r="W454" s="35"/>
      <c r="X454" s="18"/>
      <c r="Y454" s="18" t="str">
        <f t="shared" si="85"/>
        <v xml:space="preserve"> przyłącze napow. nN</v>
      </c>
      <c r="Z454" s="18"/>
      <c r="AA454" s="16"/>
      <c r="AB454" s="35"/>
      <c r="AC454" s="35"/>
      <c r="AD454" s="35"/>
      <c r="AE454" s="35"/>
      <c r="AF454" s="35"/>
      <c r="AG454" s="35"/>
      <c r="AH454" s="35"/>
      <c r="AI454" s="35"/>
    </row>
    <row r="455" spans="1:35" s="9" customFormat="1" ht="30" customHeight="1" x14ac:dyDescent="0.2">
      <c r="A455" s="10"/>
      <c r="B455" s="92"/>
      <c r="C455" s="10"/>
      <c r="D455" s="56"/>
      <c r="E455" s="53"/>
      <c r="F455" s="54"/>
      <c r="G455" s="65"/>
      <c r="H455" s="12"/>
      <c r="I455" s="27"/>
      <c r="J455" s="27"/>
      <c r="K455" s="27" t="str">
        <f t="shared" si="86"/>
        <v>()</v>
      </c>
      <c r="L455" s="83"/>
      <c r="M455" s="87"/>
      <c r="N455" s="84"/>
      <c r="O455" s="30"/>
      <c r="P455" s="33"/>
      <c r="Q455" s="19"/>
      <c r="R455" s="84"/>
      <c r="S455" s="86"/>
      <c r="T455" s="30">
        <f t="shared" si="87"/>
        <v>0</v>
      </c>
      <c r="U455" s="34"/>
      <c r="V455" s="35"/>
      <c r="W455" s="35"/>
      <c r="X455" s="18"/>
      <c r="Y455" s="18" t="str">
        <f t="shared" si="85"/>
        <v xml:space="preserve"> przyłącze napow. nN</v>
      </c>
      <c r="Z455" s="18"/>
      <c r="AA455" s="16"/>
      <c r="AB455" s="35"/>
      <c r="AC455" s="35"/>
      <c r="AD455" s="35"/>
      <c r="AE455" s="35"/>
      <c r="AF455" s="35"/>
      <c r="AG455" s="35"/>
      <c r="AH455" s="35"/>
      <c r="AI455" s="35"/>
    </row>
    <row r="456" spans="1:35" s="9" customFormat="1" ht="30" customHeight="1" thickBot="1" x14ac:dyDescent="0.25">
      <c r="A456" s="10"/>
      <c r="B456" s="92"/>
      <c r="C456" s="10"/>
      <c r="D456" s="56"/>
      <c r="E456" s="11"/>
      <c r="F456" s="54"/>
      <c r="G456" s="88"/>
      <c r="H456" s="12"/>
      <c r="I456" s="27"/>
      <c r="J456" s="27"/>
      <c r="K456" s="27" t="str">
        <f t="shared" si="86"/>
        <v>()</v>
      </c>
      <c r="L456" s="83"/>
      <c r="M456" s="87"/>
      <c r="N456" s="30"/>
      <c r="O456" s="30"/>
      <c r="P456" s="33"/>
      <c r="Q456" s="19"/>
      <c r="R456" s="30"/>
      <c r="S456" s="30"/>
      <c r="T456" s="30">
        <f t="shared" si="87"/>
        <v>0</v>
      </c>
      <c r="U456" s="34"/>
      <c r="V456" s="35"/>
      <c r="W456" s="35"/>
      <c r="X456" s="18"/>
      <c r="Y456" s="18" t="str">
        <f t="shared" si="85"/>
        <v xml:space="preserve"> przyłącze napow. nN</v>
      </c>
      <c r="Z456" s="18"/>
      <c r="AA456" s="16"/>
      <c r="AB456" s="35"/>
      <c r="AC456" s="35"/>
      <c r="AD456" s="35"/>
      <c r="AE456" s="35"/>
      <c r="AF456" s="35"/>
      <c r="AG456" s="35"/>
      <c r="AH456" s="35"/>
      <c r="AI456" s="35"/>
    </row>
    <row r="457" spans="1:35" s="9" customFormat="1" ht="30" customHeight="1" thickBot="1" x14ac:dyDescent="0.25">
      <c r="A457" s="10"/>
      <c r="B457" s="92"/>
      <c r="C457" s="54"/>
      <c r="D457" s="53"/>
      <c r="E457" s="53"/>
      <c r="F457" s="54"/>
      <c r="G457" s="88"/>
      <c r="H457" s="54"/>
      <c r="I457" s="54"/>
      <c r="J457" s="54"/>
      <c r="K457" s="27" t="str">
        <f t="shared" si="86"/>
        <v>()</v>
      </c>
      <c r="L457" s="73"/>
      <c r="M457" s="87">
        <f>E457</f>
        <v>0</v>
      </c>
      <c r="N457" s="30"/>
      <c r="O457" s="30"/>
      <c r="P457" s="89"/>
      <c r="Q457" s="19"/>
      <c r="R457" s="30"/>
      <c r="S457" s="30"/>
      <c r="T457" s="30">
        <f t="shared" si="87"/>
        <v>0</v>
      </c>
      <c r="U457" s="34"/>
      <c r="V457" s="94"/>
      <c r="W457" s="94"/>
      <c r="X457" s="18"/>
      <c r="Y457" s="18" t="str">
        <f t="shared" si="85"/>
        <v xml:space="preserve"> przyłącze napow. nN</v>
      </c>
      <c r="Z457" s="18"/>
      <c r="AA457" s="16"/>
      <c r="AB457" s="35"/>
      <c r="AC457" s="35"/>
      <c r="AD457" s="35"/>
      <c r="AE457" s="35"/>
      <c r="AF457" s="35"/>
      <c r="AG457" s="35"/>
      <c r="AH457" s="35"/>
      <c r="AI457" s="35"/>
    </row>
    <row r="458" spans="1:35" s="98" customFormat="1" ht="30" customHeight="1" thickBot="1" x14ac:dyDescent="0.25">
      <c r="A458" s="10"/>
      <c r="B458" s="92"/>
      <c r="C458" s="54"/>
      <c r="D458" s="53"/>
      <c r="E458" s="53"/>
      <c r="F458" s="54"/>
      <c r="G458" s="88"/>
      <c r="H458" s="54"/>
      <c r="I458" s="54"/>
      <c r="J458" s="54"/>
      <c r="K458" s="27" t="str">
        <f t="shared" si="86"/>
        <v>()</v>
      </c>
      <c r="L458" s="83"/>
      <c r="M458" s="87">
        <f>E458</f>
        <v>0</v>
      </c>
      <c r="N458" s="30"/>
      <c r="O458" s="30"/>
      <c r="P458" s="95"/>
      <c r="Q458" s="97"/>
      <c r="R458" s="30"/>
      <c r="S458" s="30"/>
      <c r="T458" s="30">
        <f t="shared" si="87"/>
        <v>0</v>
      </c>
      <c r="U458" s="34"/>
      <c r="V458" s="94"/>
      <c r="W458" s="94"/>
      <c r="X458" s="18"/>
      <c r="Y458" s="18" t="str">
        <f t="shared" si="85"/>
        <v xml:space="preserve"> przyłącze napow. nN</v>
      </c>
      <c r="Z458" s="18"/>
      <c r="AA458" s="96"/>
      <c r="AB458" s="94"/>
      <c r="AC458" s="94"/>
      <c r="AD458" s="94"/>
      <c r="AE458" s="94"/>
      <c r="AF458" s="94"/>
      <c r="AG458" s="94"/>
      <c r="AH458" s="94"/>
      <c r="AI458" s="94"/>
    </row>
    <row r="459" spans="1:35" s="9" customFormat="1" ht="30" customHeight="1" thickBot="1" x14ac:dyDescent="0.25">
      <c r="A459" s="99" t="s">
        <v>13</v>
      </c>
      <c r="B459" s="100">
        <v>1636</v>
      </c>
      <c r="C459" s="54"/>
      <c r="D459" s="53"/>
      <c r="E459" s="53"/>
      <c r="F459" s="54"/>
      <c r="G459" s="88"/>
      <c r="H459" s="54"/>
      <c r="I459" s="54"/>
      <c r="J459" s="54"/>
      <c r="K459" s="27" t="str">
        <f t="shared" si="86"/>
        <v>()</v>
      </c>
      <c r="L459" s="83">
        <f>U454+U444+U417+U397</f>
        <v>0</v>
      </c>
      <c r="M459" s="101"/>
      <c r="N459" s="30"/>
      <c r="O459" s="30"/>
      <c r="P459" s="89"/>
      <c r="Q459" s="19"/>
      <c r="R459" s="30"/>
      <c r="S459" s="30"/>
      <c r="T459" s="30">
        <f t="shared" si="87"/>
        <v>0</v>
      </c>
      <c r="U459" s="34"/>
      <c r="V459" s="35"/>
      <c r="W459" s="35"/>
      <c r="X459" s="18"/>
      <c r="Y459" s="18" t="str">
        <f t="shared" si="85"/>
        <v xml:space="preserve"> przyłącze napow. nN</v>
      </c>
      <c r="Z459" s="18"/>
      <c r="AA459" s="16"/>
      <c r="AB459" s="35"/>
      <c r="AC459" s="35"/>
      <c r="AD459" s="35"/>
      <c r="AE459" s="35"/>
      <c r="AF459" s="35"/>
      <c r="AG459" s="35"/>
      <c r="AH459" s="35"/>
      <c r="AI459" s="35"/>
    </row>
    <row r="460" spans="1:35" s="9" customFormat="1" ht="30" customHeight="1" thickBot="1" x14ac:dyDescent="0.25">
      <c r="A460" s="99"/>
      <c r="B460" s="100"/>
      <c r="C460" s="54"/>
      <c r="D460" s="53"/>
      <c r="E460" s="53"/>
      <c r="F460" s="54"/>
      <c r="G460" s="88"/>
      <c r="H460" s="54"/>
      <c r="I460" s="54"/>
      <c r="J460" s="54"/>
      <c r="K460" s="27" t="str">
        <f t="shared" si="86"/>
        <v>()</v>
      </c>
      <c r="L460" s="83"/>
      <c r="M460" s="87"/>
      <c r="N460" s="30"/>
      <c r="O460" s="30"/>
      <c r="P460" s="33"/>
      <c r="Q460" s="19"/>
      <c r="R460" s="30"/>
      <c r="S460" s="30"/>
      <c r="T460" s="30">
        <f t="shared" si="87"/>
        <v>0</v>
      </c>
      <c r="U460" s="34"/>
      <c r="V460" s="35"/>
      <c r="W460" s="35"/>
      <c r="X460" s="18"/>
      <c r="Y460" s="18" t="str">
        <f t="shared" si="85"/>
        <v xml:space="preserve"> przyłącze napow. nN</v>
      </c>
      <c r="Z460" s="18"/>
      <c r="AA460" s="16"/>
      <c r="AB460" s="35"/>
      <c r="AC460" s="35"/>
      <c r="AD460" s="35"/>
      <c r="AE460" s="35"/>
      <c r="AF460" s="35"/>
      <c r="AG460" s="35"/>
      <c r="AH460" s="35"/>
      <c r="AI460" s="35"/>
    </row>
    <row r="461" spans="1:35" s="9" customFormat="1" ht="30" customHeight="1" thickBot="1" x14ac:dyDescent="0.25">
      <c r="A461" s="99"/>
      <c r="B461" s="100"/>
      <c r="C461" s="10">
        <v>37</v>
      </c>
      <c r="D461" s="53"/>
      <c r="E461" s="53"/>
      <c r="F461" s="54"/>
      <c r="G461" s="88"/>
      <c r="H461" s="54"/>
      <c r="I461" s="54"/>
      <c r="J461" s="54"/>
      <c r="K461" s="27" t="str">
        <f t="shared" si="86"/>
        <v>()</v>
      </c>
      <c r="L461" s="83"/>
      <c r="M461" s="87">
        <f t="shared" ref="M461:M519" si="88">E461</f>
        <v>0</v>
      </c>
      <c r="N461" s="30"/>
      <c r="O461" s="30"/>
      <c r="P461" s="33"/>
      <c r="Q461" s="19"/>
      <c r="R461" s="30"/>
      <c r="S461" s="30"/>
      <c r="T461" s="30">
        <f t="shared" si="87"/>
        <v>0</v>
      </c>
      <c r="U461" s="34"/>
      <c r="V461" s="35"/>
      <c r="W461" s="35"/>
      <c r="X461" s="18"/>
      <c r="Y461" s="18" t="str">
        <f t="shared" si="85"/>
        <v xml:space="preserve"> przyłącze napow. nN</v>
      </c>
      <c r="Z461" s="18"/>
      <c r="AA461" s="16"/>
      <c r="AB461" s="35"/>
      <c r="AC461" s="35"/>
      <c r="AD461" s="35"/>
      <c r="AE461" s="35"/>
      <c r="AF461" s="35"/>
      <c r="AG461" s="35"/>
      <c r="AH461" s="35"/>
      <c r="AI461" s="35"/>
    </row>
    <row r="462" spans="1:35" s="9" customFormat="1" ht="30" customHeight="1" thickBot="1" x14ac:dyDescent="0.25">
      <c r="A462" s="99"/>
      <c r="B462" s="100"/>
      <c r="C462" s="10">
        <v>38</v>
      </c>
      <c r="D462" s="56"/>
      <c r="E462" s="56"/>
      <c r="F462" s="10"/>
      <c r="G462" s="65"/>
      <c r="H462" s="10"/>
      <c r="I462" s="10"/>
      <c r="J462" s="10"/>
      <c r="K462" s="27" t="str">
        <f t="shared" si="86"/>
        <v>()</v>
      </c>
      <c r="L462" s="71"/>
      <c r="M462" s="87">
        <f t="shared" si="88"/>
        <v>0</v>
      </c>
      <c r="N462" s="30"/>
      <c r="O462" s="30"/>
      <c r="P462" s="33"/>
      <c r="Q462" s="19"/>
      <c r="R462" s="30"/>
      <c r="S462" s="30"/>
      <c r="T462" s="30">
        <f t="shared" si="87"/>
        <v>0</v>
      </c>
      <c r="U462" s="34"/>
      <c r="V462" s="35"/>
      <c r="W462" s="35"/>
      <c r="X462" s="18"/>
      <c r="Y462" s="18" t="str">
        <f t="shared" si="85"/>
        <v xml:space="preserve"> przyłącze napow. nN</v>
      </c>
      <c r="Z462" s="18"/>
      <c r="AA462" s="16"/>
      <c r="AB462" s="35"/>
      <c r="AC462" s="35"/>
      <c r="AD462" s="35"/>
      <c r="AE462" s="35"/>
      <c r="AF462" s="35"/>
      <c r="AG462" s="35"/>
      <c r="AH462" s="35"/>
      <c r="AI462" s="35"/>
    </row>
    <row r="463" spans="1:35" s="9" customFormat="1" ht="30" customHeight="1" thickBot="1" x14ac:dyDescent="0.25">
      <c r="A463" s="102"/>
      <c r="B463" s="103"/>
      <c r="C463" s="10">
        <v>39</v>
      </c>
      <c r="D463" s="28"/>
      <c r="E463" s="28"/>
      <c r="F463" s="27"/>
      <c r="G463" s="88"/>
      <c r="H463" s="12"/>
      <c r="I463" s="27"/>
      <c r="J463" s="27"/>
      <c r="K463" s="27" t="str">
        <f t="shared" si="86"/>
        <v>()</v>
      </c>
      <c r="L463" s="83"/>
      <c r="M463" s="87">
        <f t="shared" si="88"/>
        <v>0</v>
      </c>
      <c r="N463" s="84"/>
      <c r="O463" s="30"/>
      <c r="P463" s="89"/>
      <c r="Q463" s="43"/>
      <c r="R463" s="86"/>
      <c r="S463" s="30"/>
      <c r="T463" s="30">
        <f t="shared" si="87"/>
        <v>0</v>
      </c>
      <c r="U463" s="34"/>
      <c r="V463" s="35"/>
      <c r="W463" s="35"/>
      <c r="X463" s="18"/>
      <c r="Y463" s="18" t="str">
        <f t="shared" si="85"/>
        <v xml:space="preserve"> przyłącze napow. nN</v>
      </c>
      <c r="Z463" s="18"/>
      <c r="AA463" s="16"/>
      <c r="AB463" s="35"/>
      <c r="AC463" s="35"/>
      <c r="AD463" s="35"/>
      <c r="AE463" s="35"/>
      <c r="AF463" s="35"/>
      <c r="AG463" s="35"/>
      <c r="AH463" s="35"/>
      <c r="AI463" s="35"/>
    </row>
    <row r="464" spans="1:35" s="9" customFormat="1" ht="30" customHeight="1" thickBot="1" x14ac:dyDescent="0.25">
      <c r="A464" s="102"/>
      <c r="B464" s="103"/>
      <c r="C464" s="10">
        <v>40</v>
      </c>
      <c r="D464" s="56"/>
      <c r="E464" s="28"/>
      <c r="F464" s="10"/>
      <c r="G464" s="65"/>
      <c r="H464" s="12"/>
      <c r="I464" s="27"/>
      <c r="J464" s="27"/>
      <c r="K464" s="27" t="str">
        <f t="shared" si="86"/>
        <v>()</v>
      </c>
      <c r="L464" s="83"/>
      <c r="M464" s="87">
        <f t="shared" si="88"/>
        <v>0</v>
      </c>
      <c r="N464" s="84"/>
      <c r="O464" s="30"/>
      <c r="P464" s="89"/>
      <c r="Q464" s="43"/>
      <c r="R464" s="86"/>
      <c r="S464" s="30"/>
      <c r="T464" s="30">
        <f t="shared" si="87"/>
        <v>0</v>
      </c>
      <c r="U464" s="34"/>
      <c r="V464" s="35"/>
      <c r="W464" s="18"/>
      <c r="X464" s="18"/>
      <c r="Y464" s="18" t="str">
        <f t="shared" si="85"/>
        <v xml:space="preserve"> przyłącze napow. nN</v>
      </c>
      <c r="Z464" s="16"/>
      <c r="AA464" s="18" t="s">
        <v>12</v>
      </c>
      <c r="AB464" s="35"/>
      <c r="AC464" s="35"/>
      <c r="AD464" s="35"/>
      <c r="AE464" s="35"/>
      <c r="AF464" s="35"/>
      <c r="AG464" s="35"/>
      <c r="AH464" s="35"/>
      <c r="AI464" s="35"/>
    </row>
    <row r="465" spans="1:35" s="9" customFormat="1" ht="30" customHeight="1" thickBot="1" x14ac:dyDescent="0.25">
      <c r="A465" s="102"/>
      <c r="B465" s="103"/>
      <c r="C465" s="10">
        <v>41</v>
      </c>
      <c r="D465" s="28"/>
      <c r="E465" s="28"/>
      <c r="F465" s="10"/>
      <c r="G465" s="65"/>
      <c r="H465" s="12"/>
      <c r="I465" s="27"/>
      <c r="J465" s="27"/>
      <c r="K465" s="27" t="str">
        <f t="shared" si="86"/>
        <v>()</v>
      </c>
      <c r="L465" s="83"/>
      <c r="M465" s="87">
        <f t="shared" si="88"/>
        <v>0</v>
      </c>
      <c r="N465" s="84"/>
      <c r="O465" s="30"/>
      <c r="P465" s="33"/>
      <c r="Q465" s="19"/>
      <c r="R465" s="86"/>
      <c r="S465" s="30"/>
      <c r="T465" s="30">
        <f t="shared" si="87"/>
        <v>0</v>
      </c>
      <c r="U465" s="34"/>
      <c r="V465" s="35"/>
      <c r="W465" s="18"/>
      <c r="X465" s="18"/>
      <c r="Y465" s="18" t="str">
        <f t="shared" si="85"/>
        <v xml:space="preserve"> przyłącze napow. nN</v>
      </c>
      <c r="Z465" s="16"/>
      <c r="AA465" s="18"/>
      <c r="AB465" s="35"/>
      <c r="AC465" s="35"/>
      <c r="AD465" s="35"/>
      <c r="AE465" s="35"/>
      <c r="AF465" s="35"/>
      <c r="AG465" s="35"/>
      <c r="AH465" s="35"/>
      <c r="AI465" s="35"/>
    </row>
    <row r="466" spans="1:35" s="9" customFormat="1" ht="30" customHeight="1" thickBot="1" x14ac:dyDescent="0.25">
      <c r="A466" s="102"/>
      <c r="B466" s="103"/>
      <c r="C466" s="10">
        <v>42</v>
      </c>
      <c r="D466" s="56"/>
      <c r="E466" s="28"/>
      <c r="F466" s="10"/>
      <c r="G466" s="65"/>
      <c r="H466" s="12"/>
      <c r="I466" s="27"/>
      <c r="J466" s="27"/>
      <c r="K466" s="27" t="str">
        <f t="shared" si="86"/>
        <v>()</v>
      </c>
      <c r="L466" s="83"/>
      <c r="M466" s="87">
        <f t="shared" si="88"/>
        <v>0</v>
      </c>
      <c r="N466" s="84"/>
      <c r="O466" s="30"/>
      <c r="P466" s="89"/>
      <c r="Q466" s="19"/>
      <c r="R466" s="86"/>
      <c r="S466" s="30"/>
      <c r="T466" s="30">
        <f t="shared" si="87"/>
        <v>0</v>
      </c>
      <c r="U466" s="34"/>
      <c r="V466" s="35"/>
      <c r="W466" s="18"/>
      <c r="X466" s="18"/>
      <c r="Y466" s="18" t="str">
        <f t="shared" si="85"/>
        <v xml:space="preserve"> przyłącze napow. nN</v>
      </c>
      <c r="Z466" s="16"/>
      <c r="AA466" s="18"/>
      <c r="AB466" s="35"/>
      <c r="AC466" s="35"/>
      <c r="AD466" s="35"/>
      <c r="AE466" s="35"/>
      <c r="AF466" s="35"/>
      <c r="AG466" s="35"/>
      <c r="AH466" s="35"/>
      <c r="AI466" s="35"/>
    </row>
    <row r="467" spans="1:35" s="9" customFormat="1" ht="30" customHeight="1" thickBot="1" x14ac:dyDescent="0.25">
      <c r="A467" s="102"/>
      <c r="B467" s="103"/>
      <c r="C467" s="10">
        <v>43</v>
      </c>
      <c r="D467" s="28"/>
      <c r="E467" s="28"/>
      <c r="F467" s="54"/>
      <c r="G467" s="65"/>
      <c r="H467" s="12"/>
      <c r="I467" s="27"/>
      <c r="J467" s="27"/>
      <c r="K467" s="27" t="str">
        <f t="shared" si="86"/>
        <v>()</v>
      </c>
      <c r="L467" s="83"/>
      <c r="M467" s="87">
        <f t="shared" si="88"/>
        <v>0</v>
      </c>
      <c r="N467" s="84"/>
      <c r="O467" s="30"/>
      <c r="P467" s="33"/>
      <c r="Q467" s="19"/>
      <c r="R467" s="86"/>
      <c r="S467" s="30"/>
      <c r="T467" s="30">
        <f t="shared" si="87"/>
        <v>0</v>
      </c>
      <c r="U467" s="34"/>
      <c r="V467" s="35"/>
      <c r="W467" s="18"/>
      <c r="X467" s="18"/>
      <c r="Y467" s="18" t="str">
        <f t="shared" si="85"/>
        <v xml:space="preserve"> przyłącze napow. nN</v>
      </c>
      <c r="Z467" s="16"/>
      <c r="AA467" s="18"/>
      <c r="AB467" s="35"/>
      <c r="AC467" s="35"/>
      <c r="AD467" s="35"/>
      <c r="AE467" s="35"/>
      <c r="AF467" s="35"/>
      <c r="AG467" s="35"/>
      <c r="AH467" s="35"/>
      <c r="AI467" s="35"/>
    </row>
    <row r="468" spans="1:35" s="9" customFormat="1" ht="30" customHeight="1" thickBot="1" x14ac:dyDescent="0.25">
      <c r="A468" s="102"/>
      <c r="B468" s="103"/>
      <c r="C468" s="10"/>
      <c r="D468" s="56"/>
      <c r="E468" s="28"/>
      <c r="F468" s="10"/>
      <c r="G468" s="65"/>
      <c r="H468" s="12"/>
      <c r="I468" s="27"/>
      <c r="J468" s="27"/>
      <c r="K468" s="27" t="str">
        <f t="shared" si="86"/>
        <v>()</v>
      </c>
      <c r="L468" s="71"/>
      <c r="M468" s="87">
        <f t="shared" si="88"/>
        <v>0</v>
      </c>
      <c r="N468" s="84"/>
      <c r="O468" s="30"/>
      <c r="P468" s="33"/>
      <c r="Q468" s="19"/>
      <c r="R468" s="86"/>
      <c r="S468" s="30"/>
      <c r="T468" s="30">
        <f t="shared" si="87"/>
        <v>0</v>
      </c>
      <c r="U468" s="34"/>
      <c r="V468" s="35"/>
      <c r="W468" s="18"/>
      <c r="X468" s="18"/>
      <c r="Y468" s="18" t="str">
        <f t="shared" si="85"/>
        <v xml:space="preserve"> przyłącze napow. nN</v>
      </c>
      <c r="Z468" s="16"/>
      <c r="AA468" s="18"/>
      <c r="AB468" s="35"/>
      <c r="AC468" s="35"/>
      <c r="AD468" s="35"/>
      <c r="AE468" s="35"/>
      <c r="AF468" s="35"/>
      <c r="AG468" s="35"/>
      <c r="AH468" s="35"/>
      <c r="AI468" s="35"/>
    </row>
    <row r="469" spans="1:35" s="9" customFormat="1" ht="30" customHeight="1" thickBot="1" x14ac:dyDescent="0.25">
      <c r="A469" s="102"/>
      <c r="B469" s="103"/>
      <c r="C469" s="10"/>
      <c r="D469" s="28"/>
      <c r="E469" s="28"/>
      <c r="F469" s="27"/>
      <c r="G469" s="88"/>
      <c r="H469" s="12"/>
      <c r="I469" s="27"/>
      <c r="J469" s="27"/>
      <c r="K469" s="27" t="str">
        <f t="shared" si="86"/>
        <v>()</v>
      </c>
      <c r="L469" s="71"/>
      <c r="M469" s="87">
        <f t="shared" si="88"/>
        <v>0</v>
      </c>
      <c r="N469" s="84"/>
      <c r="O469" s="30"/>
      <c r="P469" s="33"/>
      <c r="Q469" s="19"/>
      <c r="R469" s="86"/>
      <c r="S469" s="30"/>
      <c r="T469" s="30">
        <f t="shared" si="87"/>
        <v>0</v>
      </c>
      <c r="U469" s="34"/>
      <c r="V469" s="35"/>
      <c r="W469" s="18"/>
      <c r="X469" s="18"/>
      <c r="Y469" s="18" t="str">
        <f t="shared" si="85"/>
        <v xml:space="preserve"> przyłącze napow. nN</v>
      </c>
      <c r="Z469" s="18"/>
      <c r="AA469" s="18"/>
      <c r="AB469" s="35"/>
      <c r="AC469" s="35"/>
      <c r="AD469" s="35"/>
      <c r="AE469" s="35"/>
      <c r="AF469" s="35"/>
      <c r="AG469" s="35"/>
      <c r="AH469" s="35"/>
      <c r="AI469" s="35"/>
    </row>
    <row r="470" spans="1:35" s="9" customFormat="1" ht="30" customHeight="1" thickBot="1" x14ac:dyDescent="0.25">
      <c r="A470" s="102"/>
      <c r="B470" s="103"/>
      <c r="C470" s="54"/>
      <c r="D470" s="53"/>
      <c r="E470" s="53"/>
      <c r="F470" s="54"/>
      <c r="G470" s="88"/>
      <c r="H470" s="54"/>
      <c r="I470" s="54"/>
      <c r="J470" s="54"/>
      <c r="K470" s="27" t="str">
        <f t="shared" si="86"/>
        <v>()</v>
      </c>
      <c r="L470" s="83"/>
      <c r="M470" s="87">
        <f t="shared" si="88"/>
        <v>0</v>
      </c>
      <c r="N470" s="30"/>
      <c r="O470" s="30"/>
      <c r="P470" s="89"/>
      <c r="Q470" s="43"/>
      <c r="R470" s="30"/>
      <c r="S470" s="30"/>
      <c r="T470" s="30">
        <f t="shared" si="87"/>
        <v>0</v>
      </c>
      <c r="U470" s="34"/>
      <c r="V470" s="35"/>
      <c r="W470" s="35"/>
      <c r="X470" s="18"/>
      <c r="Y470" s="18" t="str">
        <f t="shared" si="85"/>
        <v xml:space="preserve"> przyłącze napow. nN</v>
      </c>
      <c r="Z470" s="16"/>
      <c r="AA470" s="16"/>
      <c r="AB470" s="35"/>
      <c r="AC470" s="35"/>
      <c r="AD470" s="35"/>
      <c r="AE470" s="35"/>
      <c r="AF470" s="35"/>
      <c r="AG470" s="35"/>
      <c r="AH470" s="35"/>
      <c r="AI470" s="35"/>
    </row>
    <row r="471" spans="1:35" s="9" customFormat="1" ht="30" customHeight="1" thickBot="1" x14ac:dyDescent="0.25">
      <c r="A471" s="102"/>
      <c r="B471" s="103"/>
      <c r="C471" s="54"/>
      <c r="D471" s="53"/>
      <c r="E471" s="53"/>
      <c r="F471" s="54"/>
      <c r="G471" s="88"/>
      <c r="H471" s="54"/>
      <c r="I471" s="54"/>
      <c r="J471" s="54"/>
      <c r="K471" s="27" t="str">
        <f t="shared" si="86"/>
        <v>()</v>
      </c>
      <c r="L471" s="83"/>
      <c r="M471" s="87">
        <f t="shared" si="88"/>
        <v>0</v>
      </c>
      <c r="N471" s="30"/>
      <c r="O471" s="30"/>
      <c r="P471" s="33"/>
      <c r="Q471" s="19"/>
      <c r="R471" s="30"/>
      <c r="S471" s="30"/>
      <c r="T471" s="30">
        <f t="shared" si="87"/>
        <v>0</v>
      </c>
      <c r="U471" s="34"/>
      <c r="V471" s="35"/>
      <c r="W471" s="35"/>
      <c r="X471" s="18"/>
      <c r="Y471" s="18" t="str">
        <f t="shared" si="85"/>
        <v xml:space="preserve"> przyłącze napow. nN</v>
      </c>
      <c r="Z471" s="16"/>
      <c r="AA471" s="16"/>
      <c r="AB471" s="35"/>
      <c r="AC471" s="35"/>
      <c r="AD471" s="35"/>
      <c r="AE471" s="35"/>
      <c r="AF471" s="35"/>
      <c r="AG471" s="35"/>
      <c r="AH471" s="35"/>
      <c r="AI471" s="35"/>
    </row>
    <row r="472" spans="1:35" s="9" customFormat="1" ht="30" customHeight="1" thickBot="1" x14ac:dyDescent="0.25">
      <c r="A472" s="102"/>
      <c r="B472" s="103"/>
      <c r="C472" s="10"/>
      <c r="D472" s="28"/>
      <c r="E472" s="28"/>
      <c r="F472" s="27"/>
      <c r="G472" s="65"/>
      <c r="H472" s="12"/>
      <c r="I472" s="27"/>
      <c r="J472" s="27"/>
      <c r="K472" s="27" t="str">
        <f t="shared" si="86"/>
        <v>()</v>
      </c>
      <c r="L472" s="83"/>
      <c r="M472" s="87">
        <f t="shared" si="88"/>
        <v>0</v>
      </c>
      <c r="N472" s="30"/>
      <c r="O472" s="30"/>
      <c r="P472" s="89"/>
      <c r="Q472" s="97"/>
      <c r="R472" s="30"/>
      <c r="S472" s="30"/>
      <c r="T472" s="30">
        <f t="shared" si="87"/>
        <v>0</v>
      </c>
      <c r="U472" s="34"/>
      <c r="V472" s="35"/>
      <c r="W472" s="35"/>
      <c r="X472" s="18"/>
      <c r="Y472" s="18" t="str">
        <f t="shared" si="85"/>
        <v xml:space="preserve"> przyłącze napow. nN</v>
      </c>
      <c r="Z472" s="16"/>
      <c r="AA472" s="16"/>
      <c r="AB472" s="35"/>
      <c r="AC472" s="35"/>
      <c r="AD472" s="35"/>
      <c r="AE472" s="35"/>
      <c r="AF472" s="35"/>
      <c r="AG472" s="35"/>
      <c r="AH472" s="35"/>
      <c r="AI472" s="35"/>
    </row>
    <row r="473" spans="1:35" s="9" customFormat="1" ht="30" customHeight="1" thickBot="1" x14ac:dyDescent="0.25">
      <c r="A473" s="102"/>
      <c r="B473" s="103"/>
      <c r="C473" s="10"/>
      <c r="D473" s="28"/>
      <c r="E473" s="28"/>
      <c r="F473" s="27"/>
      <c r="G473" s="65"/>
      <c r="H473" s="12"/>
      <c r="I473" s="27"/>
      <c r="J473" s="27"/>
      <c r="K473" s="27" t="str">
        <f t="shared" si="86"/>
        <v>()</v>
      </c>
      <c r="L473" s="83"/>
      <c r="M473" s="87">
        <f t="shared" si="88"/>
        <v>0</v>
      </c>
      <c r="N473" s="30"/>
      <c r="O473" s="30"/>
      <c r="P473" s="89"/>
      <c r="Q473" s="97"/>
      <c r="R473" s="30"/>
      <c r="S473" s="30"/>
      <c r="T473" s="30">
        <f t="shared" si="87"/>
        <v>0</v>
      </c>
      <c r="U473" s="34"/>
      <c r="V473" s="35"/>
      <c r="W473" s="35"/>
      <c r="X473" s="18"/>
      <c r="Y473" s="18" t="str">
        <f t="shared" si="85"/>
        <v xml:space="preserve"> przyłącze napow. nN</v>
      </c>
      <c r="Z473" s="16"/>
      <c r="AA473" s="16"/>
      <c r="AB473" s="35"/>
      <c r="AC473" s="35"/>
      <c r="AD473" s="35"/>
      <c r="AE473" s="35"/>
      <c r="AF473" s="35"/>
      <c r="AG473" s="35"/>
      <c r="AH473" s="35"/>
      <c r="AI473" s="35"/>
    </row>
    <row r="474" spans="1:35" s="9" customFormat="1" ht="30" customHeight="1" thickBot="1" x14ac:dyDescent="0.25">
      <c r="A474" s="102"/>
      <c r="B474" s="103"/>
      <c r="C474" s="10"/>
      <c r="D474" s="28"/>
      <c r="E474" s="28"/>
      <c r="F474" s="27"/>
      <c r="G474" s="65"/>
      <c r="H474" s="12"/>
      <c r="I474" s="27"/>
      <c r="J474" s="27"/>
      <c r="K474" s="27" t="str">
        <f t="shared" si="86"/>
        <v>()</v>
      </c>
      <c r="L474" s="83"/>
      <c r="M474" s="87">
        <f t="shared" si="88"/>
        <v>0</v>
      </c>
      <c r="N474" s="30"/>
      <c r="O474" s="30"/>
      <c r="P474" s="89"/>
      <c r="Q474" s="19"/>
      <c r="R474" s="30"/>
      <c r="S474" s="30"/>
      <c r="T474" s="30">
        <f t="shared" si="87"/>
        <v>0</v>
      </c>
      <c r="U474" s="34"/>
      <c r="V474" s="35"/>
      <c r="W474" s="35"/>
      <c r="X474" s="18"/>
      <c r="Y474" s="18" t="str">
        <f t="shared" si="85"/>
        <v xml:space="preserve"> przyłącze napow. nN</v>
      </c>
      <c r="Z474" s="16"/>
      <c r="AA474" s="16"/>
      <c r="AB474" s="35"/>
      <c r="AC474" s="35"/>
      <c r="AD474" s="35"/>
      <c r="AE474" s="35"/>
      <c r="AF474" s="35"/>
      <c r="AG474" s="35"/>
      <c r="AH474" s="35"/>
      <c r="AI474" s="35"/>
    </row>
    <row r="475" spans="1:35" s="9" customFormat="1" ht="30" customHeight="1" thickBot="1" x14ac:dyDescent="0.25">
      <c r="A475" s="102"/>
      <c r="B475" s="103"/>
      <c r="C475" s="10"/>
      <c r="D475" s="28"/>
      <c r="E475" s="28"/>
      <c r="F475" s="10"/>
      <c r="G475" s="65"/>
      <c r="H475" s="12"/>
      <c r="I475" s="27"/>
      <c r="J475" s="27"/>
      <c r="K475" s="27" t="str">
        <f t="shared" si="86"/>
        <v>()</v>
      </c>
      <c r="L475" s="83"/>
      <c r="M475" s="87">
        <f t="shared" si="88"/>
        <v>0</v>
      </c>
      <c r="N475" s="30"/>
      <c r="O475" s="30"/>
      <c r="P475" s="89"/>
      <c r="Q475" s="19"/>
      <c r="R475" s="30"/>
      <c r="S475" s="30"/>
      <c r="T475" s="30">
        <f t="shared" si="87"/>
        <v>0</v>
      </c>
      <c r="U475" s="34"/>
      <c r="V475" s="35"/>
      <c r="W475" s="35"/>
      <c r="X475" s="18"/>
      <c r="Y475" s="18" t="str">
        <f t="shared" si="85"/>
        <v xml:space="preserve"> przyłącze napow. nN</v>
      </c>
      <c r="Z475" s="18"/>
      <c r="AA475" s="16"/>
      <c r="AB475" s="35"/>
      <c r="AC475" s="35"/>
      <c r="AD475" s="35"/>
      <c r="AE475" s="35"/>
      <c r="AF475" s="35"/>
      <c r="AG475" s="35"/>
      <c r="AH475" s="35"/>
      <c r="AI475" s="35"/>
    </row>
    <row r="476" spans="1:35" s="9" customFormat="1" ht="30" customHeight="1" thickBot="1" x14ac:dyDescent="0.25">
      <c r="A476" s="102"/>
      <c r="B476" s="103"/>
      <c r="C476" s="54"/>
      <c r="D476" s="53"/>
      <c r="E476" s="53"/>
      <c r="F476" s="54"/>
      <c r="G476" s="88"/>
      <c r="H476" s="54"/>
      <c r="I476" s="54"/>
      <c r="J476" s="54"/>
      <c r="K476" s="27" t="str">
        <f t="shared" si="86"/>
        <v>()</v>
      </c>
      <c r="L476" s="83"/>
      <c r="M476" s="87">
        <f t="shared" si="88"/>
        <v>0</v>
      </c>
      <c r="N476" s="30"/>
      <c r="O476" s="30"/>
      <c r="P476" s="89"/>
      <c r="Q476" s="97"/>
      <c r="R476" s="30"/>
      <c r="S476" s="30"/>
      <c r="T476" s="30">
        <f t="shared" si="87"/>
        <v>0</v>
      </c>
      <c r="U476" s="34"/>
      <c r="V476" s="35"/>
      <c r="W476" s="35"/>
      <c r="X476" s="18"/>
      <c r="Y476" s="18" t="str">
        <f t="shared" si="85"/>
        <v xml:space="preserve"> przyłącze napow. nN</v>
      </c>
      <c r="Z476" s="16"/>
      <c r="AA476" s="16"/>
      <c r="AB476" s="35"/>
      <c r="AC476" s="35"/>
      <c r="AD476" s="35"/>
      <c r="AE476" s="35"/>
      <c r="AF476" s="35"/>
      <c r="AG476" s="35"/>
      <c r="AH476" s="35"/>
      <c r="AI476" s="35"/>
    </row>
    <row r="477" spans="1:35" s="9" customFormat="1" ht="30" customHeight="1" thickBot="1" x14ac:dyDescent="0.25">
      <c r="A477" s="102"/>
      <c r="B477" s="103"/>
      <c r="C477" s="54"/>
      <c r="D477" s="53"/>
      <c r="E477" s="53"/>
      <c r="F477" s="54"/>
      <c r="G477" s="88"/>
      <c r="H477" s="54"/>
      <c r="I477" s="54"/>
      <c r="J477" s="54"/>
      <c r="K477" s="27" t="str">
        <f t="shared" si="86"/>
        <v>()</v>
      </c>
      <c r="L477" s="83"/>
      <c r="M477" s="87">
        <f t="shared" si="88"/>
        <v>0</v>
      </c>
      <c r="N477" s="30"/>
      <c r="O477" s="30"/>
      <c r="P477" s="89"/>
      <c r="Q477" s="97"/>
      <c r="R477" s="30"/>
      <c r="S477" s="30"/>
      <c r="T477" s="30">
        <f t="shared" si="87"/>
        <v>0</v>
      </c>
      <c r="U477" s="34"/>
      <c r="V477" s="35"/>
      <c r="W477" s="35"/>
      <c r="X477" s="18"/>
      <c r="Y477" s="18" t="str">
        <f t="shared" si="85"/>
        <v xml:space="preserve"> przyłącze napow. nN</v>
      </c>
      <c r="Z477" s="16"/>
      <c r="AA477" s="35"/>
      <c r="AB477" s="35"/>
      <c r="AC477" s="35"/>
      <c r="AD477" s="35"/>
      <c r="AE477" s="35"/>
      <c r="AF477" s="35"/>
      <c r="AG477" s="35"/>
      <c r="AH477" s="35"/>
      <c r="AI477" s="35"/>
    </row>
    <row r="478" spans="1:35" s="9" customFormat="1" ht="30" customHeight="1" thickBot="1" x14ac:dyDescent="0.25">
      <c r="A478" s="102"/>
      <c r="B478" s="103"/>
      <c r="C478" s="10"/>
      <c r="D478" s="28"/>
      <c r="E478" s="28"/>
      <c r="F478" s="27"/>
      <c r="G478" s="29"/>
      <c r="H478" s="12"/>
      <c r="I478" s="27"/>
      <c r="J478" s="27"/>
      <c r="K478" s="27" t="str">
        <f t="shared" si="86"/>
        <v>()</v>
      </c>
      <c r="L478" s="83"/>
      <c r="M478" s="87">
        <f t="shared" si="88"/>
        <v>0</v>
      </c>
      <c r="N478" s="30"/>
      <c r="O478" s="30"/>
      <c r="P478" s="89"/>
      <c r="Q478" s="43"/>
      <c r="R478" s="30"/>
      <c r="S478" s="30"/>
      <c r="T478" s="30">
        <f t="shared" si="87"/>
        <v>0</v>
      </c>
      <c r="U478" s="34"/>
      <c r="V478" s="35"/>
      <c r="W478" s="35"/>
      <c r="X478" s="18"/>
      <c r="Y478" s="18" t="str">
        <f t="shared" si="85"/>
        <v xml:space="preserve"> przyłącze napow. nN</v>
      </c>
      <c r="Z478" s="16"/>
      <c r="AA478" s="16"/>
      <c r="AB478" s="35"/>
      <c r="AC478" s="35"/>
      <c r="AD478" s="35"/>
      <c r="AE478" s="35"/>
      <c r="AF478" s="35"/>
      <c r="AG478" s="35"/>
      <c r="AH478" s="35"/>
      <c r="AI478" s="35"/>
    </row>
    <row r="479" spans="1:35" s="9" customFormat="1" ht="30" customHeight="1" thickBot="1" x14ac:dyDescent="0.25">
      <c r="A479" s="102"/>
      <c r="B479" s="103"/>
      <c r="C479" s="27"/>
      <c r="D479" s="28"/>
      <c r="E479" s="28"/>
      <c r="F479" s="27"/>
      <c r="G479" s="29"/>
      <c r="H479" s="12"/>
      <c r="I479" s="27"/>
      <c r="J479" s="27"/>
      <c r="K479" s="27" t="str">
        <f t="shared" si="86"/>
        <v>()</v>
      </c>
      <c r="L479" s="83"/>
      <c r="M479" s="87">
        <f t="shared" si="88"/>
        <v>0</v>
      </c>
      <c r="N479" s="30"/>
      <c r="O479" s="30"/>
      <c r="P479" s="89"/>
      <c r="Q479" s="19"/>
      <c r="R479" s="30"/>
      <c r="S479" s="30"/>
      <c r="T479" s="30">
        <f t="shared" si="87"/>
        <v>0</v>
      </c>
      <c r="U479" s="34"/>
      <c r="V479" s="35"/>
      <c r="W479" s="35"/>
      <c r="X479" s="18"/>
      <c r="Y479" s="18" t="str">
        <f t="shared" si="85"/>
        <v xml:space="preserve"> przyłącze napow. nN</v>
      </c>
      <c r="Z479" s="16"/>
      <c r="AA479" s="16"/>
      <c r="AB479" s="35"/>
      <c r="AC479" s="35"/>
      <c r="AD479" s="35"/>
      <c r="AE479" s="35"/>
      <c r="AF479" s="35"/>
      <c r="AG479" s="35"/>
      <c r="AH479" s="35"/>
      <c r="AI479" s="35"/>
    </row>
    <row r="480" spans="1:35" s="9" customFormat="1" ht="30" customHeight="1" thickBot="1" x14ac:dyDescent="0.25">
      <c r="A480" s="102"/>
      <c r="B480" s="103"/>
      <c r="C480" s="10"/>
      <c r="D480" s="28"/>
      <c r="E480" s="28"/>
      <c r="F480" s="27"/>
      <c r="G480" s="29"/>
      <c r="H480" s="12"/>
      <c r="I480" s="27"/>
      <c r="J480" s="27"/>
      <c r="K480" s="27" t="str">
        <f t="shared" si="86"/>
        <v>()</v>
      </c>
      <c r="L480" s="83"/>
      <c r="M480" s="87">
        <f t="shared" si="88"/>
        <v>0</v>
      </c>
      <c r="N480" s="30"/>
      <c r="O480" s="30"/>
      <c r="P480" s="89"/>
      <c r="Q480" s="97"/>
      <c r="R480" s="30"/>
      <c r="S480" s="30"/>
      <c r="T480" s="30">
        <f t="shared" si="87"/>
        <v>0</v>
      </c>
      <c r="U480" s="34"/>
      <c r="V480" s="35"/>
      <c r="W480" s="35"/>
      <c r="X480" s="18"/>
      <c r="Y480" s="18" t="str">
        <f t="shared" si="85"/>
        <v xml:space="preserve"> przyłącze napow. nN</v>
      </c>
      <c r="Z480" s="16"/>
      <c r="AA480" s="16"/>
      <c r="AB480" s="35"/>
      <c r="AC480" s="35"/>
      <c r="AD480" s="35"/>
      <c r="AE480" s="35"/>
      <c r="AF480" s="35"/>
      <c r="AG480" s="35"/>
      <c r="AH480" s="35"/>
      <c r="AI480" s="35"/>
    </row>
    <row r="481" spans="1:35" s="9" customFormat="1" ht="30" customHeight="1" thickBot="1" x14ac:dyDescent="0.25">
      <c r="A481" s="102"/>
      <c r="B481" s="103"/>
      <c r="C481" s="27"/>
      <c r="D481" s="28"/>
      <c r="E481" s="28"/>
      <c r="F481" s="27"/>
      <c r="G481" s="29"/>
      <c r="H481" s="12"/>
      <c r="I481" s="27"/>
      <c r="J481" s="27"/>
      <c r="K481" s="27" t="str">
        <f t="shared" si="86"/>
        <v>()</v>
      </c>
      <c r="L481" s="83"/>
      <c r="M481" s="87">
        <f t="shared" si="88"/>
        <v>0</v>
      </c>
      <c r="N481" s="30"/>
      <c r="O481" s="30"/>
      <c r="P481" s="89"/>
      <c r="Q481" s="19"/>
      <c r="R481" s="30"/>
      <c r="S481" s="30"/>
      <c r="T481" s="30">
        <f t="shared" si="87"/>
        <v>0</v>
      </c>
      <c r="U481" s="34"/>
      <c r="V481" s="35"/>
      <c r="W481" s="35"/>
      <c r="X481" s="18"/>
      <c r="Y481" s="18" t="str">
        <f t="shared" si="85"/>
        <v xml:space="preserve"> przyłącze napow. nN</v>
      </c>
      <c r="Z481" s="16"/>
      <c r="AA481" s="16"/>
      <c r="AB481" s="16"/>
      <c r="AC481" s="35"/>
      <c r="AD481" s="35"/>
      <c r="AE481" s="35"/>
      <c r="AF481" s="35"/>
      <c r="AG481" s="35"/>
      <c r="AH481" s="35"/>
      <c r="AI481" s="35"/>
    </row>
    <row r="482" spans="1:35" s="9" customFormat="1" ht="30" customHeight="1" thickBot="1" x14ac:dyDescent="0.25">
      <c r="A482" s="102"/>
      <c r="B482" s="103"/>
      <c r="C482" s="10"/>
      <c r="D482" s="28"/>
      <c r="E482" s="28"/>
      <c r="F482" s="10"/>
      <c r="G482" s="29"/>
      <c r="H482" s="12"/>
      <c r="I482" s="27"/>
      <c r="J482" s="27"/>
      <c r="K482" s="27" t="str">
        <f t="shared" si="86"/>
        <v>()</v>
      </c>
      <c r="L482" s="83"/>
      <c r="M482" s="87">
        <f t="shared" si="88"/>
        <v>0</v>
      </c>
      <c r="N482" s="30"/>
      <c r="O482" s="30"/>
      <c r="P482" s="89"/>
      <c r="Q482" s="97"/>
      <c r="R482" s="30"/>
      <c r="S482" s="30"/>
      <c r="T482" s="30">
        <f t="shared" si="87"/>
        <v>0</v>
      </c>
      <c r="U482" s="34"/>
      <c r="V482" s="35"/>
      <c r="W482" s="35"/>
      <c r="X482" s="18"/>
      <c r="Y482" s="18" t="str">
        <f t="shared" si="85"/>
        <v xml:space="preserve"> przyłącze napow. nN</v>
      </c>
      <c r="Z482" s="16"/>
      <c r="AA482" s="16"/>
      <c r="AB482" s="35"/>
      <c r="AC482" s="35"/>
      <c r="AD482" s="35"/>
      <c r="AE482" s="35"/>
      <c r="AF482" s="35"/>
      <c r="AG482" s="35"/>
      <c r="AH482" s="35"/>
      <c r="AI482" s="35"/>
    </row>
    <row r="483" spans="1:35" s="9" customFormat="1" ht="30" customHeight="1" thickBot="1" x14ac:dyDescent="0.25">
      <c r="A483" s="102"/>
      <c r="B483" s="103"/>
      <c r="C483" s="54"/>
      <c r="D483" s="53"/>
      <c r="E483" s="53"/>
      <c r="F483" s="54"/>
      <c r="G483" s="88"/>
      <c r="H483" s="54"/>
      <c r="I483" s="54"/>
      <c r="J483" s="54"/>
      <c r="K483" s="27" t="str">
        <f t="shared" si="86"/>
        <v>()</v>
      </c>
      <c r="L483" s="31"/>
      <c r="M483" s="87">
        <f t="shared" si="88"/>
        <v>0</v>
      </c>
      <c r="N483" s="30"/>
      <c r="O483" s="30"/>
      <c r="P483" s="89"/>
      <c r="Q483" s="43"/>
      <c r="R483" s="30"/>
      <c r="S483" s="30"/>
      <c r="T483" s="30">
        <f t="shared" si="87"/>
        <v>0</v>
      </c>
      <c r="U483" s="34"/>
      <c r="V483" s="35"/>
      <c r="W483" s="18"/>
      <c r="X483" s="18"/>
      <c r="Y483" s="18" t="str">
        <f t="shared" si="85"/>
        <v xml:space="preserve"> przyłącze napow. nN</v>
      </c>
      <c r="Z483" s="16"/>
      <c r="AA483" s="18" t="s">
        <v>12</v>
      </c>
      <c r="AB483" s="35"/>
      <c r="AC483" s="35"/>
      <c r="AD483" s="35"/>
      <c r="AE483" s="35"/>
      <c r="AF483" s="35"/>
      <c r="AG483" s="35"/>
      <c r="AH483" s="35"/>
      <c r="AI483" s="35"/>
    </row>
    <row r="484" spans="1:35" s="9" customFormat="1" ht="30" customHeight="1" thickBot="1" x14ac:dyDescent="0.25">
      <c r="A484" s="102"/>
      <c r="B484" s="103"/>
      <c r="C484" s="54"/>
      <c r="D484" s="53"/>
      <c r="E484" s="53"/>
      <c r="F484" s="54"/>
      <c r="G484" s="88"/>
      <c r="H484" s="54"/>
      <c r="I484" s="54"/>
      <c r="J484" s="54"/>
      <c r="K484" s="27" t="str">
        <f t="shared" si="86"/>
        <v>()</v>
      </c>
      <c r="L484" s="31"/>
      <c r="M484" s="87">
        <f t="shared" si="88"/>
        <v>0</v>
      </c>
      <c r="N484" s="30"/>
      <c r="O484" s="30"/>
      <c r="P484" s="33"/>
      <c r="Q484" s="43"/>
      <c r="R484" s="30"/>
      <c r="S484" s="30"/>
      <c r="T484" s="30">
        <f t="shared" si="87"/>
        <v>0</v>
      </c>
      <c r="U484" s="34"/>
      <c r="V484" s="35"/>
      <c r="W484" s="18"/>
      <c r="X484" s="18"/>
      <c r="Y484" s="18" t="str">
        <f t="shared" si="85"/>
        <v xml:space="preserve"> przyłącze napow. nN</v>
      </c>
      <c r="Z484" s="16"/>
      <c r="AA484" s="18"/>
      <c r="AB484" s="35"/>
      <c r="AC484" s="35"/>
      <c r="AD484" s="35"/>
      <c r="AE484" s="35"/>
      <c r="AF484" s="35"/>
      <c r="AG484" s="35"/>
      <c r="AH484" s="35"/>
      <c r="AI484" s="35"/>
    </row>
    <row r="485" spans="1:35" s="9" customFormat="1" ht="30" customHeight="1" thickBot="1" x14ac:dyDescent="0.25">
      <c r="A485" s="102"/>
      <c r="B485" s="103"/>
      <c r="C485" s="10"/>
      <c r="D485" s="56"/>
      <c r="E485" s="56"/>
      <c r="F485" s="10"/>
      <c r="G485" s="65"/>
      <c r="H485" s="10"/>
      <c r="I485" s="10"/>
      <c r="J485" s="10"/>
      <c r="K485" s="27" t="str">
        <f t="shared" si="86"/>
        <v>()</v>
      </c>
      <c r="L485" s="104"/>
      <c r="M485" s="87">
        <f t="shared" si="88"/>
        <v>0</v>
      </c>
      <c r="N485" s="30"/>
      <c r="O485" s="30"/>
      <c r="P485" s="33"/>
      <c r="Q485" s="43"/>
      <c r="R485" s="30"/>
      <c r="S485" s="30"/>
      <c r="T485" s="30">
        <f t="shared" si="87"/>
        <v>0</v>
      </c>
      <c r="U485" s="34"/>
      <c r="V485" s="35"/>
      <c r="W485" s="18"/>
      <c r="X485" s="18"/>
      <c r="Y485" s="18" t="str">
        <f t="shared" si="85"/>
        <v xml:space="preserve"> przyłącze napow. nN</v>
      </c>
      <c r="Z485" s="16"/>
      <c r="AA485" s="18"/>
      <c r="AB485" s="35"/>
      <c r="AC485" s="35"/>
      <c r="AD485" s="35"/>
      <c r="AE485" s="35"/>
      <c r="AF485" s="35"/>
      <c r="AG485" s="35"/>
      <c r="AH485" s="35"/>
      <c r="AI485" s="35"/>
    </row>
    <row r="486" spans="1:35" s="9" customFormat="1" ht="30" customHeight="1" thickBot="1" x14ac:dyDescent="0.25">
      <c r="A486" s="102"/>
      <c r="B486" s="103"/>
      <c r="C486" s="27"/>
      <c r="D486" s="28"/>
      <c r="E486" s="28"/>
      <c r="F486" s="10"/>
      <c r="G486" s="29"/>
      <c r="H486" s="12"/>
      <c r="I486" s="27"/>
      <c r="J486" s="27"/>
      <c r="K486" s="27" t="str">
        <f t="shared" si="86"/>
        <v>()</v>
      </c>
      <c r="L486" s="83"/>
      <c r="M486" s="87">
        <f t="shared" si="88"/>
        <v>0</v>
      </c>
      <c r="N486" s="30"/>
      <c r="O486" s="30"/>
      <c r="P486" s="89"/>
      <c r="Q486" s="19"/>
      <c r="R486" s="30"/>
      <c r="S486" s="30"/>
      <c r="T486" s="30">
        <f t="shared" si="87"/>
        <v>0</v>
      </c>
      <c r="U486" s="34"/>
      <c r="V486" s="35"/>
      <c r="W486" s="35"/>
      <c r="X486" s="18"/>
      <c r="Y486" s="18" t="str">
        <f t="shared" si="85"/>
        <v xml:space="preserve"> przyłącze napow. nN</v>
      </c>
      <c r="Z486" s="16"/>
      <c r="AA486" s="16"/>
      <c r="AB486" s="35"/>
      <c r="AC486" s="35"/>
      <c r="AD486" s="35"/>
      <c r="AE486" s="35"/>
      <c r="AF486" s="35"/>
      <c r="AG486" s="35"/>
      <c r="AH486" s="35"/>
      <c r="AI486" s="35"/>
    </row>
    <row r="487" spans="1:35" s="9" customFormat="1" ht="30" customHeight="1" thickBot="1" x14ac:dyDescent="0.25">
      <c r="A487" s="102"/>
      <c r="B487" s="103"/>
      <c r="C487" s="10"/>
      <c r="D487" s="53"/>
      <c r="E487" s="53"/>
      <c r="F487" s="27"/>
      <c r="G487" s="29"/>
      <c r="H487" s="12"/>
      <c r="I487" s="27"/>
      <c r="J487" s="27"/>
      <c r="K487" s="27" t="str">
        <f t="shared" si="86"/>
        <v>()</v>
      </c>
      <c r="L487" s="83"/>
      <c r="M487" s="87">
        <f t="shared" si="88"/>
        <v>0</v>
      </c>
      <c r="N487" s="30"/>
      <c r="O487" s="30"/>
      <c r="P487" s="89"/>
      <c r="Q487" s="43"/>
      <c r="R487" s="30"/>
      <c r="S487" s="30"/>
      <c r="T487" s="30">
        <f t="shared" si="87"/>
        <v>0</v>
      </c>
      <c r="U487" s="34"/>
      <c r="V487" s="35"/>
      <c r="W487" s="35"/>
      <c r="X487" s="18"/>
      <c r="Y487" s="18" t="str">
        <f t="shared" si="85"/>
        <v xml:space="preserve"> przyłącze napow. nN</v>
      </c>
      <c r="Z487" s="16"/>
      <c r="AA487" s="16"/>
      <c r="AB487" s="35"/>
      <c r="AC487" s="35"/>
      <c r="AD487" s="35"/>
      <c r="AE487" s="35"/>
      <c r="AF487" s="35"/>
      <c r="AG487" s="35"/>
      <c r="AH487" s="35"/>
      <c r="AI487" s="35"/>
    </row>
    <row r="488" spans="1:35" s="9" customFormat="1" ht="30" customHeight="1" thickBot="1" x14ac:dyDescent="0.25">
      <c r="A488" s="102"/>
      <c r="B488" s="103"/>
      <c r="C488" s="27"/>
      <c r="D488" s="28"/>
      <c r="E488" s="53"/>
      <c r="F488" s="27"/>
      <c r="G488" s="29"/>
      <c r="H488" s="12"/>
      <c r="I488" s="27"/>
      <c r="J488" s="27"/>
      <c r="K488" s="27" t="str">
        <f t="shared" si="86"/>
        <v>()</v>
      </c>
      <c r="L488" s="83"/>
      <c r="M488" s="87">
        <f t="shared" si="88"/>
        <v>0</v>
      </c>
      <c r="N488" s="30"/>
      <c r="O488" s="30"/>
      <c r="P488" s="89"/>
      <c r="Q488" s="43"/>
      <c r="R488" s="30"/>
      <c r="S488" s="30"/>
      <c r="T488" s="30">
        <f t="shared" si="87"/>
        <v>0</v>
      </c>
      <c r="U488" s="34"/>
      <c r="V488" s="35"/>
      <c r="W488" s="35"/>
      <c r="X488" s="18"/>
      <c r="Y488" s="18" t="str">
        <f t="shared" si="85"/>
        <v xml:space="preserve"> przyłącze napow. nN</v>
      </c>
      <c r="Z488" s="16"/>
      <c r="AA488" s="16"/>
      <c r="AB488" s="35"/>
      <c r="AC488" s="35"/>
      <c r="AD488" s="35"/>
      <c r="AE488" s="35"/>
      <c r="AF488" s="35"/>
      <c r="AG488" s="35"/>
      <c r="AH488" s="35"/>
      <c r="AI488" s="35"/>
    </row>
    <row r="489" spans="1:35" s="9" customFormat="1" ht="30" customHeight="1" thickBot="1" x14ac:dyDescent="0.25">
      <c r="A489" s="102"/>
      <c r="B489" s="103"/>
      <c r="C489" s="10"/>
      <c r="D489" s="53"/>
      <c r="E489" s="56"/>
      <c r="F489" s="10"/>
      <c r="G489" s="65"/>
      <c r="H489" s="12"/>
      <c r="I489" s="27"/>
      <c r="J489" s="27"/>
      <c r="K489" s="27" t="str">
        <f t="shared" si="86"/>
        <v>()</v>
      </c>
      <c r="L489" s="73"/>
      <c r="M489" s="87">
        <f t="shared" si="88"/>
        <v>0</v>
      </c>
      <c r="N489" s="30"/>
      <c r="O489" s="30"/>
      <c r="P489" s="89"/>
      <c r="Q489" s="19"/>
      <c r="R489" s="30"/>
      <c r="S489" s="30"/>
      <c r="T489" s="30">
        <f t="shared" si="87"/>
        <v>0</v>
      </c>
      <c r="U489" s="34"/>
      <c r="V489" s="35"/>
      <c r="W489" s="35"/>
      <c r="X489" s="18"/>
      <c r="Y489" s="18" t="str">
        <f t="shared" si="85"/>
        <v xml:space="preserve"> przyłącze napow. nN</v>
      </c>
      <c r="Z489" s="16"/>
      <c r="AA489" s="16"/>
      <c r="AB489" s="35"/>
      <c r="AC489" s="35"/>
      <c r="AD489" s="35"/>
      <c r="AE489" s="35"/>
      <c r="AF489" s="35"/>
      <c r="AG489" s="35"/>
      <c r="AH489" s="35"/>
      <c r="AI489" s="35"/>
    </row>
    <row r="490" spans="1:35" s="9" customFormat="1" ht="30" customHeight="1" thickBot="1" x14ac:dyDescent="0.25">
      <c r="A490" s="102"/>
      <c r="B490" s="103"/>
      <c r="C490" s="27"/>
      <c r="D490" s="28"/>
      <c r="E490" s="28"/>
      <c r="F490" s="27"/>
      <c r="G490" s="29"/>
      <c r="H490" s="12"/>
      <c r="I490" s="27"/>
      <c r="J490" s="27"/>
      <c r="K490" s="27" t="str">
        <f t="shared" si="86"/>
        <v>()</v>
      </c>
      <c r="L490" s="83"/>
      <c r="M490" s="87">
        <f t="shared" si="88"/>
        <v>0</v>
      </c>
      <c r="N490" s="30"/>
      <c r="O490" s="30"/>
      <c r="P490" s="89"/>
      <c r="Q490" s="97"/>
      <c r="R490" s="30"/>
      <c r="S490" s="30"/>
      <c r="T490" s="30">
        <f t="shared" si="87"/>
        <v>0</v>
      </c>
      <c r="U490" s="34"/>
      <c r="V490" s="35"/>
      <c r="W490" s="35"/>
      <c r="X490" s="18"/>
      <c r="Y490" s="18" t="str">
        <f t="shared" si="85"/>
        <v xml:space="preserve"> przyłącze napow. nN</v>
      </c>
      <c r="Z490" s="16"/>
      <c r="AA490" s="16"/>
      <c r="AB490" s="35"/>
      <c r="AC490" s="35"/>
      <c r="AD490" s="35"/>
      <c r="AE490" s="35"/>
      <c r="AF490" s="35"/>
      <c r="AG490" s="35"/>
      <c r="AH490" s="35"/>
      <c r="AI490" s="35"/>
    </row>
    <row r="491" spans="1:35" s="9" customFormat="1" ht="30" customHeight="1" thickBot="1" x14ac:dyDescent="0.25">
      <c r="A491" s="102"/>
      <c r="B491" s="103"/>
      <c r="C491" s="10"/>
      <c r="D491" s="53"/>
      <c r="E491" s="28"/>
      <c r="F491" s="10"/>
      <c r="G491" s="29"/>
      <c r="H491" s="12"/>
      <c r="I491" s="27"/>
      <c r="J491" s="27"/>
      <c r="K491" s="27" t="str">
        <f t="shared" si="86"/>
        <v>()</v>
      </c>
      <c r="L491" s="83"/>
      <c r="M491" s="87">
        <f t="shared" si="88"/>
        <v>0</v>
      </c>
      <c r="N491" s="30"/>
      <c r="O491" s="30"/>
      <c r="P491" s="89"/>
      <c r="Q491" s="19"/>
      <c r="R491" s="30"/>
      <c r="S491" s="30"/>
      <c r="T491" s="30">
        <f t="shared" si="87"/>
        <v>0</v>
      </c>
      <c r="U491" s="34"/>
      <c r="V491" s="35"/>
      <c r="W491" s="35"/>
      <c r="X491" s="18"/>
      <c r="Y491" s="18" t="str">
        <f t="shared" si="85"/>
        <v xml:space="preserve"> przyłącze napow. nN</v>
      </c>
      <c r="Z491" s="16"/>
      <c r="AA491" s="16"/>
      <c r="AB491" s="16"/>
      <c r="AC491" s="35"/>
      <c r="AD491" s="35"/>
      <c r="AE491" s="35"/>
      <c r="AF491" s="35"/>
      <c r="AG491" s="35"/>
      <c r="AH491" s="35"/>
      <c r="AI491" s="35"/>
    </row>
    <row r="492" spans="1:35" s="9" customFormat="1" ht="30" customHeight="1" thickBot="1" x14ac:dyDescent="0.25">
      <c r="A492" s="105"/>
      <c r="B492" s="103"/>
      <c r="C492" s="27"/>
      <c r="D492" s="28"/>
      <c r="E492" s="28"/>
      <c r="F492" s="10"/>
      <c r="G492" s="29"/>
      <c r="H492" s="12"/>
      <c r="I492" s="27"/>
      <c r="J492" s="27"/>
      <c r="K492" s="27" t="str">
        <f t="shared" si="86"/>
        <v>()</v>
      </c>
      <c r="L492" s="83"/>
      <c r="M492" s="87">
        <f t="shared" si="88"/>
        <v>0</v>
      </c>
      <c r="N492" s="30"/>
      <c r="O492" s="30"/>
      <c r="P492" s="89"/>
      <c r="Q492" s="97"/>
      <c r="R492" s="30"/>
      <c r="S492" s="30"/>
      <c r="T492" s="30">
        <f t="shared" si="87"/>
        <v>0</v>
      </c>
      <c r="U492" s="34"/>
      <c r="V492" s="35"/>
      <c r="W492" s="35"/>
      <c r="X492" s="18"/>
      <c r="Y492" s="18" t="str">
        <f t="shared" si="85"/>
        <v xml:space="preserve"> przyłącze napow. nN</v>
      </c>
      <c r="Z492" s="16"/>
      <c r="AA492" s="16"/>
      <c r="AB492" s="18"/>
      <c r="AC492" s="35"/>
      <c r="AD492" s="35"/>
      <c r="AE492" s="35"/>
      <c r="AF492" s="35"/>
      <c r="AG492" s="35"/>
      <c r="AH492" s="35"/>
      <c r="AI492" s="35"/>
    </row>
    <row r="493" spans="1:35" ht="30" customHeight="1" thickTop="1" thickBot="1" x14ac:dyDescent="0.25">
      <c r="D493" s="53"/>
      <c r="E493" s="28"/>
      <c r="F493" s="27"/>
      <c r="G493" s="29"/>
      <c r="I493" s="27"/>
      <c r="J493" s="27"/>
      <c r="K493" s="27" t="str">
        <f t="shared" si="86"/>
        <v>()</v>
      </c>
      <c r="L493" s="83"/>
      <c r="M493" s="87">
        <f t="shared" si="88"/>
        <v>0</v>
      </c>
      <c r="N493" s="30"/>
      <c r="O493" s="30"/>
      <c r="P493" s="89"/>
      <c r="Q493" s="97"/>
      <c r="R493" s="30"/>
      <c r="S493" s="30"/>
      <c r="T493" s="30">
        <f t="shared" si="87"/>
        <v>0</v>
      </c>
      <c r="U493" s="34"/>
      <c r="Y493" s="18" t="str">
        <f t="shared" ref="Y493:Y513" si="89">IF(S493="T",(", lampa OU, przyłącze napow. nN"), (" przyłącze napow. nN"))</f>
        <v xml:space="preserve"> przyłącze napow. nN</v>
      </c>
      <c r="Z493" s="16"/>
    </row>
    <row r="494" spans="1:35" ht="30" customHeight="1" thickBot="1" x14ac:dyDescent="0.25">
      <c r="C494" s="27"/>
      <c r="D494" s="28"/>
      <c r="E494" s="28"/>
      <c r="F494" s="27"/>
      <c r="G494" s="29"/>
      <c r="I494" s="27"/>
      <c r="J494" s="27"/>
      <c r="K494" s="27" t="str">
        <f t="shared" si="86"/>
        <v>()</v>
      </c>
      <c r="L494" s="83"/>
      <c r="M494" s="87">
        <f t="shared" si="88"/>
        <v>0</v>
      </c>
      <c r="N494" s="30"/>
      <c r="O494" s="30"/>
      <c r="P494" s="89"/>
      <c r="R494" s="30"/>
      <c r="S494" s="30"/>
      <c r="T494" s="30">
        <f t="shared" si="87"/>
        <v>0</v>
      </c>
      <c r="U494" s="34"/>
      <c r="Y494" s="18" t="str">
        <f t="shared" si="89"/>
        <v xml:space="preserve"> przyłącze napow. nN</v>
      </c>
      <c r="Z494" s="16"/>
    </row>
    <row r="495" spans="1:35" ht="30" customHeight="1" thickBot="1" x14ac:dyDescent="0.25">
      <c r="D495" s="53"/>
      <c r="E495" s="28"/>
      <c r="F495" s="27"/>
      <c r="G495" s="29"/>
      <c r="I495" s="27"/>
      <c r="J495" s="27"/>
      <c r="K495" s="27" t="str">
        <f t="shared" si="86"/>
        <v>()</v>
      </c>
      <c r="L495" s="83"/>
      <c r="M495" s="87">
        <f t="shared" si="88"/>
        <v>0</v>
      </c>
      <c r="N495" s="30"/>
      <c r="O495" s="30"/>
      <c r="P495" s="89"/>
      <c r="Q495" s="97"/>
      <c r="R495" s="30"/>
      <c r="S495" s="30"/>
      <c r="T495" s="30">
        <f t="shared" si="87"/>
        <v>0</v>
      </c>
      <c r="U495" s="34"/>
      <c r="Y495" s="18" t="str">
        <f t="shared" si="89"/>
        <v xml:space="preserve"> przyłącze napow. nN</v>
      </c>
      <c r="Z495" s="16"/>
    </row>
    <row r="496" spans="1:35" ht="30" customHeight="1" thickBot="1" x14ac:dyDescent="0.25">
      <c r="C496" s="27"/>
      <c r="D496" s="28"/>
      <c r="E496" s="53"/>
      <c r="F496" s="27"/>
      <c r="G496" s="29"/>
      <c r="I496" s="27"/>
      <c r="J496" s="27"/>
      <c r="K496" s="27" t="str">
        <f t="shared" si="86"/>
        <v>()</v>
      </c>
      <c r="L496" s="83"/>
      <c r="M496" s="87">
        <f t="shared" si="88"/>
        <v>0</v>
      </c>
      <c r="N496" s="30"/>
      <c r="O496" s="30"/>
      <c r="P496" s="89"/>
      <c r="R496" s="30"/>
      <c r="S496" s="30"/>
      <c r="T496" s="30">
        <f t="shared" si="87"/>
        <v>0</v>
      </c>
      <c r="U496" s="34"/>
      <c r="Y496" s="18" t="str">
        <f t="shared" si="89"/>
        <v xml:space="preserve"> przyłącze napow. nN</v>
      </c>
      <c r="Z496" s="16"/>
    </row>
    <row r="497" spans="1:26" ht="30" customHeight="1" thickBot="1" x14ac:dyDescent="0.25">
      <c r="D497" s="53"/>
      <c r="E497" s="53"/>
      <c r="F497" s="27"/>
      <c r="G497" s="29"/>
      <c r="I497" s="27"/>
      <c r="J497" s="27"/>
      <c r="K497" s="27" t="str">
        <f t="shared" si="86"/>
        <v>()</v>
      </c>
      <c r="L497" s="77"/>
      <c r="M497" s="87">
        <f t="shared" si="88"/>
        <v>0</v>
      </c>
      <c r="N497" s="30"/>
      <c r="O497" s="30"/>
      <c r="P497" s="89"/>
      <c r="Q497" s="97"/>
      <c r="R497" s="30"/>
      <c r="S497" s="30"/>
      <c r="T497" s="30">
        <f t="shared" si="87"/>
        <v>0</v>
      </c>
      <c r="U497" s="34"/>
      <c r="Y497" s="18" t="str">
        <f t="shared" si="89"/>
        <v xml:space="preserve"> przyłącze napow. nN</v>
      </c>
      <c r="Z497" s="16"/>
    </row>
    <row r="498" spans="1:26" ht="30" customHeight="1" thickBot="1" x14ac:dyDescent="0.25">
      <c r="C498" s="27"/>
      <c r="D498" s="28"/>
      <c r="E498" s="28"/>
      <c r="F498" s="10"/>
      <c r="G498" s="29"/>
      <c r="I498" s="27"/>
      <c r="J498" s="27"/>
      <c r="K498" s="27" t="str">
        <f t="shared" si="86"/>
        <v>()</v>
      </c>
      <c r="L498" s="31"/>
      <c r="M498" s="87">
        <f t="shared" si="88"/>
        <v>0</v>
      </c>
      <c r="N498" s="30"/>
      <c r="O498" s="30"/>
      <c r="P498" s="89"/>
      <c r="Q498" s="97"/>
      <c r="R498" s="30"/>
      <c r="S498" s="30"/>
      <c r="T498" s="30">
        <f t="shared" si="87"/>
        <v>0</v>
      </c>
      <c r="U498" s="34"/>
      <c r="Y498" s="18" t="str">
        <f t="shared" si="89"/>
        <v xml:space="preserve"> przyłącze napow. nN</v>
      </c>
      <c r="Z498" s="16"/>
    </row>
    <row r="499" spans="1:26" ht="30" customHeight="1" thickBot="1" x14ac:dyDescent="0.25">
      <c r="C499" s="54"/>
      <c r="D499" s="53"/>
      <c r="E499" s="53"/>
      <c r="F499" s="54"/>
      <c r="G499" s="88"/>
      <c r="H499" s="54"/>
      <c r="I499" s="54"/>
      <c r="J499" s="54"/>
      <c r="K499" s="27" t="str">
        <f t="shared" si="86"/>
        <v>()</v>
      </c>
      <c r="L499" s="31"/>
      <c r="M499" s="87">
        <f t="shared" si="88"/>
        <v>0</v>
      </c>
      <c r="N499" s="30"/>
      <c r="O499" s="30"/>
      <c r="P499" s="89"/>
      <c r="Q499" s="97"/>
      <c r="R499" s="30"/>
      <c r="S499" s="30"/>
      <c r="T499" s="30">
        <f t="shared" si="87"/>
        <v>0</v>
      </c>
      <c r="U499" s="34"/>
      <c r="Y499" s="18" t="str">
        <f t="shared" si="89"/>
        <v xml:space="preserve"> przyłącze napow. nN</v>
      </c>
      <c r="Z499" s="16"/>
    </row>
    <row r="500" spans="1:26" ht="30" customHeight="1" thickBot="1" x14ac:dyDescent="0.25">
      <c r="C500" s="54"/>
      <c r="D500" s="53"/>
      <c r="E500" s="53"/>
      <c r="F500" s="54"/>
      <c r="G500" s="88"/>
      <c r="H500" s="54"/>
      <c r="I500" s="54"/>
      <c r="J500" s="54"/>
      <c r="K500" s="27" t="str">
        <f t="shared" si="86"/>
        <v>()</v>
      </c>
      <c r="L500" s="31"/>
      <c r="M500" s="87">
        <f t="shared" si="88"/>
        <v>0</v>
      </c>
      <c r="N500" s="30"/>
      <c r="O500" s="30"/>
      <c r="P500" s="106"/>
      <c r="Q500" s="97"/>
      <c r="R500" s="30"/>
      <c r="S500" s="30"/>
      <c r="T500" s="30">
        <f t="shared" si="87"/>
        <v>0</v>
      </c>
      <c r="U500" s="34"/>
      <c r="Y500" s="18" t="str">
        <f t="shared" si="89"/>
        <v xml:space="preserve"> przyłącze napow. nN</v>
      </c>
      <c r="Z500" s="16"/>
    </row>
    <row r="501" spans="1:26" ht="30" customHeight="1" thickBot="1" x14ac:dyDescent="0.25">
      <c r="D501" s="56"/>
      <c r="E501" s="56"/>
      <c r="F501" s="10"/>
      <c r="G501" s="65"/>
      <c r="H501" s="10"/>
      <c r="I501" s="10"/>
      <c r="J501" s="10"/>
      <c r="K501" s="27" t="str">
        <f t="shared" si="86"/>
        <v>()</v>
      </c>
      <c r="L501" s="104"/>
      <c r="M501" s="87">
        <f t="shared" si="88"/>
        <v>0</v>
      </c>
      <c r="N501" s="30"/>
      <c r="O501" s="30"/>
      <c r="P501" s="106"/>
      <c r="Q501" s="97"/>
      <c r="R501" s="30"/>
      <c r="S501" s="30"/>
      <c r="T501" s="30">
        <f t="shared" si="87"/>
        <v>0</v>
      </c>
      <c r="U501" s="34"/>
      <c r="Y501" s="18" t="str">
        <f t="shared" si="89"/>
        <v xml:space="preserve"> przyłącze napow. nN</v>
      </c>
      <c r="Z501" s="16"/>
    </row>
    <row r="502" spans="1:26" ht="30" customHeight="1" thickBot="1" x14ac:dyDescent="0.25">
      <c r="D502" s="28"/>
      <c r="E502" s="28"/>
      <c r="F502" s="10"/>
      <c r="G502" s="29"/>
      <c r="I502" s="27"/>
      <c r="J502" s="27"/>
      <c r="K502" s="27" t="str">
        <f t="shared" si="86"/>
        <v>()</v>
      </c>
      <c r="L502" s="31"/>
      <c r="M502" s="87">
        <f t="shared" si="88"/>
        <v>0</v>
      </c>
      <c r="N502" s="30"/>
      <c r="O502" s="30"/>
      <c r="P502" s="107"/>
      <c r="R502" s="30"/>
      <c r="S502" s="30"/>
      <c r="T502" s="30">
        <f t="shared" si="87"/>
        <v>0</v>
      </c>
      <c r="U502" s="34"/>
      <c r="Y502" s="18" t="str">
        <f t="shared" si="89"/>
        <v xml:space="preserve"> przyłącze napow. nN</v>
      </c>
      <c r="Z502" s="16"/>
    </row>
    <row r="503" spans="1:26" s="16" customFormat="1" ht="30" customHeight="1" thickTop="1" x14ac:dyDescent="0.2">
      <c r="A503" s="20"/>
      <c r="B503" s="20"/>
      <c r="C503" s="27"/>
      <c r="D503" s="28"/>
      <c r="E503" s="28"/>
      <c r="F503" s="27"/>
      <c r="G503" s="65"/>
      <c r="H503" s="12"/>
      <c r="I503" s="27"/>
      <c r="J503" s="27"/>
      <c r="K503" s="27" t="str">
        <f t="shared" si="86"/>
        <v>()</v>
      </c>
      <c r="L503" s="31"/>
      <c r="M503" s="87">
        <f t="shared" si="88"/>
        <v>0</v>
      </c>
      <c r="N503" s="30"/>
      <c r="O503" s="30"/>
      <c r="P503" s="108"/>
      <c r="Q503" s="19"/>
      <c r="R503" s="30"/>
      <c r="S503" s="30"/>
      <c r="T503" s="30">
        <f t="shared" si="87"/>
        <v>0</v>
      </c>
      <c r="U503" s="34"/>
      <c r="X503" s="18" t="str">
        <f t="shared" ref="X503:X513" si="90">IF(R503="4xAL50 + 1xAL25", ("AL.  4x50 mm2+AL. 1x25 mm2"), ("AL. 4x50 mm2+AL. 3x50 mm2"))</f>
        <v>AL. 4x50 mm2+AL. 3x50 mm2</v>
      </c>
      <c r="Y503" s="18" t="str">
        <f t="shared" si="89"/>
        <v xml:space="preserve"> przyłącze napow. nN</v>
      </c>
    </row>
    <row r="504" spans="1:26" s="16" customFormat="1" ht="30" customHeight="1" x14ac:dyDescent="0.2">
      <c r="A504" s="20"/>
      <c r="B504" s="20"/>
      <c r="C504" s="10"/>
      <c r="D504" s="28"/>
      <c r="E504" s="28"/>
      <c r="F504" s="10"/>
      <c r="G504" s="29"/>
      <c r="H504" s="12"/>
      <c r="I504" s="27"/>
      <c r="J504" s="27"/>
      <c r="K504" s="27"/>
      <c r="L504" s="31"/>
      <c r="M504" s="87">
        <f t="shared" si="88"/>
        <v>0</v>
      </c>
      <c r="N504" s="30"/>
      <c r="O504" s="30"/>
      <c r="P504" s="108"/>
      <c r="Q504" s="97"/>
      <c r="R504" s="30"/>
      <c r="S504" s="30"/>
      <c r="T504" s="30">
        <f t="shared" si="87"/>
        <v>0</v>
      </c>
      <c r="U504" s="34"/>
      <c r="X504" s="18" t="str">
        <f t="shared" si="90"/>
        <v>AL. 4x50 mm2+AL. 3x50 mm2</v>
      </c>
      <c r="Y504" s="18" t="str">
        <f t="shared" si="89"/>
        <v xml:space="preserve"> przyłącze napow. nN</v>
      </c>
    </row>
    <row r="505" spans="1:26" s="16" customFormat="1" ht="30" customHeight="1" thickBot="1" x14ac:dyDescent="0.25">
      <c r="A505" s="20"/>
      <c r="B505" s="20"/>
      <c r="C505" s="27"/>
      <c r="D505" s="28"/>
      <c r="E505" s="28"/>
      <c r="F505" s="27"/>
      <c r="G505" s="29"/>
      <c r="H505" s="12"/>
      <c r="I505" s="27"/>
      <c r="J505" s="27"/>
      <c r="K505" s="27"/>
      <c r="L505" s="31"/>
      <c r="M505" s="87">
        <f t="shared" si="88"/>
        <v>0</v>
      </c>
      <c r="N505" s="30"/>
      <c r="O505" s="30"/>
      <c r="P505" s="33"/>
      <c r="Q505" s="19"/>
      <c r="R505" s="30"/>
      <c r="S505" s="30"/>
      <c r="T505" s="30">
        <f t="shared" si="87"/>
        <v>0</v>
      </c>
      <c r="U505" s="34"/>
      <c r="X505" s="18" t="str">
        <f t="shared" si="90"/>
        <v>AL. 4x50 mm2+AL. 3x50 mm2</v>
      </c>
      <c r="Y505" s="18" t="str">
        <f t="shared" si="89"/>
        <v xml:space="preserve"> przyłącze napow. nN</v>
      </c>
    </row>
    <row r="506" spans="1:26" s="16" customFormat="1" ht="30" customHeight="1" thickBot="1" x14ac:dyDescent="0.25">
      <c r="A506" s="20"/>
      <c r="B506" s="20"/>
      <c r="C506" s="10"/>
      <c r="D506" s="28"/>
      <c r="E506" s="53"/>
      <c r="F506" s="27"/>
      <c r="G506" s="29"/>
      <c r="H506" s="12"/>
      <c r="I506" s="27"/>
      <c r="J506" s="27"/>
      <c r="K506" s="27"/>
      <c r="L506" s="31"/>
      <c r="M506" s="87">
        <f t="shared" si="88"/>
        <v>0</v>
      </c>
      <c r="N506" s="30"/>
      <c r="O506" s="30"/>
      <c r="P506" s="89"/>
      <c r="Q506" s="19"/>
      <c r="R506" s="30"/>
      <c r="S506" s="30"/>
      <c r="T506" s="30">
        <f t="shared" si="87"/>
        <v>0</v>
      </c>
      <c r="U506" s="34"/>
      <c r="X506" s="18" t="str">
        <f t="shared" si="90"/>
        <v>AL. 4x50 mm2+AL. 3x50 mm2</v>
      </c>
      <c r="Y506" s="18" t="str">
        <f t="shared" si="89"/>
        <v xml:space="preserve"> przyłącze napow. nN</v>
      </c>
    </row>
    <row r="507" spans="1:26" s="16" customFormat="1" ht="30" customHeight="1" thickBot="1" x14ac:dyDescent="0.25">
      <c r="A507" s="20"/>
      <c r="B507" s="20"/>
      <c r="C507" s="27"/>
      <c r="D507" s="28"/>
      <c r="E507" s="53"/>
      <c r="F507" s="27"/>
      <c r="G507" s="29"/>
      <c r="H507" s="12"/>
      <c r="I507" s="27"/>
      <c r="J507" s="27"/>
      <c r="K507" s="27"/>
      <c r="L507" s="31"/>
      <c r="M507" s="87">
        <f t="shared" si="88"/>
        <v>0</v>
      </c>
      <c r="N507" s="30"/>
      <c r="O507" s="30"/>
      <c r="P507" s="89"/>
      <c r="Q507" s="97"/>
      <c r="R507" s="30"/>
      <c r="S507" s="30"/>
      <c r="T507" s="30">
        <f t="shared" si="87"/>
        <v>0</v>
      </c>
      <c r="U507" s="34"/>
      <c r="X507" s="18" t="str">
        <f t="shared" si="90"/>
        <v>AL. 4x50 mm2+AL. 3x50 mm2</v>
      </c>
      <c r="Y507" s="18" t="str">
        <f t="shared" si="89"/>
        <v xml:space="preserve"> przyłącze napow. nN</v>
      </c>
    </row>
    <row r="508" spans="1:26" s="16" customFormat="1" ht="30" customHeight="1" thickBot="1" x14ac:dyDescent="0.25">
      <c r="A508" s="20"/>
      <c r="B508" s="20"/>
      <c r="C508" s="10"/>
      <c r="D508" s="28"/>
      <c r="E508" s="11"/>
      <c r="F508" s="27"/>
      <c r="G508" s="29"/>
      <c r="H508" s="12"/>
      <c r="I508" s="27"/>
      <c r="J508" s="27"/>
      <c r="K508" s="27"/>
      <c r="L508" s="15"/>
      <c r="M508" s="87">
        <f t="shared" si="88"/>
        <v>0</v>
      </c>
      <c r="N508" s="30"/>
      <c r="O508" s="30"/>
      <c r="P508" s="89"/>
      <c r="Q508" s="19"/>
      <c r="R508" s="30"/>
      <c r="S508" s="30"/>
      <c r="T508" s="30">
        <f t="shared" si="87"/>
        <v>0</v>
      </c>
      <c r="U508" s="34"/>
      <c r="X508" s="18" t="str">
        <f t="shared" si="90"/>
        <v>AL. 4x50 mm2+AL. 3x50 mm2</v>
      </c>
      <c r="Y508" s="18" t="str">
        <f t="shared" si="89"/>
        <v xml:space="preserve"> przyłącze napow. nN</v>
      </c>
    </row>
    <row r="509" spans="1:26" s="16" customFormat="1" ht="30" customHeight="1" x14ac:dyDescent="0.2">
      <c r="A509" s="20"/>
      <c r="B509" s="20"/>
      <c r="C509" s="27"/>
      <c r="D509" s="28"/>
      <c r="E509" s="28"/>
      <c r="F509" s="10"/>
      <c r="G509" s="29"/>
      <c r="H509" s="12"/>
      <c r="I509" s="27"/>
      <c r="J509" s="27"/>
      <c r="K509" s="27"/>
      <c r="L509" s="31"/>
      <c r="M509" s="87">
        <f t="shared" si="88"/>
        <v>0</v>
      </c>
      <c r="N509" s="30"/>
      <c r="O509" s="30"/>
      <c r="P509" s="33"/>
      <c r="Q509" s="19"/>
      <c r="R509" s="30"/>
      <c r="S509" s="30"/>
      <c r="T509" s="30">
        <f t="shared" si="87"/>
        <v>0</v>
      </c>
      <c r="U509" s="34"/>
      <c r="X509" s="18" t="str">
        <f t="shared" si="90"/>
        <v>AL. 4x50 mm2+AL. 3x50 mm2</v>
      </c>
      <c r="Y509" s="18" t="str">
        <f t="shared" si="89"/>
        <v xml:space="preserve"> przyłącze napow. nN</v>
      </c>
    </row>
    <row r="510" spans="1:26" s="16" customFormat="1" ht="30" customHeight="1" x14ac:dyDescent="0.2">
      <c r="A510" s="20"/>
      <c r="B510" s="20"/>
      <c r="C510" s="10"/>
      <c r="D510" s="28"/>
      <c r="E510" s="28"/>
      <c r="F510" s="27"/>
      <c r="G510" s="29"/>
      <c r="H510" s="12"/>
      <c r="I510" s="27"/>
      <c r="J510" s="27"/>
      <c r="K510" s="27"/>
      <c r="L510" s="31"/>
      <c r="M510" s="87">
        <f t="shared" si="88"/>
        <v>0</v>
      </c>
      <c r="N510" s="30"/>
      <c r="O510" s="30"/>
      <c r="P510" s="33"/>
      <c r="Q510" s="19"/>
      <c r="R510" s="30"/>
      <c r="S510" s="30"/>
      <c r="T510" s="30">
        <f t="shared" ref="T510:T517" si="91">IF(S510="T",20,0)</f>
        <v>0</v>
      </c>
      <c r="U510" s="34"/>
      <c r="X510" s="18" t="str">
        <f t="shared" si="90"/>
        <v>AL. 4x50 mm2+AL. 3x50 mm2</v>
      </c>
      <c r="Y510" s="18" t="str">
        <f t="shared" si="89"/>
        <v xml:space="preserve"> przyłącze napow. nN</v>
      </c>
    </row>
    <row r="511" spans="1:26" s="16" customFormat="1" ht="30" customHeight="1" x14ac:dyDescent="0.2">
      <c r="A511" s="20"/>
      <c r="B511" s="20"/>
      <c r="C511" s="27"/>
      <c r="D511" s="28"/>
      <c r="E511" s="28"/>
      <c r="F511" s="27"/>
      <c r="G511" s="29"/>
      <c r="H511" s="12"/>
      <c r="I511" s="27"/>
      <c r="J511" s="27"/>
      <c r="K511" s="27"/>
      <c r="L511" s="31"/>
      <c r="M511" s="87">
        <f t="shared" si="88"/>
        <v>0</v>
      </c>
      <c r="N511" s="30"/>
      <c r="O511" s="30"/>
      <c r="P511" s="33"/>
      <c r="Q511" s="19"/>
      <c r="R511" s="30"/>
      <c r="S511" s="30"/>
      <c r="T511" s="30">
        <f t="shared" si="91"/>
        <v>0</v>
      </c>
      <c r="U511" s="34"/>
      <c r="X511" s="18" t="str">
        <f t="shared" si="90"/>
        <v>AL. 4x50 mm2+AL. 3x50 mm2</v>
      </c>
      <c r="Y511" s="18" t="str">
        <f t="shared" si="89"/>
        <v xml:space="preserve"> przyłącze napow. nN</v>
      </c>
    </row>
    <row r="512" spans="1:26" s="16" customFormat="1" ht="30" customHeight="1" x14ac:dyDescent="0.2">
      <c r="A512" s="20"/>
      <c r="B512" s="20"/>
      <c r="C512" s="10"/>
      <c r="D512" s="28"/>
      <c r="E512" s="28"/>
      <c r="F512" s="10"/>
      <c r="G512" s="29"/>
      <c r="H512" s="12"/>
      <c r="I512" s="27"/>
      <c r="J512" s="27"/>
      <c r="K512" s="27"/>
      <c r="L512" s="31"/>
      <c r="M512" s="87">
        <f t="shared" si="88"/>
        <v>0</v>
      </c>
      <c r="N512" s="30"/>
      <c r="O512" s="30"/>
      <c r="P512" s="33"/>
      <c r="Q512" s="19"/>
      <c r="R512" s="30"/>
      <c r="S512" s="30"/>
      <c r="T512" s="30">
        <f t="shared" si="91"/>
        <v>0</v>
      </c>
      <c r="U512" s="34"/>
      <c r="X512" s="18" t="str">
        <f t="shared" si="90"/>
        <v>AL. 4x50 mm2+AL. 3x50 mm2</v>
      </c>
      <c r="Y512" s="18" t="str">
        <f t="shared" si="89"/>
        <v xml:space="preserve"> przyłącze napow. nN</v>
      </c>
    </row>
    <row r="513" spans="1:35" s="16" customFormat="1" ht="30" customHeight="1" x14ac:dyDescent="0.2">
      <c r="A513" s="20"/>
      <c r="B513" s="20"/>
      <c r="C513" s="27"/>
      <c r="D513" s="28"/>
      <c r="E513" s="28"/>
      <c r="F513" s="10"/>
      <c r="G513" s="29"/>
      <c r="H513" s="12"/>
      <c r="I513" s="27"/>
      <c r="J513" s="27"/>
      <c r="K513" s="27"/>
      <c r="L513" s="31"/>
      <c r="M513" s="87">
        <f t="shared" si="88"/>
        <v>0</v>
      </c>
      <c r="N513" s="30"/>
      <c r="O513" s="30"/>
      <c r="P513" s="33"/>
      <c r="Q513" s="19"/>
      <c r="R513" s="30"/>
      <c r="S513" s="30"/>
      <c r="T513" s="30">
        <f t="shared" si="91"/>
        <v>0</v>
      </c>
      <c r="U513" s="34"/>
      <c r="X513" s="18" t="str">
        <f t="shared" si="90"/>
        <v>AL. 4x50 mm2+AL. 3x50 mm2</v>
      </c>
      <c r="Y513" s="18" t="str">
        <f t="shared" si="89"/>
        <v xml:space="preserve"> przyłącze napow. nN</v>
      </c>
    </row>
    <row r="514" spans="1:35" s="16" customFormat="1" ht="30" customHeight="1" thickBot="1" x14ac:dyDescent="0.25">
      <c r="A514" s="20"/>
      <c r="B514" s="20"/>
      <c r="C514" s="10"/>
      <c r="D514" s="28"/>
      <c r="E514" s="28"/>
      <c r="F514" s="27"/>
      <c r="G514" s="29"/>
      <c r="H514" s="12"/>
      <c r="I514" s="27"/>
      <c r="J514" s="27"/>
      <c r="K514" s="27"/>
      <c r="L514" s="31"/>
      <c r="M514" s="87">
        <f t="shared" si="88"/>
        <v>0</v>
      </c>
      <c r="N514" s="30"/>
      <c r="O514" s="30"/>
      <c r="P514" s="33"/>
      <c r="Q514" s="19"/>
      <c r="R514" s="30"/>
      <c r="S514" s="30"/>
      <c r="T514" s="30">
        <f t="shared" si="91"/>
        <v>0</v>
      </c>
      <c r="U514" s="34"/>
      <c r="X514" s="18" t="str">
        <f>IF(R514="4xAL50 + 1xAL25", ("AL.  4x50 mm2+AL. 1x25 mm2"), ("AL. 4x50 mm2+AL. 2x50 mm2"))</f>
        <v>AL. 4x50 mm2+AL. 2x50 mm2</v>
      </c>
      <c r="Y514" s="18" t="str">
        <f>IF(S514="T",(" lampa OU, przyłącze napow. nN"), (" przyłącze napow. nN"))</f>
        <v xml:space="preserve"> przyłącze napow. nN</v>
      </c>
    </row>
    <row r="515" spans="1:35" s="16" customFormat="1" ht="30" customHeight="1" thickBot="1" x14ac:dyDescent="0.25">
      <c r="A515" s="20"/>
      <c r="B515" s="20"/>
      <c r="C515" s="27"/>
      <c r="D515" s="28"/>
      <c r="E515" s="53"/>
      <c r="F515" s="27"/>
      <c r="G515" s="29"/>
      <c r="H515" s="12"/>
      <c r="I515" s="27"/>
      <c r="J515" s="27"/>
      <c r="K515" s="27"/>
      <c r="L515" s="31"/>
      <c r="M515" s="87">
        <f t="shared" si="88"/>
        <v>0</v>
      </c>
      <c r="N515" s="30"/>
      <c r="O515" s="30"/>
      <c r="P515" s="89"/>
      <c r="Q515" s="19"/>
      <c r="R515" s="30"/>
      <c r="S515" s="30"/>
      <c r="T515" s="30">
        <f t="shared" si="91"/>
        <v>0</v>
      </c>
      <c r="U515" s="34"/>
      <c r="X515" s="18" t="str">
        <f>IF(R515="4xAL50 + 1xAL25", ("AL.  4x50 mm2+AL. 1x25 mm2"), ("AL. 4x50 mm2+AL. 2x50 mm2"))</f>
        <v>AL. 4x50 mm2+AL. 2x50 mm2</v>
      </c>
      <c r="Y515" s="18" t="str">
        <f>IF(S515="T",(" lampa OU, przyłącze napow. nN"), (" przyłącze napow. nN"))</f>
        <v xml:space="preserve"> przyłącze napow. nN</v>
      </c>
    </row>
    <row r="516" spans="1:35" s="16" customFormat="1" ht="15" thickBot="1" x14ac:dyDescent="0.25">
      <c r="A516" s="20"/>
      <c r="B516" s="20"/>
      <c r="C516" s="54"/>
      <c r="D516" s="54"/>
      <c r="E516" s="53"/>
      <c r="F516" s="46"/>
      <c r="G516" s="46"/>
      <c r="H516" s="46"/>
      <c r="I516" s="46"/>
      <c r="J516" s="46"/>
      <c r="K516" s="27"/>
      <c r="L516" s="31" t="str">
        <f>CONCATENATE(M516,"(",P516,")m")</f>
        <v>0()m</v>
      </c>
      <c r="M516" s="87">
        <f t="shared" si="88"/>
        <v>0</v>
      </c>
      <c r="N516" s="39"/>
      <c r="O516" s="39"/>
      <c r="P516" s="89"/>
      <c r="Q516" s="19"/>
      <c r="R516" s="39"/>
      <c r="S516" s="39"/>
      <c r="T516" s="30">
        <f t="shared" si="91"/>
        <v>0</v>
      </c>
      <c r="U516" s="34"/>
      <c r="X516" s="18"/>
      <c r="Y516" s="18"/>
      <c r="Z516" s="18"/>
    </row>
    <row r="517" spans="1:35" s="16" customFormat="1" x14ac:dyDescent="0.2">
      <c r="A517" s="20"/>
      <c r="B517" s="20"/>
      <c r="C517" s="54"/>
      <c r="D517" s="54"/>
      <c r="E517" s="53"/>
      <c r="F517" s="46"/>
      <c r="G517" s="46"/>
      <c r="H517" s="46"/>
      <c r="I517" s="46"/>
      <c r="J517" s="46"/>
      <c r="K517" s="27"/>
      <c r="L517" s="31">
        <v>6</v>
      </c>
      <c r="M517" s="87">
        <f t="shared" si="88"/>
        <v>0</v>
      </c>
      <c r="N517" s="39"/>
      <c r="O517" s="39"/>
      <c r="P517" s="17"/>
      <c r="Q517" s="19"/>
      <c r="R517" s="39"/>
      <c r="S517" s="39"/>
      <c r="T517" s="30">
        <f t="shared" si="91"/>
        <v>0</v>
      </c>
      <c r="U517" s="34"/>
      <c r="X517" s="18"/>
      <c r="Y517" s="18"/>
      <c r="Z517" s="18"/>
    </row>
    <row r="518" spans="1:35" s="16" customFormat="1" x14ac:dyDescent="0.2">
      <c r="A518" s="20"/>
      <c r="B518" s="20"/>
      <c r="C518" s="111"/>
      <c r="D518" s="111"/>
      <c r="E518" s="56"/>
      <c r="F518" s="109"/>
      <c r="G518" s="109"/>
      <c r="H518" s="109"/>
      <c r="I518" s="109"/>
      <c r="J518" s="109"/>
      <c r="K518" s="111"/>
      <c r="L518" s="104"/>
      <c r="M518" s="87">
        <f t="shared" si="88"/>
        <v>0</v>
      </c>
      <c r="N518" s="110"/>
      <c r="O518" s="110"/>
      <c r="P518" s="17"/>
      <c r="Q518" s="19"/>
      <c r="R518" s="110"/>
      <c r="S518" s="110"/>
      <c r="T518" s="110"/>
      <c r="U518" s="34"/>
      <c r="X518" s="18"/>
      <c r="Y518" s="18"/>
      <c r="Z518" s="18"/>
    </row>
    <row r="519" spans="1:35" x14ac:dyDescent="0.2">
      <c r="C519" s="27">
        <v>51</v>
      </c>
      <c r="M519" s="87">
        <f t="shared" si="88"/>
        <v>0</v>
      </c>
      <c r="U519" s="34"/>
    </row>
    <row r="520" spans="1:35" s="9" customFormat="1" x14ac:dyDescent="0.2">
      <c r="A520" s="20"/>
      <c r="B520" s="20"/>
      <c r="C520" s="10">
        <v>52</v>
      </c>
      <c r="D520" s="11"/>
      <c r="E520" s="11"/>
      <c r="F520" s="12"/>
      <c r="G520" s="13"/>
      <c r="H520" s="12"/>
      <c r="I520" s="12"/>
      <c r="J520" s="12"/>
      <c r="K520" s="12"/>
      <c r="L520" s="15"/>
      <c r="M520" s="16"/>
      <c r="N520" s="14"/>
      <c r="O520" s="14"/>
      <c r="P520" s="17"/>
      <c r="Q520" s="19"/>
      <c r="R520" s="14"/>
      <c r="S520" s="14"/>
      <c r="T520" s="14"/>
      <c r="U520" s="34"/>
      <c r="V520" s="16"/>
      <c r="W520" s="16"/>
      <c r="X520" s="18"/>
      <c r="Y520" s="18"/>
      <c r="Z520" s="18"/>
      <c r="AA520" s="16"/>
      <c r="AB520" s="16"/>
      <c r="AC520" s="35"/>
      <c r="AD520" s="35"/>
      <c r="AE520" s="35"/>
      <c r="AF520" s="35"/>
      <c r="AG520" s="35"/>
      <c r="AH520" s="35"/>
      <c r="AI520" s="35"/>
    </row>
    <row r="521" spans="1:35" s="9" customFormat="1" x14ac:dyDescent="0.2">
      <c r="A521" s="20"/>
      <c r="B521" s="20"/>
      <c r="C521" s="10">
        <v>53</v>
      </c>
      <c r="D521" s="11"/>
      <c r="E521" s="11"/>
      <c r="F521" s="12"/>
      <c r="G521" s="13"/>
      <c r="H521" s="12"/>
      <c r="I521" s="12"/>
      <c r="J521" s="12"/>
      <c r="K521" s="12"/>
      <c r="L521" s="15"/>
      <c r="M521" s="16"/>
      <c r="N521" s="14"/>
      <c r="O521" s="14"/>
      <c r="P521" s="17"/>
      <c r="Q521" s="19"/>
      <c r="R521" s="14"/>
      <c r="S521" s="14"/>
      <c r="T521" s="14"/>
      <c r="U521" s="34"/>
      <c r="V521" s="16"/>
      <c r="W521" s="16"/>
      <c r="X521" s="18"/>
      <c r="Y521" s="18"/>
      <c r="Z521" s="18"/>
      <c r="AA521" s="16"/>
      <c r="AB521" s="16"/>
      <c r="AC521" s="35"/>
      <c r="AD521" s="35"/>
      <c r="AE521" s="35"/>
      <c r="AF521" s="35"/>
      <c r="AG521" s="35"/>
      <c r="AH521" s="35"/>
      <c r="AI521" s="35"/>
    </row>
    <row r="522" spans="1:35" s="9" customFormat="1" x14ac:dyDescent="0.2">
      <c r="A522" s="20"/>
      <c r="B522" s="20"/>
      <c r="C522" s="27">
        <v>49</v>
      </c>
      <c r="D522" s="11"/>
      <c r="E522" s="11"/>
      <c r="F522" s="12"/>
      <c r="G522" s="13"/>
      <c r="H522" s="12"/>
      <c r="I522" s="12"/>
      <c r="J522" s="12"/>
      <c r="K522" s="12"/>
      <c r="L522" s="15"/>
      <c r="M522" s="16"/>
      <c r="N522" s="14"/>
      <c r="O522" s="14"/>
      <c r="P522" s="17"/>
      <c r="Q522" s="19"/>
      <c r="R522" s="14"/>
      <c r="S522" s="14"/>
      <c r="T522" s="14"/>
      <c r="U522" s="34"/>
      <c r="V522" s="16"/>
      <c r="W522" s="16"/>
      <c r="X522" s="18"/>
      <c r="Y522" s="18"/>
      <c r="Z522" s="18"/>
      <c r="AA522" s="16"/>
      <c r="AB522" s="16"/>
      <c r="AC522" s="35"/>
      <c r="AD522" s="35"/>
      <c r="AE522" s="35"/>
      <c r="AF522" s="35"/>
      <c r="AG522" s="35"/>
      <c r="AH522" s="35"/>
      <c r="AI522" s="35"/>
    </row>
    <row r="523" spans="1:35" s="9" customFormat="1" x14ac:dyDescent="0.2">
      <c r="A523" s="20"/>
      <c r="B523" s="20"/>
      <c r="C523" s="10">
        <v>50</v>
      </c>
      <c r="D523" s="11"/>
      <c r="E523" s="11"/>
      <c r="F523" s="12"/>
      <c r="G523" s="13"/>
      <c r="H523" s="12"/>
      <c r="I523" s="12"/>
      <c r="J523" s="12"/>
      <c r="K523" s="12"/>
      <c r="L523" s="15"/>
      <c r="M523" s="16"/>
      <c r="N523" s="14"/>
      <c r="O523" s="14"/>
      <c r="P523" s="17"/>
      <c r="Q523" s="19"/>
      <c r="R523" s="14"/>
      <c r="S523" s="14"/>
      <c r="T523" s="14"/>
      <c r="U523" s="34"/>
      <c r="V523" s="16"/>
      <c r="W523" s="16"/>
      <c r="X523" s="18"/>
      <c r="Y523" s="18" t="str">
        <f>IF(S523="T",(", lampa OU, przyłącze napow. nN"), (" przyłącze napow. nN"))</f>
        <v xml:space="preserve"> przyłącze napow. nN</v>
      </c>
      <c r="Z523" s="18"/>
      <c r="AA523" s="16"/>
      <c r="AB523" s="16"/>
      <c r="AC523" s="35"/>
      <c r="AD523" s="35"/>
      <c r="AE523" s="35"/>
      <c r="AF523" s="35"/>
      <c r="AG523" s="35"/>
      <c r="AH523" s="35"/>
      <c r="AI523" s="35"/>
    </row>
    <row r="524" spans="1:35" s="9" customFormat="1" x14ac:dyDescent="0.2">
      <c r="A524" s="20"/>
      <c r="B524" s="20"/>
      <c r="C524" s="27">
        <v>51</v>
      </c>
      <c r="D524" s="11"/>
      <c r="E524" s="11"/>
      <c r="F524" s="12"/>
      <c r="G524" s="13"/>
      <c r="H524" s="12"/>
      <c r="I524" s="12"/>
      <c r="J524" s="12"/>
      <c r="K524" s="12"/>
      <c r="L524" s="15"/>
      <c r="M524" s="16"/>
      <c r="N524" s="14"/>
      <c r="O524" s="14"/>
      <c r="P524" s="17"/>
      <c r="Q524" s="19"/>
      <c r="R524" s="14"/>
      <c r="S524" s="14"/>
      <c r="T524" s="14"/>
      <c r="U524" s="34"/>
      <c r="V524" s="16"/>
      <c r="W524" s="16"/>
      <c r="X524" s="18"/>
      <c r="Y524" s="18"/>
      <c r="Z524" s="18"/>
      <c r="AA524" s="16"/>
      <c r="AB524" s="16"/>
      <c r="AC524" s="35"/>
      <c r="AD524" s="35"/>
      <c r="AE524" s="35"/>
      <c r="AF524" s="35"/>
      <c r="AG524" s="35"/>
      <c r="AH524" s="35"/>
      <c r="AI524" s="35"/>
    </row>
    <row r="525" spans="1:35" s="9" customFormat="1" x14ac:dyDescent="0.2">
      <c r="A525" s="20"/>
      <c r="B525" s="20"/>
      <c r="C525" s="10">
        <v>52</v>
      </c>
      <c r="D525" s="11"/>
      <c r="E525" s="11"/>
      <c r="F525" s="12"/>
      <c r="G525" s="13"/>
      <c r="H525" s="12"/>
      <c r="I525" s="12"/>
      <c r="J525" s="12"/>
      <c r="K525" s="12"/>
      <c r="L525" s="15"/>
      <c r="M525" s="16"/>
      <c r="N525" s="14"/>
      <c r="O525" s="14"/>
      <c r="P525" s="17"/>
      <c r="Q525" s="19"/>
      <c r="R525" s="14"/>
      <c r="S525" s="14"/>
      <c r="T525" s="14"/>
      <c r="U525" s="34"/>
      <c r="V525" s="16"/>
      <c r="W525" s="16"/>
      <c r="X525" s="18"/>
      <c r="Y525" s="18"/>
      <c r="Z525" s="18"/>
      <c r="AA525" s="16"/>
      <c r="AB525" s="16"/>
      <c r="AC525" s="35"/>
      <c r="AD525" s="35"/>
      <c r="AE525" s="35"/>
      <c r="AF525" s="35"/>
      <c r="AG525" s="35"/>
      <c r="AH525" s="35"/>
      <c r="AI525" s="35"/>
    </row>
    <row r="526" spans="1:35" s="9" customFormat="1" x14ac:dyDescent="0.2">
      <c r="A526" s="20"/>
      <c r="B526" s="20"/>
      <c r="C526" s="27">
        <v>53</v>
      </c>
      <c r="D526" s="11"/>
      <c r="E526" s="11"/>
      <c r="F526" s="12"/>
      <c r="G526" s="13"/>
      <c r="H526" s="12"/>
      <c r="I526" s="12"/>
      <c r="J526" s="12"/>
      <c r="K526" s="12"/>
      <c r="L526" s="15"/>
      <c r="M526" s="16"/>
      <c r="N526" s="14"/>
      <c r="O526" s="14"/>
      <c r="P526" s="17"/>
      <c r="Q526" s="19"/>
      <c r="R526" s="14"/>
      <c r="S526" s="14"/>
      <c r="T526" s="14"/>
      <c r="U526" s="34"/>
      <c r="V526" s="16"/>
      <c r="W526" s="16"/>
      <c r="X526" s="18"/>
      <c r="Y526" s="18"/>
      <c r="Z526" s="18"/>
      <c r="AA526" s="16"/>
      <c r="AB526" s="16"/>
      <c r="AC526" s="35"/>
      <c r="AD526" s="35"/>
      <c r="AE526" s="35"/>
      <c r="AF526" s="35"/>
      <c r="AG526" s="35"/>
      <c r="AH526" s="35"/>
      <c r="AI526" s="35"/>
    </row>
    <row r="527" spans="1:35" s="9" customFormat="1" x14ac:dyDescent="0.2">
      <c r="A527" s="20"/>
      <c r="B527" s="20"/>
      <c r="C527" s="10">
        <v>54</v>
      </c>
      <c r="D527" s="11"/>
      <c r="E527" s="11"/>
      <c r="F527" s="12"/>
      <c r="G527" s="13"/>
      <c r="H527" s="12"/>
      <c r="I527" s="12"/>
      <c r="J527" s="12"/>
      <c r="K527" s="12"/>
      <c r="L527" s="15"/>
      <c r="M527" s="16"/>
      <c r="N527" s="14"/>
      <c r="O527" s="14"/>
      <c r="P527" s="17"/>
      <c r="Q527" s="19"/>
      <c r="R527" s="14"/>
      <c r="S527" s="14"/>
      <c r="T527" s="14"/>
      <c r="U527" s="34"/>
      <c r="V527" s="16"/>
      <c r="W527" s="16"/>
      <c r="X527" s="18"/>
      <c r="Y527" s="18"/>
      <c r="Z527" s="18"/>
      <c r="AA527" s="16"/>
      <c r="AB527" s="16"/>
      <c r="AC527" s="35"/>
      <c r="AD527" s="35"/>
      <c r="AE527" s="35"/>
      <c r="AF527" s="35"/>
      <c r="AG527" s="35"/>
      <c r="AH527" s="35"/>
      <c r="AI527" s="35"/>
    </row>
    <row r="528" spans="1:35" s="9" customFormat="1" x14ac:dyDescent="0.2">
      <c r="A528" s="20"/>
      <c r="B528" s="20"/>
      <c r="C528" s="27">
        <v>55</v>
      </c>
      <c r="D528" s="11"/>
      <c r="E528" s="11"/>
      <c r="F528" s="12"/>
      <c r="G528" s="13"/>
      <c r="H528" s="12"/>
      <c r="I528" s="12"/>
      <c r="J528" s="12"/>
      <c r="K528" s="12"/>
      <c r="L528" s="15"/>
      <c r="M528" s="16"/>
      <c r="N528" s="14"/>
      <c r="O528" s="14"/>
      <c r="P528" s="17"/>
      <c r="Q528" s="19"/>
      <c r="R528" s="14"/>
      <c r="S528" s="14"/>
      <c r="T528" s="14"/>
      <c r="U528" s="16"/>
      <c r="V528" s="16"/>
      <c r="W528" s="16"/>
      <c r="X528" s="18"/>
      <c r="Y528" s="18"/>
      <c r="Z528" s="18"/>
      <c r="AA528" s="16"/>
      <c r="AB528" s="16"/>
      <c r="AC528" s="35"/>
      <c r="AD528" s="35"/>
      <c r="AE528" s="35"/>
      <c r="AF528" s="35"/>
      <c r="AG528" s="35"/>
      <c r="AH528" s="35"/>
      <c r="AI528" s="35"/>
    </row>
    <row r="529" spans="1:35" s="9" customFormat="1" x14ac:dyDescent="0.2">
      <c r="A529" s="20"/>
      <c r="B529" s="20"/>
      <c r="C529" s="10">
        <v>56</v>
      </c>
      <c r="D529" s="11"/>
      <c r="E529" s="11"/>
      <c r="F529" s="12"/>
      <c r="G529" s="13"/>
      <c r="H529" s="12"/>
      <c r="I529" s="12"/>
      <c r="J529" s="12"/>
      <c r="K529" s="12"/>
      <c r="L529" s="15"/>
      <c r="M529" s="16"/>
      <c r="N529" s="14"/>
      <c r="O529" s="14"/>
      <c r="P529" s="17"/>
      <c r="Q529" s="19"/>
      <c r="R529" s="14"/>
      <c r="S529" s="14"/>
      <c r="T529" s="14"/>
      <c r="U529" s="16"/>
      <c r="V529" s="16"/>
      <c r="W529" s="16"/>
      <c r="X529" s="18"/>
      <c r="Y529" s="18"/>
      <c r="Z529" s="18"/>
      <c r="AA529" s="16"/>
      <c r="AB529" s="16"/>
      <c r="AC529" s="35"/>
      <c r="AD529" s="35"/>
      <c r="AE529" s="35"/>
      <c r="AF529" s="35"/>
      <c r="AG529" s="35"/>
      <c r="AH529" s="35"/>
      <c r="AI529" s="35"/>
    </row>
  </sheetData>
  <autoFilter ref="A3:AA522" xr:uid="{00000000-0009-0000-0000-00003D000000}"/>
  <mergeCells count="12">
    <mergeCell ref="C4:J4"/>
    <mergeCell ref="C5:J5"/>
    <mergeCell ref="C6:K6"/>
    <mergeCell ref="C7:K7"/>
    <mergeCell ref="C8:K8"/>
    <mergeCell ref="J10:K10"/>
    <mergeCell ref="J11:K11"/>
    <mergeCell ref="C10:F10"/>
    <mergeCell ref="C11:F11"/>
    <mergeCell ref="A9:K9"/>
    <mergeCell ref="G10:H10"/>
    <mergeCell ref="G11:H11"/>
  </mergeCells>
  <conditionalFormatting sqref="F4:F8 F12:F197">
    <cfRule type="containsText" dxfId="3" priority="4" operator="containsText" text="spr">
      <formula>NOT(ISERROR(SEARCH("spr",F4)))</formula>
    </cfRule>
  </conditionalFormatting>
  <conditionalFormatting sqref="G4:G8 G12:G150">
    <cfRule type="containsText" dxfId="2" priority="3" operator="containsText" text="check">
      <formula>NOT(ISERROR(SEARCH("check",G4)))</formula>
    </cfRule>
  </conditionalFormatting>
  <conditionalFormatting sqref="I3:I8 I12:I112">
    <cfRule type="containsText" dxfId="1" priority="2" operator="containsText" text="Fałsz">
      <formula>NOT(ISERROR(SEARCH("Fałsz",I3)))</formula>
    </cfRule>
  </conditionalFormatting>
  <conditionalFormatting sqref="J3:J8 J12:J283">
    <cfRule type="containsText" dxfId="0" priority="1" operator="containsText" text="0">
      <formula>NOT(ISERROR(SEARCH("0",J3)))</formula>
    </cfRule>
  </conditionalFormatting>
  <pageMargins left="0.7" right="0.7" top="0.75" bottom="0.75" header="0.3" footer="0.3"/>
  <pageSetup paperSize="9" orientation="landscape" r:id="rId1"/>
  <rowBreaks count="6" manualBreakCount="6">
    <brk id="261" min="2" max="15" man="1"/>
    <brk id="287" min="2" max="15" man="1"/>
    <brk id="357" min="2" max="15" man="1"/>
    <brk id="368" min="2" max="15" man="1"/>
    <brk id="474" min="2" max="15" man="1"/>
    <brk id="492" min="2" max="15" man="1"/>
  </rowBreaks>
  <colBreaks count="2" manualBreakCount="2">
    <brk id="11" min="2" max="120" man="1"/>
    <brk id="15" max="2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F598-E6FE-4A0F-BC47-2BCBBAFAFCBE}">
  <sheetPr codeName="Arkusz16"/>
  <dimension ref="A1"/>
  <sheetViews>
    <sheetView workbookViewId="0">
      <selection sqref="A1:XFD1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Arkusz44"/>
  <dimension ref="A1:V40"/>
  <sheetViews>
    <sheetView workbookViewId="0">
      <selection activeCell="I4" sqref="I4"/>
    </sheetView>
  </sheetViews>
  <sheetFormatPr defaultRowHeight="15" x14ac:dyDescent="0.25"/>
  <cols>
    <col min="4" max="4" width="10.7109375" customWidth="1"/>
    <col min="8" max="8" width="9.85546875" bestFit="1" customWidth="1"/>
    <col min="9" max="9" width="20.7109375" bestFit="1" customWidth="1"/>
  </cols>
  <sheetData>
    <row r="1" spans="1:22" x14ac:dyDescent="0.25">
      <c r="D1" s="8" t="s">
        <v>69</v>
      </c>
    </row>
    <row r="2" spans="1:22" x14ac:dyDescent="0.25">
      <c r="A2" t="s">
        <v>4</v>
      </c>
      <c r="B2">
        <v>227</v>
      </c>
      <c r="D2" s="3">
        <f>1.4308*P2+64.2+37.8+L2</f>
        <v>102</v>
      </c>
      <c r="H2" t="s">
        <v>32</v>
      </c>
      <c r="I2" t="s">
        <v>33</v>
      </c>
    </row>
    <row r="3" spans="1:22" x14ac:dyDescent="0.25">
      <c r="A3" t="s">
        <v>6</v>
      </c>
      <c r="B3">
        <v>1472</v>
      </c>
      <c r="D3" s="3">
        <f>501+321.33+1.43*P3+79</f>
        <v>901.32999999999993</v>
      </c>
      <c r="H3" t="s">
        <v>28</v>
      </c>
      <c r="I3" t="s">
        <v>29</v>
      </c>
      <c r="M3" t="s">
        <v>34</v>
      </c>
      <c r="Q3" t="s">
        <v>35</v>
      </c>
      <c r="V3" t="s">
        <v>41</v>
      </c>
    </row>
    <row r="4" spans="1:22" x14ac:dyDescent="0.25">
      <c r="A4" t="s">
        <v>2</v>
      </c>
      <c r="B4">
        <v>1472</v>
      </c>
      <c r="C4" s="1">
        <v>657</v>
      </c>
      <c r="D4" s="1">
        <v>657</v>
      </c>
      <c r="H4" t="s">
        <v>24</v>
      </c>
      <c r="I4" t="s">
        <v>29</v>
      </c>
    </row>
    <row r="5" spans="1:22" x14ac:dyDescent="0.25">
      <c r="A5" t="s">
        <v>15</v>
      </c>
      <c r="B5">
        <v>454</v>
      </c>
      <c r="D5" s="3">
        <f>1.43*P5+64.2+77.6+L5</f>
        <v>141.80000000000001</v>
      </c>
      <c r="H5" t="s">
        <v>27</v>
      </c>
      <c r="I5" t="s">
        <v>30</v>
      </c>
    </row>
    <row r="6" spans="1:22" x14ac:dyDescent="0.25">
      <c r="A6" t="s">
        <v>5</v>
      </c>
      <c r="B6">
        <v>1472</v>
      </c>
      <c r="D6" s="5">
        <f>2*501*COS(S6/2)+20+79+125</f>
        <v>1226</v>
      </c>
      <c r="H6" t="s">
        <v>7</v>
      </c>
      <c r="I6" t="s">
        <v>31</v>
      </c>
    </row>
    <row r="7" spans="1:22" x14ac:dyDescent="0.25">
      <c r="A7" t="s">
        <v>53</v>
      </c>
      <c r="B7">
        <v>540</v>
      </c>
      <c r="D7" s="7">
        <f>(1.3328*P5+64.2+77.6+L5)*2</f>
        <v>283.60000000000002</v>
      </c>
      <c r="H7" t="s">
        <v>4</v>
      </c>
      <c r="I7" t="s">
        <v>33</v>
      </c>
    </row>
    <row r="8" spans="1:22" x14ac:dyDescent="0.25">
      <c r="A8" t="s">
        <v>68</v>
      </c>
      <c r="D8" s="3">
        <f>501+321.33+1.43*P8+79</f>
        <v>901.32999999999993</v>
      </c>
    </row>
    <row r="9" spans="1:22" x14ac:dyDescent="0.25">
      <c r="A9" t="s">
        <v>71</v>
      </c>
      <c r="B9">
        <v>2207</v>
      </c>
    </row>
    <row r="12" spans="1:22" ht="42.75" x14ac:dyDescent="0.25">
      <c r="A12" s="6" t="s">
        <v>26</v>
      </c>
      <c r="H12" t="s">
        <v>36</v>
      </c>
      <c r="I12">
        <v>20</v>
      </c>
      <c r="J12" t="s">
        <v>37</v>
      </c>
    </row>
    <row r="13" spans="1:22" x14ac:dyDescent="0.25">
      <c r="A13" s="4" t="s">
        <v>25</v>
      </c>
    </row>
    <row r="15" spans="1:22" x14ac:dyDescent="0.25">
      <c r="H15" t="s">
        <v>32</v>
      </c>
      <c r="I15" t="s">
        <v>43</v>
      </c>
    </row>
    <row r="16" spans="1:22" x14ac:dyDescent="0.25">
      <c r="H16" t="s">
        <v>38</v>
      </c>
      <c r="I16" t="s">
        <v>42</v>
      </c>
    </row>
    <row r="17" spans="4:9" x14ac:dyDescent="0.25">
      <c r="H17" t="s">
        <v>39</v>
      </c>
      <c r="I17" t="s">
        <v>40</v>
      </c>
    </row>
    <row r="18" spans="4:9" x14ac:dyDescent="0.25">
      <c r="H18" t="s">
        <v>28</v>
      </c>
      <c r="I18" t="s">
        <v>29</v>
      </c>
    </row>
    <row r="19" spans="4:9" x14ac:dyDescent="0.25">
      <c r="H19" t="s">
        <v>17</v>
      </c>
      <c r="I19" t="s">
        <v>49</v>
      </c>
    </row>
    <row r="20" spans="4:9" x14ac:dyDescent="0.25">
      <c r="H20" t="s">
        <v>16</v>
      </c>
      <c r="I20" t="s">
        <v>44</v>
      </c>
    </row>
    <row r="21" spans="4:9" x14ac:dyDescent="0.25">
      <c r="H21" t="s">
        <v>24</v>
      </c>
      <c r="I21" t="s">
        <v>45</v>
      </c>
    </row>
    <row r="22" spans="4:9" x14ac:dyDescent="0.25">
      <c r="H22" t="s">
        <v>18</v>
      </c>
      <c r="I22" t="s">
        <v>49</v>
      </c>
    </row>
    <row r="23" spans="4:9" x14ac:dyDescent="0.25">
      <c r="D23" s="2">
        <f ca="1">RANDBETWEEN(600,900)</f>
        <v>664</v>
      </c>
      <c r="H23" t="s">
        <v>27</v>
      </c>
      <c r="I23" t="s">
        <v>46</v>
      </c>
    </row>
    <row r="24" spans="4:9" x14ac:dyDescent="0.25">
      <c r="H24" t="s">
        <v>7</v>
      </c>
      <c r="I24" t="s">
        <v>50</v>
      </c>
    </row>
    <row r="25" spans="4:9" x14ac:dyDescent="0.25">
      <c r="H25" t="s">
        <v>14</v>
      </c>
      <c r="I25" t="s">
        <v>51</v>
      </c>
    </row>
    <row r="26" spans="4:9" x14ac:dyDescent="0.25">
      <c r="H26" t="s">
        <v>4</v>
      </c>
      <c r="I26" t="s">
        <v>47</v>
      </c>
    </row>
    <row r="30" spans="4:9" x14ac:dyDescent="0.25">
      <c r="H30" t="e">
        <f>1.08*x+64.2</f>
        <v>#NAME?</v>
      </c>
    </row>
    <row r="37" spans="10:10" x14ac:dyDescent="0.25">
      <c r="J37">
        <f>0.67*501</f>
        <v>335.67</v>
      </c>
    </row>
    <row r="38" spans="10:10" x14ac:dyDescent="0.25">
      <c r="J38" s="1">
        <v>657</v>
      </c>
    </row>
    <row r="39" spans="10:10" x14ac:dyDescent="0.25">
      <c r="J39" s="2">
        <f>J38-J37</f>
        <v>321.33</v>
      </c>
    </row>
    <row r="40" spans="10:10" x14ac:dyDescent="0.25">
      <c r="J40">
        <f>0.2*321</f>
        <v>64.2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13</vt:i4>
      </vt:variant>
      <vt:variant>
        <vt:lpstr>Nazwane zakresy</vt:lpstr>
      </vt:variant>
      <vt:variant>
        <vt:i4>10</vt:i4>
      </vt:variant>
    </vt:vector>
  </HeadingPairs>
  <TitlesOfParts>
    <vt:vector size="23" baseType="lpstr">
      <vt:lpstr>Przelotowe wiatry</vt:lpstr>
      <vt:lpstr>741</vt:lpstr>
      <vt:lpstr>811</vt:lpstr>
      <vt:lpstr>170</vt:lpstr>
      <vt:lpstr>770</vt:lpstr>
      <vt:lpstr>743</vt:lpstr>
      <vt:lpstr>1179</vt:lpstr>
      <vt:lpstr>792</vt:lpstr>
      <vt:lpstr>szab</vt:lpstr>
      <vt:lpstr>podzial</vt:lpstr>
      <vt:lpstr>suma</vt:lpstr>
      <vt:lpstr>Arkusz8</vt:lpstr>
      <vt:lpstr>WZORY</vt:lpstr>
      <vt:lpstr>'1179'!Obszar_wydruku</vt:lpstr>
      <vt:lpstr>'170'!Obszar_wydruku</vt:lpstr>
      <vt:lpstr>'741'!Obszar_wydruku</vt:lpstr>
      <vt:lpstr>'743'!Obszar_wydruku</vt:lpstr>
      <vt:lpstr>'770'!Obszar_wydruku</vt:lpstr>
      <vt:lpstr>'792'!Obszar_wydruku</vt:lpstr>
      <vt:lpstr>'811'!Obszar_wydruku</vt:lpstr>
      <vt:lpstr>podzial!Obszar_wydruku</vt:lpstr>
      <vt:lpstr>suma!Obszar_wydruku</vt:lpstr>
      <vt:lpstr>szab!Obszar_wydruku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PC1Lenovo</dc:creator>
  <cp:lastModifiedBy>M M</cp:lastModifiedBy>
  <dcterms:created xsi:type="dcterms:W3CDTF">2006-09-16T00:00:00Z</dcterms:created>
  <dcterms:modified xsi:type="dcterms:W3CDTF">2026-10-05T10:08:06Z</dcterms:modified>
</cp:coreProperties>
</file>