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aliados\service\Resources\"/>
    </mc:Choice>
  </mc:AlternateContent>
  <bookViews>
    <workbookView xWindow="0" yWindow="0" windowWidth="21570" windowHeight="8145" firstSheet="3" activeTab="3"/>
  </bookViews>
  <sheets>
    <sheet name="Consolidado Final" sheetId="2" state="hidden" r:id="rId1"/>
    <sheet name="Hoja5" sheetId="3" state="hidden" r:id="rId2"/>
    <sheet name="Hoja9" sheetId="4" state="hidden" r:id="rId3"/>
    <sheet name="CONSOLIDADO" sheetId="5" r:id="rId4"/>
    <sheet name="Hoja1" sheetId="10" r:id="rId5"/>
    <sheet name="Hoja 1" sheetId="6" state="hidden" r:id="rId6"/>
    <sheet name="Oficiales-Oficiales " sheetId="7" state="hidden" r:id="rId7"/>
    <sheet name="conv" sheetId="8" state="hidden" r:id="rId8"/>
    <sheet name="Hoja6" sheetId="9" state="hidden" r:id="rId9"/>
  </sheets>
  <definedNames>
    <definedName name="_xlnm._FilterDatabase" localSheetId="3" hidden="1">CONSOLIDADO!$A$1:$P$97</definedName>
    <definedName name="_xlnm._FilterDatabase" localSheetId="0" hidden="1">'Consolidado Final'!$A$1:$V$107</definedName>
    <definedName name="_xlnm._FilterDatabase" localSheetId="7" hidden="1">conv!$A$1:$AC$101</definedName>
    <definedName name="_xlnm._FilterDatabase" localSheetId="6" hidden="1">'Oficiales-Oficiales '!$A$1:$AA$20</definedName>
  </definedNames>
  <calcPr calcId="152511"/>
  <pivotCaches>
    <pivotCache cacheId="0" r:id="rId10"/>
  </pivotCaches>
</workbook>
</file>

<file path=xl/calcChain.xml><?xml version="1.0" encoding="utf-8"?>
<calcChain xmlns="http://schemas.openxmlformats.org/spreadsheetml/2006/main">
  <c r="N94" i="5" l="1"/>
  <c r="N91" i="5"/>
  <c r="N76" i="5"/>
  <c r="N30" i="5"/>
  <c r="N18" i="5"/>
  <c r="N10" i="5"/>
  <c r="N8" i="5"/>
  <c r="N6" i="5"/>
  <c r="N4" i="5"/>
  <c r="N3" i="5"/>
  <c r="G78" i="5" l="1"/>
  <c r="G77" i="5"/>
  <c r="G18" i="9" l="1"/>
  <c r="S101" i="8"/>
  <c r="I101" i="8"/>
  <c r="S99" i="8"/>
  <c r="S98" i="8"/>
  <c r="S96" i="8"/>
  <c r="S95" i="8"/>
  <c r="S94" i="8"/>
  <c r="S93" i="8"/>
  <c r="S92" i="8"/>
  <c r="I92" i="8"/>
  <c r="S91" i="8"/>
  <c r="S90" i="8"/>
  <c r="I90" i="8"/>
  <c r="S89" i="8"/>
  <c r="U88" i="8"/>
  <c r="S88" i="8"/>
  <c r="I88" i="8"/>
  <c r="S85" i="8"/>
  <c r="I85" i="8"/>
  <c r="S84" i="8"/>
  <c r="I84" i="8"/>
  <c r="S82" i="8"/>
  <c r="I82" i="8"/>
  <c r="S81" i="8"/>
  <c r="S80" i="8"/>
  <c r="I80" i="8"/>
  <c r="S79" i="8"/>
  <c r="I79" i="8"/>
  <c r="S78" i="8"/>
  <c r="I77" i="8"/>
  <c r="S76" i="8"/>
  <c r="I76" i="8"/>
  <c r="S75" i="8"/>
  <c r="I72" i="8"/>
  <c r="I71" i="8"/>
  <c r="I69" i="8"/>
  <c r="I65" i="8"/>
  <c r="I64" i="8"/>
  <c r="I62" i="8"/>
  <c r="I60" i="8"/>
  <c r="S59" i="8"/>
  <c r="S56" i="8"/>
  <c r="S55" i="8"/>
  <c r="S52" i="8"/>
  <c r="S51" i="8"/>
  <c r="S50" i="8"/>
  <c r="I50" i="8"/>
  <c r="S45" i="8"/>
  <c r="S43" i="8"/>
  <c r="S40" i="8"/>
  <c r="S38" i="8"/>
  <c r="S37" i="8"/>
  <c r="I34" i="8"/>
  <c r="S31" i="8"/>
  <c r="I31" i="8"/>
  <c r="S29" i="8"/>
  <c r="I29" i="8"/>
  <c r="S28" i="8"/>
  <c r="I28" i="8"/>
  <c r="S22" i="8"/>
  <c r="S21" i="8"/>
  <c r="I21" i="8"/>
  <c r="S20" i="8"/>
  <c r="I20" i="8"/>
  <c r="S19" i="8"/>
  <c r="I19" i="8"/>
  <c r="S18" i="8"/>
  <c r="I18" i="8"/>
  <c r="S17" i="8"/>
  <c r="I17" i="8"/>
  <c r="S16" i="8"/>
  <c r="I16" i="8"/>
  <c r="I15" i="8"/>
  <c r="S14" i="8"/>
  <c r="S13" i="8"/>
  <c r="I13" i="8"/>
  <c r="S12" i="8"/>
  <c r="I12" i="8"/>
  <c r="S11" i="8"/>
  <c r="S10" i="8"/>
  <c r="S9" i="8"/>
  <c r="S8" i="8"/>
  <c r="S7" i="8"/>
  <c r="S6" i="8"/>
  <c r="S4" i="8"/>
  <c r="S3" i="8"/>
  <c r="S2" i="8"/>
  <c r="Q20" i="7"/>
  <c r="H20" i="7"/>
  <c r="H17" i="7"/>
  <c r="H11" i="7"/>
  <c r="Q10" i="7"/>
  <c r="H10" i="7"/>
  <c r="Q9" i="7"/>
  <c r="H9" i="7"/>
  <c r="Q8" i="7"/>
  <c r="H8" i="7"/>
  <c r="Q7" i="7"/>
  <c r="H7" i="7"/>
  <c r="Q6" i="7"/>
  <c r="H6" i="7"/>
  <c r="Q5" i="7"/>
  <c r="H5" i="7"/>
  <c r="Q4" i="7"/>
  <c r="Q3" i="7"/>
  <c r="H3" i="7"/>
  <c r="Q2" i="7"/>
  <c r="H2" i="7"/>
  <c r="N97" i="5"/>
  <c r="N96" i="5"/>
  <c r="N95" i="5"/>
  <c r="N93" i="5"/>
  <c r="G93" i="5"/>
  <c r="N92" i="5"/>
  <c r="N89" i="5"/>
  <c r="N87" i="5"/>
  <c r="G87" i="5"/>
  <c r="N86" i="5"/>
  <c r="N85" i="5"/>
  <c r="N84" i="5"/>
  <c r="G84" i="5"/>
  <c r="N83" i="5"/>
  <c r="G83" i="5"/>
  <c r="N82" i="5"/>
  <c r="G82" i="5"/>
  <c r="N81" i="5"/>
  <c r="N80" i="5"/>
  <c r="N73" i="5"/>
  <c r="G73" i="5"/>
  <c r="G71" i="5"/>
  <c r="G69" i="5"/>
  <c r="G65" i="5"/>
  <c r="G63" i="5"/>
  <c r="G60" i="5"/>
  <c r="N58" i="5"/>
  <c r="G58" i="5"/>
  <c r="G56" i="5"/>
  <c r="N55" i="5"/>
  <c r="G55" i="5"/>
  <c r="G54" i="5"/>
  <c r="N51" i="5"/>
  <c r="N50" i="5"/>
  <c r="N49" i="5"/>
  <c r="N47" i="5"/>
  <c r="N46" i="5"/>
  <c r="N45" i="5"/>
  <c r="N43" i="5"/>
  <c r="N41" i="5"/>
  <c r="N40" i="5"/>
  <c r="N37" i="5"/>
  <c r="N33" i="5"/>
  <c r="N29" i="5"/>
  <c r="N28" i="5"/>
  <c r="N27" i="5"/>
  <c r="N25" i="5"/>
  <c r="N11" i="5"/>
  <c r="N7" i="5"/>
  <c r="N5" i="5"/>
  <c r="N2" i="5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L4" i="3"/>
  <c r="F4" i="3"/>
  <c r="L3" i="3"/>
  <c r="F3" i="3"/>
  <c r="R104" i="2"/>
  <c r="R102" i="2"/>
  <c r="R101" i="2"/>
  <c r="H101" i="2"/>
  <c r="R100" i="2"/>
  <c r="H100" i="2"/>
  <c r="R98" i="2"/>
  <c r="R97" i="2"/>
  <c r="H97" i="2"/>
  <c r="R95" i="2"/>
  <c r="R94" i="2"/>
  <c r="R92" i="2"/>
  <c r="R91" i="2"/>
  <c r="R90" i="2"/>
  <c r="R89" i="2"/>
  <c r="R88" i="2"/>
  <c r="H88" i="2"/>
  <c r="R87" i="2"/>
  <c r="R86" i="2"/>
  <c r="H86" i="2"/>
  <c r="R85" i="2"/>
  <c r="T84" i="2"/>
  <c r="R84" i="2"/>
  <c r="H84" i="2"/>
  <c r="R81" i="2"/>
  <c r="H81" i="2"/>
  <c r="R80" i="2"/>
  <c r="H80" i="2"/>
  <c r="R78" i="2"/>
  <c r="H78" i="2"/>
  <c r="R77" i="2"/>
  <c r="R76" i="2"/>
  <c r="H76" i="2"/>
  <c r="R75" i="2"/>
  <c r="H75" i="2"/>
  <c r="R74" i="2"/>
  <c r="H73" i="2"/>
  <c r="R72" i="2"/>
  <c r="H72" i="2"/>
  <c r="R71" i="2"/>
  <c r="H68" i="2"/>
  <c r="H67" i="2"/>
  <c r="H65" i="2"/>
  <c r="H61" i="2"/>
  <c r="H60" i="2"/>
  <c r="H58" i="2"/>
  <c r="H56" i="2"/>
  <c r="H55" i="2"/>
  <c r="R54" i="2"/>
  <c r="H53" i="2"/>
  <c r="R51" i="2"/>
  <c r="R50" i="2"/>
  <c r="R48" i="2"/>
  <c r="R47" i="2"/>
  <c r="R46" i="2"/>
  <c r="H46" i="2"/>
  <c r="R45" i="2"/>
  <c r="H45" i="2"/>
  <c r="R44" i="2"/>
  <c r="H44" i="2"/>
  <c r="R41" i="2"/>
  <c r="R40" i="2"/>
  <c r="R37" i="2"/>
  <c r="R36" i="2"/>
  <c r="H34" i="2"/>
  <c r="R31" i="2"/>
  <c r="H31" i="2"/>
  <c r="H30" i="2"/>
  <c r="R29" i="2"/>
  <c r="H29" i="2"/>
  <c r="R28" i="2"/>
  <c r="H28" i="2"/>
  <c r="Q22" i="2"/>
  <c r="H21" i="2"/>
  <c r="R20" i="2"/>
  <c r="H20" i="2"/>
  <c r="R19" i="2"/>
  <c r="H19" i="2"/>
  <c r="R18" i="2"/>
  <c r="H18" i="2"/>
  <c r="R17" i="2"/>
  <c r="H17" i="2"/>
  <c r="R16" i="2"/>
  <c r="H16" i="2"/>
  <c r="R15" i="2"/>
  <c r="H15" i="2"/>
  <c r="R14" i="2"/>
  <c r="R13" i="2"/>
  <c r="H13" i="2"/>
  <c r="R12" i="2"/>
  <c r="H12" i="2"/>
  <c r="R11" i="2"/>
  <c r="R10" i="2"/>
  <c r="R9" i="2"/>
  <c r="R8" i="2"/>
  <c r="R7" i="2"/>
  <c r="R6" i="2"/>
  <c r="R4" i="2"/>
  <c r="R3" i="2"/>
  <c r="R2" i="2"/>
</calcChain>
</file>

<file path=xl/sharedStrings.xml><?xml version="1.0" encoding="utf-8"?>
<sst xmlns="http://schemas.openxmlformats.org/spreadsheetml/2006/main" count="4693" uniqueCount="1214">
  <si>
    <t>REGION</t>
  </si>
  <si>
    <t>ESTADO</t>
  </si>
  <si>
    <t>NOMBRE COLEGIO MENTOR</t>
  </si>
  <si>
    <t>DANNE</t>
  </si>
  <si>
    <t>DIRECCIÒN</t>
  </si>
  <si>
    <t>TELEFONO</t>
  </si>
  <si>
    <t>RECTOR</t>
  </si>
  <si>
    <t>CORREO</t>
  </si>
  <si>
    <t>ETC</t>
  </si>
  <si>
    <t>DEPARTAMENTO</t>
  </si>
  <si>
    <t>COL. SALESIANO SAN PEDRO CLAVER</t>
  </si>
  <si>
    <t>NOMBRE INSTITUCION ACOMPAÑADA</t>
  </si>
  <si>
    <t>SAN DIEGO PLAZOLETA DE LAS BOVEDAS</t>
  </si>
  <si>
    <t>DANE</t>
  </si>
  <si>
    <t xml:space="preserve">DIRECCIÒN </t>
  </si>
  <si>
    <t xml:space="preserve">ANTIOQUIA </t>
  </si>
  <si>
    <t>TEL. 6645268 ; 6600094  3152680462</t>
  </si>
  <si>
    <t>P.FELIPE IGNACIO ZAPATA JARAMILLO</t>
  </si>
  <si>
    <t>INSTITUCION EDUCATIVA SANTA MARIA</t>
  </si>
  <si>
    <t>Barrio Santa María #70B-119</t>
  </si>
  <si>
    <t>TEL. 6562502 fax  -  6580672 coord.CEL. 3014676806 -  3173815654</t>
  </si>
  <si>
    <t>MAGALI DE LA ROSA ESPINOSA</t>
  </si>
  <si>
    <t>COL.  MONTESSORI</t>
  </si>
  <si>
    <t>MANGA CLLREAL # 18-101</t>
  </si>
  <si>
    <t>TEL. 6606414 ; 6604525 Ext 13  314 5960877</t>
  </si>
  <si>
    <t>MARIA TERESA GARCIA R.</t>
  </si>
  <si>
    <t>A</t>
  </si>
  <si>
    <t xml:space="preserve">INSTITUCION EDUCATIVA CORAZON DE MARIA </t>
  </si>
  <si>
    <t>San Francisco  Cra.19#77-21 (Al lado del CAI se Sn.fco,)</t>
  </si>
  <si>
    <t>FÉLIX CABALLERO ARIAS - 3135121290</t>
  </si>
  <si>
    <t>COL CALASANZ</t>
  </si>
  <si>
    <t>CENT. DE ENSEÑANZA PRECOZ  NUEVO MUNDO</t>
  </si>
  <si>
    <t>MANGA AV ALFONSO ARAUJO # 26 – 02</t>
  </si>
  <si>
    <t>TEL. 6607557 ; 6609001</t>
  </si>
  <si>
    <t>MANUEL MENDIVIL CASTILLO</t>
  </si>
  <si>
    <t>INSTITUCION EDUCATIVA PUERTO REY</t>
  </si>
  <si>
    <t>Anillo Vial Vereda Puerto Rey (frente a la iglesia)</t>
  </si>
  <si>
    <t>CECILIA TOUS PATERNITA 3166161966</t>
  </si>
  <si>
    <t>COL. DE LA SALLE</t>
  </si>
  <si>
    <t>TORICES PASEO BOLIVAR</t>
  </si>
  <si>
    <t>TEL. 6661173 ; 6660200</t>
  </si>
  <si>
    <t>HNO. MANUEL EDUARDO CABALLERO SILVA</t>
  </si>
  <si>
    <t xml:space="preserve">INSTITUCION EDUCATIVA ANA MARIA VELEZ DE TRUJILLO </t>
  </si>
  <si>
    <t>Torices  sector Santa Rita  CRA. 16#17-53 (subiendo por el mercado de Santa Rita)</t>
  </si>
  <si>
    <t>TEL. 6580705  -   6583552</t>
  </si>
  <si>
    <t>RECTOR RITA ROSA ROMERO SALAS</t>
  </si>
  <si>
    <t>KR 82 48 A 120</t>
  </si>
  <si>
    <t>COL. LA ANUNCIACION</t>
  </si>
  <si>
    <t>PARAGUAY AV ACUEDUCTO TRANV 45 # 26A 115</t>
  </si>
  <si>
    <t>TEL. 6621046 ; 6690584</t>
  </si>
  <si>
    <t>HNA. IRENE GRILLEROS</t>
  </si>
  <si>
    <t xml:space="preserve">INSTITUCION EDUCATIVA ANTONIO NARIÑO  </t>
  </si>
  <si>
    <t>La Esperanza Cll. Alfonso López  No 29-35(tienda Roma  20mtros a la izq.)</t>
  </si>
  <si>
    <t>TEL. 6605509   -   6720591</t>
  </si>
  <si>
    <t>EURIEL ARIZA CARREAZO  -  317-5909831</t>
  </si>
  <si>
    <t>MARY LUZ RAMÍREZ MARTÍNEZ</t>
  </si>
  <si>
    <t>calasanz@calasanz-medellin.edu.co</t>
  </si>
  <si>
    <t>MEDELLIN</t>
  </si>
  <si>
    <t>ANTIOQUIA</t>
  </si>
  <si>
    <t>I.E REPUBLICA DE VENEZUELA</t>
  </si>
  <si>
    <t>Calle 31C # 89C-62 Belén las Violetas</t>
  </si>
  <si>
    <t>CIUDAD ESCOLAR DE COMFENALCO</t>
  </si>
  <si>
    <t>ZARAGOCILLA ST EL CAIRO DIAG 30 # 50-187</t>
  </si>
  <si>
    <t>TEL. 6723800 ext 408</t>
  </si>
  <si>
    <t>ALFONSO PEREZ AGUDELO</t>
  </si>
  <si>
    <t xml:space="preserve">INSTITUCION EDUCATIVA FULGENCIO </t>
  </si>
  <si>
    <t xml:space="preserve">Chiquinquirá  Mz. 56- Lt. 1(detrás del ICBF de </t>
  </si>
  <si>
    <t>TEL. 6710009   –   6510735  3008370486</t>
  </si>
  <si>
    <t>CARMEN MARIA RANGEL SEPULVEA</t>
  </si>
  <si>
    <t>2388255 /  3006525416</t>
  </si>
  <si>
    <t>JUAN IGNACIO GALLO JIMENEZ</t>
  </si>
  <si>
    <t>Medellín</t>
  </si>
  <si>
    <t>Antioquia</t>
  </si>
  <si>
    <t>COLEGIO LOS ANGELES</t>
  </si>
  <si>
    <t>URB LOS ANGELES CLL 30 # 62-83</t>
  </si>
  <si>
    <t>TEL. 6610972 ; 6531345</t>
  </si>
  <si>
    <t>BETTY GUERRA OVIEDO</t>
  </si>
  <si>
    <t xml:space="preserve">INSTITUCION EDUCATIVA SAN FELIPE NERI </t>
  </si>
  <si>
    <t>Olaya Herrera Sector Ricaurte Cll. Yanes  # 56-65 (junto a la compra venta de la Gata) por la casa de la Justicia.</t>
  </si>
  <si>
    <t>TEL. 6698267   -   6699166 fax</t>
  </si>
  <si>
    <t>JORGE ACEVEDO CORREA</t>
  </si>
  <si>
    <t>COL. BIFFI</t>
  </si>
  <si>
    <t>LA PROVIDENCIA KR 71 31 A 372</t>
  </si>
  <si>
    <t>TEL. 6534700;6534264</t>
  </si>
  <si>
    <t>HNA ELOISA MARRUGO LLAMAS</t>
  </si>
  <si>
    <t xml:space="preserve">INSTITUCION EDUCATIVA SAN JUAN DE DAMASCO </t>
  </si>
  <si>
    <t xml:space="preserve">Amberes 1 callejón Cra. 41 No. 26C38- </t>
  </si>
  <si>
    <t>CEL. 66241777   -   6742769</t>
  </si>
  <si>
    <t>NELLY ZAMMATA OROZCO</t>
  </si>
  <si>
    <t>COL. COMFAMILIAR C/GENA</t>
  </si>
  <si>
    <t>SAN JOSE DE LOS CAMPANOS CRA 103 NÂº35-151</t>
  </si>
  <si>
    <t>TEL. 6619185;6536825</t>
  </si>
  <si>
    <t>HUMBERTO GONZALEZ SARABIA</t>
  </si>
  <si>
    <t>INSTITUCION EDUCATIVA VILLA ESTRELLA</t>
  </si>
  <si>
    <t>Barrio Villa Estrella, calle Ppal No. 36-31-15</t>
  </si>
  <si>
    <t>TEL. 6635324</t>
  </si>
  <si>
    <t>DILIA ESTHER MARÍN ARIAS</t>
  </si>
  <si>
    <t xml:space="preserve">COL. MIXTO LA POPA </t>
  </si>
  <si>
    <t>PIE DE LA POPA CRA 22 # 29 D 80</t>
  </si>
  <si>
    <t>TEL. 6564722 ; 6903434</t>
  </si>
  <si>
    <t>LEYDA JIMENEZ T.</t>
  </si>
  <si>
    <t xml:space="preserve">INSTITUCION EDUCATIVA LICEO DE BOLIVAR </t>
  </si>
  <si>
    <t>Daniel   Lemaitre  Cra. 17-25  Vía Principal</t>
  </si>
  <si>
    <t xml:space="preserve">TEL. 6661339 fax   -   316-2712506 </t>
  </si>
  <si>
    <t>DANILO ACOSTA TEHERAN</t>
  </si>
  <si>
    <t xml:space="preserve">EMAIL. liceodebolivar50@hotmail.com; dacosta@hotmail.com; </t>
  </si>
  <si>
    <t>COL BETHLEMITAS</t>
  </si>
  <si>
    <t>IND TR 36 72 93</t>
  </si>
  <si>
    <t>HNA MARISOL SANTOYO NARANJO</t>
  </si>
  <si>
    <t>cbethlemitas@une.net.co; rectoria@bethlemitas.edu.co</t>
  </si>
  <si>
    <t>I. E.  BALTAZAR SALAZAR</t>
  </si>
  <si>
    <t>VDA. PONTEZUELA</t>
  </si>
  <si>
    <t>563-07-77</t>
  </si>
  <si>
    <t>TOBON LOPERA LUIS MARIANO (RP)</t>
  </si>
  <si>
    <t>Rionegro</t>
  </si>
  <si>
    <t>COLEGIO CAMPESTRE HORIZONTES</t>
  </si>
  <si>
    <t>KM 4 VIA LLANOGRANDE</t>
  </si>
  <si>
    <t>LUZ STELLA GONZALEZ HENAO</t>
  </si>
  <si>
    <t xml:space="preserve"> gerencia@colegiohorizontes.edu.co; secretaria@colegiohorizontes.edu.co</t>
  </si>
  <si>
    <t>RIONEGRO</t>
  </si>
  <si>
    <t>I. E. BARRO BLANCO</t>
  </si>
  <si>
    <t>VDA. BARRO BLANCO</t>
  </si>
  <si>
    <t>5616836</t>
  </si>
  <si>
    <t>ZULUAGA HENAO MARIO OVIDIO (E)</t>
  </si>
  <si>
    <t>COLEGIO ASPAEN GIMNASIO LOS ALCAZARES</t>
  </si>
  <si>
    <t>CL 63 SUR 41 05</t>
  </si>
  <si>
    <t>OMAR GIRALDO GOMEZ</t>
  </si>
  <si>
    <t>alcazares@alcazares.edu.co asis rectoria@alcazares.edu.co</t>
  </si>
  <si>
    <t>SABANETA</t>
  </si>
  <si>
    <t>I. E. ADELAIDA CORREA ESTRADA</t>
  </si>
  <si>
    <t>CRA. 43C 65S-128</t>
  </si>
  <si>
    <t>BEATRIZ ELENA RODRIGUEZ ARBELAEZ</t>
  </si>
  <si>
    <t>: ieadelaidacorrea@sabaneta.gov.co</t>
  </si>
  <si>
    <t>Sabaneta</t>
  </si>
  <si>
    <t>INSTITUTO JORGE ROBLEDO</t>
  </si>
  <si>
    <t>CL 51 65 72</t>
  </si>
  <si>
    <t>FEDERICO GARCIA POSADA</t>
  </si>
  <si>
    <t xml:space="preserve">elijr@une.net.co; ijrbachillerato@gmail.com, </t>
  </si>
  <si>
    <t>I. E. ESCUELA NORMAL SUPERIOR DE MARIA</t>
  </si>
  <si>
    <t>CRA. 52 30-48</t>
  </si>
  <si>
    <t>561 29 00</t>
  </si>
  <si>
    <t>LUIS MARIANO TOBON</t>
  </si>
  <si>
    <t>COL GIMN LOS PINARES</t>
  </si>
  <si>
    <t>KR 35 9 160</t>
  </si>
  <si>
    <t>CONSUELO AMAYA LOPEZ</t>
  </si>
  <si>
    <t>secretariaacademica@pinares.edu.co, pinares@pinares.edu.co</t>
  </si>
  <si>
    <t>I. E. SANTA BARBARA</t>
  </si>
  <si>
    <t>VDA. SANTA BARBARA KM 4 DE BELEN</t>
  </si>
  <si>
    <t>4190870</t>
  </si>
  <si>
    <t>ANGELA PATRICIA CASTAÑO GARZON</t>
  </si>
  <si>
    <t>COL SAN IGNACIO DE LOYOLA</t>
  </si>
  <si>
    <t>CL 48 68 98</t>
  </si>
  <si>
    <t xml:space="preserve">PADRE MARIo FRANCO ESPINAL </t>
  </si>
  <si>
    <t>academica@sanignacio.edu.co; vicerrectora@sanignacio.edu.co  rector@sanignacio.edu.co</t>
  </si>
  <si>
    <t>INSTITUCIÓN EDUCATIVA FE Y ALEGRIA POPULAR 1</t>
  </si>
  <si>
    <t>Calle 120 N° 42 BB 10  Popular 1</t>
  </si>
  <si>
    <t>Hna. Maria Eugenia Echavarria Alvarez</t>
  </si>
  <si>
    <t>TURBACO</t>
  </si>
  <si>
    <t>BOLIVAR</t>
  </si>
  <si>
    <t xml:space="preserve">COLEGIO PARROQUIAL SAN BUENA BENTURA </t>
  </si>
  <si>
    <t>IE ABRAHAM REYES</t>
  </si>
  <si>
    <t>AV 47 65 62</t>
  </si>
  <si>
    <t>AURA FRANCO VALENCIA</t>
  </si>
  <si>
    <t>Bello</t>
  </si>
  <si>
    <t>COL DE LA COMPANIA DE MARIA</t>
  </si>
  <si>
    <t>CL 9 SUR 37 345</t>
  </si>
  <si>
    <t>BEATRIZ ACOSTA</t>
  </si>
  <si>
    <t>secretaria.ensenanzamde@cdm.edu.co</t>
  </si>
  <si>
    <t>I.E. AGROECOLÓGICO LA PLAYA</t>
  </si>
  <si>
    <t>LA PLAYA</t>
  </si>
  <si>
    <t>3122812436 3122812436 / 313 737 05 27</t>
  </si>
  <si>
    <t>LUCERO MACHADO MORENO</t>
  </si>
  <si>
    <t>CARTAGENA</t>
  </si>
  <si>
    <t>Bolívar</t>
  </si>
  <si>
    <t>Nariño</t>
  </si>
  <si>
    <t>Francisco Pizarro</t>
  </si>
  <si>
    <t>COLEGIO TERESIANO</t>
  </si>
  <si>
    <t>IND CALLE 26 SUR NO. 43 A 30</t>
  </si>
  <si>
    <t>3319087; 3316531</t>
  </si>
  <si>
    <t>MARIA HELENA RIVILLAS MARTINEZ</t>
  </si>
  <si>
    <t>teresiano@une.net.co; helenrivillas@gmail.com</t>
  </si>
  <si>
    <t>ENVIGADO</t>
  </si>
  <si>
    <t>INST EDUC JUAN MARIA CESPEDES</t>
  </si>
  <si>
    <t>CL 32 B 76 A 48</t>
  </si>
  <si>
    <t>2386703-2569086</t>
  </si>
  <si>
    <t>LUBIN DE JESUS FERNANDEZ OTALVARO</t>
  </si>
  <si>
    <t>ATLÁNTICO-BOLIVAR</t>
  </si>
  <si>
    <t>COLEGIO REAL (ROYAL SCHOOL) - SEDE PRINCIPAL</t>
  </si>
  <si>
    <t>BARRANQUILLA</t>
  </si>
  <si>
    <t>CARTEGENA</t>
  </si>
  <si>
    <t>ATLANTICO</t>
  </si>
  <si>
    <t>Atlántico</t>
  </si>
  <si>
    <t>KR 2 AU EL MAR POSTE 66</t>
  </si>
  <si>
    <t>MARTHA ELENA MENDOZA MCCAUSLAND</t>
  </si>
  <si>
    <t>colegioreal@royalschool.edu.co; martha.mendoza@royalschool.edu.co,robles@royalschool.edu.co</t>
  </si>
  <si>
    <t>CENTRO DE EDUCACION BASICA  201</t>
  </si>
  <si>
    <t xml:space="preserve">VIA AUT PUERTO COLOMBOA </t>
  </si>
  <si>
    <t>ELISA ISABEL GERRERO</t>
  </si>
  <si>
    <t>IED ALEXANDER  VON HUMBOLDT</t>
  </si>
  <si>
    <t>KR 35 72 35</t>
  </si>
  <si>
    <t>3523993-3684572</t>
  </si>
  <si>
    <t>JOSE RODOLFO HENAO</t>
  </si>
  <si>
    <t>IED DEL DILO HUMANO</t>
  </si>
  <si>
    <t xml:space="preserve">COLEGIO  NUEVO  PRADO </t>
  </si>
  <si>
    <t>KR 62 75 156</t>
  </si>
  <si>
    <t xml:space="preserve">   3534783-3534083 3126811044</t>
  </si>
  <si>
    <t xml:space="preserve">MANUELITA OROZCO GONZALES </t>
  </si>
  <si>
    <t>manuelitaorozco@gmail.com</t>
  </si>
  <si>
    <t xml:space="preserve">IED LAS FLORES </t>
  </si>
  <si>
    <t xml:space="preserve">IED PARA EL DESARROLLO INTEGRAL NUEVA GRANADA </t>
  </si>
  <si>
    <t>CENT EDUC Y CULT ESPAÑOL REYES CATOLICOS</t>
  </si>
  <si>
    <t>KR 31 64 47</t>
  </si>
  <si>
    <t>3658052 - 3585437 - 3008306301</t>
  </si>
  <si>
    <t>BOGOTÁ D.C.</t>
  </si>
  <si>
    <t>BOGOTA</t>
  </si>
  <si>
    <t>IED CASTILLO LA ALBORAYA</t>
  </si>
  <si>
    <t xml:space="preserve">IED MADRAE MARCELINA </t>
  </si>
  <si>
    <t>CL 48 39 42</t>
  </si>
  <si>
    <t>3404052  3004071858</t>
  </si>
  <si>
    <t>HNA. LUZ MARINA ZAPATA</t>
  </si>
  <si>
    <t>luzmarcelina@gmail.com</t>
  </si>
  <si>
    <t>IED CORAZÓN DEL SAN</t>
  </si>
  <si>
    <t xml:space="preserve">COLEGIO HEBREO UNIÓN </t>
  </si>
  <si>
    <t>KR 43 85 25</t>
  </si>
  <si>
    <t>PABLO CHIAPPE LAVERDE</t>
  </si>
  <si>
    <t xml:space="preserve">IED LA MILAGROSA FE Y ALEGRIAN </t>
  </si>
  <si>
    <t>CENTRO EDUCATIVO BOSTON INTERNACIONAL</t>
  </si>
  <si>
    <t>CALLE 74 No 41-46</t>
  </si>
  <si>
    <t>LUZ DENIS REYES CASTRO</t>
  </si>
  <si>
    <t>COLEGIO DISTRITAL DE USAQUÉN</t>
  </si>
  <si>
    <t>CALLE 127 C # 9 A 03</t>
  </si>
  <si>
    <t>Capital Bogotá</t>
  </si>
  <si>
    <t>Bogotá, D.C.</t>
  </si>
  <si>
    <t xml:space="preserve">INSTITUCIÓN EDUCATIVA  LAS AMERICAS </t>
  </si>
  <si>
    <t>carrera 4 No 54 C 06</t>
  </si>
  <si>
    <t xml:space="preserve">PABLO ANTONIO SIERRA RAMOS </t>
  </si>
  <si>
    <t>CORPORACION EDUCATIVA COLEGIO ITALIANO</t>
  </si>
  <si>
    <t>CARRERA59 No 72-96</t>
  </si>
  <si>
    <t xml:space="preserve">MARIA DEL CARMEN MARIANO RODRIGUEZ </t>
  </si>
  <si>
    <t>INSTITUCION DISTRITAL PARA EL DESARROLLO</t>
  </si>
  <si>
    <t>EIGENIA GUERRERO ARRIETA</t>
  </si>
  <si>
    <t>COLEGIO NUESTRA SEÑORA DEL BUEN CONSEJO</t>
  </si>
  <si>
    <t>Calle 90 53-45</t>
  </si>
  <si>
    <t xml:space="preserve">DARIO OROZCO MOLINA </t>
  </si>
  <si>
    <t>Cr 17 F # 77-75 sur</t>
  </si>
  <si>
    <t>INSTITUCION DISTRITAL MUNDO BOLIVARIANO</t>
  </si>
  <si>
    <t>CALLE 98 No 7 f 07</t>
  </si>
  <si>
    <t>COLEGIO SIMON RODRIGUEZ (IED)</t>
  </si>
  <si>
    <t>ROSARIO EMPERATRIZ BUELVAS GARAY</t>
  </si>
  <si>
    <t>DARIO OROZCO</t>
  </si>
  <si>
    <t>COLEGIO DELIA ZAPATA OLIVELLA (IED)</t>
  </si>
  <si>
    <t>CL 144 C 141 A 51</t>
  </si>
  <si>
    <t>6897637 -- 6897665</t>
  </si>
  <si>
    <t>info@buenconsejo.edu.co,</t>
  </si>
  <si>
    <t>COLEGIO MEDALLA MILAGROSA</t>
  </si>
  <si>
    <t>CALLE 86 No 64-75</t>
  </si>
  <si>
    <t>CARLOS DAVIDA  MARTINEZ</t>
  </si>
  <si>
    <t>COLEGIO LA GAITANA (IED)</t>
  </si>
  <si>
    <t>MYRIAM LUCY TARQUINO PUERTO</t>
  </si>
  <si>
    <t>CCEB CIVICO 27 DE ABRIL</t>
  </si>
  <si>
    <t>CALLE 47 No 1c2 93</t>
  </si>
  <si>
    <t xml:space="preserve">ANGEL ALFONSO MOLINA CORONEL </t>
  </si>
  <si>
    <t>COL SAN VIATOR</t>
  </si>
  <si>
    <t>COLEGIO PARRISH</t>
  </si>
  <si>
    <t>IND KM 2 CART PUERTO COLOMBIA</t>
  </si>
  <si>
    <t>3598789-3598590</t>
  </si>
  <si>
    <t xml:space="preserve">PUERTO COLOMBIA </t>
  </si>
  <si>
    <t>COLEGIO CRISTOBAL COLON (IED)</t>
  </si>
  <si>
    <t>CL 165 8 A 03</t>
  </si>
  <si>
    <t>GLADYS STELLA CHAPARRO MONROY</t>
  </si>
  <si>
    <t xml:space="preserve">COLEGIO SAN JOSE HERMANISTAS DE LA ANUNCIACION </t>
  </si>
  <si>
    <t>CL 30 KR 2 1 EQ</t>
  </si>
  <si>
    <t>LIC FRANCES LOUIS PASTEUR</t>
  </si>
  <si>
    <t>Carrera 5C Este Nº 98A-55</t>
  </si>
  <si>
    <t>COLEGIO ALTAMIRA</t>
  </si>
  <si>
    <t>IND VIA PUERTO</t>
  </si>
  <si>
    <t xml:space="preserve"> 3853172 - 3853579</t>
  </si>
  <si>
    <t xml:space="preserve"> PRISCILA RUIZ DE VERGARA</t>
  </si>
  <si>
    <t xml:space="preserve">INSTITUCION EDUCATIVA  FRUTO DE LA ESPERANZA </t>
  </si>
  <si>
    <t>CARRERA 21 15A - 317, ATLÁNTICO, GALAPA.</t>
  </si>
  <si>
    <t>INGIRD JIMENEZ ARZUZA</t>
  </si>
  <si>
    <t>COLEGIO BRITANICO</t>
  </si>
  <si>
    <t>IND KM 6 ANT VIA PUERTO</t>
  </si>
  <si>
    <t>3598699-3598891</t>
  </si>
  <si>
    <t>GUY WORTHINGTON</t>
  </si>
  <si>
    <t>rector@britishschool.edu.co,yeimin@britishschool.edu.co</t>
  </si>
  <si>
    <t xml:space="preserve">INSTITUCION EDUCATIVA EUSTORGIO SALGAR </t>
  </si>
  <si>
    <t>CALLE 10 12 - 03</t>
  </si>
  <si>
    <t>MARIA EUGENIA SALAS VASQUEZ</t>
  </si>
  <si>
    <t>BOGOTÁ</t>
  </si>
  <si>
    <t>CL 87 7 77</t>
  </si>
  <si>
    <t>796 50 40</t>
  </si>
  <si>
    <t>FRANCOISE VALIERE</t>
  </si>
  <si>
    <t>secretariatpasteur@lfbogota.com</t>
  </si>
  <si>
    <t xml:space="preserve">COLEGIO CAMPESTRE MONTEVERDE SEDE A  </t>
  </si>
  <si>
    <t>GIMNASIO VERMONT</t>
  </si>
  <si>
    <t>CRA 2 NO. 4-04</t>
  </si>
  <si>
    <t>8245232-8245995</t>
  </si>
  <si>
    <t>CUNDINAMARCA</t>
  </si>
  <si>
    <t>Subachoque</t>
  </si>
  <si>
    <t>6485874 ext. 115</t>
  </si>
  <si>
    <t>COL. DE NTRA. SRA. DEL ROSARIO</t>
  </si>
  <si>
    <t>MANIZALES</t>
  </si>
  <si>
    <t>CALDAS</t>
  </si>
  <si>
    <t>INSTITUCION EDUCATIVA INSTITUTO MANIZALES</t>
  </si>
  <si>
    <t>CL 28 16 27</t>
  </si>
  <si>
    <t>FRANCIS RODRIGO OTERO GIL</t>
  </si>
  <si>
    <t>Caldas</t>
  </si>
  <si>
    <t>Manizales</t>
  </si>
  <si>
    <t>JUAN DE JESÚS LEÓN BELTRAN / JOSE ORLANDO MONTERO ( E )</t>
  </si>
  <si>
    <t>INSTITUCIÓN EDUCATIVA COLEGIO DE CRISTO</t>
  </si>
  <si>
    <t>COL. SEMINARIO REDENTORISTA S. CLEMENTE</t>
  </si>
  <si>
    <t>VDA. CUCHILLA DEL SALADO</t>
  </si>
  <si>
    <t>SEM. MENOR DE NUESTRA SEÑORA DEL ROSARIO</t>
  </si>
  <si>
    <t>CL 48 D KR 9 D</t>
  </si>
  <si>
    <t>PBRO. JESUS ALBERTO LLANO CASTAÑO</t>
  </si>
  <si>
    <t>COL. SAN LUIS GONZAGA</t>
  </si>
  <si>
    <t>COL CORPORACION PINO VERDE</t>
  </si>
  <si>
    <t>PEREIRA</t>
  </si>
  <si>
    <t>RISARALDA</t>
  </si>
  <si>
    <t>KR 20 A 173 A 10</t>
  </si>
  <si>
    <t>6780942 -- 6725701 -- 6698835/36</t>
  </si>
  <si>
    <t>SANDRA PATRICIA ARCINIEGAS RODRIGUEZ</t>
  </si>
  <si>
    <t>colegiocalasanz@ccb.edu.co; rectoria@ccb.edu.co</t>
  </si>
  <si>
    <t>Risaralda</t>
  </si>
  <si>
    <t>Pereira</t>
  </si>
  <si>
    <t>IED CALASANZ</t>
  </si>
  <si>
    <t>COL LIC FRANCES DE PEREIRA</t>
  </si>
  <si>
    <t>IE RAFAEL URIBE URIBE</t>
  </si>
  <si>
    <t>CL 27 7 72</t>
  </si>
  <si>
    <t>315 4127386</t>
  </si>
  <si>
    <t>MARIA TERESA GONZALEZ REYES</t>
  </si>
  <si>
    <t>7920390 - 7920388 - 790390 Ext.101</t>
  </si>
  <si>
    <t>JOSE VICENTE FEO BASTOS</t>
  </si>
  <si>
    <t>LIC TALLER SAN MIGUEL</t>
  </si>
  <si>
    <t>IE LA INMACULADA</t>
  </si>
  <si>
    <t>KR 8 39 40</t>
  </si>
  <si>
    <t>LUZ ELENA PEREZ PEREZ</t>
  </si>
  <si>
    <t>LICEO CAMPESTRE DE PEREIRA</t>
  </si>
  <si>
    <t>CL 127 A 11 B 54</t>
  </si>
  <si>
    <t>2747012 EXT 111</t>
  </si>
  <si>
    <t>LUIS FERNANDEZ LOPEZ</t>
  </si>
  <si>
    <t>IND CLL 70 NO 23-20 SAN FERNANDO CUBA</t>
  </si>
  <si>
    <t>3271076 3372448 323 3134</t>
  </si>
  <si>
    <t>NOLBERTO DE JESUS VALENCIA NIETO</t>
  </si>
  <si>
    <t>reyescatolicos.co@mecd.es; luis.fernandez@mecd.es</t>
  </si>
  <si>
    <t xml:space="preserve"> 2586668 -- 6156815 </t>
  </si>
  <si>
    <t>RICARDO ALMANZA ROLDAN</t>
  </si>
  <si>
    <t>colescoloniaescola1@redp.edu.co</t>
  </si>
  <si>
    <t>AGUSTÍN FERNANDEZ</t>
  </si>
  <si>
    <t>COLEGIO LOS PINOS</t>
  </si>
  <si>
    <t xml:space="preserve">JUAN CARLOS BALLONA V </t>
  </si>
  <si>
    <t>juancarlosballonav@gmail.com</t>
  </si>
  <si>
    <t>JAIME CASA</t>
  </si>
  <si>
    <t>COL LA SALLE</t>
  </si>
  <si>
    <t>AUTOPISTA NORTE NO. 209- 51</t>
  </si>
  <si>
    <t>6760997 -- 6760957</t>
  </si>
  <si>
    <t>ALBEYRO DE JESUS VANEGAS BEDOYA CSV</t>
  </si>
  <si>
    <t>secretaria@sanviator.edu.co</t>
  </si>
  <si>
    <t xml:space="preserve">6719464 -- </t>
  </si>
  <si>
    <t>IE AQUILINO BEDOYA</t>
  </si>
  <si>
    <t>AV 30 DE AGOSTO NO 62-59</t>
  </si>
  <si>
    <t>3113154881</t>
  </si>
  <si>
    <t>INST TEC CENTRAL</t>
  </si>
  <si>
    <t xml:space="preserve">ANTONIA SANTOS </t>
  </si>
  <si>
    <t>Cundinamarca</t>
  </si>
  <si>
    <t>COLEGIO BILINGUE DIANA OESE</t>
  </si>
  <si>
    <t>CALI</t>
  </si>
  <si>
    <t>VALLE</t>
  </si>
  <si>
    <t>K.3 CORREGIMIENTO LA BUITRERA</t>
  </si>
  <si>
    <t>CARMEN ELISA CARVAJAL ESTELA</t>
  </si>
  <si>
    <t>Valle del Cauca</t>
  </si>
  <si>
    <t>Cali</t>
  </si>
  <si>
    <t>KR 22 2 65 OESTE</t>
  </si>
  <si>
    <t>JORGE ENRIQUE MUÑOZ ARCE</t>
  </si>
  <si>
    <t>COLEGIO COLOMBO BRITÁNICO</t>
  </si>
  <si>
    <t>Cra. 3 # 43-49</t>
  </si>
  <si>
    <t>Rosa María Salguero</t>
  </si>
  <si>
    <t>COLEGIO LA ARBOLEDA - SEDE PRINCIPAL</t>
  </si>
  <si>
    <t>KILOMETRO 1 VIA LA VORAGINE</t>
  </si>
  <si>
    <t>YOLANDA VARELA MARMOLEJO</t>
  </si>
  <si>
    <t>CL 13 16 74</t>
  </si>
  <si>
    <t>HNO. JOSÉ GREGORIO CONTRERAS FERNÁNDEZ</t>
  </si>
  <si>
    <t xml:space="preserve">TECNICO MENORAH </t>
  </si>
  <si>
    <t>KR 19 A 1 C 19</t>
  </si>
  <si>
    <t>3002665490
2460532-2461360</t>
  </si>
  <si>
    <t>LILIA CALDERON</t>
  </si>
  <si>
    <t>LICEO FRANCES PAUL VALERY</t>
  </si>
  <si>
    <t>Kra 4 - 7- 18 Barrio Belalcazar</t>
  </si>
  <si>
    <t>6691170 669 7061</t>
  </si>
  <si>
    <t>LEONTE SERNA PALACIOS</t>
  </si>
  <si>
    <t>YUMBO</t>
  </si>
  <si>
    <t>Yumbo</t>
  </si>
  <si>
    <t>COLEGIO PANAMERICANO (IED)</t>
  </si>
  <si>
    <t>KR 27 25 85</t>
  </si>
  <si>
    <t>3002140098
2816986-2698176</t>
  </si>
  <si>
    <t>JUAN MONROY</t>
  </si>
  <si>
    <t>COLEGIO RICAURTE (CONCEJO) (IED)</t>
  </si>
  <si>
    <t>KR 27 7 48</t>
  </si>
  <si>
    <t>3132922513
2475133-3600205</t>
  </si>
  <si>
    <t>GUIDO CAICEDO</t>
  </si>
  <si>
    <t>COLEGIO CLAUSTRO MODERNO</t>
  </si>
  <si>
    <t>COLEGIO FRANCISCANO PÍO XII</t>
  </si>
  <si>
    <t>KR 35 15 33</t>
  </si>
  <si>
    <t>OSCAR EDUARDO POMBO BURITICA</t>
  </si>
  <si>
    <t>KR 7 174 80</t>
  </si>
  <si>
    <t>6711079
 3175051162</t>
  </si>
  <si>
    <t>JORGE ALEJANDRO MEDELLIN BECERRA</t>
  </si>
  <si>
    <t>asisrectoria@claustromoderno.edu.co; rectoria@claustromoderno.edu.co</t>
  </si>
  <si>
    <t>COLEGIO GENERAL SANTANDER (IED)</t>
  </si>
  <si>
    <t>CL 159 8 56</t>
  </si>
  <si>
    <t>(1) 6788559</t>
  </si>
  <si>
    <t>WUILLIAN ALFONZO FUENTES</t>
  </si>
  <si>
    <t>Gimnasio Los Andes</t>
  </si>
  <si>
    <t>COLEGIO JEFFERSON</t>
  </si>
  <si>
    <t>CL 12 11 81</t>
  </si>
  <si>
    <t>6691940 -6696541</t>
  </si>
  <si>
    <t>JAVIER GIRALDO</t>
  </si>
  <si>
    <t>AC 209 45 80</t>
  </si>
  <si>
    <t>6761129
 3044041957</t>
  </si>
  <si>
    <t>APOLINAR MENDOZA MUÑOZ</t>
  </si>
  <si>
    <t>rectoria@gimandes.edu.co; leonordelgado2@yahoo.es</t>
  </si>
  <si>
    <t>ISABEL CRISTINA REYES RAMOS</t>
  </si>
  <si>
    <t>COLEGIO LACORDAIRE</t>
  </si>
  <si>
    <t>IED Colegio Gerardo Paredes</t>
  </si>
  <si>
    <t>Diagonal 125b #94a-65</t>
  </si>
  <si>
    <t>681 32 72</t>
  </si>
  <si>
    <t xml:space="preserve">MARIA DEL CARMEN MURCIA </t>
  </si>
  <si>
    <t>COLEGIO ANGLO COLOMBIANO</t>
  </si>
  <si>
    <t>AK 19 152 A 48</t>
  </si>
  <si>
    <t>2595700 -- 2595721 -- 6270726 -- 2595703
311876003</t>
  </si>
  <si>
    <t>MICHAEL JOHN CHAPMAN</t>
  </si>
  <si>
    <t>aortiz@anglocolombiano.edu.co; humanresources@anglocolombiano.edu.co; mchapman@anglo.edu.co   avasquez@anglo.edu.co</t>
  </si>
  <si>
    <t>EDUARDO SANTOS</t>
  </si>
  <si>
    <t>LICEO VIDA AMOR Y LUZ  (VAL)</t>
  </si>
  <si>
    <t>71c #51-3J</t>
  </si>
  <si>
    <t xml:space="preserve"> 2251109 / 2401331
</t>
  </si>
  <si>
    <t>Esperanza Morales Sarmiento</t>
  </si>
  <si>
    <t xml:space="preserve"> liceo.vida.amor.luz1@gmail.com</t>
  </si>
  <si>
    <t xml:space="preserve">REPUBLICA DE VENEZUELA </t>
  </si>
  <si>
    <t>CL 22 A # 18 B - 42</t>
  </si>
  <si>
    <t>3168707234
3407335-3690294</t>
  </si>
  <si>
    <t>HUGO FLORIDO MOSQUERA</t>
  </si>
  <si>
    <t>COL BILING RICHMOND</t>
  </si>
  <si>
    <t>KR 53 222 76</t>
  </si>
  <si>
    <t>6763865 6763864 
  6763866 6763836 -- 676006
 3213708452</t>
  </si>
  <si>
    <t>DIEGO FERNANDO SANCHEZ HURTADO</t>
  </si>
  <si>
    <t>academica@cbr.edu.co; 
 rectoria@cbr.edu.co</t>
  </si>
  <si>
    <t>COLEGIO SALUDCOOP NORTE (IED)</t>
  </si>
  <si>
    <t>CL 181 # 18 B - 83</t>
  </si>
  <si>
    <t>MARIA LIGIA DELGADO</t>
  </si>
  <si>
    <t>FUNDACION GIMNASIO LOS PORTALES</t>
  </si>
  <si>
    <t>CL 212 # 77 - 20</t>
  </si>
  <si>
    <t>BEATRIZ GOMEZ DE DURAN</t>
  </si>
  <si>
    <t>rectoria@losportales.edu.co -- l.bocanegra@losportales.edu.co</t>
  </si>
  <si>
    <t>COLEGIO NUEVA ZELANDIA</t>
  </si>
  <si>
    <t xml:space="preserve"> 
      111769001871</t>
  </si>
  <si>
    <t>CL 181 # 51 A - 31</t>
  </si>
  <si>
    <t>ALBA SALAZAR RAMIREZ</t>
  </si>
  <si>
    <t>cednvazelandia11@redp.edu.co";"cednvazelandia11@redp.edu.co")</t>
  </si>
  <si>
    <t>GIMN FONTANA</t>
  </si>
  <si>
    <t>CL 221 108 20</t>
  </si>
  <si>
    <t>7420303
 3214699797</t>
  </si>
  <si>
    <t>AMPARO TRIANA DE ZULETA</t>
  </si>
  <si>
    <t>TV 126 # 134 - 88</t>
  </si>
  <si>
    <t>6931858-6931859-6904265</t>
  </si>
  <si>
    <t>cedlagaitana11@redp.edu.co";"cedlagaitana11@redp.edu.co mtarquino</t>
  </si>
  <si>
    <t>cedlagaitana11@redp.edu.co";"mailto:cedlagaitana11@redp.edu.co, mtarquino@yahoo.com</t>
  </si>
  <si>
    <t>ROSARIO DE SANTO DOMINGO</t>
  </si>
  <si>
    <t>CL 68 0 51 ESTE</t>
  </si>
  <si>
    <t>2171014
 3108148974</t>
  </si>
  <si>
    <t>SOR MARTHA LUCIA CORREAL</t>
  </si>
  <si>
    <t>rectoria@rosariosantodomingo.edu.co
 gonzalojimenez@rosariosantodomingo.edu.co</t>
  </si>
  <si>
    <t>CL 69 # 11 - 27</t>
  </si>
  <si>
    <t xml:space="preserve">CALDAS -RISARALDA </t>
  </si>
  <si>
    <t>KR 22 56 31</t>
  </si>
  <si>
    <t>SOR INES DE JESUS TORRES DUARTE</t>
  </si>
  <si>
    <t xml:space="preserve">otergil7@hotamil.com, </t>
  </si>
  <si>
    <t>R</t>
  </si>
  <si>
    <t>KR 18 71 33</t>
  </si>
  <si>
    <t>MARIA DOLORES RESTREPO GONZALEZ</t>
  </si>
  <si>
    <t>INSTITUCION EDUCATIVA LEON DE GREIFF</t>
  </si>
  <si>
    <t>KR 24 16 02</t>
  </si>
  <si>
    <t>JAIME RINCON OROZCO</t>
  </si>
  <si>
    <t>rmolina1612@gmail.com</t>
  </si>
  <si>
    <t>KR 19 74 61</t>
  </si>
  <si>
    <t>CARLOS DARWIN ROJAS</t>
  </si>
  <si>
    <t xml:space="preserve"> secrecolredentorista@hotmail.com,rectoria@colredentorista.edu.co</t>
  </si>
  <si>
    <t>INSTITUCION EDUCATIVA RURAL MIGUEL ANTONIO CARO</t>
  </si>
  <si>
    <t>JOSE JAVIER NEGRETE</t>
  </si>
  <si>
    <t>jojaguenet@gmail.com</t>
  </si>
  <si>
    <t>LIC SAN RAFAEL</t>
  </si>
  <si>
    <t>MZ J CASA 6 LA HABANA</t>
  </si>
  <si>
    <t>PADRE JAIME PULIDO</t>
  </si>
  <si>
    <t>INSTITUCION EDUCATIVA  LA SULTANA</t>
  </si>
  <si>
    <t>CARRERA 9 CALLE 66A</t>
  </si>
  <si>
    <t>ORLANDO PERALTA</t>
  </si>
  <si>
    <t>horsa40@hotmail.com</t>
  </si>
  <si>
    <t>KM. 5 VIA CERRITOS EL TIGRE</t>
  </si>
  <si>
    <t>3132682 - 3132682</t>
  </si>
  <si>
    <t>LUZ STELLA RIOS PATIÑO</t>
  </si>
  <si>
    <t>info@liceopinoverde.edu.co, stella.rios@lpv.edu.co</t>
  </si>
  <si>
    <t>I.E.ALFONSO JARAMILLO</t>
  </si>
  <si>
    <t>KR 25 77 18</t>
  </si>
  <si>
    <t>3275590 -3278800</t>
  </si>
  <si>
    <t>CARLOS ABRAHAM VILLALBA BAZA</t>
  </si>
  <si>
    <t>cavillalba@gmail.com</t>
  </si>
  <si>
    <t>VIA ARMENIA KM 5</t>
  </si>
  <si>
    <t>315 23 55 - 314 6172639</t>
  </si>
  <si>
    <t>MARTINE PARDOUX</t>
  </si>
  <si>
    <t>rectoria@ieuu.edu.co</t>
  </si>
  <si>
    <t>CALLE 11 22-35</t>
  </si>
  <si>
    <t>ANA ISABEL JIMÉNEZ VALENCIA</t>
  </si>
  <si>
    <t>lueperez12@hotmail.com</t>
  </si>
  <si>
    <t>KM 11 ENTRADA 10 SAN ISIDRO</t>
  </si>
  <si>
    <t xml:space="preserve">3279206 -3279203 </t>
  </si>
  <si>
    <t>ROCIO DE LA PAVA LOPEZ</t>
  </si>
  <si>
    <t>secretaria@liceocampestredepereira.edu.co, rociodelapava@hotmail.com</t>
  </si>
  <si>
    <t>INSTITUCION EDUCATIVA  SAN FERNANDO</t>
  </si>
  <si>
    <t>noval098@hotmail.com</t>
  </si>
  <si>
    <t>KM 6 VIA CARTAGO</t>
  </si>
  <si>
    <t>ANDRES FERNANDO GONZÁLEZ LÓPEZ</t>
  </si>
  <si>
    <t>delasallepereira@gmail.com</t>
  </si>
  <si>
    <t>URIEL GONZALEZ</t>
  </si>
  <si>
    <t>urielgr@gmail.com</t>
  </si>
  <si>
    <t xml:space="preserve">FUND GIMN PEREIRA </t>
  </si>
  <si>
    <t>KR 13 3 E 99</t>
  </si>
  <si>
    <t>PIEDAD ISAZA VALLEJO</t>
  </si>
  <si>
    <t>admin@gimnasiopereira.edu.co, direcciongeneral@gimnasiopereira.edu.co</t>
  </si>
  <si>
    <t>IE CIUDADELA CUBA</t>
  </si>
  <si>
    <t>CL 71 KR 28 BR LOS CRISTALES</t>
  </si>
  <si>
    <t>FRANCISCO JAVIER SALAZAR MARQUEZ</t>
  </si>
  <si>
    <t>frichoma0415@hotamil.com</t>
  </si>
  <si>
    <t>GIMNASIO HORIZONTES</t>
  </si>
  <si>
    <t>PARAJE LA FLORIDA</t>
  </si>
  <si>
    <t xml:space="preserve">MIGUEL FLORES MOYOLLON </t>
  </si>
  <si>
    <t xml:space="preserve">VILLA MARIA </t>
  </si>
  <si>
    <t>INSTITUCION EDUCATIVA JAIME DUQUE GRISALES</t>
  </si>
  <si>
    <t>KR 3 5 06</t>
  </si>
  <si>
    <t>GUSTAVO CEBALLOS BURITICA</t>
  </si>
  <si>
    <t>iev1990@hotmail.com</t>
  </si>
  <si>
    <t xml:space="preserve">Villa Maria </t>
  </si>
  <si>
    <t>COL. GRANADINO</t>
  </si>
  <si>
    <t>VEREDA LA FLORIDA</t>
  </si>
  <si>
    <t>ROBERT ALLANS SIMS</t>
  </si>
  <si>
    <t xml:space="preserve">colgranadino@granadino.edu.co, rsims@granadino.edu.co, </t>
  </si>
  <si>
    <t>INSTITUCION EDUCATIVA GERARDO ARIAS</t>
  </si>
  <si>
    <t>CARRERA 8 NO 5-58</t>
  </si>
  <si>
    <t>8770291 - 8777372</t>
  </si>
  <si>
    <t>ARCILA MARIN GERMAN</t>
  </si>
  <si>
    <t>iegerardoariasramirez@sedcaldas.gov.co</t>
  </si>
  <si>
    <t>COL. ANGLOHISPANO</t>
  </si>
  <si>
    <t>IND HACIENDA VILLACLARA</t>
  </si>
  <si>
    <t>JOSE JESUS LONDOÑO</t>
  </si>
  <si>
    <t>INSTITUCION EDUCATIVA NUESTRA SEÑORA DEL ROSARIO</t>
  </si>
  <si>
    <t>LA FLORIDA</t>
  </si>
  <si>
    <t>LUIS HEBERTH LOPEZ CALDERON</t>
  </si>
  <si>
    <t>iensrosario@gmail.com</t>
  </si>
  <si>
    <t xml:space="preserve">CUNDINAMARCA - BOYACA </t>
  </si>
  <si>
    <t>GIMNASIO CAMPESTRE MARIE CURIE</t>
  </si>
  <si>
    <t>Carrera 106 Zona Franca Vereda San Francisco</t>
  </si>
  <si>
    <t xml:space="preserve"> 4188019 Celular 3208374774</t>
  </si>
  <si>
    <t>GERMAN RODRIGUEZ</t>
  </si>
  <si>
    <t>MOSQUERA</t>
  </si>
  <si>
    <t>I.E.  JUAN LUIS LONDOÃ?O DE LA CUESTA</t>
  </si>
  <si>
    <t>CL 3 2 85</t>
  </si>
  <si>
    <t>8932147</t>
  </si>
  <si>
    <t>CLAUDIA MARCELA CAMPOS HERNANDEZ</t>
  </si>
  <si>
    <t>claudiarectora@gmail.com,coordinacionacademicajll@gmail.com</t>
  </si>
  <si>
    <t>Mosquera</t>
  </si>
  <si>
    <t>COLEGIO BILINGÜE MELANIE KLEIN SCHOOL - SEDE PRINCIPAL</t>
  </si>
  <si>
    <t xml:space="preserve"> Cra 2 Este No. 00 - 30</t>
  </si>
  <si>
    <t xml:space="preserve">893 1681 - 893 1680 - 8931321 </t>
  </si>
  <si>
    <t>OLGAMARIN GALINDO</t>
  </si>
  <si>
    <t>melaniekleinschool@gmail.com</t>
  </si>
  <si>
    <t>I.E. LA MERCED</t>
  </si>
  <si>
    <t>CALLE 3 NO 2-50</t>
  </si>
  <si>
    <t>8276216</t>
  </si>
  <si>
    <t>JOSE RAFAEL PEÑA FERNANDEZ</t>
  </si>
  <si>
    <t>ielamerced@gmail.com</t>
  </si>
  <si>
    <t>CENTRO DE DESARROLLO HUMANO "CEDHU"</t>
  </si>
  <si>
    <t>CL 28 8 50</t>
  </si>
  <si>
    <t>EDGAR HIPOLITO ESLAVA CORREA</t>
  </si>
  <si>
    <t>colegiocedhu@gmail.com,nancy.camargo@cedhu.edu.co</t>
  </si>
  <si>
    <t>SOGAMOSO</t>
  </si>
  <si>
    <t>BOYACÁ</t>
  </si>
  <si>
    <t>INSTITUCION EDUCATIVA TECNICO INDUSTRIAL GUSTAVO JIMENEZ</t>
  </si>
  <si>
    <t>KILOMETRO 5 VIA BELENCITO</t>
  </si>
  <si>
    <t>7706278</t>
  </si>
  <si>
    <t>ROJAS LEON CARLOS GUSTAVO</t>
  </si>
  <si>
    <t>gustavojimenez-educacion@sogamoso-boyaca.gov.co</t>
  </si>
  <si>
    <t>Boyacá</t>
  </si>
  <si>
    <t>Sogamoso</t>
  </si>
  <si>
    <t>COL HACIENDA LOS ALCAPARROS</t>
  </si>
  <si>
    <t xml:space="preserve">311001091145 COLEGIO </t>
  </si>
  <si>
    <t>VIA LA CALERA KM 3 VDA EL SALITRE</t>
  </si>
  <si>
    <t>MARIA TERESA BOTERO MEDINA</t>
  </si>
  <si>
    <t>alcaparros@gmail.com, secretariaacademica@alcaparros.edu.co
secretariaacademica@alcaparros.edu.co</t>
  </si>
  <si>
    <t>LA CALERA</t>
  </si>
  <si>
    <t>INSTITUCIÓN EDUCATIVA .R.D. EL SALITRE</t>
  </si>
  <si>
    <t>VDA. EL SALITRE</t>
  </si>
  <si>
    <t>MARIO EDUARDO THIRIAT ROJAS</t>
  </si>
  <si>
    <t>La Calera</t>
  </si>
  <si>
    <t>COL TILATA - SEDE PRINCIPAL</t>
  </si>
  <si>
    <t>KM 9 VIA LA CALERA</t>
  </si>
  <si>
    <t>5921414 / 5921411</t>
  </si>
  <si>
    <t>MARIA ISABEL CASAS ANDRADE</t>
  </si>
  <si>
    <t>INSTITUCION EDUCATIVA INTEGRADO LA CALERA
 Calera (Mundo Nuevo)</t>
  </si>
  <si>
    <t>LA CALERA CUNDINAMARCA VDA STA INES</t>
  </si>
  <si>
    <t>JESUS HUMBERTO LEON BERDUGO</t>
  </si>
  <si>
    <t>COL JOSE MAX LEON</t>
  </si>
  <si>
    <t xml:space="preserve">Kilometro 2,7 Vía Sibera - Cota, 22 y 23, Buenavista, </t>
  </si>
  <si>
    <t>5870747 Ext. 4</t>
  </si>
  <si>
    <t>CONSUELO LEON DE STEENKIST</t>
  </si>
  <si>
    <t>COTA</t>
  </si>
  <si>
    <t>INSTITUCIÓN EDUCATIVA  EDUCATIVA DEPARTAMENTAL INSTITUTO PARCELAS</t>
  </si>
  <si>
    <t>VEREDA PARCELAS</t>
  </si>
  <si>
    <t>JORGE ALBERTO PARRA NEIRA</t>
  </si>
  <si>
    <t>COL SAN JORGE DE INGLATERRA</t>
  </si>
  <si>
    <t>KR 92 156 88</t>
  </si>
  <si>
    <t>JAIME HERNANDO ACOSTA ALLEN</t>
  </si>
  <si>
    <t>sanjorge@sgs.edu.co</t>
  </si>
  <si>
    <t>IINSTITUCIÓN EDUCATIVA  EDUCATIVA DEPARTAMENTAL ENRIQUE PARDO PARRA</t>
  </si>
  <si>
    <t>AMELLON DE LA FLORES VEREDA LA MOYA</t>
  </si>
  <si>
    <t>8641884/8767343</t>
  </si>
  <si>
    <t>OSCAR EDUARDO PINZON PEDRAZA</t>
  </si>
  <si>
    <t>COLOMBO GALES-</t>
  </si>
  <si>
    <t>IND AV GUAIMARAL COSTADO SUR AEROPUERTO</t>
  </si>
  <si>
    <t>GERMÁN ALONSO GALLO GRAU</t>
  </si>
  <si>
    <t>INSTITUCIÓN EDUCATIVA RURAL ANTONIO NARIÑO</t>
  </si>
  <si>
    <t>VDA. CANELON-Cajica</t>
  </si>
  <si>
    <t>(1) 8660292</t>
  </si>
  <si>
    <t>ADRIANA JANETH GUZMAN OLAYA</t>
  </si>
  <si>
    <t>CAJICÁ</t>
  </si>
  <si>
    <t>LICEO JUAN RAMÓN JIMÉNEZ </t>
  </si>
  <si>
    <t>Kilómetro 4 vía Suba Cota</t>
  </si>
  <si>
    <t>57(1) 6836755/ Fax: 57(1) 6861331</t>
  </si>
  <si>
    <t>MARTHA BONILLA</t>
  </si>
  <si>
    <t>INSTITUCION EDUCATIVA DEPARTAMENTAL JOSE MARIA OBANDO EL ROSAL </t>
  </si>
  <si>
    <t>CALLE 10 NO 8 09</t>
  </si>
  <si>
    <t>OVIDIO ORTIZ GUERRERO</t>
  </si>
  <si>
    <t>EL ROSAL</t>
  </si>
  <si>
    <t>INSTITUTO PEDAGÓGICO ARTURO RAMÍREZ MONTÚFAR -</t>
  </si>
  <si>
    <t>Carrera 45 No 26-85 - Edificio Uriel Gutiérrez</t>
  </si>
  <si>
    <t>VICTOR MANUEL NEIRA RODRÍGUEZ</t>
  </si>
  <si>
    <t>vmneirar@unal.edu.co</t>
  </si>
  <si>
    <t> IED TÉCNICO INDUSTRIAL DE TOCANCIPÁ</t>
  </si>
  <si>
    <t>VEREDA VERGANZO</t>
  </si>
  <si>
    <t>8574441/857 4121 (SE)</t>
  </si>
  <si>
    <t>EVA TRIVIÑO DEVIA</t>
  </si>
  <si>
    <t>TOCANCIPÁ</t>
  </si>
  <si>
    <t xml:space="preserve">COLEGIO COLSUBSIDIO CIUDADELA - </t>
  </si>
  <si>
    <t>Carrera 111A y Carrera 110, Cl. 83 #110-58</t>
  </si>
  <si>
    <t> 4318588, 4318181</t>
  </si>
  <si>
    <t xml:space="preserve">CLAUDIA FERNANDA MONRROY GUERRERO </t>
  </si>
  <si>
    <t>COMPLEJO EDUCATIVO INTEGRADO DE SOPÓ - CEIS</t>
  </si>
  <si>
    <t>Calle 3 Sur Carrera 7 El Cerrito</t>
  </si>
  <si>
    <t>8788692-8788693</t>
  </si>
  <si>
    <t>DANILO CASTILLO</t>
  </si>
  <si>
    <t>CL 195 54 75</t>
  </si>
  <si>
    <t>6748070 Ext. 132 - 106</t>
  </si>
  <si>
    <t>RAQUEL LUCIA ROJAS DE PEREZ</t>
  </si>
  <si>
    <t>rectoria@gimnasiovermont.edu.co</t>
  </si>
  <si>
    <t>Institución Departamental Ricardo González</t>
  </si>
  <si>
    <t>Rosa Elena Quintero Daza - Rectora  3112578613 y Coordinadora Esperanza Guerrero 3006930924</t>
  </si>
  <si>
    <t>rosaquinterod1@hotmail.com y espeguego@hotmail.com</t>
  </si>
  <si>
    <t>INSTITUCION EDUCATIVA DEPARTAMENTAL LA PRADERA</t>
  </si>
  <si>
    <t>INSPECCION LA PRADERA - CENTRO</t>
  </si>
  <si>
    <t>CARLOS JOSE VANEGAS BEJARANO</t>
  </si>
  <si>
    <t xml:space="preserve">NT SANTANDER </t>
  </si>
  <si>
    <t>COL GIMN DEL BOSQUE</t>
  </si>
  <si>
    <t>AV 0 3 41</t>
  </si>
  <si>
    <t>575-2101</t>
  </si>
  <si>
    <t>ALEXANDRA TARAZONA ESPINEL</t>
  </si>
  <si>
    <t>CUCUTA</t>
  </si>
  <si>
    <t>NORTE SANTANDER</t>
  </si>
  <si>
    <t>COL CARLOS PEREZ ESCALANTE</t>
  </si>
  <si>
    <t>CL 13 2 26 BR SAN LUIS</t>
  </si>
  <si>
    <t>ELIAS ALFONSO ARDILA</t>
  </si>
  <si>
    <t>Norte de Santander</t>
  </si>
  <si>
    <t>Cucuta</t>
  </si>
  <si>
    <t>QUINDIO</t>
  </si>
  <si>
    <t>ARMENIA</t>
  </si>
  <si>
    <t>GIMNACIO CONTEMPORANERO</t>
  </si>
  <si>
    <t xml:space="preserve">INSTITUCIÓN EDUCATIVA SAN CRISTOBAL COLON </t>
  </si>
  <si>
    <t>SANTANDER</t>
  </si>
  <si>
    <t>COL EL ROSARIO</t>
  </si>
  <si>
    <t>IND GERENCIA COMPLEJO BARRANCABERMEJ</t>
  </si>
  <si>
    <t>6208180  3176580910</t>
  </si>
  <si>
    <t>EDGAR GARCIA CANOAS</t>
  </si>
  <si>
    <t>BARRANCABERMEJA</t>
  </si>
  <si>
    <t>INSTITUCION EDUCATIVA VEINTISEIS DE MARZO</t>
  </si>
  <si>
    <t>KR 35 58 18</t>
  </si>
  <si>
    <t>6217088-6216396</t>
  </si>
  <si>
    <t>HERNAN ALFONSO SILVA PEÑARANDA</t>
  </si>
  <si>
    <t>LIC NUEVA GENERACION</t>
  </si>
  <si>
    <t>KR 15 DG 55 60</t>
  </si>
  <si>
    <t>OLGA RUBIELA ORDOÑEZ ARIAS</t>
  </si>
  <si>
    <t>liceonuevag@yahoo.es rectoria@lng.edu.co</t>
  </si>
  <si>
    <t>INSTITUCION EDUCTIVA MPAL CAMILO TORRES RESTREPO</t>
  </si>
  <si>
    <t>DG 60 42 60</t>
  </si>
  <si>
    <t>6103108-3222169661</t>
  </si>
  <si>
    <t>LEONARDO MATEUS BEDOYA</t>
  </si>
  <si>
    <t>LUIS LOPEZ DE MESA</t>
  </si>
  <si>
    <t>CENTRO ECOPETROL</t>
  </si>
  <si>
    <t>6109094 - 6239792</t>
  </si>
  <si>
    <t>GLORIA NELY CABALLERO</t>
  </si>
  <si>
    <t>INSTITUCION EDUCATIVA SAN MARCOS</t>
  </si>
  <si>
    <t>CORREGIMIENTO EL LLANITO</t>
  </si>
  <si>
    <t>LUZ MERY CORREDOR BARRIOS</t>
  </si>
  <si>
    <t>Colegio Goyavier Campestre</t>
  </si>
  <si>
    <t>TV 25 1 93</t>
  </si>
  <si>
    <t>6997910 - 6996643 - 3108516587</t>
  </si>
  <si>
    <t>MAURICIO OVIEDO VARON</t>
  </si>
  <si>
    <t>rectoriagoyaviergmail.com,</t>
  </si>
  <si>
    <t>FLORIDABLANCA</t>
  </si>
  <si>
    <t>COLEGIO ECOLOGICO DE FLORIDABLANCA</t>
  </si>
  <si>
    <t>VEREDA CASIANO</t>
  </si>
  <si>
    <t>JAIME HUGO PULIDO</t>
  </si>
  <si>
    <t xml:space="preserve">FLORIDABLANCA </t>
  </si>
  <si>
    <t>Colegio Nuevo Cambridge</t>
  </si>
  <si>
    <t>Cl. 32 #22-140</t>
  </si>
  <si>
    <t xml:space="preserve">TELMO PEÑA </t>
  </si>
  <si>
    <t>COL GONZALO JIMENEZ NAVAS</t>
  </si>
  <si>
    <t>CL 35 7 E 5 LA CUMBRE</t>
  </si>
  <si>
    <t>6581633-11</t>
  </si>
  <si>
    <t>JOSE DE JESUS LOZANO CARDENAS</t>
  </si>
  <si>
    <t xml:space="preserve">VALLE </t>
  </si>
  <si>
    <t>LA BUITRERA KM.3</t>
  </si>
  <si>
    <t>3259000 -3259001</t>
  </si>
  <si>
    <t>MARIA ESPERANZA RIVAS MONTES</t>
  </si>
  <si>
    <t xml:space="preserve"> s.general@coldianaoese.com; e.lizita2009@hotmail.com</t>
  </si>
  <si>
    <t>INSTITUCIÓN EDUCATIVA LA BUITRERA</t>
  </si>
  <si>
    <t>CRA 125 # 10-51 CASA # 69</t>
  </si>
  <si>
    <t>JOHN PETER ZUMAN</t>
  </si>
  <si>
    <t>rectoria@ccbcali.edu.co; jzuman@ccbcali.edu.co,</t>
  </si>
  <si>
    <t>INSTITUCIÓN EDUCATIVA REPUBLICA DE ISRAEL</t>
  </si>
  <si>
    <t>Etiquetas de fila</t>
  </si>
  <si>
    <t>Cuenta de ESTADO</t>
  </si>
  <si>
    <t>KR 125 2 80</t>
  </si>
  <si>
    <t>GERMAN ERNESTO NIETO</t>
  </si>
  <si>
    <t xml:space="preserve">rector@laarboleda.edu.co; secreacademica@laarboleda.edu.co, </t>
  </si>
  <si>
    <t>INSTITUCIÓN EDUCATIVA PANCE</t>
  </si>
  <si>
    <t>IND CL 50N # 4AN-56</t>
  </si>
  <si>
    <t>4855850 - 51 - 52</t>
  </si>
  <si>
    <t>RENE PAUL SANCHEZ</t>
  </si>
  <si>
    <t>secretaria@lfcali.edu.co; proviseur@lfcali.edu.co</t>
  </si>
  <si>
    <t>INSTITUCIÓN EDUCATIVA ANTONIA SANTOS</t>
  </si>
  <si>
    <t>ATLÁTICO-BOLIVAR</t>
  </si>
  <si>
    <t>IND KILOMETRO 4 VÍA JAMUNDÍ VALLE DEL LÍLI</t>
  </si>
  <si>
    <t>FRAY JOAQUIN ARTURO ECHEVERRY HINCAPIE</t>
  </si>
  <si>
    <t xml:space="preserve"> secregeneral@pioxii.edu.co,rectoria@pioxii.edu.co, j_arturo51@hotmail.com</t>
  </si>
  <si>
    <t>INSTITUCIÓN EDUCATIVA JOAQUÍN DE CAYZEDO Y CUERO</t>
  </si>
  <si>
    <t>MAGANGUÉ</t>
  </si>
  <si>
    <t>CARRET A DAPA KM 1</t>
  </si>
  <si>
    <t>JUAN PABLO CAICEDO SERRANO</t>
  </si>
  <si>
    <t>asisrectoria@jefferson.edu.co; rectoria@jefferson.edu.co</t>
  </si>
  <si>
    <t>INSTITUCIÓN EDUCATIVA  MAYOR DE YUMBO</t>
  </si>
  <si>
    <t>PUERTO COLIMBIA</t>
  </si>
  <si>
    <t>SOLEDAD</t>
  </si>
  <si>
    <t>CL 5 89 70</t>
  </si>
  <si>
    <t>332-5706</t>
  </si>
  <si>
    <t>HECTOR MAURICIO VARGAS</t>
  </si>
  <si>
    <t>sacademica@lacordaire.edu.co;  rector@lacordaire.edu.co,rector@lacordaire.edu.co</t>
  </si>
  <si>
    <t>INSTITUCIÓN EDUCATIVA NORMAL SUPERIOR FARALLONES CALI</t>
  </si>
  <si>
    <t>(en blanco)</t>
  </si>
  <si>
    <t>NST. EDUC. TEC. DE COMERCIO SIMON RODRIGUEZ</t>
  </si>
  <si>
    <t xml:space="preserve"> KR 1 D BIS 49 98</t>
  </si>
  <si>
    <t>iesimonrodriguez@hotmail.com, iscrera@hotmail.com</t>
  </si>
  <si>
    <t>INSTITUCIÓN EDUCATIVA ALBERTO CARVAJAL BORRERO</t>
  </si>
  <si>
    <t>KR 14 58 00</t>
  </si>
  <si>
    <t>EDINSON CASTILLO CEBALLOS</t>
  </si>
  <si>
    <t>NORMAL SUPERIOR SANTIAGO DE CALI</t>
  </si>
  <si>
    <t>KR 33 A 12 60</t>
  </si>
  <si>
    <t>3364797-98</t>
  </si>
  <si>
    <t>FERNANDO WALTER MARTINEZ MORENO</t>
  </si>
  <si>
    <t>INSTITUCIÓN EDUCATIVA LUIS FERNANDO CAICEDO</t>
  </si>
  <si>
    <t>DIEGO FERNANDO CARDONA</t>
  </si>
  <si>
    <t>COLEGIO METROPOLITANO DE SOLEDAD 2000</t>
  </si>
  <si>
    <t>KR 12 A 51 37</t>
  </si>
  <si>
    <t>3231283-3006104282</t>
  </si>
  <si>
    <t>JORGE TORRES DIAZ</t>
  </si>
  <si>
    <t>col.metro2000@hotmail.com,fundacioncolombianadesocial@gmail.com</t>
  </si>
  <si>
    <t>INSTITUCION EDUCATIVA VISTA HERMOSA DE SOLEDAD</t>
  </si>
  <si>
    <t>CL 31 TRANSV 52 45</t>
  </si>
  <si>
    <t>MAGALY MERCEDES SOLANO DE LA HOZ</t>
  </si>
  <si>
    <t>ATLÁNTICO</t>
  </si>
  <si>
    <t>MINUTO DE DIOS  SIGLO  XXI</t>
  </si>
  <si>
    <t>TV 74 81 C 05</t>
  </si>
  <si>
    <t>4343992 -
2510809   5082230
3123404204</t>
  </si>
  <si>
    <t>JAVIER MANJARRÉS PABÓN</t>
  </si>
  <si>
    <t>rectoriasiglo21@colegiosminutodedios.edu.co; siglo21@colegiosminutodedios.edu.co</t>
  </si>
  <si>
    <t>JUAN DEL CORRAR</t>
  </si>
  <si>
    <t>80, Cl. 78 #79</t>
  </si>
  <si>
    <t>Total general</t>
  </si>
  <si>
    <t xml:space="preserve">intdijuandelcorral10@redp.edu.co </t>
  </si>
  <si>
    <t>COLEGIO LICEO NACIONAL AGUSTIN NIETO CABALLERO (IED)</t>
  </si>
  <si>
    <t>KR 19 11 17</t>
  </si>
  <si>
    <t>3706600 -- 3706611 -- 2375154 -- 2375672</t>
  </si>
  <si>
    <t xml:space="preserve">SAN FRANCISCO DE ASIS </t>
  </si>
  <si>
    <t>DG 1 19 79</t>
  </si>
  <si>
    <t>3165372990
2337984</t>
  </si>
  <si>
    <t>DUMER ANTONIO PEDRAZA</t>
  </si>
  <si>
    <t>GIMNASIO COLOMBO BRITANICO - SEDE PRINCIPAL</t>
  </si>
  <si>
    <t>IND AEROPUERTO GUAYMARAL COSTADO SUR OCCIDENTAL</t>
  </si>
  <si>
    <t>6683999
 3125063270</t>
  </si>
  <si>
    <t>WALTER ABONDANO MIKAN</t>
  </si>
  <si>
    <t>info@gcb.edu.co; ruby.gonzalez@gcb.edu.co</t>
  </si>
  <si>
    <t>COLEGIO SIMON BOLIVAR (IED)</t>
  </si>
  <si>
    <t>Carrera 91 # 146C-63</t>
  </si>
  <si>
    <t xml:space="preserve">CELESTINO ORTZ BARON </t>
  </si>
  <si>
    <t>INST ALBERTO MERANI</t>
  </si>
  <si>
    <t>AK 72 181 90</t>
  </si>
  <si>
    <t>6747100 ext 3</t>
  </si>
  <si>
    <t>JULIAN DE ZUBIRIA SAMPER</t>
  </si>
  <si>
    <t>director@institutomerani.edu.co; secretaria@institutomerani.edu.co</t>
  </si>
  <si>
    <t>Colegio Toscana Suba</t>
  </si>
  <si>
    <t>Calle 132D # 132-05 -</t>
  </si>
  <si>
    <t>6904984  3108752444</t>
  </si>
  <si>
    <t xml:space="preserve">ESPERANZA RAMOS </t>
  </si>
  <si>
    <t xml:space="preserve">   esramos9@yahoo.es 
</t>
  </si>
  <si>
    <t>COLEGIO SANTO TOMAS DE AQUINO</t>
  </si>
  <si>
    <t>KR 21 132 46</t>
  </si>
  <si>
    <t>Asignada LICENCIADA PATRICIA BOSSIO PALOMINO</t>
  </si>
  <si>
    <t xml:space="preserve"> moderacionmayores@santotomas.edu.co</t>
  </si>
  <si>
    <t>KR 19 A BIS # 1 C - 55</t>
  </si>
  <si>
    <t>MARIA CONSTANZA HENAO</t>
  </si>
  <si>
    <t xml:space="preserve"> GIMNASIO OBREGÓN</t>
  </si>
  <si>
    <t>CL 62 BIS SUR 67 19</t>
  </si>
  <si>
    <t>2385969 
 7283773 8058390
 3133868486
  2307326</t>
  </si>
  <si>
    <t>LUIS ORLANDO GAMBOA PEREIRA</t>
  </si>
  <si>
    <t>gimnasiobregon@yahoo.es; gimnasiobregon@gmail.com</t>
  </si>
  <si>
    <t>COLEGIO COSTA RICA  (IED)</t>
  </si>
  <si>
    <t>KR 101 23 42</t>
  </si>
  <si>
    <t>4184077 -- 4184078 -- 4184079</t>
  </si>
  <si>
    <t>JULIAN EDUARDO PRIETO MARTINEZ</t>
  </si>
  <si>
    <t>coldirepdecostaric9@redp.edu.co</t>
  </si>
  <si>
    <t>PBRO JESUS ALBERTO LLANOS CASTAÑO</t>
  </si>
  <si>
    <t>contacto@colsemenormanizales.edu.co ,rectoriasemenor@gmail.com</t>
  </si>
  <si>
    <t>INSTITUCION EDUCATIVA SAN JUAN BAUTISTA DE LA SALLE</t>
  </si>
  <si>
    <t>alsellano@yahoo.es</t>
  </si>
  <si>
    <t>CL 54 27 35</t>
  </si>
  <si>
    <t>DORA PATRICIA  RAMIREZ</t>
  </si>
  <si>
    <t>comunicaciones@sanluisgonzaga.edu.co; rectoria@sanluisgonzaga.edu.co</t>
  </si>
  <si>
    <t xml:space="preserve"> I.E. LEONARDO DAVINCI </t>
  </si>
  <si>
    <t>CL 47 35 C 35</t>
  </si>
  <si>
    <t>LUIS ALBERTO ARIAS ORTIZ</t>
  </si>
  <si>
    <t>luzhelenaaristizabalvillegas@gmail.com</t>
  </si>
  <si>
    <t>MUNICIPIO</t>
  </si>
  <si>
    <t>MUNICIPIO 1</t>
  </si>
  <si>
    <t>COLEGIO BRITANICO INTERNACIONAL</t>
  </si>
  <si>
    <t xml:space="preserve">FRUTOS DE LA ESPERANZA </t>
  </si>
  <si>
    <t>,</t>
  </si>
  <si>
    <t xml:space="preserve">GALAPA </t>
  </si>
  <si>
    <t>3231283-3006104282  3006104282</t>
  </si>
  <si>
    <t>col.metropolitano200@hotmail.com</t>
  </si>
  <si>
    <t>NUEVO CO0LEGIO MOMTESORI</t>
  </si>
  <si>
    <t>COL SAN BUENAVENTURA</t>
  </si>
  <si>
    <t>KR 51 A 23 83</t>
  </si>
  <si>
    <t>PADRE CARLOS ARTURO GONZALEZ BETANCUR</t>
  </si>
  <si>
    <t>colsanbu@une.net.co</t>
  </si>
  <si>
    <t>INST. EDUC. DIST. LA MAGDALENA (ANT. CEB # 159)</t>
  </si>
  <si>
    <t>CL 41 7 07</t>
  </si>
  <si>
    <t>3641256 - 3631562 - 3004612263 - 3126686962</t>
  </si>
  <si>
    <t>ZAYLAYA TORRES SALAZAR</t>
  </si>
  <si>
    <t>zay040459@yahoo.com</t>
  </si>
  <si>
    <t>INST. EDUC. DIST. PARA EL DESARROLLO HUMANO MARIA CANO (ANT. CEB #079)</t>
  </si>
  <si>
    <t>KR 8 G 35 A 83</t>
  </si>
  <si>
    <t>EUGENIA MARIN DE GRAVINI</t>
  </si>
  <si>
    <t>rectoria@redboston.edu.co";"rectoria@redboston.edu.co")</t>
  </si>
  <si>
    <t>INSTITUCIÓN EDUCATIVA LAS AMERICAS</t>
  </si>
  <si>
    <t>rector@buenconsejo-edu.co</t>
  </si>
  <si>
    <t>IED MADRAE MARCELINA</t>
  </si>
  <si>
    <t>3404052 3004071858</t>
  </si>
  <si>
    <t>IED CORAZÓN DEL SANTUARIO</t>
  </si>
  <si>
    <t>CL 49 7 C 41</t>
  </si>
  <si>
    <t>3626964 - 3008304170</t>
  </si>
  <si>
    <t>Maida Torres A.</t>
  </si>
  <si>
    <t>maictoal@hotmail.com</t>
  </si>
  <si>
    <t>IED PARA EL DESARROLLO INTEGRAL NUEVA GRANADA</t>
  </si>
  <si>
    <t>lumemar0227@hotmail.com</t>
  </si>
  <si>
    <t>CL 41 8 A 62</t>
  </si>
  <si>
    <t>3642424 - 3342290 - 3103689494</t>
  </si>
  <si>
    <t>ELVIRA ESTHER SARMIENTO DEL VALLE</t>
  </si>
  <si>
    <t>felicidadelvis@hotmail.com</t>
  </si>
  <si>
    <t>LAURA HORBAL REBOLLEDO</t>
  </si>
  <si>
    <t>lhorbal@kcparrish.edu.co</t>
  </si>
  <si>
    <t>PUERTO COLOMBIA</t>
  </si>
  <si>
    <t>INSTITUCION EDUCATIVA EUSTORGIO SALGAR</t>
  </si>
  <si>
    <t>5895007 3103542317</t>
  </si>
  <si>
    <t>coordinacioneustogiosalgar@hotmail.com</t>
  </si>
  <si>
    <t>PUERTO COLOMBIA - ATLANTICO</t>
  </si>
  <si>
    <t>COLEGIO HEBREO UNION</t>
  </si>
  <si>
    <t>lcharris@colegiohebreounion.edu.co</t>
  </si>
  <si>
    <t>IED LA MILAGROSA FE Y ALEGRIA</t>
  </si>
  <si>
    <t>CL 94 6 G 10</t>
  </si>
  <si>
    <t>DELIA PUELLO CERVANTES</t>
  </si>
  <si>
    <t>puellodelia@hotmail.com</t>
  </si>
  <si>
    <t>IED ALEXANDER VON HUMBOLDT</t>
  </si>
  <si>
    <t>josebernal3@gmail.com</t>
  </si>
  <si>
    <t>INST. EDUC. DIST. DEL DESARROLLO HUMANO Y CULTURAL DEL CARIBE</t>
  </si>
  <si>
    <t>KR 68 71 41</t>
  </si>
  <si>
    <t>1/17/11987</t>
  </si>
  <si>
    <t>OCTAVIO OSPINO FERNANDEZ</t>
  </si>
  <si>
    <t>COLEGIO SAN JOSE</t>
  </si>
  <si>
    <t>KR 41 D 74 87</t>
  </si>
  <si>
    <t>Jaime Pérez Montoya</t>
  </si>
  <si>
    <t>gjperezsj@colsanjose.edu.co</t>
  </si>
  <si>
    <t>CL 5 3 120</t>
  </si>
  <si>
    <t>Corina Algarín Quintero</t>
  </si>
  <si>
    <t>coalqui18@hotmail.com</t>
  </si>
  <si>
    <t>SANTA LUCIA - ATLANTICO</t>
  </si>
  <si>
    <t>CENTRO DE EDUCACION BASICA 201</t>
  </si>
  <si>
    <t>IND VIA AUTP PTO COL CON CIRC VEREDA LAS NUBES</t>
  </si>
  <si>
    <t>3853172 - 3853579</t>
  </si>
  <si>
    <t>PRISCILA RUIZ DE VERGARA</t>
  </si>
  <si>
    <t>cmontoya@altamira.edu.co";"cmontoya@altamira.edu.co")</t>
  </si>
  <si>
    <t>CALLE 3 3 - 36</t>
  </si>
  <si>
    <t>Liliana Devis Algarín</t>
  </si>
  <si>
    <t>lilianitadevis@hotmail.com</t>
  </si>
  <si>
    <t>CARLOS DAVIDA MARTINEZ</t>
  </si>
  <si>
    <t>cdmartin@colegiolamedallamilagrosa.edu.co";"cdmartin@colegiolamedallamilagrosa.edu.co")</t>
  </si>
  <si>
    <t>ANGEL ALFONSO MOLINA CORONEL</t>
  </si>
  <si>
    <t>COLEGIO JOSE ALLAMANO</t>
  </si>
  <si>
    <t>CL 4 56 03</t>
  </si>
  <si>
    <t>2607911 -- 2611890</t>
  </si>
  <si>
    <t>LUIGI DURAVIA CARRETA</t>
  </si>
  <si>
    <t>secretaria@COLEGIOallamano.edu.co; ldc401@gmail.com</t>
  </si>
  <si>
    <t>JAIRO ORLANDO RODRIGUEZ RAVELO</t>
  </si>
  <si>
    <t xml:space="preserve">COLEGIO NUEVA INGLATERRA </t>
  </si>
  <si>
    <t>Calle 218 No. 50 - 60</t>
  </si>
  <si>
    <t> 6760788 </t>
  </si>
  <si>
    <t>DARBY ALMANZA</t>
  </si>
  <si>
    <t>sec_academica@colegionuevainglaterra.edu.co</t>
  </si>
  <si>
    <t>KR 7 # 155 - 20</t>
  </si>
  <si>
    <t>6791049 -- 6692881</t>
  </si>
  <si>
    <t>JAIME HUMBERTO RODRÍGUEZ SÁNCHEZ</t>
  </si>
  <si>
    <t>Colegio Nuevo Horizonte</t>
  </si>
  <si>
    <t>Carrera 5 A No. 189 B - 30</t>
  </si>
  <si>
    <t>6793861 /6796685 /6745236</t>
  </si>
  <si>
    <t>HAROLD MURILLO TOVAR</t>
  </si>
  <si>
    <t xml:space="preserve"> haroldmurillo2008@gmail.com</t>
  </si>
  <si>
    <t xml:space="preserve">INSTITUTO PEDAGIGICO NACIONAL </t>
  </si>
  <si>
    <t>Calle 127 Nº 11 A – 20</t>
  </si>
  <si>
    <t xml:space="preserve"> 3163962688   (57-1) 627 69 27 - 6276928</t>
  </si>
  <si>
    <t>ALEJANDRO ÁLVAREZ GALLEGO</t>
  </si>
  <si>
    <t xml:space="preserve"> ipn@pedagogica.edu.co,  rizoma.alejandro@gmail.com</t>
  </si>
  <si>
    <t>4343992 -
 2510809 5082230
 3123404204</t>
  </si>
  <si>
    <t>rectoriasiglo21@COLEGIOsminutodedios.edu.co; siglo21@COLEGIOsminutodedios.edu.co</t>
  </si>
  <si>
    <t>COLEGIO COSTA RICA</t>
  </si>
  <si>
    <t>KR 101 # 23 - 42</t>
  </si>
  <si>
    <t>4184077 -- 4184078 -- 4184079
 3133868486 3157858774</t>
  </si>
  <si>
    <t>lmartha isabel sanchez blanco &lt;martikmais@gmail.com&gt;,
 Alirio Hernando Piñeros Calderon &lt;aliriopineros@gmail.com&gt;,
 "COLEGIO REPUBLICA DE COSTA RICA (IED)" &lt;coldirepdecostaric9@redp.edu.co&gt;</t>
  </si>
  <si>
    <t>rectoria@itc.edu.co</t>
  </si>
  <si>
    <t>coldimenorah14@redp.edu.co</t>
  </si>
  <si>
    <t>Calle 193 # 9-20</t>
  </si>
  <si>
    <t>670 00 08</t>
  </si>
  <si>
    <t>JUAN CARLOS BAYONA VARGAS</t>
  </si>
  <si>
    <t>GIMNASIO CAMPESTRE</t>
  </si>
  <si>
    <t>CALLE 165 NO 8 A 50</t>
  </si>
  <si>
    <t>310 272 1435/</t>
  </si>
  <si>
    <t xml:space="preserve">JUAN ANTONIO CASAS  </t>
  </si>
  <si>
    <t>jacasas@campestre.edu.co</t>
  </si>
  <si>
    <t>COLEGIO MARSELLA</t>
  </si>
  <si>
    <t>KR 69 7 90</t>
  </si>
  <si>
    <t>socorroli@yahoo.es</t>
  </si>
  <si>
    <t>COLOMBO BRITANICO</t>
  </si>
  <si>
    <t>6683999   3125063270</t>
  </si>
  <si>
    <t>info@gcb.edu.co -- ruby.gonzalez@gcb.edu.co</t>
  </si>
  <si>
    <t xml:space="preserve">TOSCANA </t>
  </si>
  <si>
    <t>6904984 3108752444</t>
  </si>
  <si>
    <t>ESPERANZA RAMOS</t>
  </si>
  <si>
    <t>GIMNASIO OBREGON</t>
  </si>
  <si>
    <t xml:space="preserve"> LUIS ORLANDO GAMBOA PEREIRA</t>
  </si>
  <si>
    <t>gimnacioogregon@gmail.com";"gimnacioogregon@gmail.com ")</t>
  </si>
  <si>
    <t>cedpanamericana14@redp.edu.co</t>
  </si>
  <si>
    <t>cededuardosantos14@redp.edu.co</t>
  </si>
  <si>
    <t>COLEGIO MORISCO (IED)</t>
  </si>
  <si>
    <t>DG 83 73 A 12</t>
  </si>
  <si>
    <t>BLANCA ISABEL PEREZ ORTIZ</t>
  </si>
  <si>
    <t>CARRERA 22 NO. 12-49</t>
  </si>
  <si>
    <t>2473421      3706599</t>
  </si>
  <si>
    <t>IRMA TORO</t>
  </si>
  <si>
    <t>CL 4 NORTE 13 06</t>
  </si>
  <si>
    <t>7454766/3108421448</t>
  </si>
  <si>
    <t>LUZ LLAMILET ALZATE ROMAN</t>
  </si>
  <si>
    <t xml:space="preserve"> CRISTOBAL COLON </t>
  </si>
  <si>
    <t>KR 24 A CL 17 EQ</t>
  </si>
  <si>
    <t>7355554 3125090693</t>
  </si>
  <si>
    <t>NICOLAS  ALBEIRO GÓMEZ  TAMAYO</t>
  </si>
  <si>
    <t xml:space="preserve">ARMENIA </t>
  </si>
  <si>
    <t>Colegio San Luis Rey</t>
  </si>
  <si>
    <t>O</t>
  </si>
  <si>
    <t>AV BOLIVAR 40 77</t>
  </si>
  <si>
    <t>FRAY MANUEL ANTONIO MUÑOZ GIRON</t>
  </si>
  <si>
    <t>IE Ciudadela del Sur</t>
  </si>
  <si>
    <t>IND MZ 11</t>
  </si>
  <si>
    <t>7474757-3187164788</t>
  </si>
  <si>
    <t xml:space="preserve"> MARCELO GALLEGO MARULANDA</t>
  </si>
  <si>
    <t xml:space="preserve">LICEO APRENDER </t>
  </si>
  <si>
    <t>Cra 4 no.13-41</t>
  </si>
  <si>
    <t>8773672 8770843</t>
  </si>
  <si>
    <t>Fernando Gaviria Puerta</t>
  </si>
  <si>
    <t>liceoaprender@hotmail.es</t>
  </si>
  <si>
    <t>Calle 5 no. 3-55</t>
  </si>
  <si>
    <t>Sor María Cristina Trejos</t>
  </si>
  <si>
    <t>sormariacristina@hotmail.com</t>
  </si>
  <si>
    <t>COLEGIO TILATA - SEDE PRINCIPAL</t>
  </si>
  <si>
    <t>IINSTITUCION EDUCATIVA DEPARTAMENTAL RURAL INTEGRADO</t>
  </si>
  <si>
    <t>312-3512674</t>
  </si>
  <si>
    <t>Marco Tulio Hernández</t>
  </si>
  <si>
    <t>8641884  3123036114</t>
  </si>
  <si>
    <t>oscarepinzon@hotmail.com.myriam.copete@sgf.edu.co</t>
  </si>
  <si>
    <t>SUBACHOQUE</t>
  </si>
  <si>
    <t>Info@liceojuanramonjimenez.edu.co%20/";"Info@liceojuanramonjimenez.edu.co / ")</t>
  </si>
  <si>
    <t>INSTITUCION EDUCATIVA DEPARTAMENTAL  CAMPO ALEGRE</t>
  </si>
  <si>
    <t>VEREDA PUERTA DE CUERO</t>
  </si>
  <si>
    <t>3124288053 / 3124545073</t>
  </si>
  <si>
    <t>NELLY SUESCA REYES</t>
  </si>
  <si>
    <t>nellysuesca@hotmail.com</t>
  </si>
  <si>
    <t>VEREDA PRIMERA CHORRERA SECTOR EL PAPAYO</t>
  </si>
  <si>
    <t>LENIN VARGAS  CEBALLOS</t>
  </si>
  <si>
    <t>CL 227 49 64</t>
  </si>
  <si>
    <t>6684890 -- 6760408</t>
  </si>
  <si>
    <t>ADELA CRUZ LOPEZ</t>
  </si>
  <si>
    <t>acruz@colegionuevayork.edu.co";"acruz@colegionuevayork.edu.co")</t>
  </si>
  <si>
    <t>VEREDA LA BALSA</t>
  </si>
  <si>
    <t>BERTHA INES ALARCON DE DAZA</t>
  </si>
  <si>
    <t>Chia</t>
  </si>
  <si>
    <t>CÚCUTA</t>
  </si>
  <si>
    <t xml:space="preserve">COLEGIO SAN PEDRO CLAVER </t>
  </si>
  <si>
    <t>KR 28 47 06</t>
  </si>
  <si>
    <t>LUIS EDUARDO URIBE FERRERO</t>
  </si>
  <si>
    <t xml:space="preserve">  rector@sanpedro.edu.co</t>
  </si>
  <si>
    <t xml:space="preserve">BUCARAMANGA </t>
  </si>
  <si>
    <t xml:space="preserve">SANTANDER </t>
  </si>
  <si>
    <t>KR 28 A 49 50</t>
  </si>
  <si>
    <t>HNA CAROLINA MORENO BERNAL</t>
  </si>
  <si>
    <t xml:space="preserve"> hkarolinamb@gmail.com </t>
  </si>
  <si>
    <t>mmendivilc@gmail.com;</t>
  </si>
  <si>
    <t>INSTITUCION EDUCATIVA CORAZON DE MARIA</t>
  </si>
  <si>
    <t>San Francisco Cra.19#77-21 (Al lado del CAI se Sn.fco,)</t>
  </si>
  <si>
    <t xml:space="preserve"> imarunto@hotmail.com;</t>
  </si>
  <si>
    <t>INSTITUCION EDUCATIVAFULGENCIO LEQUERICA</t>
  </si>
  <si>
    <t>Chiquinquirá Mz. 56- Lt. 1(detrás del ICBF de</t>
  </si>
  <si>
    <t xml:space="preserve"> jubaro2011@hotmail.com;</t>
  </si>
  <si>
    <t>COLEGIO ALMIRANTE COLÓN</t>
  </si>
  <si>
    <t>ALMIRANTE COLON M Y LOTE 1  ETAPA 2</t>
  </si>
  <si>
    <t>JORGE ISAAC CORREA JIMENEZ</t>
  </si>
  <si>
    <t>colemilitar3105@hotmail.com</t>
  </si>
  <si>
    <t>AMBERES 1 ER CALLEJON CRA 41 # 26C-38</t>
  </si>
  <si>
    <t>NELLY ZAMMATA DE OROZCO</t>
  </si>
  <si>
    <t>nezama125512@hotmail.com</t>
  </si>
  <si>
    <t>CONVENIO ENTREGADO</t>
  </si>
  <si>
    <t>municipiio</t>
  </si>
  <si>
    <t>SI</t>
  </si>
  <si>
    <t xml:space="preserve">colegio acompañado </t>
  </si>
  <si>
    <t>ellos definen</t>
  </si>
  <si>
    <t>KR 82 107 55</t>
  </si>
  <si>
    <t>Milton Romo Martínez</t>
  </si>
  <si>
    <t>miltromartz@hotmail.com</t>
  </si>
  <si>
    <t xml:space="preserve"> Maida Torres A.</t>
  </si>
  <si>
    <t xml:space="preserve">COLEGIO HEBREO  UNION </t>
  </si>
  <si>
    <t xml:space="preserve">       lhorbal@kcparrish.edu.co
</t>
  </si>
  <si>
    <t xml:space="preserve">COLEGIO SAN JOSE </t>
  </si>
  <si>
    <t xml:space="preserve">I. E. SANTA LUCIA </t>
  </si>
  <si>
    <t xml:space="preserve">I.E EL SIBARCO </t>
  </si>
  <si>
    <t>sanlite@hotmail.com</t>
  </si>
  <si>
    <t>#########</t>
  </si>
  <si>
    <t>KR 5 B 189 B 30</t>
  </si>
  <si>
    <t>670 00 08  300 896 04 75</t>
  </si>
  <si>
    <t>juancarlosbayonav@gmail.com</t>
  </si>
  <si>
    <t>COLEGIO TOSCANA Suba</t>
  </si>
  <si>
    <t>esramos9@yahoo.es</t>
  </si>
  <si>
    <t xml:space="preserve">111279000362	COLEGIO </t>
  </si>
  <si>
    <t>darbyalmanza@hotmail.com</t>
  </si>
  <si>
    <t>ANA RITA FORERO GRAJALES</t>
  </si>
  <si>
    <t>Cuenta de NONBRE DEL COLEGIO</t>
  </si>
  <si>
    <t xml:space="preserve">CORPORACION INSTITUTO DOCENTE DE CARIBE              </t>
  </si>
  <si>
    <t xml:space="preserve">PIEDRA DE BOLIVAR CALLE SANTA CRUZ (30A) No. 50-97              </t>
  </si>
  <si>
    <t>idc146@yahoo.es</t>
  </si>
  <si>
    <t xml:space="preserve"> ARNOLD BARRIOS PAEZ</t>
  </si>
  <si>
    <t xml:space="preserve">marianarias65@hotmail.com </t>
  </si>
  <si>
    <t>PASACABALLOS - ST NUEVO PORVENIR KR 62 CL 22</t>
  </si>
  <si>
    <t>LEONIDAS BARCOS HERNANDEZ</t>
  </si>
  <si>
    <t>censbapasacaballos@hotmail.com; leonidasbarco@gmail.com</t>
  </si>
  <si>
    <t>3145533612 -3053421357</t>
  </si>
  <si>
    <t xml:space="preserve"> 3008370486 3126974505</t>
  </si>
  <si>
    <t>albamencolozano@hotmail.com;</t>
  </si>
  <si>
    <t>TEL. 6607557 ; 6609001  3114069580</t>
  </si>
  <si>
    <t>TEL. 6610972 ; 6531345   3016160714</t>
  </si>
  <si>
    <t>6570210 ;  6573378  3016735497</t>
  </si>
  <si>
    <t>57-5-6722701   3185245429</t>
  </si>
  <si>
    <t xml:space="preserve"> CL 7 6 49</t>
  </si>
  <si>
    <t>CALLE 13 No. 10-20 FINCA TABOIMA</t>
  </si>
  <si>
    <t>8785482 - 310 8602531</t>
  </si>
  <si>
    <t>INSTITUCION EDUCATIVA DEPARTAMENTAL DE BACHILLERATO TECNICO COMERCIA</t>
  </si>
  <si>
    <t>EVA DEL CARMEN RUBIANO DE JIMENEZ</t>
  </si>
  <si>
    <t xml:space="preserve">3115013324 - 3113621961                </t>
  </si>
  <si>
    <t xml:space="preserve">jmobando@hotmai.com                
</t>
  </si>
  <si>
    <t xml:space="preserve">824 0427                
</t>
  </si>
  <si>
    <t xml:space="preserve">CALL 10 #8-09                
</t>
  </si>
  <si>
    <t>INSTITUCION EDUCATIVA DEPARTAMENTAL JOSE MARIA OBANDO</t>
  </si>
  <si>
    <t>janego27@yahoo.com</t>
  </si>
  <si>
    <t>SOPÓ</t>
  </si>
  <si>
    <t>DIRECCIÓN</t>
  </si>
  <si>
    <t>COLEGIO MENTOR</t>
  </si>
  <si>
    <t xml:space="preserve">DIRECCIÓN </t>
  </si>
  <si>
    <t>INSTITUTO TÉCNICO CENTRAL</t>
  </si>
  <si>
    <t>COLEGIO CALASANZ</t>
  </si>
  <si>
    <t>COLEGIO BILING RICHMOND</t>
  </si>
  <si>
    <t>COLEGIO DE NUESTRA SEÑORA. DEL ROSARIO</t>
  </si>
  <si>
    <t>LICEO TALLER SAN MIGUEL</t>
  </si>
  <si>
    <t>COLEGIO CORPORACION PINO VERDE</t>
  </si>
  <si>
    <t>COLEGIO LA SALLE</t>
  </si>
  <si>
    <t>COLEGIO LICEO FRANCES DE PEREIRA</t>
  </si>
  <si>
    <t>COLEGIO GRANADINO</t>
  </si>
  <si>
    <t xml:space="preserve">FUNDACIÓN GIMNASIO PEREIRA </t>
  </si>
  <si>
    <t>LICEO SAN RAFAEL</t>
  </si>
  <si>
    <t>COLEGIO ANGLOHISPANO</t>
  </si>
  <si>
    <t>COLEGIO SAN PAULO</t>
  </si>
  <si>
    <t>COLEGIO SAN JORGE DE INGLATERRA</t>
  </si>
  <si>
    <t>COLEGIO JOSE MAX LEON</t>
  </si>
  <si>
    <t>COLOMBO GALES</t>
  </si>
  <si>
    <t>COLEGIO COLSUBSIDIO CIUDADELA</t>
  </si>
  <si>
    <t>COLEGIO NUEVA YORK E.U.</t>
  </si>
  <si>
    <t>COLEGIO GIMNASIO DEL BOSQUE</t>
  </si>
  <si>
    <t>LICEO NUEVA GENERACION</t>
  </si>
  <si>
    <t>COLEGIO EL ROSARIO</t>
  </si>
  <si>
    <t>COLEGIO SAN BUENAVENTURA</t>
  </si>
  <si>
    <t>COLEGIO DE LA COMPANIA DE MARIA</t>
  </si>
  <si>
    <t>COLEGIO GIMN LOS PINARES</t>
  </si>
  <si>
    <t>COLEGIO SAN IGNACIO DE LOYOLA</t>
  </si>
  <si>
    <t>CENTRO DE ENSEÑANZA PRECOZ NUEVO MUNDO</t>
  </si>
  <si>
    <t>COLEGIO SAN VIATOR</t>
  </si>
  <si>
    <t>LICEO FRANCES LOUIS PASTEUR</t>
  </si>
  <si>
    <t>GIMNASIO LOS PINOS</t>
  </si>
  <si>
    <t>INSTITUCIÓN EDUCATIVA JUAN MARIA CESPEDES</t>
  </si>
  <si>
    <t>INSTITUCIÓN EDUCATIVA SANTA BARBARA</t>
  </si>
  <si>
    <t>INSTITUCIÓN EDUCATIVA AGROECOLÓGICO LA PLAYA</t>
  </si>
  <si>
    <t>INSTITUCIÓN EDUCATIVA ESCUELA NORMAL SUPERIOR DE MARIA</t>
  </si>
  <si>
    <t>INSTITUCIÓN EDUCATIVA ABRAHAM REYES</t>
  </si>
  <si>
    <t>INSTITUCIÓN EDUCATIVA BALTAZAR SALAZAR</t>
  </si>
  <si>
    <t>INSTITUCIÓN EDUCATIVAREPUBLICA DE VENEZUELA</t>
  </si>
  <si>
    <t>INSTITUCIÓN EDUCATIVAEL SIBARCO</t>
  </si>
  <si>
    <t>INSTITUCIÓN EDUCATIVAADELAIDA CORREA ESTRADA</t>
  </si>
  <si>
    <t>INSTITUCIÓN EDUCATIVABARRO BLANCO</t>
  </si>
  <si>
    <t>INSTITUCIÓN EDUCATIVASANTA LUCIA</t>
  </si>
  <si>
    <t>: INSTITUCIÓN EDUCATIVAadelaidacorrea@sabaneta.gov.co</t>
  </si>
  <si>
    <t>INSTITUCIÓN EDUCATIVA EL BUEN AIRE PASACABALLOS</t>
  </si>
  <si>
    <t>INSTITUCIÓN EDUCATIVA SAN JUAN DE DAMASCO</t>
  </si>
  <si>
    <t>PABLO ANTONIO SINSTITUCIÓN EDUCATIVARRA RAMOS</t>
  </si>
  <si>
    <t>ELVIRA ESTHER SARMINSTITUCIÓN EDUCATIVANTO DEL VALLE</t>
  </si>
  <si>
    <t>FRANCOISE VALINSTITUCIÓN EDUCATIVARE</t>
  </si>
  <si>
    <t>AGUSTIN TINSTITUCIÓN EDUCATIVATO CABALLERO</t>
  </si>
  <si>
    <t>JAVINSTITUCIÓN EDUCATIVAR MANJARRÉS PABÓN</t>
  </si>
  <si>
    <t>JULIAN EDUARDO PRINSTITUCIÓN EDUCATIVATO MARTINEZ</t>
  </si>
  <si>
    <t>SOCORRO LÓPEZ IZQUINSTITUCIÓN EDUCATIVARDO</t>
  </si>
  <si>
    <t>SANDRA PATRICIA ARCININSTITUCIÓN EDUCATIVAGAS RODRIGUEZ</t>
  </si>
  <si>
    <t>DINSTITUCIÓN EDUCATIVAGO FERNANDO SANCHEZ HURTADO</t>
  </si>
  <si>
    <t>Esperanza Morales SarmINSTITUCIÓN EDUCATIVAnto</t>
  </si>
  <si>
    <t>SECRETARIACOLROSARIO@UNE%20.NET.CO";",INSTITUCIÓN EDUCATIVAnsrosario@gmail.com")</t>
  </si>
  <si>
    <t>NOLBERTO DE JESUS VALENCIA NINSTITUCIÓN EDUCATIVATO</t>
  </si>
  <si>
    <t>INSTITUCIÓN EDUCATIVAv1990@hotmail.com</t>
  </si>
  <si>
    <t>INSTITUCIÓN EDUCATIVA LA INMACULADA</t>
  </si>
  <si>
    <t>INSTITUCIÓN EDUCATIVA Ciudadela del Sur</t>
  </si>
  <si>
    <t>INSTITUCIÓN EDUCATIVA AQUILINO BEDOYA</t>
  </si>
  <si>
    <t>URINSTITUCIÓN EDUCATIVAL GONZALEZ</t>
  </si>
  <si>
    <t>urINSTITUCIÓN EDUCATIVAlgr@gmail.com</t>
  </si>
  <si>
    <t>INSTITUCIÓN EDUCATIVA RAFAEL URIBE URIBE</t>
  </si>
  <si>
    <t>rectoria@INSTITUCIÓN EDUCATIVAuu.edu.co</t>
  </si>
  <si>
    <t>INSTITUCIÓN EDUCATIVAgerardoariasramirez@sedcaldas.gov.co</t>
  </si>
  <si>
    <t>INSTITUCIÓN EDUCATIVA CIUDADELA CUBA</t>
  </si>
  <si>
    <t>FRANCISCO JAVINSTITUCIÓN EDUCATIVAR SALAZAR MARQUEZ</t>
  </si>
  <si>
    <t>INSTITUCIÓN EDUCATIVA Santa Luisa de Marillac</t>
  </si>
  <si>
    <t>IND HACINSTITUCIÓN EDUCATIVANDA VILLACLARA</t>
  </si>
  <si>
    <t>INSTITUCIÓN EDUCATIVAnsrosario@gmail.com</t>
  </si>
  <si>
    <t>EVA CRISTINA SARMINSTITUCIÓN EDUCATIVANTO SARMINSTITUCIÓN EDUCATIVANTO</t>
  </si>
  <si>
    <t xml:space="preserve">cristinasarmINSTITUCIÓN EDUCATIVAntosar@hotmail.com,     colsanpaulotocancipa@outlook.com                           </t>
  </si>
  <si>
    <t>Carrera 45 No 26-85 - Edificio UrINSTITUCIÓN EDUCATIVAl Gutiérrez</t>
  </si>
  <si>
    <t>COLEGIO BILINGÜE MELANINSTITUCIÓN EDUCATIVA KLEIN SCHOOL - SEDE PRINCIPAL</t>
  </si>
  <si>
    <t>melanINSTITUCIÓN EDUCATIVAkleinschool@gmail.com</t>
  </si>
  <si>
    <t>INSTITUCION EDUCATIVA RAFAEL GUTINSTITUCIÓN EDUCATIVARREZ GIRARDOT</t>
  </si>
  <si>
    <t>JUAN CARLOS AGUIRRE NINSTITUCIÓN EDUCATIVATO</t>
  </si>
  <si>
    <t>ceiscolsubsidio@gmail.com, juancarlosaguirrenINSTITUCIÓN EDUCATIVAto@gmail.com</t>
  </si>
  <si>
    <t>GIMNASIO CAMPESTRE MARINSTITUCIÓN EDUCATIVA CURINSTITUCIÓN EDUCATIVA</t>
  </si>
  <si>
    <t>campestremarINSTITUCIÓN EDUCATIVAcurINSTITUCIÓN EDUCATIVA@yahoo.com";"campestremarINSTITUCIÓN EDUCATIVAcurINSTITUCIÓN EDUCATIVA@yahoo.com")</t>
  </si>
  <si>
    <t>INSTITUCIÓN EDUCATIVAlamerced@gmail.com</t>
  </si>
  <si>
    <t>COLEGIO HACINSTITUCIÓN EDUCATIVANDA LOS ALCAPARROS</t>
  </si>
  <si>
    <t>CORREGIMINSTITUCIÓN EDUCATIVANTO EL LLANITO</t>
  </si>
  <si>
    <t>Colegio GoyavINSTITUCIÓN EDUCATIVAr Campestre</t>
  </si>
  <si>
    <t>rectoriagoyavINSTITUCIÓN EDUCATIVArgmail.com,</t>
  </si>
  <si>
    <t>OLGA RUBINSTITUCIÓN EDUCATIVALA ORDOÑEZ ARIAS</t>
  </si>
  <si>
    <t>INSTITUCIÓN EDUCATIVA Los Colorados</t>
  </si>
  <si>
    <t xml:space="preserve"> DINSTITUCIÓN EDUCATIVAGO SALCEDO MONTOYA</t>
  </si>
  <si>
    <t>GERMAN ERNESTO NINSTITUCIÓN EDUCATIVATO</t>
  </si>
  <si>
    <t>DINSTITUCIÓN EDUCATIVAGO FERNANDO CARDONA</t>
  </si>
  <si>
    <t>INSTITUCIÓN EDUCATIVAsimonrodriguez@hotmail.com, iscrera@hotmail.com</t>
  </si>
  <si>
    <t>JAVINSTITUCIÓN EDUCATIVAR GIRALDO</t>
  </si>
  <si>
    <t>FRAY JOAQUIN ARTURO ECHEVERRY HINCAPINSTITUCIÓN EDUCATIVA</t>
  </si>
  <si>
    <t>K.3 CORREGIMINSTITUCIÓN EDUCATIVANTO LA BUITRERA</t>
  </si>
  <si>
    <t>IEDtecnicocomercial@hotmail.com</t>
  </si>
  <si>
    <t>IEDindustrial@yahoo.es, evaitit09@hotmail.com</t>
  </si>
  <si>
    <t>rector.IEDrintegradolacalera@gmail.com</t>
  </si>
  <si>
    <t>IEDinstitutoparcelas@gmail.com</t>
  </si>
  <si>
    <t>INSTITUCIÓN EDUCQATIVA ALFONSO JARAMILLO</t>
  </si>
  <si>
    <t>INSTITUCIÓN EDUCATIVA  JUAN LUIS LONDOÑO DE LA CUESTA</t>
  </si>
  <si>
    <t>INSTITUCIÓN EDUCATIVA LA MERCED</t>
  </si>
  <si>
    <t>INSTITUCIÓN EDUCATIVA LA BALSA</t>
  </si>
  <si>
    <t>COLEGIO GONZALO JIMENEZ NAVAS</t>
  </si>
  <si>
    <t>COLEGIO CARLOS PEREZ ESCALANTE</t>
  </si>
  <si>
    <t>COLEGIO BETHLEMITAS</t>
  </si>
  <si>
    <t>PAREJAS</t>
  </si>
  <si>
    <t>La Playa – Salahonda - Municipio: Francisco 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</si>
</sst>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72">
    <font>
      <sz val="11"/>
      <color rgb="FF000000"/>
      <name val="Calibri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9"/>
      <name val="Arial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u/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9"/>
      <color rgb="FF666666"/>
      <name val="Arial"/>
      <family val="2"/>
    </font>
    <font>
      <u/>
      <sz val="11"/>
      <color rgb="FF0563C1"/>
      <name val="Calibri"/>
      <family val="2"/>
    </font>
    <font>
      <sz val="9"/>
      <color rgb="FF9900FF"/>
      <name val="Arial"/>
      <family val="2"/>
    </font>
    <font>
      <b/>
      <sz val="9"/>
      <color rgb="FF9900FF"/>
      <name val="Arial"/>
      <family val="2"/>
    </font>
    <font>
      <b/>
      <sz val="11"/>
      <color rgb="FF9900FF"/>
      <name val="Calibri"/>
      <family val="2"/>
    </font>
    <font>
      <u/>
      <sz val="11"/>
      <color rgb="FF0563C1"/>
      <name val="Calibri"/>
      <family val="2"/>
    </font>
    <font>
      <b/>
      <u/>
      <sz val="11"/>
      <color rgb="FF000000"/>
      <name val="Calibri"/>
      <family val="2"/>
    </font>
    <font>
      <b/>
      <u/>
      <sz val="9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9"/>
      <name val="Arial"/>
      <family val="2"/>
    </font>
    <font>
      <sz val="12"/>
      <color rgb="FF9900FF"/>
      <name val="Calibri"/>
      <family val="2"/>
    </font>
    <font>
      <u/>
      <sz val="11"/>
      <color rgb="FF0563C1"/>
      <name val="Calibri"/>
      <family val="2"/>
    </font>
    <font>
      <sz val="10"/>
      <color rgb="FF9900FF"/>
      <name val="Calibri"/>
      <family val="2"/>
    </font>
    <font>
      <sz val="11"/>
      <color rgb="FF9900FF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name val="Calibri"/>
      <family val="2"/>
    </font>
    <font>
      <sz val="10"/>
      <color rgb="FF222222"/>
      <name val="Arial"/>
      <family val="2"/>
    </font>
    <font>
      <sz val="9"/>
      <name val="Tahoma"/>
      <family val="2"/>
    </font>
    <font>
      <sz val="10"/>
      <color rgb="FF333333"/>
      <name val="Trebuchet MS"/>
      <family val="2"/>
    </font>
    <font>
      <b/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9"/>
      <color rgb="FFFF0000"/>
      <name val="Arial"/>
      <family val="2"/>
    </font>
    <font>
      <u/>
      <sz val="11"/>
      <color rgb="FF0563C1"/>
      <name val="Calibri"/>
      <family val="2"/>
    </font>
    <font>
      <b/>
      <u/>
      <sz val="9"/>
      <color rgb="FF000000"/>
      <name val="Arial"/>
      <family val="2"/>
    </font>
    <font>
      <u/>
      <sz val="11"/>
      <color rgb="FF0563C1"/>
      <name val="Calibri"/>
      <family val="2"/>
    </font>
    <font>
      <sz val="12"/>
      <color rgb="FF000000"/>
      <name val="Calibri"/>
      <family val="2"/>
    </font>
    <font>
      <u/>
      <sz val="11"/>
      <color rgb="FF0563C1"/>
      <name val="Calibri"/>
      <family val="2"/>
    </font>
    <font>
      <u/>
      <sz val="9"/>
      <color rgb="FF000000"/>
      <name val="Arial"/>
      <family val="2"/>
    </font>
    <font>
      <sz val="11"/>
      <color rgb="FFFF0000"/>
      <name val="Calibri"/>
      <family val="2"/>
    </font>
    <font>
      <u/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12"/>
      <color rgb="FF000000"/>
      <name val="Calibri"/>
      <family val="2"/>
    </font>
    <font>
      <b/>
      <sz val="9"/>
      <color rgb="FFFF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9"/>
      <color rgb="FF7030A0"/>
      <name val="Arial"/>
      <family val="2"/>
    </font>
    <font>
      <u/>
      <sz val="11"/>
      <color theme="10"/>
      <name val="Calibri"/>
      <family val="2"/>
    </font>
    <font>
      <sz val="9.9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9"/>
      <color theme="1"/>
      <name val="TradeGothic Light"/>
      <family val="2"/>
    </font>
    <font>
      <u/>
      <sz val="9"/>
      <color theme="1"/>
      <name val="TradeGothic Light"/>
      <family val="2"/>
    </font>
  </fonts>
  <fills count="2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39997558519241921"/>
        <bgColor rgb="FFF3F3F3"/>
      </patternFill>
    </fill>
    <fill>
      <patternFill patternType="solid">
        <fgColor theme="7" tint="0.59999389629810485"/>
        <bgColor rgb="FFF3F3F3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5" fillId="0" borderId="0" applyNumberFormat="0" applyFill="0" applyBorder="0" applyAlignment="0" applyProtection="0"/>
    <xf numFmtId="0" fontId="68" fillId="0" borderId="0"/>
    <xf numFmtId="0" fontId="69" fillId="0" borderId="0" applyNumberFormat="0" applyFill="0" applyBorder="0" applyAlignment="0" applyProtection="0"/>
  </cellStyleXfs>
  <cellXfs count="332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0" borderId="0" xfId="0" applyFont="1"/>
    <xf numFmtId="0" fontId="0" fillId="3" borderId="2" xfId="0" applyFont="1" applyFill="1" applyBorder="1"/>
    <xf numFmtId="0" fontId="1" fillId="0" borderId="3" xfId="0" applyFont="1" applyBorder="1" applyAlignment="1">
      <alignment horizontal="left" vertical="top" wrapText="1"/>
    </xf>
    <xf numFmtId="0" fontId="2" fillId="3" borderId="1" xfId="0" applyFont="1" applyFill="1" applyBorder="1"/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1" fontId="6" fillId="3" borderId="5" xfId="0" applyNumberFormat="1" applyFont="1" applyFill="1" applyBorder="1" applyAlignment="1">
      <alignment horizontal="left"/>
    </xf>
    <xf numFmtId="1" fontId="7" fillId="3" borderId="5" xfId="0" applyNumberFormat="1" applyFont="1" applyFill="1" applyBorder="1" applyAlignment="1">
      <alignment horizontal="left"/>
    </xf>
    <xf numFmtId="0" fontId="8" fillId="0" borderId="3" xfId="0" applyFont="1" applyBorder="1" applyAlignment="1">
      <alignment vertical="top" wrapText="1"/>
    </xf>
    <xf numFmtId="0" fontId="6" fillId="3" borderId="5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9" fillId="3" borderId="5" xfId="0" applyFont="1" applyFill="1" applyBorder="1" applyAlignment="1">
      <alignment horizontal="left"/>
    </xf>
    <xf numFmtId="0" fontId="10" fillId="0" borderId="6" xfId="0" applyFont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0" fillId="3" borderId="0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11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13" fillId="3" borderId="1" xfId="0" applyFont="1" applyFill="1" applyBorder="1"/>
    <xf numFmtId="1" fontId="7" fillId="3" borderId="0" xfId="0" applyNumberFormat="1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15" fillId="3" borderId="1" xfId="0" applyFont="1" applyFill="1" applyBorder="1"/>
    <xf numFmtId="0" fontId="0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6" fillId="5" borderId="1" xfId="0" applyFont="1" applyFill="1" applyBorder="1"/>
    <xf numFmtId="0" fontId="14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4" fontId="6" fillId="3" borderId="8" xfId="0" applyNumberFormat="1" applyFont="1" applyFill="1" applyBorder="1" applyAlignment="1">
      <alignment horizontal="left"/>
    </xf>
    <xf numFmtId="14" fontId="18" fillId="3" borderId="0" xfId="0" applyNumberFormat="1" applyFont="1" applyFill="1" applyBorder="1" applyAlignment="1">
      <alignment horizontal="left"/>
    </xf>
    <xf numFmtId="14" fontId="19" fillId="3" borderId="1" xfId="0" applyNumberFormat="1" applyFont="1" applyFill="1" applyBorder="1" applyAlignment="1">
      <alignment horizontal="left"/>
    </xf>
    <xf numFmtId="14" fontId="6" fillId="3" borderId="4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left"/>
    </xf>
    <xf numFmtId="0" fontId="0" fillId="6" borderId="0" xfId="0" applyFont="1" applyFill="1" applyBorder="1"/>
    <xf numFmtId="0" fontId="22" fillId="3" borderId="0" xfId="0" applyFont="1" applyFill="1" applyBorder="1" applyAlignment="1">
      <alignment horizontal="left"/>
    </xf>
    <xf numFmtId="14" fontId="11" fillId="3" borderId="1" xfId="0" applyNumberFormat="1" applyFont="1" applyFill="1" applyBorder="1" applyAlignment="1">
      <alignment horizontal="left"/>
    </xf>
    <xf numFmtId="1" fontId="23" fillId="3" borderId="1" xfId="0" applyNumberFormat="1" applyFont="1" applyFill="1" applyBorder="1" applyAlignment="1">
      <alignment horizontal="left"/>
    </xf>
    <xf numFmtId="1" fontId="24" fillId="3" borderId="1" xfId="0" applyNumberFormat="1" applyFont="1" applyFill="1" applyBorder="1" applyAlignment="1">
      <alignment horizontal="left"/>
    </xf>
    <xf numFmtId="0" fontId="25" fillId="3" borderId="1" xfId="0" applyFont="1" applyFill="1" applyBorder="1"/>
    <xf numFmtId="0" fontId="23" fillId="3" borderId="1" xfId="0" applyFont="1" applyFill="1" applyBorder="1" applyAlignment="1">
      <alignment horizontal="left" wrapText="1"/>
    </xf>
    <xf numFmtId="14" fontId="23" fillId="3" borderId="1" xfId="0" applyNumberFormat="1" applyFont="1" applyFill="1" applyBorder="1" applyAlignment="1">
      <alignment horizontal="left"/>
    </xf>
    <xf numFmtId="1" fontId="11" fillId="3" borderId="1" xfId="0" applyNumberFormat="1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1" fontId="6" fillId="3" borderId="7" xfId="0" applyNumberFormat="1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 wrapText="1"/>
    </xf>
    <xf numFmtId="0" fontId="26" fillId="3" borderId="7" xfId="0" applyFont="1" applyFill="1" applyBorder="1"/>
    <xf numFmtId="0" fontId="6" fillId="3" borderId="7" xfId="0" applyFont="1" applyFill="1" applyBorder="1"/>
    <xf numFmtId="0" fontId="5" fillId="3" borderId="1" xfId="0" applyFont="1" applyFill="1" applyBorder="1" applyAlignment="1">
      <alignment horizontal="center" vertical="center"/>
    </xf>
    <xf numFmtId="1" fontId="23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27" fillId="3" borderId="1" xfId="0" applyFont="1" applyFill="1" applyBorder="1"/>
    <xf numFmtId="14" fontId="7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left" wrapText="1"/>
    </xf>
    <xf numFmtId="1" fontId="28" fillId="3" borderId="1" xfId="0" applyNumberFormat="1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3" borderId="5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top" wrapText="1"/>
    </xf>
    <xf numFmtId="0" fontId="29" fillId="0" borderId="1" xfId="0" applyFont="1" applyBorder="1" applyAlignment="1">
      <alignment horizontal="center" vertical="top"/>
    </xf>
    <xf numFmtId="1" fontId="11" fillId="3" borderId="2" xfId="0" applyNumberFormat="1" applyFont="1" applyFill="1" applyBorder="1" applyAlignment="1">
      <alignment horizontal="left"/>
    </xf>
    <xf numFmtId="1" fontId="6" fillId="3" borderId="2" xfId="0" applyNumberFormat="1" applyFont="1" applyFill="1" applyBorder="1" applyAlignment="1">
      <alignment horizontal="left"/>
    </xf>
    <xf numFmtId="1" fontId="11" fillId="3" borderId="1" xfId="0" applyNumberFormat="1" applyFont="1" applyFill="1" applyBorder="1" applyAlignment="1">
      <alignment horizontal="left" vertical="center" wrapText="1"/>
    </xf>
    <xf numFmtId="0" fontId="0" fillId="6" borderId="1" xfId="0" applyFont="1" applyFill="1" applyBorder="1"/>
    <xf numFmtId="0" fontId="2" fillId="0" borderId="1" xfId="0" applyFont="1" applyBorder="1"/>
    <xf numFmtId="0" fontId="30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left"/>
    </xf>
    <xf numFmtId="1" fontId="31" fillId="3" borderId="1" xfId="0" applyNumberFormat="1" applyFont="1" applyFill="1" applyBorder="1" applyAlignment="1">
      <alignment horizontal="left"/>
    </xf>
    <xf numFmtId="1" fontId="23" fillId="3" borderId="2" xfId="0" applyNumberFormat="1" applyFont="1" applyFill="1" applyBorder="1" applyAlignment="1">
      <alignment horizontal="left"/>
    </xf>
    <xf numFmtId="1" fontId="11" fillId="3" borderId="1" xfId="0" applyNumberFormat="1" applyFont="1" applyFill="1" applyBorder="1" applyAlignment="1">
      <alignment horizontal="left" wrapText="1"/>
    </xf>
    <xf numFmtId="0" fontId="32" fillId="3" borderId="1" xfId="0" applyFont="1" applyFill="1" applyBorder="1" applyAlignment="1">
      <alignment horizontal="center" vertical="top"/>
    </xf>
    <xf numFmtId="0" fontId="3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3" fillId="3" borderId="1" xfId="0" applyFont="1" applyFill="1" applyBorder="1" applyAlignment="1">
      <alignment horizontal="center" vertical="top"/>
    </xf>
    <xf numFmtId="0" fontId="34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right" vertical="center"/>
    </xf>
    <xf numFmtId="0" fontId="35" fillId="3" borderId="1" xfId="0" applyFont="1" applyFill="1" applyBorder="1"/>
    <xf numFmtId="0" fontId="11" fillId="3" borderId="1" xfId="0" applyFont="1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/>
    </xf>
    <xf numFmtId="1" fontId="6" fillId="6" borderId="1" xfId="0" applyNumberFormat="1" applyFont="1" applyFill="1" applyBorder="1" applyAlignment="1">
      <alignment horizontal="left"/>
    </xf>
    <xf numFmtId="1" fontId="7" fillId="6" borderId="1" xfId="0" applyNumberFormat="1" applyFont="1" applyFill="1" applyBorder="1" applyAlignment="1">
      <alignment horizontal="left"/>
    </xf>
    <xf numFmtId="1" fontId="36" fillId="6" borderId="1" xfId="0" applyNumberFormat="1" applyFont="1" applyFill="1" applyBorder="1" applyAlignment="1">
      <alignment horizontal="left"/>
    </xf>
    <xf numFmtId="1" fontId="6" fillId="6" borderId="2" xfId="0" applyNumberFormat="1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/>
    <xf numFmtId="1" fontId="37" fillId="3" borderId="1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0" fontId="38" fillId="3" borderId="1" xfId="0" applyFont="1" applyFill="1" applyBorder="1" applyAlignment="1">
      <alignment vertical="center"/>
    </xf>
    <xf numFmtId="0" fontId="0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9" fillId="3" borderId="1" xfId="0" applyFont="1" applyFill="1" applyBorder="1" applyAlignment="1">
      <alignment vertical="top" wrapText="1"/>
    </xf>
    <xf numFmtId="0" fontId="11" fillId="3" borderId="0" xfId="0" applyFont="1" applyFill="1" applyBorder="1" applyAlignment="1">
      <alignment horizontal="left"/>
    </xf>
    <xf numFmtId="0" fontId="40" fillId="3" borderId="0" xfId="0" applyFont="1" applyFill="1" applyBorder="1"/>
    <xf numFmtId="0" fontId="0" fillId="3" borderId="1" xfId="0" applyFont="1" applyFill="1" applyBorder="1" applyAlignment="1">
      <alignment vertical="center"/>
    </xf>
    <xf numFmtId="1" fontId="41" fillId="3" borderId="1" xfId="0" applyNumberFormat="1" applyFont="1" applyFill="1" applyBorder="1" applyAlignment="1">
      <alignment horizontal="left" vertical="center"/>
    </xf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1" fontId="6" fillId="3" borderId="0" xfId="0" applyNumberFormat="1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14" fontId="6" fillId="7" borderId="1" xfId="0" applyNumberFormat="1" applyFont="1" applyFill="1" applyBorder="1" applyAlignment="1">
      <alignment horizontal="left"/>
    </xf>
    <xf numFmtId="0" fontId="0" fillId="3" borderId="8" xfId="0" applyFont="1" applyFill="1" applyBorder="1"/>
    <xf numFmtId="0" fontId="6" fillId="7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left"/>
    </xf>
    <xf numFmtId="0" fontId="7" fillId="3" borderId="1" xfId="0" applyFont="1" applyFill="1" applyBorder="1"/>
    <xf numFmtId="0" fontId="45" fillId="3" borderId="5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46" fillId="3" borderId="1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47" fillId="3" borderId="0" xfId="0" applyFont="1" applyFill="1" applyBorder="1" applyAlignment="1">
      <alignment vertical="center"/>
    </xf>
    <xf numFmtId="0" fontId="48" fillId="3" borderId="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center" vertical="center"/>
    </xf>
    <xf numFmtId="0" fontId="6" fillId="6" borderId="12" xfId="0" applyFont="1" applyFill="1" applyBorder="1"/>
    <xf numFmtId="0" fontId="6" fillId="6" borderId="4" xfId="0" applyFont="1" applyFill="1" applyBorder="1" applyAlignment="1">
      <alignment horizontal="left"/>
    </xf>
    <xf numFmtId="0" fontId="49" fillId="6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21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wrapText="1"/>
    </xf>
    <xf numFmtId="14" fontId="6" fillId="6" borderId="1" xfId="0" applyNumberFormat="1" applyFont="1" applyFill="1" applyBorder="1" applyAlignment="1">
      <alignment horizontal="left"/>
    </xf>
    <xf numFmtId="1" fontId="50" fillId="6" borderId="13" xfId="0" applyNumberFormat="1" applyFont="1" applyFill="1" applyBorder="1" applyAlignment="1">
      <alignment horizontal="left" vertical="center" wrapText="1"/>
    </xf>
    <xf numFmtId="0" fontId="42" fillId="6" borderId="1" xfId="0" applyFont="1" applyFill="1" applyBorder="1" applyAlignment="1">
      <alignment horizontal="left"/>
    </xf>
    <xf numFmtId="0" fontId="51" fillId="6" borderId="4" xfId="0" applyFont="1" applyFill="1" applyBorder="1" applyAlignment="1">
      <alignment horizontal="left"/>
    </xf>
    <xf numFmtId="1" fontId="7" fillId="6" borderId="1" xfId="0" applyNumberFormat="1" applyFont="1" applyFill="1" applyBorder="1" applyAlignment="1">
      <alignment horizontal="left" wrapText="1"/>
    </xf>
    <xf numFmtId="1" fontId="52" fillId="6" borderId="1" xfId="0" applyNumberFormat="1" applyFont="1" applyFill="1" applyBorder="1" applyAlignment="1">
      <alignment horizontal="left"/>
    </xf>
    <xf numFmtId="0" fontId="50" fillId="6" borderId="1" xfId="0" applyFont="1" applyFill="1" applyBorder="1" applyAlignment="1">
      <alignment horizontal="left"/>
    </xf>
    <xf numFmtId="0" fontId="53" fillId="6" borderId="7" xfId="0" applyFont="1" applyFill="1" applyBorder="1" applyAlignment="1">
      <alignment horizontal="center" vertical="top"/>
    </xf>
    <xf numFmtId="0" fontId="6" fillId="6" borderId="13" xfId="0" applyFont="1" applyFill="1" applyBorder="1" applyAlignment="1">
      <alignment horizontal="left"/>
    </xf>
    <xf numFmtId="0" fontId="20" fillId="6" borderId="5" xfId="0" applyFont="1" applyFill="1" applyBorder="1" applyAlignment="1">
      <alignment horizontal="left"/>
    </xf>
    <xf numFmtId="1" fontId="6" fillId="6" borderId="1" xfId="0" applyNumberFormat="1" applyFont="1" applyFill="1" applyBorder="1" applyAlignment="1">
      <alignment horizontal="left" wrapText="1"/>
    </xf>
    <xf numFmtId="0" fontId="54" fillId="6" borderId="1" xfId="0" applyFont="1" applyFill="1" applyBorder="1" applyAlignment="1">
      <alignment horizontal="center" vertical="top"/>
    </xf>
    <xf numFmtId="0" fontId="54" fillId="6" borderId="1" xfId="0" applyFont="1" applyFill="1" applyBorder="1" applyAlignment="1">
      <alignment horizontal="center" vertical="top" wrapText="1"/>
    </xf>
    <xf numFmtId="1" fontId="23" fillId="6" borderId="1" xfId="0" applyNumberFormat="1" applyFont="1" applyFill="1" applyBorder="1" applyAlignment="1">
      <alignment horizontal="left"/>
    </xf>
    <xf numFmtId="0" fontId="23" fillId="6" borderId="13" xfId="0" applyFont="1" applyFill="1" applyBorder="1" applyAlignment="1">
      <alignment horizontal="left"/>
    </xf>
    <xf numFmtId="0" fontId="55" fillId="6" borderId="1" xfId="0" applyFont="1" applyFill="1" applyBorder="1" applyAlignment="1">
      <alignment horizontal="left"/>
    </xf>
    <xf numFmtId="1" fontId="24" fillId="6" borderId="1" xfId="0" applyNumberFormat="1" applyFont="1" applyFill="1" applyBorder="1" applyAlignment="1">
      <alignment horizontal="left"/>
    </xf>
    <xf numFmtId="0" fontId="35" fillId="6" borderId="1" xfId="0" applyFont="1" applyFill="1" applyBorder="1"/>
    <xf numFmtId="0" fontId="23" fillId="6" borderId="1" xfId="0" applyFont="1" applyFill="1" applyBorder="1" applyAlignment="1">
      <alignment horizontal="left" wrapText="1"/>
    </xf>
    <xf numFmtId="14" fontId="23" fillId="6" borderId="1" xfId="0" applyNumberFormat="1" applyFont="1" applyFill="1" applyBorder="1" applyAlignment="1">
      <alignment horizontal="left"/>
    </xf>
    <xf numFmtId="0" fontId="50" fillId="6" borderId="13" xfId="0" applyFont="1" applyFill="1" applyBorder="1" applyAlignment="1">
      <alignment horizontal="left" wrapText="1"/>
    </xf>
    <xf numFmtId="0" fontId="5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/>
    </xf>
    <xf numFmtId="1" fontId="6" fillId="6" borderId="7" xfId="0" applyNumberFormat="1" applyFont="1" applyFill="1" applyBorder="1" applyAlignment="1">
      <alignment horizontal="left"/>
    </xf>
    <xf numFmtId="1" fontId="7" fillId="6" borderId="7" xfId="0" applyNumberFormat="1" applyFont="1" applyFill="1" applyBorder="1" applyAlignment="1">
      <alignment horizontal="left"/>
    </xf>
    <xf numFmtId="0" fontId="7" fillId="6" borderId="14" xfId="0" applyFont="1" applyFill="1" applyBorder="1" applyAlignment="1">
      <alignment horizontal="left"/>
    </xf>
    <xf numFmtId="0" fontId="6" fillId="6" borderId="7" xfId="0" applyFont="1" applyFill="1" applyBorder="1"/>
    <xf numFmtId="0" fontId="7" fillId="6" borderId="7" xfId="0" applyFont="1" applyFill="1" applyBorder="1" applyAlignment="1">
      <alignment horizontal="left"/>
    </xf>
    <xf numFmtId="0" fontId="0" fillId="6" borderId="7" xfId="0" applyFont="1" applyFill="1" applyBorder="1"/>
    <xf numFmtId="0" fontId="2" fillId="3" borderId="0" xfId="0" applyFont="1" applyFill="1" applyBorder="1"/>
    <xf numFmtId="0" fontId="57" fillId="3" borderId="0" xfId="0" applyFont="1" applyFill="1" applyBorder="1"/>
    <xf numFmtId="0" fontId="6" fillId="3" borderId="15" xfId="0" applyFont="1" applyFill="1" applyBorder="1" applyAlignment="1">
      <alignment horizontal="left"/>
    </xf>
    <xf numFmtId="14" fontId="6" fillId="3" borderId="7" xfId="0" applyNumberFormat="1" applyFont="1" applyFill="1" applyBorder="1" applyAlignment="1">
      <alignment horizontal="left"/>
    </xf>
    <xf numFmtId="0" fontId="5" fillId="9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/>
    </xf>
    <xf numFmtId="0" fontId="0" fillId="2" borderId="8" xfId="0" applyFont="1" applyFill="1" applyBorder="1"/>
    <xf numFmtId="0" fontId="11" fillId="3" borderId="9" xfId="0" applyFont="1" applyFill="1" applyBorder="1" applyAlignment="1">
      <alignment horizontal="left"/>
    </xf>
    <xf numFmtId="16" fontId="0" fillId="0" borderId="1" xfId="0" applyNumberFormat="1" applyFont="1" applyBorder="1"/>
    <xf numFmtId="1" fontId="11" fillId="3" borderId="8" xfId="0" applyNumberFormat="1" applyFont="1" applyFill="1" applyBorder="1" applyAlignment="1">
      <alignment horizontal="left"/>
    </xf>
    <xf numFmtId="1" fontId="50" fillId="10" borderId="1" xfId="0" applyNumberFormat="1" applyFont="1" applyFill="1" applyBorder="1" applyAlignment="1">
      <alignment horizontal="left"/>
    </xf>
    <xf numFmtId="0" fontId="11" fillId="10" borderId="8" xfId="0" applyFont="1" applyFill="1" applyBorder="1" applyAlignment="1">
      <alignment horizontal="left"/>
    </xf>
    <xf numFmtId="1" fontId="11" fillId="10" borderId="1" xfId="0" applyNumberFormat="1" applyFont="1" applyFill="1" applyBorder="1" applyAlignment="1">
      <alignment horizontal="left"/>
    </xf>
    <xf numFmtId="0" fontId="50" fillId="10" borderId="1" xfId="0" applyFont="1" applyFill="1" applyBorder="1"/>
    <xf numFmtId="0" fontId="6" fillId="8" borderId="1" xfId="0" applyFont="1" applyFill="1" applyBorder="1"/>
    <xf numFmtId="1" fontId="11" fillId="10" borderId="8" xfId="0" applyNumberFormat="1" applyFont="1" applyFill="1" applyBorder="1" applyAlignment="1">
      <alignment horizontal="left"/>
    </xf>
    <xf numFmtId="0" fontId="35" fillId="3" borderId="0" xfId="0" applyFont="1" applyFill="1" applyBorder="1"/>
    <xf numFmtId="1" fontId="6" fillId="3" borderId="8" xfId="0" applyNumberFormat="1" applyFont="1" applyFill="1" applyBorder="1" applyAlignment="1">
      <alignment horizontal="left" vertical="center" wrapText="1"/>
    </xf>
    <xf numFmtId="1" fontId="11" fillId="3" borderId="8" xfId="0" applyNumberFormat="1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/>
    </xf>
    <xf numFmtId="1" fontId="31" fillId="10" borderId="1" xfId="0" applyNumberFormat="1" applyFont="1" applyFill="1" applyBorder="1" applyAlignment="1">
      <alignment horizontal="left"/>
    </xf>
    <xf numFmtId="1" fontId="61" fillId="10" borderId="1" xfId="0" applyNumberFormat="1" applyFont="1" applyFill="1" applyBorder="1" applyAlignment="1">
      <alignment horizontal="left"/>
    </xf>
    <xf numFmtId="0" fontId="11" fillId="10" borderId="8" xfId="0" applyFont="1" applyFill="1" applyBorder="1" applyAlignment="1">
      <alignment horizontal="left" wrapText="1"/>
    </xf>
    <xf numFmtId="0" fontId="23" fillId="3" borderId="1" xfId="0" applyFont="1" applyFill="1" applyBorder="1" applyAlignment="1">
      <alignment horizontal="left"/>
    </xf>
    <xf numFmtId="0" fontId="2" fillId="0" borderId="0" xfId="0" applyFont="1"/>
    <xf numFmtId="14" fontId="50" fillId="11" borderId="1" xfId="0" applyNumberFormat="1" applyFont="1" applyFill="1" applyBorder="1" applyAlignment="1">
      <alignment horizontal="left"/>
    </xf>
    <xf numFmtId="1" fontId="6" fillId="11" borderId="1" xfId="0" applyNumberFormat="1" applyFont="1" applyFill="1" applyBorder="1" applyAlignment="1">
      <alignment horizontal="left"/>
    </xf>
    <xf numFmtId="14" fontId="6" fillId="11" borderId="1" xfId="0" applyNumberFormat="1" applyFont="1" applyFill="1" applyBorder="1" applyAlignment="1">
      <alignment horizontal="left"/>
    </xf>
    <xf numFmtId="14" fontId="6" fillId="11" borderId="8" xfId="0" applyNumberFormat="1" applyFont="1" applyFill="1" applyBorder="1" applyAlignment="1">
      <alignment horizontal="left"/>
    </xf>
    <xf numFmtId="14" fontId="7" fillId="3" borderId="5" xfId="0" applyNumberFormat="1" applyFont="1" applyFill="1" applyBorder="1" applyAlignment="1">
      <alignment horizontal="left"/>
    </xf>
    <xf numFmtId="0" fontId="50" fillId="3" borderId="5" xfId="0" applyFont="1" applyFill="1" applyBorder="1" applyAlignment="1">
      <alignment horizontal="left"/>
    </xf>
    <xf numFmtId="14" fontId="6" fillId="3" borderId="5" xfId="0" applyNumberFormat="1" applyFont="1" applyFill="1" applyBorder="1" applyAlignment="1">
      <alignment horizontal="left"/>
    </xf>
    <xf numFmtId="0" fontId="62" fillId="6" borderId="1" xfId="0" applyFont="1" applyFill="1" applyBorder="1"/>
    <xf numFmtId="0" fontId="20" fillId="3" borderId="1" xfId="0" applyFont="1" applyFill="1" applyBorder="1"/>
    <xf numFmtId="164" fontId="6" fillId="3" borderId="1" xfId="0" applyNumberFormat="1" applyFont="1" applyFill="1" applyBorder="1" applyAlignment="1">
      <alignment horizontal="left"/>
    </xf>
    <xf numFmtId="0" fontId="57" fillId="11" borderId="0" xfId="0" applyFont="1" applyFill="1" applyBorder="1"/>
    <xf numFmtId="1" fontId="0" fillId="3" borderId="0" xfId="0" applyNumberFormat="1" applyFont="1" applyFill="1" applyBorder="1" applyAlignment="1">
      <alignment horizontal="center"/>
    </xf>
    <xf numFmtId="1" fontId="11" fillId="3" borderId="5" xfId="0" applyNumberFormat="1" applyFont="1" applyFill="1" applyBorder="1" applyAlignment="1">
      <alignment horizontal="left"/>
    </xf>
    <xf numFmtId="0" fontId="63" fillId="0" borderId="0" xfId="0" applyFont="1"/>
    <xf numFmtId="0" fontId="11" fillId="3" borderId="5" xfId="0" applyFont="1" applyFill="1" applyBorder="1"/>
    <xf numFmtId="0" fontId="31" fillId="3" borderId="5" xfId="0" applyFont="1" applyFill="1" applyBorder="1" applyAlignment="1">
      <alignment horizontal="left"/>
    </xf>
    <xf numFmtId="1" fontId="31" fillId="3" borderId="5" xfId="0" applyNumberFormat="1" applyFont="1" applyFill="1" applyBorder="1" applyAlignment="1">
      <alignment horizontal="left"/>
    </xf>
    <xf numFmtId="1" fontId="0" fillId="0" borderId="0" xfId="0" applyNumberFormat="1" applyFont="1"/>
    <xf numFmtId="1" fontId="11" fillId="3" borderId="5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1" fontId="0" fillId="3" borderId="1" xfId="0" applyNumberFormat="1" applyFont="1" applyFill="1" applyBorder="1"/>
    <xf numFmtId="1" fontId="0" fillId="0" borderId="1" xfId="0" applyNumberFormat="1" applyFont="1" applyBorder="1"/>
    <xf numFmtId="0" fontId="64" fillId="3" borderId="1" xfId="0" applyFont="1" applyFill="1" applyBorder="1"/>
    <xf numFmtId="0" fontId="0" fillId="3" borderId="4" xfId="0" applyFont="1" applyFill="1" applyBorder="1"/>
    <xf numFmtId="0" fontId="0" fillId="0" borderId="0" xfId="0" pivotButton="1" applyFont="1" applyAlignment="1"/>
    <xf numFmtId="0" fontId="0" fillId="0" borderId="0" xfId="0" applyNumberFormat="1" applyFont="1" applyAlignment="1"/>
    <xf numFmtId="0" fontId="6" fillId="12" borderId="1" xfId="0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 indent="1"/>
    </xf>
    <xf numFmtId="0" fontId="6" fillId="12" borderId="20" xfId="0" applyFont="1" applyFill="1" applyBorder="1" applyAlignment="1">
      <alignment horizontal="left" wrapText="1"/>
    </xf>
    <xf numFmtId="0" fontId="6" fillId="12" borderId="25" xfId="0" applyFont="1" applyFill="1" applyBorder="1" applyAlignment="1">
      <alignment horizontal="left" wrapText="1"/>
    </xf>
    <xf numFmtId="0" fontId="67" fillId="13" borderId="28" xfId="0" applyFont="1" applyFill="1" applyBorder="1" applyAlignment="1">
      <alignment horizontal="center" vertical="center" wrapText="1"/>
    </xf>
    <xf numFmtId="0" fontId="6" fillId="14" borderId="20" xfId="0" applyFont="1" applyFill="1" applyBorder="1" applyAlignment="1">
      <alignment horizontal="left" wrapText="1"/>
    </xf>
    <xf numFmtId="0" fontId="0" fillId="13" borderId="0" xfId="0" applyFont="1" applyFill="1" applyAlignment="1">
      <alignment wrapText="1"/>
    </xf>
    <xf numFmtId="0" fontId="6" fillId="16" borderId="20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left" wrapText="1"/>
    </xf>
    <xf numFmtId="0" fontId="6" fillId="16" borderId="25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center" vertical="top" wrapText="1"/>
    </xf>
    <xf numFmtId="0" fontId="65" fillId="16" borderId="1" xfId="1" applyFill="1" applyBorder="1" applyAlignment="1">
      <alignment horizontal="left" wrapText="1"/>
    </xf>
    <xf numFmtId="0" fontId="70" fillId="17" borderId="17" xfId="0" applyFont="1" applyFill="1" applyBorder="1" applyAlignment="1">
      <alignment horizontal="justify" vertical="center" wrapText="1" shrinkToFit="1"/>
    </xf>
    <xf numFmtId="0" fontId="71" fillId="17" borderId="17" xfId="0" applyFont="1" applyFill="1" applyBorder="1" applyAlignment="1">
      <alignment horizontal="justify" vertical="center" wrapText="1" shrinkToFit="1"/>
    </xf>
    <xf numFmtId="0" fontId="70" fillId="17" borderId="30" xfId="0" applyFont="1" applyFill="1" applyBorder="1" applyAlignment="1">
      <alignment horizontal="justify" vertical="center" wrapText="1" shrinkToFit="1"/>
    </xf>
    <xf numFmtId="1" fontId="6" fillId="16" borderId="20" xfId="0" applyNumberFormat="1" applyFont="1" applyFill="1" applyBorder="1" applyAlignment="1">
      <alignment horizontal="left" wrapText="1"/>
    </xf>
    <xf numFmtId="0" fontId="56" fillId="16" borderId="20" xfId="0" applyFont="1" applyFill="1" applyBorder="1" applyAlignment="1">
      <alignment horizontal="left" wrapText="1"/>
    </xf>
    <xf numFmtId="0" fontId="6" fillId="16" borderId="21" xfId="0" applyFont="1" applyFill="1" applyBorder="1" applyAlignment="1">
      <alignment horizontal="left" wrapText="1"/>
    </xf>
    <xf numFmtId="1" fontId="6" fillId="16" borderId="1" xfId="0" applyNumberFormat="1" applyFont="1" applyFill="1" applyBorder="1" applyAlignment="1">
      <alignment horizontal="left" wrapText="1"/>
    </xf>
    <xf numFmtId="0" fontId="56" fillId="16" borderId="1" xfId="0" applyFont="1" applyFill="1" applyBorder="1" applyAlignment="1">
      <alignment horizontal="left" wrapText="1"/>
    </xf>
    <xf numFmtId="0" fontId="6" fillId="16" borderId="23" xfId="0" applyFont="1" applyFill="1" applyBorder="1" applyAlignment="1">
      <alignment horizontal="left" wrapText="1"/>
    </xf>
    <xf numFmtId="1" fontId="6" fillId="16" borderId="25" xfId="0" applyNumberFormat="1" applyFont="1" applyFill="1" applyBorder="1" applyAlignment="1">
      <alignment horizontal="left" wrapText="1"/>
    </xf>
    <xf numFmtId="0" fontId="56" fillId="16" borderId="25" xfId="0" applyFont="1" applyFill="1" applyBorder="1" applyAlignment="1">
      <alignment horizontal="left" wrapText="1"/>
    </xf>
    <xf numFmtId="0" fontId="6" fillId="16" borderId="26" xfId="0" applyFont="1" applyFill="1" applyBorder="1" applyAlignment="1">
      <alignment horizontal="left" wrapText="1"/>
    </xf>
    <xf numFmtId="0" fontId="6" fillId="12" borderId="27" xfId="0" applyFont="1" applyFill="1" applyBorder="1" applyAlignment="1">
      <alignment horizontal="left" wrapText="1"/>
    </xf>
    <xf numFmtId="1" fontId="6" fillId="12" borderId="20" xfId="0" applyNumberFormat="1" applyFont="1" applyFill="1" applyBorder="1" applyAlignment="1">
      <alignment horizontal="left" wrapText="1"/>
    </xf>
    <xf numFmtId="1" fontId="6" fillId="12" borderId="27" xfId="0" applyNumberFormat="1" applyFont="1" applyFill="1" applyBorder="1" applyAlignment="1">
      <alignment horizontal="left" wrapText="1"/>
    </xf>
    <xf numFmtId="0" fontId="66" fillId="13" borderId="28" xfId="0" applyFont="1" applyFill="1" applyBorder="1" applyAlignment="1">
      <alignment horizontal="left" wrapText="1"/>
    </xf>
    <xf numFmtId="0" fontId="65" fillId="13" borderId="28" xfId="1" applyFill="1" applyBorder="1" applyAlignment="1">
      <alignment horizontal="left" wrapText="1"/>
    </xf>
    <xf numFmtId="0" fontId="66" fillId="13" borderId="29" xfId="0" applyFont="1" applyFill="1" applyBorder="1" applyAlignment="1">
      <alignment horizontal="left" wrapText="1"/>
    </xf>
    <xf numFmtId="1" fontId="6" fillId="12" borderId="1" xfId="0" applyNumberFormat="1" applyFont="1" applyFill="1" applyBorder="1" applyAlignment="1">
      <alignment horizontal="left" wrapText="1"/>
    </xf>
    <xf numFmtId="1" fontId="60" fillId="12" borderId="16" xfId="0" applyNumberFormat="1" applyFont="1" applyFill="1" applyBorder="1" applyAlignment="1">
      <alignment wrapText="1"/>
    </xf>
    <xf numFmtId="0" fontId="66" fillId="13" borderId="17" xfId="0" applyFont="1" applyFill="1" applyBorder="1" applyAlignment="1">
      <alignment horizontal="left" wrapText="1"/>
    </xf>
    <xf numFmtId="0" fontId="65" fillId="13" borderId="17" xfId="1" applyFill="1" applyBorder="1" applyAlignment="1">
      <alignment horizontal="left" wrapText="1"/>
    </xf>
    <xf numFmtId="0" fontId="66" fillId="13" borderId="30" xfId="0" applyFont="1" applyFill="1" applyBorder="1" applyAlignment="1">
      <alignment horizontal="left" wrapText="1"/>
    </xf>
    <xf numFmtId="0" fontId="56" fillId="12" borderId="1" xfId="0" applyFont="1" applyFill="1" applyBorder="1" applyAlignment="1">
      <alignment horizontal="left" wrapText="1"/>
    </xf>
    <xf numFmtId="0" fontId="6" fillId="12" borderId="23" xfId="0" applyFont="1" applyFill="1" applyBorder="1" applyAlignment="1">
      <alignment horizontal="left" wrapText="1"/>
    </xf>
    <xf numFmtId="1" fontId="65" fillId="12" borderId="1" xfId="1" applyNumberFormat="1" applyFill="1" applyBorder="1" applyAlignment="1">
      <alignment horizontal="left" wrapText="1"/>
    </xf>
    <xf numFmtId="1" fontId="6" fillId="12" borderId="25" xfId="0" applyNumberFormat="1" applyFont="1" applyFill="1" applyBorder="1" applyAlignment="1">
      <alignment horizontal="left" wrapText="1"/>
    </xf>
    <xf numFmtId="0" fontId="56" fillId="12" borderId="25" xfId="0" applyFont="1" applyFill="1" applyBorder="1" applyAlignment="1">
      <alignment horizontal="left" wrapText="1"/>
    </xf>
    <xf numFmtId="0" fontId="6" fillId="12" borderId="26" xfId="0" applyFont="1" applyFill="1" applyBorder="1" applyAlignment="1">
      <alignment horizontal="left" wrapText="1"/>
    </xf>
    <xf numFmtId="1" fontId="6" fillId="14" borderId="20" xfId="0" applyNumberFormat="1" applyFont="1" applyFill="1" applyBorder="1" applyAlignment="1">
      <alignment horizontal="left" wrapText="1"/>
    </xf>
    <xf numFmtId="0" fontId="17" fillId="14" borderId="20" xfId="0" applyFont="1" applyFill="1" applyBorder="1" applyAlignment="1">
      <alignment horizontal="left" wrapText="1"/>
    </xf>
    <xf numFmtId="0" fontId="6" fillId="14" borderId="21" xfId="0" applyFont="1" applyFill="1" applyBorder="1" applyAlignment="1">
      <alignment horizontal="left" wrapText="1"/>
    </xf>
    <xf numFmtId="1" fontId="6" fillId="14" borderId="1" xfId="0" applyNumberFormat="1" applyFont="1" applyFill="1" applyBorder="1" applyAlignment="1">
      <alignment horizontal="left" wrapText="1"/>
    </xf>
    <xf numFmtId="0" fontId="17" fillId="14" borderId="1" xfId="0" applyFont="1" applyFill="1" applyBorder="1" applyAlignment="1">
      <alignment horizontal="left" wrapText="1"/>
    </xf>
    <xf numFmtId="0" fontId="6" fillId="14" borderId="23" xfId="0" applyFont="1" applyFill="1" applyBorder="1" applyAlignment="1">
      <alignment horizontal="left" wrapText="1"/>
    </xf>
    <xf numFmtId="1" fontId="58" fillId="12" borderId="1" xfId="0" applyNumberFormat="1" applyFont="1" applyFill="1" applyBorder="1" applyAlignment="1">
      <alignment horizontal="left" wrapText="1"/>
    </xf>
    <xf numFmtId="1" fontId="59" fillId="14" borderId="1" xfId="0" applyNumberFormat="1" applyFont="1" applyFill="1" applyBorder="1" applyAlignment="1">
      <alignment horizontal="left" wrapText="1"/>
    </xf>
    <xf numFmtId="1" fontId="58" fillId="12" borderId="25" xfId="0" applyNumberFormat="1" applyFont="1" applyFill="1" applyBorder="1" applyAlignment="1">
      <alignment horizontal="left" wrapText="1"/>
    </xf>
    <xf numFmtId="1" fontId="16" fillId="16" borderId="20" xfId="0" applyNumberFormat="1" applyFont="1" applyFill="1" applyBorder="1" applyAlignment="1">
      <alignment horizontal="left" wrapText="1"/>
    </xf>
    <xf numFmtId="0" fontId="0" fillId="16" borderId="20" xfId="0" applyFont="1" applyFill="1" applyBorder="1" applyAlignment="1">
      <alignment horizontal="center" wrapText="1"/>
    </xf>
    <xf numFmtId="0" fontId="0" fillId="15" borderId="0" xfId="0" applyFont="1" applyFill="1" applyAlignment="1">
      <alignment wrapText="1"/>
    </xf>
    <xf numFmtId="0" fontId="6" fillId="16" borderId="1" xfId="0" applyFont="1" applyFill="1" applyBorder="1" applyAlignment="1">
      <alignment horizontal="center" wrapText="1"/>
    </xf>
    <xf numFmtId="1" fontId="58" fillId="16" borderId="1" xfId="0" applyNumberFormat="1" applyFont="1" applyFill="1" applyBorder="1" applyAlignment="1">
      <alignment horizontal="left" wrapText="1"/>
    </xf>
    <xf numFmtId="1" fontId="58" fillId="12" borderId="20" xfId="0" applyNumberFormat="1" applyFont="1" applyFill="1" applyBorder="1" applyAlignment="1">
      <alignment horizontal="left" wrapText="1"/>
    </xf>
    <xf numFmtId="0" fontId="56" fillId="12" borderId="20" xfId="0" applyFont="1" applyFill="1" applyBorder="1" applyAlignment="1">
      <alignment horizontal="left" wrapText="1"/>
    </xf>
    <xf numFmtId="0" fontId="6" fillId="12" borderId="21" xfId="0" applyFont="1" applyFill="1" applyBorder="1" applyAlignment="1">
      <alignment horizontal="left" wrapText="1"/>
    </xf>
    <xf numFmtId="0" fontId="6" fillId="16" borderId="27" xfId="0" applyFont="1" applyFill="1" applyBorder="1" applyAlignment="1">
      <alignment horizontal="left" wrapText="1"/>
    </xf>
    <xf numFmtId="0" fontId="6" fillId="16" borderId="18" xfId="0" applyFont="1" applyFill="1" applyBorder="1" applyAlignment="1">
      <alignment horizontal="left" wrapText="1"/>
    </xf>
    <xf numFmtId="0" fontId="6" fillId="16" borderId="33" xfId="0" applyFont="1" applyFill="1" applyBorder="1" applyAlignment="1">
      <alignment horizontal="left" wrapText="1"/>
    </xf>
    <xf numFmtId="0" fontId="13" fillId="12" borderId="9" xfId="0" applyFont="1" applyFill="1" applyBorder="1" applyAlignment="1">
      <alignment horizontal="center" wrapText="1"/>
    </xf>
    <xf numFmtId="0" fontId="66" fillId="13" borderId="35" xfId="0" applyFont="1" applyFill="1" applyBorder="1" applyAlignment="1">
      <alignment horizontal="left" wrapText="1"/>
    </xf>
    <xf numFmtId="0" fontId="66" fillId="13" borderId="36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6" fillId="12" borderId="33" xfId="0" applyFont="1" applyFill="1" applyBorder="1" applyAlignment="1">
      <alignment horizontal="left" wrapText="1"/>
    </xf>
    <xf numFmtId="0" fontId="6" fillId="14" borderId="27" xfId="0" applyFont="1" applyFill="1" applyBorder="1" applyAlignment="1">
      <alignment horizontal="left" wrapText="1"/>
    </xf>
    <xf numFmtId="0" fontId="6" fillId="14" borderId="18" xfId="0" applyFont="1" applyFill="1" applyBorder="1" applyAlignment="1">
      <alignment horizontal="left" wrapText="1"/>
    </xf>
    <xf numFmtId="0" fontId="70" fillId="17" borderId="36" xfId="0" applyFont="1" applyFill="1" applyBorder="1" applyAlignment="1">
      <alignment horizontal="justify" vertical="center" wrapText="1" shrinkToFit="1"/>
    </xf>
    <xf numFmtId="0" fontId="6" fillId="16" borderId="19" xfId="0" applyFont="1" applyFill="1" applyBorder="1" applyAlignment="1">
      <alignment horizontal="left" wrapText="1"/>
    </xf>
    <xf numFmtId="0" fontId="6" fillId="16" borderId="22" xfId="0" applyFont="1" applyFill="1" applyBorder="1" applyAlignment="1">
      <alignment horizontal="left" wrapText="1"/>
    </xf>
    <xf numFmtId="0" fontId="6" fillId="16" borderId="24" xfId="0" applyFont="1" applyFill="1" applyBorder="1" applyAlignment="1">
      <alignment horizontal="left" wrapText="1"/>
    </xf>
    <xf numFmtId="0" fontId="6" fillId="12" borderId="19" xfId="0" applyFont="1" applyFill="1" applyBorder="1" applyAlignment="1">
      <alignment horizontal="left" wrapText="1"/>
    </xf>
    <xf numFmtId="0" fontId="0" fillId="12" borderId="39" xfId="0" applyFont="1" applyFill="1" applyBorder="1" applyAlignment="1">
      <alignment wrapText="1"/>
    </xf>
    <xf numFmtId="0" fontId="6" fillId="12" borderId="22" xfId="0" applyFont="1" applyFill="1" applyBorder="1" applyAlignment="1">
      <alignment horizontal="left" wrapText="1"/>
    </xf>
    <xf numFmtId="0" fontId="6" fillId="12" borderId="24" xfId="0" applyFont="1" applyFill="1" applyBorder="1" applyAlignment="1">
      <alignment horizontal="left" wrapText="1"/>
    </xf>
    <xf numFmtId="0" fontId="6" fillId="14" borderId="19" xfId="0" applyFont="1" applyFill="1" applyBorder="1" applyAlignment="1">
      <alignment horizontal="left" wrapText="1"/>
    </xf>
    <xf numFmtId="0" fontId="6" fillId="14" borderId="22" xfId="0" applyFont="1" applyFill="1" applyBorder="1" applyAlignment="1">
      <alignment horizontal="left" wrapText="1"/>
    </xf>
    <xf numFmtId="1" fontId="6" fillId="16" borderId="23" xfId="0" applyNumberFormat="1" applyFont="1" applyFill="1" applyBorder="1" applyAlignment="1">
      <alignment horizontal="left" wrapText="1"/>
    </xf>
    <xf numFmtId="0" fontId="70" fillId="17" borderId="40" xfId="0" applyFont="1" applyFill="1" applyBorder="1" applyAlignment="1">
      <alignment horizontal="justify" vertical="center" wrapText="1" shrinkToFit="1"/>
    </xf>
    <xf numFmtId="0" fontId="13" fillId="18" borderId="37" xfId="0" applyFont="1" applyFill="1" applyBorder="1" applyAlignment="1">
      <alignment horizontal="center" wrapText="1"/>
    </xf>
    <xf numFmtId="0" fontId="13" fillId="18" borderId="7" xfId="0" applyFont="1" applyFill="1" applyBorder="1" applyAlignment="1">
      <alignment horizontal="center" wrapText="1"/>
    </xf>
    <xf numFmtId="0" fontId="13" fillId="18" borderId="38" xfId="0" applyFont="1" applyFill="1" applyBorder="1" applyAlignment="1">
      <alignment horizontal="center" wrapText="1"/>
    </xf>
    <xf numFmtId="0" fontId="13" fillId="19" borderId="34" xfId="0" applyFont="1" applyFill="1" applyBorder="1" applyAlignment="1">
      <alignment horizontal="center" wrapText="1"/>
    </xf>
    <xf numFmtId="0" fontId="13" fillId="19" borderId="7" xfId="0" applyFont="1" applyFill="1" applyBorder="1" applyAlignment="1">
      <alignment horizontal="center" wrapText="1"/>
    </xf>
    <xf numFmtId="0" fontId="13" fillId="12" borderId="41" xfId="0" applyFont="1" applyFill="1" applyBorder="1" applyAlignment="1">
      <alignment horizontal="center" wrapText="1"/>
    </xf>
    <xf numFmtId="0" fontId="6" fillId="16" borderId="31" xfId="0" applyFont="1" applyFill="1" applyBorder="1" applyAlignment="1">
      <alignment horizontal="center" vertical="center" wrapText="1"/>
    </xf>
    <xf numFmtId="0" fontId="6" fillId="16" borderId="32" xfId="0" applyFont="1" applyFill="1" applyBorder="1" applyAlignment="1">
      <alignment horizontal="center" vertical="center" wrapText="1"/>
    </xf>
    <xf numFmtId="0" fontId="6" fillId="12" borderId="31" xfId="0" applyFont="1" applyFill="1" applyBorder="1" applyAlignment="1">
      <alignment horizontal="center" vertical="center" wrapText="1"/>
    </xf>
    <xf numFmtId="0" fontId="6" fillId="12" borderId="32" xfId="0" applyFont="1" applyFill="1" applyBorder="1" applyAlignment="1">
      <alignment horizontal="center" vertical="center" wrapText="1"/>
    </xf>
    <xf numFmtId="0" fontId="6" fillId="14" borderId="31" xfId="0" applyFont="1" applyFill="1" applyBorder="1" applyAlignment="1">
      <alignment horizontal="center" vertical="center" wrapText="1"/>
    </xf>
    <xf numFmtId="0" fontId="6" fillId="14" borderId="32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left" wrapText="1"/>
    </xf>
    <xf numFmtId="0" fontId="6" fillId="16" borderId="42" xfId="0" applyFont="1" applyFill="1" applyBorder="1" applyAlignment="1">
      <alignment horizontal="center" vertical="center" wrapText="1"/>
    </xf>
    <xf numFmtId="0" fontId="6" fillId="16" borderId="43" xfId="0" applyFont="1" applyFill="1" applyBorder="1" applyAlignment="1">
      <alignment horizontal="center" vertical="center" wrapText="1"/>
    </xf>
    <xf numFmtId="0" fontId="6" fillId="16" borderId="44" xfId="0" applyFont="1" applyFill="1" applyBorder="1" applyAlignment="1">
      <alignment horizontal="center" vertical="center" wrapText="1"/>
    </xf>
    <xf numFmtId="0" fontId="6" fillId="12" borderId="42" xfId="0" applyFont="1" applyFill="1" applyBorder="1" applyAlignment="1">
      <alignment horizontal="center" vertical="center" wrapText="1"/>
    </xf>
    <xf numFmtId="0" fontId="6" fillId="12" borderId="43" xfId="0" applyFont="1" applyFill="1" applyBorder="1" applyAlignment="1">
      <alignment horizontal="center" vertical="center" wrapText="1"/>
    </xf>
    <xf numFmtId="0" fontId="6" fillId="12" borderId="44" xfId="0" applyFont="1" applyFill="1" applyBorder="1" applyAlignment="1">
      <alignment horizontal="center" vertical="center" wrapText="1"/>
    </xf>
    <xf numFmtId="0" fontId="6" fillId="14" borderId="42" xfId="0" applyFont="1" applyFill="1" applyBorder="1" applyAlignment="1">
      <alignment horizontal="center" vertical="center" wrapText="1"/>
    </xf>
    <xf numFmtId="0" fontId="6" fillId="14" borderId="43" xfId="0" applyFont="1" applyFill="1" applyBorder="1" applyAlignment="1">
      <alignment horizontal="center" vertical="center" wrapText="1"/>
    </xf>
    <xf numFmtId="0" fontId="6" fillId="14" borderId="44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ela Pinzon" refreshedDate="42604.676054861113" createdVersion="5" refreshedVersion="5" minRefreshableVersion="3" recordCount="96">
  <cacheSource type="worksheet">
    <worksheetSource ref="A1:P97" sheet="CONSOLIDADO"/>
  </cacheSource>
  <cacheFields count="19">
    <cacheField name="REGION" numFmtId="0">
      <sharedItems count="7">
        <s v="ANTIOQUIA "/>
        <s v="ATLÁNTICO-BOLIVAR"/>
        <s v="BOGOTÁ"/>
        <s v="CALDAS -RISARALDA "/>
        <s v="CUNDINAMARCA - BOYACA "/>
        <s v="SANTANDER"/>
        <s v="VALLE "/>
      </sharedItems>
    </cacheField>
    <cacheField name="NONBRE DEL COLEGIO" numFmtId="0">
      <sharedItems/>
    </cacheField>
    <cacheField name="DANE" numFmtId="1">
      <sharedItems containsString="0" containsBlank="1" containsNumber="1" containsInteger="1" minValue="108001003114" maxValue="476001029953"/>
    </cacheField>
    <cacheField name="SECTOR" numFmtId="1">
      <sharedItems containsBlank="1"/>
    </cacheField>
    <cacheField name=" recibirá recursos" numFmtId="1">
      <sharedItems containsBlank="1"/>
    </cacheField>
    <cacheField name="DIRECCIÒN" numFmtId="1">
      <sharedItems/>
    </cacheField>
    <cacheField name="TELEFONO" numFmtId="1">
      <sharedItems containsBlank="1" containsMixedTypes="1" containsNumber="1" minValue="2300200" maxValue="3146311405"/>
    </cacheField>
    <cacheField name="RECTOR" numFmtId="1">
      <sharedItems containsBlank="1"/>
    </cacheField>
    <cacheField name="CORREO" numFmtId="1">
      <sharedItems containsBlank="1"/>
    </cacheField>
    <cacheField name="MUNICIPIO" numFmtId="0">
      <sharedItems count="24">
        <s v="ENVIGADO"/>
        <s v="MEDELLIN"/>
        <s v="SABANETA"/>
        <s v="RIONEGRO"/>
        <s v="CARTAGENA"/>
        <s v="BARRANQUILLA"/>
        <s v="PUERTO COLOMBIA"/>
        <s v="BOGOTA"/>
        <s v="MANIZALES"/>
        <s v="PEREIRA"/>
        <s v="VILLA MARIA "/>
        <s v="ARMENIA"/>
        <s v="TOCANCIPÁ"/>
        <s v="LA CALERA"/>
        <s v="BOGOTÁ D.C."/>
        <s v="COTA"/>
        <s v="MOSQUERA"/>
        <s v="SOGAMOSO"/>
        <s v="FLORIDABLANCA"/>
        <s v="CUCUTA"/>
        <s v="BARRANCABERMEJA"/>
        <s v="BUCARAMANGA "/>
        <s v="CALI"/>
        <s v="YUMBO"/>
      </sharedItems>
    </cacheField>
    <cacheField name="DEPARTAMENTO" numFmtId="0">
      <sharedItems containsBlank="1"/>
    </cacheField>
    <cacheField name="NOMBRE INSTITUCION ACOMPAÑADA" numFmtId="0">
      <sharedItems/>
    </cacheField>
    <cacheField name="DANE2" numFmtId="0">
      <sharedItems containsBlank="1" containsMixedTypes="1" containsNumber="1" containsInteger="1" minValue="105001000868" maxValue="425214000181"/>
    </cacheField>
    <cacheField name="DIRECCIÒN " numFmtId="0">
      <sharedItems containsBlank="1"/>
    </cacheField>
    <cacheField name="TELEFONO2" numFmtId="0">
      <sharedItems containsBlank="1" containsMixedTypes="1" containsNumber="1" containsInteger="1" minValue="2358681" maxValue="3164447063"/>
    </cacheField>
    <cacheField name="RECTOR2" numFmtId="0">
      <sharedItems containsBlank="1"/>
    </cacheField>
    <cacheField name="CORREO2" numFmtId="0">
      <sharedItems containsBlank="1"/>
    </cacheField>
    <cacheField name="MUNICIPIO 1" numFmtId="0">
      <sharedItems containsBlank="1"/>
    </cacheField>
    <cacheField name="DEPARTAMENTO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s v="COLEGIO TERESIANO"/>
    <n v="305266000591"/>
    <s v="NO OFICIAL"/>
    <s v="Si"/>
    <s v="IND CALLE 26 SUR NO. 43 A 30"/>
    <s v="3319087; 3316531"/>
    <s v="MARIA HELENA RIVILLAS MARTINEZ"/>
    <s v="teresiano@une.net.co; helenrivillas@gmail.com"/>
    <x v="0"/>
    <s v="ANTIOQUIA"/>
    <s v="INST EDUC JUAN MARIA CESPEDES"/>
    <n v="105001012106"/>
    <s v="CL 32 B 76 A 48"/>
    <s v="2386703-2569086"/>
    <s v="LUBIN DE JESUS FERNANDEZ OTALVARO"/>
    <s v="rectoria@juanmariacespedes.edu.co"/>
    <s v="Medellín"/>
    <s v="Antioquia"/>
  </r>
  <r>
    <x v="0"/>
    <s v="COL GIMN LOS PINARES"/>
    <n v="305001004668"/>
    <s v="NO OFICIAL"/>
    <s v="Si"/>
    <s v="KR 35 9 160"/>
    <n v="2686034"/>
    <s v="CONSUELO AMAYA LOPEZ"/>
    <s v="secretariaacademica@pinares.edu.co, pinares@pinares.edu.co"/>
    <x v="1"/>
    <s v="ANTIOQUIA"/>
    <s v="I. E. SANTA BARBARA"/>
    <n v="205615000133"/>
    <s v="VDA. SANTA BARBARA KM 4 DE BELEN"/>
    <s v="4190870"/>
    <s v="ANGELA PATRICIA CASTAÑO GARZON"/>
    <s v="iesb627@hotmail.com ,angelacastanog1234@hotmail.com"/>
    <s v="Rionegro"/>
    <s v="Antioquia"/>
  </r>
  <r>
    <x v="0"/>
    <s v="COL DE LA COMPANIA DE MARIA"/>
    <n v="305001006784"/>
    <s v="NO OFICIAL"/>
    <s v="Si"/>
    <s v="CL 9 SUR 37 345"/>
    <n v="3211166"/>
    <s v="BEATRIZ ACOSTA"/>
    <s v="secretaria.ensenanzamde@cdm.edu.co"/>
    <x v="1"/>
    <s v="ANTIOQUIA"/>
    <s v="I.E. AGROECOLÓGICO LA PLAYA"/>
    <n v="252520000169"/>
    <s v="LA PLAYA"/>
    <s v="3122812436 3122812436 / 313 737 05 27"/>
    <s v="LUCERO MACHADO MORENO"/>
    <s v="ieagroecologicalaplaya@gmail.com "/>
    <s v="Nariño"/>
    <s v="Nariño"/>
  </r>
  <r>
    <x v="0"/>
    <s v="INSTITUTO JORGE ROBLEDO"/>
    <n v="305001004633"/>
    <s v="NO OFICIAL"/>
    <s v="No "/>
    <s v="CL 51 65 72"/>
    <n v="2606009"/>
    <s v="FEDERICO GARCIA POSADA"/>
    <s v="elijr@une.net.co; ijrbachillerato@gmail.com, "/>
    <x v="1"/>
    <s v="ANTIOQUIA"/>
    <s v="I. E. ESCUELA NORMAL SUPERIOR DE MARIA"/>
    <n v="105615000236"/>
    <s v="CRA. 52 30-48"/>
    <s v="561 29 00"/>
    <s v="LUIS MARIANO TOBON"/>
    <s v="marianotobon@gmail.com "/>
    <s v="Rionegro"/>
    <s v="Antioquia"/>
  </r>
  <r>
    <x v="0"/>
    <s v="COL SAN BUENAVENTURA"/>
    <n v="305088000868"/>
    <s v="NO OFICIAL"/>
    <s v="Si"/>
    <s v="KR 51 A 23 83"/>
    <n v="4628257"/>
    <s v="PADRE CARLOS ARTURO GONZALEZ BETANCUR"/>
    <s v="colsanbu@une.net.co"/>
    <x v="1"/>
    <s v="ANTIOQUIA"/>
    <s v="IE ABRAHAM REYES"/>
    <n v="105088001415"/>
    <s v="AV 47 65 62"/>
    <n v="4821412"/>
    <s v="AURA FRANCO VALENCIA"/>
    <s v="iesantajuana@gmail.com"/>
    <s v="Bello"/>
    <s v="Antioquia"/>
  </r>
  <r>
    <x v="0"/>
    <s v="COL BETHLEMITAS"/>
    <n v="305001005176"/>
    <s v="NO OFICIAL"/>
    <s v="Si"/>
    <s v="IND TR 36 72 93"/>
    <n v="4133737"/>
    <s v="HNA MARISOL SANTOYO NARANJO"/>
    <s v="cbethlemitas@une.net.co; rectoria@bethlemitas.edu.co"/>
    <x v="1"/>
    <s v="ANTIOQUIA"/>
    <s v="I. E.  BALTAZAR SALAZAR"/>
    <n v="205615000397"/>
    <s v="VDA. PONTEZUELA"/>
    <s v="563-07-77"/>
    <s v="TOBON LOPERA LUIS MARIANO (RP)"/>
    <s v="baltazarsalazar2012@gmail.com"/>
    <s v="Rionegro"/>
    <s v="Antioquia"/>
  </r>
  <r>
    <x v="0"/>
    <s v="COL CALASANZ"/>
    <n v="305001004200"/>
    <s v="NO OFICIAL"/>
    <s v="Si"/>
    <s v="KR 82 48 A 120"/>
    <n v="2642055"/>
    <s v="MARY LUZ RAMÍREZ MARTÍNEZ"/>
    <s v="calasanz@calasanz-medellin.edu.co"/>
    <x v="1"/>
    <s v="ANTIOQUIA"/>
    <s v="I.E REPUBLICA DE VENEZUELA"/>
    <n v="105001000868"/>
    <s v="Calle 31C # 89C-62 Belén las Violetas"/>
    <s v="2388255 /  3006525416"/>
    <s v="JUAN IGNACIO GALLO JIMENEZ"/>
    <s v="ierv14@yahoo.es"/>
    <s v="Medellín"/>
    <s v="Antioquia"/>
  </r>
  <r>
    <x v="0"/>
    <s v="COLEGIO ASPAEN GIMNASIO LOS ALCAZARES"/>
    <n v="305631000121"/>
    <s v="NO OFICIAL"/>
    <s v="Si"/>
    <s v="CL 63 SUR 41 05"/>
    <n v="3054000"/>
    <s v="OMAR GIRALDO GOMEZ"/>
    <s v="alcazares@alcazares.edu.co asis rectoria@alcazares.edu.co"/>
    <x v="2"/>
    <s v="ANTIOQUIA"/>
    <s v="I. E. ADELAIDA CORREA ESTRADA"/>
    <n v="105631000050"/>
    <s v="CRA. 43C 65S-128"/>
    <n v="2880831"/>
    <s v="BEATRIZ ELENA RODRIGUEZ ARBELAEZ"/>
    <s v=": ieadelaidacorrea@sabaneta.gov.co"/>
    <s v="Sabaneta"/>
    <s v="Antioquia"/>
  </r>
  <r>
    <x v="0"/>
    <s v="COL SAN IGNACIO DE LOYOLA"/>
    <n v="305001004498"/>
    <s v="NO OFICIAL"/>
    <s v="Si"/>
    <s v="CL 48 68 98"/>
    <n v="2300200"/>
    <s v="PADRE MARIo FRANCO ESPINAL "/>
    <s v="academica@sanignacio.edu.co; vicerrectora@sanignacio.edu.co  rector@sanignacio.edu.co"/>
    <x v="1"/>
    <s v="ANTIOQUIA"/>
    <s v="INSTITUCIÓN EDUCATIVA FE Y ALEGRIA POPULAR 1"/>
    <n v="105001001805"/>
    <s v="Calle 120 N° 42 BB 10  Popular 1"/>
    <n v="5286518"/>
    <s v="Hna. Maria Eugenia Echavarria Alvarez"/>
    <s v="ie.feyalegriapopular@gmail.com"/>
    <s v="Medellín"/>
    <s v="Antioquia"/>
  </r>
  <r>
    <x v="0"/>
    <s v="COLEGIO CAMPESTRE HORIZONTES"/>
    <n v="405615001180"/>
    <s v="NO OFICIAL"/>
    <s v="Si"/>
    <s v="KM 4 VIA LLANOGRANDE"/>
    <n v="5372001"/>
    <s v="LUZ STELLA GONZALEZ HENAO"/>
    <s v=" gerencia@colegiohorizontes.edu.co; secretaria@colegiohorizontes.edu.co"/>
    <x v="3"/>
    <s v="ANTIOQUIA"/>
    <s v="I. E. BARRO BLANCO"/>
    <n v="205615000401"/>
    <s v="VDA. BARRO BLANCO"/>
    <s v="5616836"/>
    <s v="ZULUAGA HENAO MARIO OVIDIO (E)"/>
    <s v="info@barroblanco.edu.co"/>
    <s v="Rionegro"/>
    <s v="Antioquia"/>
  </r>
  <r>
    <x v="1"/>
    <s v="CORPORACION INSTITUTO DOCENTE DE CARIBE              "/>
    <n v="313001012892"/>
    <m/>
    <m/>
    <s v="PIEDRA DE BOLIVAR CALLE SANTA CRUZ (30A) No. 50-97              "/>
    <s v="57-5-6722701   3185245429"/>
    <s v=" ARNOLD BARRIOS PAEZ"/>
    <s v="idc146@yahoo.es"/>
    <x v="4"/>
    <s v="BOLIVAR"/>
    <s v="IE EL BUEN AIRE PASACABALLOS"/>
    <n v="213001009056"/>
    <s v="PASACABALLOS - ST NUEVO PORVENIR KR 62 CL 22"/>
    <s v="3145533612 -3053421357"/>
    <s v="LEONIDAS BARCOS HERNANDEZ"/>
    <s v="censbapasacaballos@hotmail.com; leonidasbarco@gmail.com"/>
    <s v="CARTEGENA"/>
    <s v="BOLIVAR"/>
  </r>
  <r>
    <x v="1"/>
    <s v="CENT. DE ENSEÑANZA PRECOZ NUEVO MUNDO"/>
    <n v="313001008429"/>
    <s v="NO OFICIAL"/>
    <s v="Si"/>
    <s v="MANGA AV ALFONSO ARAUJO # 26 – 02"/>
    <s v="TEL. 6607557 ; 6609001  3114069580"/>
    <s v="MANUEL MENDIVIL CASTILLO"/>
    <s v="mmendivilc@gmail.com;"/>
    <x v="4"/>
    <s v="BOLIVAR"/>
    <s v="INSTITUCION EDUCATIVA VILLA ESTRELLA"/>
    <n v="113001009281"/>
    <s v="Barrio Villa Estrella, calle Ppal No. 36-31-15"/>
    <n v="3007474313"/>
    <s v="DILIA ESTHER MARÍN ARIAS"/>
    <s v="marianarias65@hotmail.com "/>
    <s v="CARTEGENA"/>
    <s v="BOLIVAR"/>
  </r>
  <r>
    <x v="1"/>
    <s v="CENT. DE ENSEÑANZA PRECOZ NUEVO MUNDO"/>
    <n v="313001008429"/>
    <s v="NO OFICIAL"/>
    <s v="Si"/>
    <s v="MANGA AV ALFONSO ARAUJO # 26 – 02"/>
    <s v="TEL. 6607557 ; 6609001  3114069580"/>
    <s v="MANUEL MENDIVIL CASTILLO"/>
    <s v="mmendivilc@gmail.com;"/>
    <x v="4"/>
    <s v="BOLIVAR"/>
    <s v="INSTITUCION EDUCATIVA CORAZON DE MARIA"/>
    <n v="113001000160"/>
    <s v="San Francisco Cra.19#77-21 (Al lado del CAI se Sn.fco,)"/>
    <n v="3164447063"/>
    <s v="FÉLIX CABALLERO ARIAS - 3135121290"/>
    <s v=" imarunto@hotmail.com;"/>
    <s v="CARTEGENA"/>
    <s v="BOLIVAR"/>
  </r>
  <r>
    <x v="1"/>
    <s v="COLEGIO LOS ANGELES"/>
    <n v="313001005985"/>
    <s v="NO OFICIAL"/>
    <s v="Si"/>
    <s v="URB LOS ANGELES CLL 30 # 62-83"/>
    <s v="TEL. 6610972 ; 6531345   3016160714"/>
    <s v="BETTY GUERRA OVIEDO"/>
    <s v="albamencolozano@hotmail.com;"/>
    <x v="4"/>
    <s v="BOLIVAR"/>
    <s v="INSTITUCION EDUCATIVAFULGENCIO LEQUERICA"/>
    <n v="113001004254"/>
    <s v="Chiquinquirá Mz. 56- Lt. 1(detrás del ICBF de"/>
    <s v=" 3008370486 3126974505"/>
    <s v="CARMEN MARIA RANGEL SEPULVEA"/>
    <s v=" jubaro2011@hotmail.com;"/>
    <s v="CARTEGENA"/>
    <s v="BOLIVAR"/>
  </r>
  <r>
    <x v="1"/>
    <s v="COLEGIO ALMIRANTE COLÓN"/>
    <n v="313001006701"/>
    <s v="NO OFICIAL"/>
    <s v="Si"/>
    <s v="ALMIRANTE COLON M Y LOTE 1  ETAPA 2"/>
    <s v="6570210 ;  6573378  3016735497"/>
    <s v="JORGE ISAAC CORREA JIMENEZ"/>
    <s v="colemilitar3105@hotmail.com"/>
    <x v="4"/>
    <s v="BOLIVAR"/>
    <s v="IE SAN JUAN DE DAMASCO"/>
    <n v="213001007797"/>
    <s v="AMBERES 1 ER CALLEJON CRA 41 # 26C-38"/>
    <n v="3008007276"/>
    <s v="NELLY ZAMMATA DE OROZCO"/>
    <s v="nezama125512@hotmail.com"/>
    <s v="CARTEGENA"/>
    <s v="BOLIVAR"/>
  </r>
  <r>
    <x v="1"/>
    <s v="INST. EDUC. DIST. LA MAGDALENA (ANT. CEB # 159)"/>
    <n v="108001003734"/>
    <s v="OFICIAL"/>
    <s v="Si"/>
    <s v="CL 41 7 07"/>
    <s v="3641256 - 3631562 - 3004612263 - 3126686962"/>
    <s v="ZAYLAYA TORRES SALAZAR"/>
    <s v="zay040459@yahoo.com"/>
    <x v="5"/>
    <s v="ATLANTICO"/>
    <s v="INST. EDUC. DIST. PARA EL DESARROLLO HUMANO MARIA CANO (ANT. CEB #079)"/>
    <n v="108001002924"/>
    <s v="KR 8 G 35 A 83"/>
    <n v="3626323"/>
    <s v="EUGENIA MARIN DE GRAVINI"/>
    <m/>
    <s v="BARRANQUILLA"/>
    <s v="Atlántico"/>
  </r>
  <r>
    <x v="1"/>
    <s v="CENTRO EDUCATIVO BOSTON INTERNACIONAL"/>
    <n v="308001078261"/>
    <s v="NO OFICIAL"/>
    <s v="Si"/>
    <s v="CALLE 74 No 41-46"/>
    <n v="3565091"/>
    <s v="LUZ DENIS REYES CASTRO"/>
    <s v="rectoria@redboston.edu.co&quot;;&quot;rectoria@redboston.edu.co&quot;)"/>
    <x v="5"/>
    <s v="ATLANTICO"/>
    <s v="INSTITUCIÓN EDUCATIVA LAS AMERICAS"/>
    <n v="108001000018"/>
    <s v="carrera 4 No 54 C 06"/>
    <n v="3773838"/>
    <s v="PABLO ANTONIO SIERRA RAMOS"/>
    <s v="pasierac202@hotmail.com"/>
    <s v="BARRANQUILLA"/>
    <s v="Atlántico"/>
  </r>
  <r>
    <x v="1"/>
    <s v="IED MADRAE MARCELINA"/>
    <n v="108001003726"/>
    <s v="OFICIAL"/>
    <s v="Si"/>
    <s v="CL 48 39 42"/>
    <s v="3404052 3004071858"/>
    <s v="HNA. LUZ MARINA ZAPATA"/>
    <s v="luzmarcelina@gmail.com"/>
    <x v="5"/>
    <s v="ATLANTICO"/>
    <s v="IED CORAZÓN DEL SANTUARIO"/>
    <n v="108001005516"/>
    <s v="CL 49 7 C 41"/>
    <s v="3626964 - 3008304170"/>
    <s v="Maida Torres A."/>
    <s v="maictoal@hotmail.com"/>
    <s v="BARRANQUILLA"/>
    <s v="Atlántico"/>
  </r>
  <r>
    <x v="1"/>
    <s v="IED PARA EL DESARROLLO INTEGRAL NUEVA GRANADA"/>
    <n v="108001003114"/>
    <s v="OFICIAL"/>
    <s v="Si"/>
    <s v="KR 31 64 47"/>
    <s v="3658052 - 3585437 - 3008306301"/>
    <m/>
    <s v="lumemar0227@hotmail.com"/>
    <x v="5"/>
    <s v="ATLANTICO"/>
    <s v="IED CASTILLO LA ALBORAYA"/>
    <n v="108001003122"/>
    <s v="CL 41 8 A 62"/>
    <s v="3642424 - 3342290 - 3103689494"/>
    <s v="ELVIRA ESTHER SARMIENTO DEL VALLE"/>
    <s v="felicidadelvis@hotmail.com"/>
    <s v="BARRANQUILLA"/>
    <s v="Atlántico"/>
  </r>
  <r>
    <x v="1"/>
    <s v="COLEGIO PARRISH"/>
    <n v="408573012835"/>
    <s v="NO OFICIAL"/>
    <s v="Si"/>
    <s v="IND KM 2 CART PUERTO COLOMBIA"/>
    <n v="3598929"/>
    <s v="LAURA HORBAL REBOLLEDO"/>
    <s v="lhorbal@kcparrish.edu.co"/>
    <x v="6"/>
    <s v="ATLANTICO"/>
    <s v="INSTITUCION EDUCATIVA EUSTORGIO SALGAR"/>
    <n v="208573000072"/>
    <s v="CALLE 10 12 - 03"/>
    <s v="5895007 3103542317"/>
    <s v="MARIA EUGENIA SALAS VASQUEZ"/>
    <s v="coordinacioneustogiosalgar@hotmail.com"/>
    <s v="PUERTO COLOMBIA - ATLANTICO"/>
    <s v="Atlántico"/>
  </r>
  <r>
    <x v="1"/>
    <s v="COLEGIO HEBREO UNION"/>
    <n v="308001074771"/>
    <s v="NO OFICIAL"/>
    <s v="Si"/>
    <s v="KR 43 85 25"/>
    <n v="3595870"/>
    <s v="PABLO CHIAPPE LAVERDE"/>
    <s v="lcharris@colegiohebreounion.edu.co"/>
    <x v="5"/>
    <s v="ATLANTICO"/>
    <s v="IED LA MILAGROSA FE Y ALEGRIA"/>
    <n v="308001012920"/>
    <s v="CL 94 6 G 10"/>
    <n v="3106412593"/>
    <s v="DELIA PUELLO CERVANTES"/>
    <s v="puellodelia@hotmail.com"/>
    <s v="BARRANQUILLA"/>
    <s v="Atlántico"/>
  </r>
  <r>
    <x v="1"/>
    <s v="IED ALEXANDER VON HUMBOLDT"/>
    <n v="108001009783"/>
    <s v="OFICIAL"/>
    <s v="Si"/>
    <s v="KR 35 72 35"/>
    <s v="3523993-3684572"/>
    <s v="JOSE RODOLFO HENAO"/>
    <s v="josebernal3@gmail.com"/>
    <x v="5"/>
    <s v="ATLANTICO"/>
    <s v="INST. EDUC. DIST. DEL DESARROLLO HUMANO Y CULTURAL DEL CARIBE"/>
    <n v="108001008043"/>
    <s v="KR 68 71 41"/>
    <s v="1/17/11987"/>
    <s v="OCTAVIO OSPINO FERNANDEZ"/>
    <m/>
    <s v="BARRANQUILLA"/>
    <s v="Atlántico"/>
  </r>
  <r>
    <x v="1"/>
    <s v="COLEGIO SAN JOSE"/>
    <n v="308001004942"/>
    <s v="NO OFICIAL"/>
    <s v="Si"/>
    <s v="KR 41 D 74 87"/>
    <n v="3146311405"/>
    <s v="Jaime Pérez Montoya"/>
    <s v="gjperezsj@colsanjose.edu.co"/>
    <x v="6"/>
    <s v="ATLANTICO"/>
    <s v="I. E. SANTA LUCIA"/>
    <n v="108675000099"/>
    <s v="CL 5 3 120"/>
    <n v="3004225610"/>
    <s v="Corina Algarín Quintero"/>
    <s v="coalqui18@hotmail.com"/>
    <s v="SANTA LUCIA - ATLANTICO"/>
    <s v="Atlántico"/>
  </r>
  <r>
    <x v="1"/>
    <s v="COLEGIO REAL (ROYAL SCHOOL) - SEDE PRINCIPAL"/>
    <n v="308001077745"/>
    <s v="NO OFICIAL"/>
    <s v="Si"/>
    <s v="KR 2 AU EL MAR POSTE 66"/>
    <n v="3599494"/>
    <s v="MARTHA ELENA MENDOZA MCCAUSLAND"/>
    <s v="colegioreal@royalschool.edu.co; martha.mendoza@royalschool.edu.co,robles@royalschool.edu.co"/>
    <x v="5"/>
    <s v="ATLANTICO"/>
    <s v="CENTRO DE EDUCACION BASICA 201"/>
    <n v="108001000085"/>
    <s v="IND VIA AUTP PTO COL CON CIRC VEREDA LAS NUBES"/>
    <n v="3135139178"/>
    <s v="ELISA ISABEL GERRERO"/>
    <s v="GUERISA7@JAHOO.COM"/>
    <s v="BARRANQUILLA"/>
    <s v="Atlántico"/>
  </r>
  <r>
    <x v="1"/>
    <s v="COLEGIO ALTAMIRA"/>
    <n v="308001073952"/>
    <s v="NO OFICIAL"/>
    <s v="Si"/>
    <s v="IND VIA PUERTO"/>
    <s v="3853172 - 3853579"/>
    <s v="PRISCILA RUIZ DE VERGARA"/>
    <s v="cmontoya@altamira.edu.co&quot;;&quot;cmontoya@altamira.edu.co&quot;)"/>
    <x v="6"/>
    <s v="ATLANTICO"/>
    <s v="I.E EL SIBARCO"/>
    <n v="208078000201"/>
    <s v="CALLE 3 3 - 36"/>
    <n v="3007647726"/>
    <s v="Liliana Devis Algarín"/>
    <s v="lilianitadevis@hotmail.com"/>
    <s v="PUERTO COLOMBIA - ATLANTICO"/>
    <s v="Atlántico"/>
  </r>
  <r>
    <x v="1"/>
    <s v="COLEGIO MEDALLA MILAGROSA"/>
    <n v="308001000122"/>
    <s v="NO OFICIAL"/>
    <s v="Si"/>
    <s v="CALLE 86 No 64-75"/>
    <n v="3730831"/>
    <s v="CARLOS DAVIDA MARTINEZ"/>
    <s v="cdmartin@colegiolamedallamilagrosa.edu.co&quot;;&quot;cdmartin@colegiolamedallamilagrosa.edu.co&quot;)"/>
    <x v="5"/>
    <s v="ATLANTICO"/>
    <s v="CCEB CIVICO 27 DE ABRIL"/>
    <n v="108001073384"/>
    <s v="CALLE 47 No 1c2 93"/>
    <n v="3630418"/>
    <s v="ANGEL ALFONSO MOLINA CORONEL"/>
    <s v="ccebm187@hotmail.com"/>
    <s v="BARRANQUILLA"/>
    <s v="Atlántico"/>
  </r>
  <r>
    <x v="2"/>
    <s v="LIC FRANCES LOUIS PASTEUR"/>
    <n v="311001093393"/>
    <s v="NO OFICIAL"/>
    <s v="Si"/>
    <s v="CL 87 7 77"/>
    <s v="796 50 40"/>
    <s v="FRANCOISE VALIERE"/>
    <s v="secretariatpasteur@lfbogota.com"/>
    <x v="7"/>
    <s v="BOGOTÁ D.C."/>
    <s v="COLEGIO CAMPESTRE MONTEVERDE SEDE A  "/>
    <n v="111001102156"/>
    <s v="Carrera 5C Este Nº 98A-55"/>
    <s v="6485874 ext. 115"/>
    <s v="JUAN DE JESÚS LEÓN BELTRAN / JOSE ORLANDO MONTERO ( E )"/>
    <s v="campestremonteverde@redp.edu.co"/>
    <s v="BOGOTA"/>
    <s v="Capital Bogotá"/>
  </r>
  <r>
    <x v="2"/>
    <s v="COL SAN VIATOR"/>
    <n v="411769000101"/>
    <s v="NO OFICIAL"/>
    <s v="Si"/>
    <s v="AUTOPISTA NORTE NO. 209- 51"/>
    <s v="6760997 -- 6760957"/>
    <s v="ALBEYRO DE JESUS VANEGAS BEDOYA CSV"/>
    <s v="secretaria@sanviator.edu.co"/>
    <x v="7"/>
    <s v="BOGOTÁ D.C."/>
    <s v="COLEGIO CRISTOBAL COLON (IED)"/>
    <n v="111848003031"/>
    <s v="CL 165 8 A 03"/>
    <s v="6719464 -- "/>
    <s v="GLADYS STELLA CHAPARRO MONROY"/>
    <s v="coldicristobalcolo1@redp.edu.co"/>
    <s v="BOGOTA"/>
    <s v="Capital Bogotá"/>
  </r>
  <r>
    <x v="2"/>
    <s v="COLEGIO JOSE ALLAMANO"/>
    <n v="311001004846"/>
    <s v="NO OFICIAL"/>
    <s v="Si"/>
    <s v="CL 4 56 03"/>
    <s v="2607911 -- 2611890"/>
    <s v="LUIGI DURAVIA CARRETA"/>
    <s v="secretaria@COLEGIOallamano.edu.co; ldc401@gmail.com"/>
    <x v="7"/>
    <s v="BOGOTÁ D.C."/>
    <s v="AGUSTIN TIETO CABALLERO"/>
    <n v="111001025313"/>
    <s v="KR 19 11 17"/>
    <s v="3706600 -- 3706611 -- 2375154 -- 2375672"/>
    <s v="JAIRO ORLANDO RODRIGUEZ RAVELO"/>
    <s v="lnalagustinnietoca14@redp.edu.co"/>
    <s v="BOGOTA"/>
    <s v="Capital Bogotá"/>
  </r>
  <r>
    <x v="2"/>
    <s v="COLEGIO NUEVA INGLATERRA "/>
    <n v="311001031088"/>
    <s v="NO OFICIAL"/>
    <s v="Si"/>
    <s v="Calle 218 No. 50 - 60"/>
    <s v=" 6760788 "/>
    <s v="DARBY ALMANZA"/>
    <s v="sec_academica@colegionuevainglaterra.edu.co"/>
    <x v="7"/>
    <m/>
    <s v="COLEGIO NUEVA ZELANDIA"/>
    <s v=" _x000a__x000a_      111769001871"/>
    <s v="CL 181 # 51 A - 31"/>
    <n v="6720103"/>
    <s v="ALBA SALAZAR RAMIREZ"/>
    <s v="cednvazelandia11@redp.edu.co&quot;;&quot;cednvazelandia11@redp.edu.co&quot;)"/>
    <s v="BOGOTA"/>
    <m/>
  </r>
  <r>
    <x v="2"/>
    <s v="CENT EDUC Y CULT ESPAÑOL REYES CATOLICOS"/>
    <n v="311001033633"/>
    <s v="NO OFICIAL"/>
    <s v="Si"/>
    <s v="CL 127 A 11 B 54"/>
    <s v="2747012 EXT 111"/>
    <s v="LUIS FERNANDEZ LOPEZ"/>
    <s v="reyescatolicos.co@mecd.es; luis.fernandez@mecd.es"/>
    <x v="7"/>
    <s v="BOGOTÁ D.C."/>
    <s v="COLEGIO DISTRITAL DE USAQUÉN"/>
    <n v="111848002662"/>
    <s v="CALLE 127 C # 9 A 03"/>
    <s v=" 2586668 -- 6156815 "/>
    <s v="RICARDO ALMANZA ROLDAN"/>
    <s v="colescoloniaescola1@redp.edu.co"/>
    <s v="BOGOTA"/>
    <s v="Capital Bogotá"/>
  </r>
  <r>
    <x v="2"/>
    <s v="CENT EDUC Y CULT ESPAÑOL REYES CATOLICOS"/>
    <n v="311001033633"/>
    <s v="NO OFICIAL"/>
    <s v="Si"/>
    <s v="CL 127 A 11 B 54"/>
    <s v="2747012 EXT 111"/>
    <s v="LUIS FERNANDEZ LOPEZ"/>
    <s v="reyescatolicos.co@mecd.es; luis.fernandez@mecd.es"/>
    <x v="7"/>
    <s v="BOGOTÁ D.C."/>
    <s v="AGUSTÍN FERNANDEZ"/>
    <n v="111001029955"/>
    <s v="KR 7 # 155 - 20"/>
    <s v="6791049 -- 6692881"/>
    <s v="JAIME HUMBERTO RODRÍGUEZ SÁNCHEZ"/>
    <s v="coldiagustinfernan1@redp.edu.co"/>
    <s v="BOGOTA"/>
    <s v="Capital Bogotá"/>
  </r>
  <r>
    <x v="2"/>
    <s v="CENT EDUC Y CULT ESPAÑOL REYES CATOLICOS"/>
    <n v="311001033633"/>
    <s v="NO OFICIAL"/>
    <s v="Si"/>
    <s v="CL 127 A 11 B 54"/>
    <s v="2747012 EXT 111"/>
    <s v="LUIS FERNANDEZ LOPEZ"/>
    <s v="reyescatolicos.co@mecd.es; luis.fernandez@mecd.es"/>
    <x v="7"/>
    <s v="BOGOTÁ D.C."/>
    <s v="Colegio Nuevo Horizonte"/>
    <n v="111001086681"/>
    <s v="Carrera 5 A No. 189 B - 30"/>
    <s v="6793861 /6796685 /6745236"/>
    <s v="HAROLD MURILLO TOVAR"/>
    <s v=" haroldmurillo2008@gmail.com"/>
    <s v="BOGOTA"/>
    <s v="Capital Bogotá"/>
  </r>
  <r>
    <x v="2"/>
    <s v="CENT EDUC Y CULT ESPAÑOL REYES CATOLICOS"/>
    <n v="311001033633"/>
    <s v="NO OFICIAL"/>
    <s v="Si"/>
    <s v="CL 127 A 11 B 54"/>
    <s v="2747012 EXT 111"/>
    <s v="LUIS FERNANDEZ LOPEZ"/>
    <s v="reyescatolicos.co@mecd.es; luis.fernandez@mecd.es"/>
    <x v="7"/>
    <s v="BOGOTÁ D.C."/>
    <s v="INSTITUTO PEDAGIGICO NACIONAL "/>
    <n v="111848002522"/>
    <s v="Calle 127 Nº 11 A – 20"/>
    <s v=" 3163962688   (57-1) 627 69 27 - 6276928"/>
    <s v="ALEJANDRO ÁLVAREZ GALLEGO"/>
    <s v=" ipn@pedagogica.edu.co,  rizoma.alejandro@gmail.com"/>
    <s v="BOGOTA"/>
    <s v="Capital Bogotá"/>
  </r>
  <r>
    <x v="2"/>
    <s v="MINUTO DE DIOS  SIGLO  XXI"/>
    <n v="311001052018"/>
    <s v="NO OFICIAL"/>
    <s v="Si"/>
    <s v="TV 74 81 C 05"/>
    <s v="4343992 -_x000a_ 2510809 5082230_x000a_ 3123404204"/>
    <s v="JAVIER MANJARRÉS PABÓN"/>
    <s v="rectoriasiglo21@COLEGIOsminutodedios.edu.co; siglo21@COLEGIOsminutodedios.edu.co"/>
    <x v="7"/>
    <s v="BOGOTÁ D.C."/>
    <s v="COLEGIO COSTA RICA"/>
    <n v="111279000362"/>
    <s v="KR 101 # 23 - 42"/>
    <s v="4184077 -- 4184078 -- 4184079_x000a_ 3133868486 3157858774"/>
    <s v="JULIAN EDUARDO PRIETO MARTINEZ"/>
    <s v="lmartha isabel sanchez blanco &lt;martikmais@gmail.com&gt;,_x000a_ Alirio Hernando Piñeros Calderon &lt;aliriopineros@gmail.com&gt;,_x000a_ &quot;COLEGIO REPUBLICA DE COSTA RICA (IED)&quot; &lt;coldirepdecostaric9@redp.edu.co&gt;"/>
    <s v="BOGOTA"/>
    <s v="Capital Bogotá"/>
  </r>
  <r>
    <x v="2"/>
    <s v="ROSARIO DE SANTO DOMINGO"/>
    <n v="311001001022"/>
    <s v="NO OFICIAL"/>
    <s v="Si"/>
    <s v="CL 68 0 51 ESTE"/>
    <s v="2171014_x000a_ 3108148974"/>
    <s v="SOR MARTHA LUCIA CORREAL"/>
    <s v="rectoria@rosariosantodomingo.edu.co_x000a_ gonzalojimenez@rosariosantodomingo.edu.co"/>
    <x v="7"/>
    <s v="BOGOTÁ D.C."/>
    <s v="COLEGIO SIMON RODRIGUEZ (IED)"/>
    <n v="111001016314"/>
    <s v="CL 69 # 11 - 27"/>
    <n v="2358681"/>
    <s v="ROSARIO EMPERATRIZ BUELVAS GARAY"/>
    <s v="coldisimonrodrigue2@redp.edu.co"/>
    <s v="BOGOTA"/>
    <s v="Capital Bogotá"/>
  </r>
  <r>
    <x v="2"/>
    <s v="FUNDACION GIMNASIO LOS PORTALES"/>
    <n v="311001045160"/>
    <s v="NO OFICIAL"/>
    <s v="Si"/>
    <s v="CL 212 # 77 - 20"/>
    <n v="6764055"/>
    <s v="BEATRIZ GOMEZ DE DURAN"/>
    <s v="rectoria@losportales.edu.co -- l.bocanegra@losportales.edu.co"/>
    <x v="7"/>
    <s v="BOGOTÁ D.C."/>
    <s v="COLEGIO LA GAITANA (IED)"/>
    <n v="111001002330"/>
    <s v="TV 126 # 134 - 88"/>
    <s v="6931858-6931859-6904265"/>
    <s v="MYRIAM LUCY TARQUINO PUERTO"/>
    <s v="cedlagaitana11@redp.edu.co&quot;;&quot;cedlagaitana11@redp.edu.co mtarquino"/>
    <s v="BOGOTA"/>
    <s v="Capital Bogotá"/>
  </r>
  <r>
    <x v="2"/>
    <s v="INST TEC CENTRAL"/>
    <n v="111001020401"/>
    <s v="OFICIAL"/>
    <s v="Si"/>
    <s v="CL 13 16 74"/>
    <n v="3443000"/>
    <s v="HNO. JOSÉ GREGORIO CONTRERAS FERNÁNDEZ"/>
    <s v="rectoria@itc.edu.co"/>
    <x v="7"/>
    <s v="BOGOTÁ D.C."/>
    <s v="TECNICO MENORAH "/>
    <n v="111001026069"/>
    <s v="KR 19 A 1 C 19"/>
    <s v="3002665490_x000a_2460532-2461360"/>
    <s v="LILIA CALDERON"/>
    <s v="coldimenorah14@redp.edu.co"/>
    <s v="BOGOTA"/>
    <s v="Capital Bogotá"/>
  </r>
  <r>
    <x v="2"/>
    <s v="Gimnasio Los Andes"/>
    <n v="311848001118"/>
    <s v="NO OFICIAL"/>
    <s v="Si"/>
    <s v="AC 209 45 80"/>
    <s v="6761129_x000a_ 3044041957"/>
    <s v="APOLINAR MENDOZA MUÑOZ"/>
    <s v="rectoria@gimandes.edu.co; leonordelgado2@yahoo.es"/>
    <x v="7"/>
    <s v="BOGOTÁ D.C."/>
    <s v="IED Colegio Gerardo Paredes"/>
    <n v="111769003424"/>
    <s v="Diagonal 125b #94a-65"/>
    <s v="681 32 72"/>
    <s v="MARIA DEL CARMEN MURCIA "/>
    <s v="coldigerardoparede11@redp.edu.co"/>
    <s v="BOGOTA"/>
    <s v="Capital Bogotá"/>
  </r>
  <r>
    <x v="2"/>
    <s v="GIMN LOS PINOS"/>
    <n v="311848000782"/>
    <s v="NO OFICIAL"/>
    <s v="Si"/>
    <s v="Calle 193 # 9-20"/>
    <s v="670 00 08"/>
    <s v="JUAN CARLOS BAYONA VARGAS"/>
    <s v="juancarlosballonav@gmail.com"/>
    <x v="7"/>
    <s v="BOGOTÁ D.C."/>
    <s v="COLEGIO DELIA ZAPATA OLIVELLA (IED)"/>
    <n v="111001104256"/>
    <s v="CL 144 C 141 A 51"/>
    <s v="6897637 -- 6897665"/>
    <s v="JAIME CASA"/>
    <s v="coldeliazapataoliv@redp.edu.co"/>
    <s v="BOGOTA"/>
    <s v="Capital Bogotá"/>
  </r>
  <r>
    <x v="2"/>
    <s v="GIMNASIO CAMPESTRE"/>
    <n v="311848000341"/>
    <s v="NO OFICIAL"/>
    <s v="Si"/>
    <s v="CALLE 165 NO 8 A 50"/>
    <s v="310 272 1435/"/>
    <s v="JUAN ANTONIO CASAS  "/>
    <s v="jacasas@campestre.edu.co"/>
    <x v="7"/>
    <m/>
    <s v="COLEGIO MARSELLA"/>
    <n v="111001014290"/>
    <s v="KR 69 7 90"/>
    <n v="3132266002"/>
    <s v="SOCORRO LÓPEZ IZQUIERDO"/>
    <s v="socorroli@yahoo.es"/>
    <s v="BOGOTA"/>
    <s v="Capital Bogotá"/>
  </r>
  <r>
    <x v="2"/>
    <s v="COLOMBO BRITANICO"/>
    <n v="311001086320"/>
    <s v="NO OFICIAL"/>
    <s v="Si"/>
    <s v="IND AEROPUERTO GUAYMARAL COSTADO SUR OCCIDENTAL"/>
    <s v="6683999   3125063270"/>
    <s v="WALTER ABONDANO MIKAN"/>
    <s v="info@gcb.edu.co -- ruby.gonzalez@gcb.edu.co"/>
    <x v="7"/>
    <s v="BOGOTÁ D.C."/>
    <s v="TOSCANA "/>
    <n v="111001094889"/>
    <s v="Calle 132D # 132-05 -"/>
    <s v="6904984 3108752444"/>
    <s v="ESPERANZA RAMOS"/>
    <s v="esramos9@yahoo.es "/>
    <s v="BOGOTA"/>
    <s v="Capital Bogotá"/>
  </r>
  <r>
    <x v="2"/>
    <s v="GIMNASIO OBREGON"/>
    <n v="311001092478"/>
    <s v="NO OFICIAL"/>
    <s v="Si"/>
    <s v="CL 62 BIS SUR 67 19"/>
    <n v="2385969"/>
    <s v=" LUIS ORLANDO GAMBOA PEREIRA"/>
    <s v="gimnacioogregon@gmail.com&quot;;&quot;gimnacioogregon@gmail.com &quot;)"/>
    <x v="7"/>
    <s v="BOGOTÁ D.C."/>
    <s v="COLEGIO PANAMERICANO (IED)"/>
    <n v="111001030856"/>
    <s v="KR 27 25 85"/>
    <s v="3002140098_x000a_2816986-2698176"/>
    <s v="JUAN MONROY"/>
    <s v="cedpanamericana14@redp.edu.co"/>
    <s v="BOGOTA"/>
    <s v="Capital Bogotá"/>
  </r>
  <r>
    <x v="2"/>
    <s v="GIMNASIO OBREGON"/>
    <n v="311001092478"/>
    <s v="NO OFICIAL"/>
    <s v="Si"/>
    <s v="CL 62 BIS SUR 67 19"/>
    <n v="2385969"/>
    <s v=" LUIS ORLANDO GAMBOA PEREIRA"/>
    <s v="gimnacioogregon@gmail.com&quot;;&quot;gimnacioogregon@gmail.com &quot;)"/>
    <x v="7"/>
    <s v="BOGOTÁ D.C."/>
    <s v="COLEGIO RICAURTE (CONCEJO) (IED)"/>
    <n v="111001041459"/>
    <s v="KR 27 7 48"/>
    <s v="3132922513_x000a_2475133-3600205"/>
    <s v="GUIDO CAICEDO"/>
    <s v="cedricaurte14@redp.edu.co"/>
    <s v="BOGOTA"/>
    <s v="Capital Bogotá"/>
  </r>
  <r>
    <x v="2"/>
    <s v="COL CALASANZ"/>
    <n v="311001010781"/>
    <s v="NO OFICIAL"/>
    <s v="Si"/>
    <s v="KR 20 A 173 A 10"/>
    <s v="6780942 -- 6725701 -- 6698835/36"/>
    <s v="SANDRA PATRICIA ARCINIEGAS RODRIGUEZ"/>
    <s v="colegiocalasanz@ccb.edu.co; rectoria@ccb.edu.co"/>
    <x v="7"/>
    <s v="BOGOTÁ D.C."/>
    <s v="IED CALASANZ"/>
    <n v="111001100013"/>
    <s v="Cr 17 F # 77-75 sur"/>
    <s v="7920390 - 7920388 - 790390 Ext.101"/>
    <s v="JOSE VICENTE FEO BASTOS"/>
    <s v="cedcalasanz@yahoo.es"/>
    <s v="BOGOTA"/>
    <s v="Capital Bogotá"/>
  </r>
  <r>
    <x v="2"/>
    <s v="COLEGIO CLAUSTRO MODERNO"/>
    <n v="311848002459"/>
    <s v="NO OFICIAL"/>
    <s v="Si"/>
    <s v="KR 7 174 80"/>
    <s v="6711079_x000a_ 3175051162"/>
    <s v="JORGE ALEJANDRO MEDELLIN BECERRA"/>
    <s v="asisrectoria@claustromoderno.edu.co; rectoria@claustromoderno.edu.co"/>
    <x v="7"/>
    <s v="BOGOTÁ D.C."/>
    <s v="COLEGIO GENERAL SANTANDER (IED)"/>
    <n v="111848003910"/>
    <s v="CL 159 8 56"/>
    <s v="(1) 6788559"/>
    <s v="WUILLIAN ALFONZO FUENTES"/>
    <s v="coldigeneralsantan1@redp.edu.co"/>
    <s v="BOGOTA"/>
    <s v="Capital Bogotá"/>
  </r>
  <r>
    <x v="2"/>
    <s v="COLEGIO ANGLO COLOMBIANO"/>
    <n v="311848001011"/>
    <s v="NO OFICIAL"/>
    <s v="Si"/>
    <s v="AK 19 152 A 48"/>
    <s v="2595700 -- 2595721 -- 6270726 -- 2595703_x000a_311876003"/>
    <s v="MICHAEL JOHN CHAPMAN"/>
    <s v="aortiz@anglocolombiano.edu.co; humanresources@anglocolombiano.edu.co; mchapman@anglo.edu.co   avasquez@anglo.edu.co"/>
    <x v="7"/>
    <s v="BOGOTÁ D.C."/>
    <s v="EDUARDO SANTOS"/>
    <n v="111001014001"/>
    <s v="KR 19 A BIS # 1 C - 55"/>
    <n v="3331159"/>
    <s v="MARIA CONSTANZA HENAO"/>
    <s v="cededuardosantos14@redp.edu.co"/>
    <s v="BOGOTA"/>
    <s v="Capital Bogotá"/>
  </r>
  <r>
    <x v="2"/>
    <s v="COL BILING RICHMOND"/>
    <n v="311001100985"/>
    <s v="NO OFICIAL"/>
    <s v="Si"/>
    <s v="KR 53 222 76"/>
    <s v="6763865 6763864 _x000a_  6763866 6763836 -- 676006_x000a_ 3213708452"/>
    <s v="DIEGO FERNANDO SANCHEZ HURTADO"/>
    <s v="academica@cbr.edu.co; _x000a_ rectoria@cbr.edu.co"/>
    <x v="7"/>
    <s v="BOGOTÁ D.C."/>
    <s v="COLEGIO SALUDCOOP NORTE (IED)"/>
    <n v="111001107743"/>
    <s v="CL 181 # 18 B - 83"/>
    <n v="3122592778"/>
    <s v="MARIA LIGIA DELGADO"/>
    <s v="maligiadel@gmail.com"/>
    <s v="BOGOTA"/>
    <s v="Capital Bogotá"/>
  </r>
  <r>
    <x v="2"/>
    <s v="LICEO VIDA AMOR Y LUZ  (VAL)"/>
    <m/>
    <s v="NO OFICIAL"/>
    <s v="Si"/>
    <s v="71c #51-3J"/>
    <s v=" 2251109 / 2401331_x000a_"/>
    <s v="Esperanza Morales Sarmiento"/>
    <s v=" liceo.vida.amor.luz1@gmail.com"/>
    <x v="7"/>
    <s v="BOGOTÁ D.C."/>
    <s v="REPUBLICA DE VENEZUELA "/>
    <n v="111001016250"/>
    <s v="CL 22 A # 18 B - 42"/>
    <s v="3168707234_x000a_3407335-3690294"/>
    <s v="HUGO FLORIDO MOSQUERA"/>
    <s v="escdirepdevenezuel14@redp.edu.co; "/>
    <s v="BOGOTA"/>
    <s v="Capital Bogotá"/>
  </r>
  <r>
    <x v="2"/>
    <s v="COLEGIO MORISCO (IED)"/>
    <n v="111001012441"/>
    <s v="OFICIAL"/>
    <s v="Si"/>
    <s v="DG 83 73 A 12"/>
    <n v="2760358"/>
    <s v="BLANCA ISABEL PEREZ ORTIZ"/>
    <m/>
    <x v="7"/>
    <s v="BOGOTÁ D.C."/>
    <s v="ANTONIA SANTOS "/>
    <n v="111001019526"/>
    <s v="CARRERA 22 NO. 12-49"/>
    <s v="2473421      3706599"/>
    <s v="IRMA TORO"/>
    <s v="lnalantoniasantos14@redp.edu.co"/>
    <s v="BOGOTA"/>
    <s v="Capital Bogotá"/>
  </r>
  <r>
    <x v="3"/>
    <s v="COL. DE NTRA. SRA. DEL ROSARIO"/>
    <n v="317001001632"/>
    <s v="NO OFICIAL"/>
    <s v="Si"/>
    <s v="KR 22 56 31"/>
    <n v="8851203"/>
    <s v="SOR INES DE JESUS TORRES DUARTE"/>
    <s v="SECRETARIACOLROSARIO@UNE%20.NET.CO&quot;;&quot;,iensrosario@gmail.com&quot;)"/>
    <x v="8"/>
    <s v="CALDAS"/>
    <s v="INSTITUCION EDUCATIVA INSTITUTO MANIZALES"/>
    <n v="117001006279"/>
    <s v="CL 28 16 27"/>
    <n v="8833990"/>
    <s v="FRANCIS RODRIGO OTERO GIL"/>
    <s v="otergil7@hotamil.com, "/>
    <s v="MANIZALES"/>
    <s v="Caldas"/>
  </r>
  <r>
    <x v="3"/>
    <s v="LICEO CAMPESTRE DE PEREIRA"/>
    <n v="466001005641"/>
    <s v="NO OFICIAL"/>
    <s v="Si"/>
    <s v="KM 11 ENTRADA 10 SAN ISIDRO"/>
    <s v="3279206 -3279203 "/>
    <s v="ROCIO DE LA PAVA LOPEZ"/>
    <s v="secretaria@liceocampestredepereira.edu.co, rociodelapava@hotmail.com"/>
    <x v="9"/>
    <s v="RISARALDA"/>
    <s v="INSTITUCION EDUCATIVA  SAN FERNANDO"/>
    <n v="166001000344"/>
    <s v="IND CLL 70 NO 23-20 SAN FERNANDO CUBA"/>
    <s v="3271076 3372448 323 3134"/>
    <s v="NOLBERTO DE JESUS VALENCIA NIETO"/>
    <s v="noval098@hotmail.com"/>
    <s v="PEREIRA"/>
    <s v="Risaralda"/>
  </r>
  <r>
    <x v="3"/>
    <s v="GIMNASIO HORIZONTES"/>
    <n v="417873000587"/>
    <s v="NO OFICIAL"/>
    <s v="Si"/>
    <s v="PARAJE LA FLORIDA"/>
    <n v="8745803"/>
    <s v="MIGUEL FLORES MOYOLLON "/>
    <s v="rectoria@horizontes.edu.co, info@horizontes.edu.co"/>
    <x v="10"/>
    <s v="CALDAS"/>
    <s v="INSTITUCION EDUCATIVA JAIME DUQUE GRISALES"/>
    <n v="117873000800"/>
    <s v="KR 3 5 06"/>
    <n v="8771850"/>
    <s v="GUSTAVO CEBALLOS BURITICA"/>
    <s v="iev1990@hotmail.com"/>
    <s v="VILLA MARIA "/>
    <s v="Caldas"/>
  </r>
  <r>
    <x v="3"/>
    <s v="GIMNACIO CONTEMPORANERO"/>
    <n v="363001002142"/>
    <s v="NO OFICIAL"/>
    <s v="Si"/>
    <s v="CL 4 NORTE 13 06"/>
    <s v="7454766/3108421448"/>
    <s v="LUZ LLAMILET ALZATE ROMAN"/>
    <s v="llamiletalzat@hotmail.com"/>
    <x v="11"/>
    <s v="QUINDIO"/>
    <s v=" CRISTOBAL COLON "/>
    <n v="163001000515"/>
    <s v="KR 24 A CL 17 EQ"/>
    <s v="7355554 3125090693"/>
    <s v="NICOLAS  ALBEIRO GÓMEZ  TAMAYO"/>
    <s v="nicolasalbeirog@yahoo.com"/>
    <s v="ARMENIA "/>
    <s v="QUINDIO"/>
  </r>
  <r>
    <x v="3"/>
    <s v="LIC TALLER SAN MIGUEL"/>
    <n v="366001006686"/>
    <s v="NO OFICIAL"/>
    <s v="Si"/>
    <s v="CALLE 11 22-35"/>
    <n v="3151818"/>
    <s v="ANA ISABEL JIMÉNEZ VALENCIA"/>
    <s v="info@tallersanmiguel.edu.co,info@tallersanmiguel.edu.co"/>
    <x v="9"/>
    <s v="RISARALDA"/>
    <s v="IE LA INMACULADA"/>
    <n v="166001000476"/>
    <s v="KR 8 39 40"/>
    <n v="3113052545"/>
    <s v="LUZ ELENA PEREZ PEREZ"/>
    <s v="lueperez12@hotmail.com"/>
    <s v="PEREIRA"/>
    <s v="Risaralda"/>
  </r>
  <r>
    <x v="3"/>
    <s v="COL CORPORACION PINO VERDE"/>
    <n v="466001005358"/>
    <s v="NO OFICIAL"/>
    <s v="Si"/>
    <s v="KM. 5 VIA CERRITOS EL TIGRE"/>
    <s v="3132682 - 3132682"/>
    <s v="LUZ STELLA RIOS PATIÑO"/>
    <s v="info@liceopinoverde.edu.co, stella.rios@lpv.edu.co"/>
    <x v="9"/>
    <s v="RISARALDA"/>
    <s v="I.E.ALFONSO JARAMILLO"/>
    <n v="166001000620"/>
    <s v="KR 25 77 18"/>
    <s v="3275590 -3278800"/>
    <s v="CARLOS ABRAHAM VILLALBA BAZA"/>
    <s v="cavillalba@gmail.com"/>
    <s v="PEREIRA"/>
    <s v="Risaralda"/>
  </r>
  <r>
    <x v="3"/>
    <s v="Colegio San Luis Rey"/>
    <n v="363001000184"/>
    <s v="NO OFICIAL"/>
    <s v="Si"/>
    <s v="AV BOLIVAR 40 77"/>
    <n v="7493501.3205210604"/>
    <s v="FRAY MANUEL ANTONIO MUÑOZ GIRON"/>
    <s v="fmag@hotmail.com"/>
    <x v="11"/>
    <s v="QUINDIO"/>
    <s v="IE Ciudadela del Sur"/>
    <n v="163001003301"/>
    <s v="IND MZ 11"/>
    <s v="7474757-3187164788"/>
    <s v=" MARCELO GALLEGO MARULANDA"/>
    <s v="marcelogallego@gmail.com"/>
    <s v="ARMENIA"/>
    <s v="QUINDIO"/>
  </r>
  <r>
    <x v="3"/>
    <s v="COL LA SALLE"/>
    <n v="366001000751"/>
    <s v="NO OFICIAL"/>
    <s v="Si"/>
    <s v="KM 6 VIA CARTAGO"/>
    <n v="3379373"/>
    <s v="ANDRES FERNANDO GONZÁLEZ LÓPEZ"/>
    <s v="delasallepereira@gmail.com"/>
    <x v="9"/>
    <s v="RISARALDA"/>
    <s v="IE AQUILINO BEDOYA"/>
    <n v="166001000875"/>
    <s v="AV 30 DE AGOSTO NO 62-59"/>
    <s v="3113154881"/>
    <s v="URIEL GONZALEZ"/>
    <s v="urielgr@gmail.com"/>
    <s v="PEREIRA"/>
    <s v="Risaralda"/>
  </r>
  <r>
    <x v="3"/>
    <s v="COL LIC FRANCES DE PEREIRA"/>
    <n v="366001004926"/>
    <s v="NO OFICIAL"/>
    <s v="Si"/>
    <s v="VIA ARMENIA KM 5"/>
    <s v="315 23 55 - 314 6172639"/>
    <s v="MARTINE PARDOUX"/>
    <s v="contact@lfp.edu.co,mpardoux@lfp.edu.co"/>
    <x v="9"/>
    <s v="RISARALDA"/>
    <s v="IE RAFAEL URIBE URIBE"/>
    <n v="166001000913"/>
    <s v="CL 27 7 72"/>
    <s v="315 4127386"/>
    <s v="MARIA TERESA GONZALEZ REYES"/>
    <s v="rectoria@ieuu.edu.co"/>
    <s v="PEREIRA"/>
    <s v="Risaralda"/>
  </r>
  <r>
    <x v="3"/>
    <s v="COL. GRANADINO"/>
    <n v="417873000544"/>
    <s v="NO OFICIAL"/>
    <s v="Si"/>
    <s v="VEREDA LA FLORIDA"/>
    <n v="8745774"/>
    <s v="ROBERT ALLANS SIMS"/>
    <s v="colgranadino@granadino.edu.co, rsims@granadino.edu.co, "/>
    <x v="10"/>
    <s v="CALDAS"/>
    <s v="INSTITUCION EDUCATIVA GERARDO ARIAS"/>
    <n v="117873000168"/>
    <s v="CARRERA 8 NO 5-58"/>
    <s v="8770291 - 8777372"/>
    <s v="ARCILA MARIN GERMAN"/>
    <s v="iegerardoariasramirez@sedcaldas.gov.co"/>
    <s v="VILLA MARIA "/>
    <s v="Caldas"/>
  </r>
  <r>
    <x v="3"/>
    <s v="FUND GIMN PEREIRA "/>
    <n v="366001000670"/>
    <s v="NO OFICIAL"/>
    <s v="Si"/>
    <s v="KR 13 3 E 99"/>
    <n v="3314458"/>
    <s v="PIEDAD ISAZA VALLEJO"/>
    <s v="admin@gimnasiopereira.edu.co, direcciongeneral@gimnasiopereira.edu.co"/>
    <x v="9"/>
    <s v="RISARALDA"/>
    <s v="IE CIUDADELA CUBA"/>
    <n v="166001006008"/>
    <s v="CL 71 KR 28 BR LOS CRISTALES"/>
    <n v="3122590275"/>
    <s v="FRANCISCO JAVIER SALAZAR MARQUEZ"/>
    <s v="frichoma0415@hotamil.com"/>
    <s v="PEREIRA"/>
    <s v="Risaralda"/>
  </r>
  <r>
    <x v="3"/>
    <s v="LIC SAN RAFAEL"/>
    <n v="366001005191"/>
    <s v="NO OFICIAL"/>
    <s v="Si"/>
    <s v="MZ J CASA 6 LA HABANA"/>
    <n v="3270149"/>
    <s v="PADRE JAIME PULIDO"/>
    <s v="academica@institutosanrafael.edu.co"/>
    <x v="8"/>
    <s v="CALDAS"/>
    <s v="INSTITUCION EDUCATIVA  LA SULTANA"/>
    <n v="117001006180"/>
    <s v="CARRERA 9 CALLE 66A"/>
    <n v="8754548"/>
    <s v="ORLANDO PERALTA"/>
    <s v="horsa40@hotmail.com"/>
    <s v="MANIZALES"/>
    <s v="Caldas"/>
  </r>
  <r>
    <x v="3"/>
    <s v="LICEO APRENDER "/>
    <n v="317873000833"/>
    <s v="NO OFICIAL"/>
    <s v="Si"/>
    <s v="Cra 4 no.13-41"/>
    <s v="8773672 8770843"/>
    <s v="Fernando Gaviria Puerta"/>
    <s v="liceoaprender@hotmail.es"/>
    <x v="10"/>
    <s v="CALDAS"/>
    <s v="IE Santa Luisa de Marillac"/>
    <n v="117873000991"/>
    <s v="Calle 5 no. 3-55"/>
    <n v="87770113"/>
    <s v="Sor María Cristina Trejos"/>
    <s v="sormariacristina@hotmail.com"/>
    <s v="VILLA MARIA "/>
    <s v="Caldas"/>
  </r>
  <r>
    <x v="3"/>
    <s v="COL. ANGLOHISPANO"/>
    <n v="417001005373"/>
    <s v="NO OFICIAL"/>
    <s v="Si"/>
    <s v="IND HACIENDA VILLACLARA"/>
    <n v="8749339"/>
    <s v="JOSE JESUS LONDOÑO"/>
    <s v=" josejesuslondono@yahoo.es"/>
    <x v="10"/>
    <s v="CALDAS"/>
    <s v="INSTITUCION EDUCATIVA NUESTRA SEÑORA DEL ROSARIO"/>
    <n v="217873000090"/>
    <s v="LA FLORIDA"/>
    <n v="8741317"/>
    <s v="LUIS HEBERTH LOPEZ CALDERON"/>
    <s v="iensrosario@gmail.com"/>
    <s v="VILLA MARIA "/>
    <s v="Caldas"/>
  </r>
  <r>
    <x v="4"/>
    <s v="COL SAN PAULO"/>
    <n v="325817000246"/>
    <s v="NO OFICIAL"/>
    <s v="Si"/>
    <s v=" CL 7 6 49"/>
    <m/>
    <s v="EVA CRISTINA SARMIENTO SARMIENTO"/>
    <s v="cristinasarmientosar@hotmail.com,     colsanpaulotocancipa@outlook.com                           "/>
    <x v="12"/>
    <s v="CUNDINAMARCA"/>
    <s v="INSTITUCION EDUCATIVA DEPARTAMENTAL DE BACHILLERATO TECNICO COMERCIA"/>
    <n v="125817000115"/>
    <s v="CALLE 13 No. 10-20 FINCA TABOIMA"/>
    <s v="8785482 - 310 8602531"/>
    <s v="EVA DEL CARMEN RUBIANO DE JIMENEZ"/>
    <s v="iedtecnicocomercial@hotmail.com"/>
    <s v="TOCANCIPÁ"/>
    <s v="CUNDINAMARCA"/>
  </r>
  <r>
    <x v="4"/>
    <s v="INSTITUTO PEDAGÓGICO ARTURO RAMÍREZ MONTÚFAR -"/>
    <n v="111001002895"/>
    <s v="NO OFICIAL"/>
    <s v="Si"/>
    <s v="Carrera 45 No 26-85 - Edificio Uriel Gutiérrez"/>
    <n v="3165000"/>
    <s v="VICTOR MANUEL NEIRA RODRÍGUEZ"/>
    <s v="vmneirar@unal.edu.co"/>
    <x v="7"/>
    <s v="BOGOTA"/>
    <s v=" IED TÉCNICO INDUSTRIAL DE TOCANCIPÁ"/>
    <n v="225817000268"/>
    <s v="VEREDA VERGANZO"/>
    <s v="8574441/857 4121 (SE)"/>
    <s v="EVA TRIVIÑO DEVIA"/>
    <s v="iedindustrial@yahoo.es, evaitit09@hotmail.com"/>
    <s v="TOCANCIPÁ"/>
    <s v="CUNDINAMARCA"/>
  </r>
  <r>
    <x v="4"/>
    <s v="INSTITUTO PEDAGÓGICO ARTURO RAMÍREZ MONTÚFAR -"/>
    <n v="111001002895"/>
    <s v="NO OFICIAL"/>
    <s v="Si"/>
    <s v="Carrera 45 No 26-85 - Edificio Uriel Gutiérrez"/>
    <n v="3165000"/>
    <s v="VICTOR MANUEL NEIRA RODRÍGUEZ"/>
    <s v="vmneirar@unal.edu.co"/>
    <x v="7"/>
    <s v="BOGOTA"/>
    <s v="JOSE MARIA OVANDO"/>
    <m/>
    <m/>
    <m/>
    <m/>
    <m/>
    <m/>
    <m/>
  </r>
  <r>
    <x v="4"/>
    <s v="COLEGIO TILATA - SEDE PRINCIPAL"/>
    <n v="425377000529"/>
    <s v="NO OFICIAL"/>
    <s v="Si"/>
    <s v="KM 9 VIA LA CALERA"/>
    <s v="5921414 / 5921411"/>
    <s v="MARIA ISABEL CASAS ANDRADE"/>
    <s v="tilata@colegiotilata.edu.co,mariaisabelcasas@colegiotilata.edu.co"/>
    <x v="13"/>
    <s v="CUNDINAMARCA"/>
    <s v="IINSTITUCION EDUCATIVA DEPARTAMENTAL RURAL INTEGRADO"/>
    <n v="225377076593"/>
    <s v="LA CALERA CUNDINAMARCA VDA STA INES"/>
    <s v="312-3512674"/>
    <s v="Marco Tulio Hernández"/>
    <s v="rector.iedrintegradolacalera@gmail.com"/>
    <s v="CUNDINAMARCA"/>
    <s v="CUNDINAMARCA"/>
  </r>
  <r>
    <x v="4"/>
    <s v="COL SAN JORGE DE INGLATERRA"/>
    <n v="311769000165"/>
    <s v="NO OFICIAL"/>
    <s v="Si"/>
    <s v="KR 92 156 88"/>
    <n v="4324000"/>
    <s v="JAIME HERNANDO ACOSTA ALLEN"/>
    <s v="sanjorge@sgs.edu.co"/>
    <x v="14"/>
    <s v="BOGOTÁ"/>
    <s v="IINSTITUCIÓN EDUCATIVA  EDUCATIVA DEPARTAMENTAL ENRIQUE PARDO PARRA"/>
    <n v="125214000099"/>
    <s v="AMELLON DE LA FLORES VEREDA LA MOYA"/>
    <s v="8641884  3123036114"/>
    <s v="OSCAR EDUARDO PINZON PEDRAZA"/>
    <s v="oscarepinzon@hotmail.com.myriam.copete@sgf.edu.co"/>
    <s v="COTA"/>
    <s v="CUNDINAMARCA"/>
  </r>
  <r>
    <x v="4"/>
    <s v="COL JOSE MAX LEON"/>
    <n v="311001002347"/>
    <s v="NO OFICIAL"/>
    <s v="Si"/>
    <s v="Kilometro 2,7 Vía Sibera - Cota, 22 y 23, Buenavista, "/>
    <s v="5870747 Ext. 4"/>
    <s v="CONSUELO LEON DE STEENKIST"/>
    <s v="rectoria@josemaxleon.edu.co asistente.rectoria@josemaxleon.edu.co"/>
    <x v="15"/>
    <s v="CUNDINAMARCA"/>
    <s v="INSTITUCIÓN EDUCATIVA  EDUCATIVA DEPARTAMENTAL INSTITUTO PARCELAS"/>
    <n v="425214000181"/>
    <s v="VEREDA PARCELAS"/>
    <n v="3106794031"/>
    <s v="JORGE ALBERTO PARRA NEIRA"/>
    <s v="iedinstitutoparcelas@gmail.com"/>
    <s v="CUNDINAMARCA"/>
    <s v="CUNDINAMARCA"/>
  </r>
  <r>
    <x v="4"/>
    <s v="GIMNASIO VERMONT"/>
    <n v="311848000278"/>
    <s v="NO OFICIAL"/>
    <s v="Si"/>
    <s v="CL 195 54 75"/>
    <s v="6748070 Ext. 132 - 106"/>
    <s v="RAQUEL LUCIA ROJAS DE PEREZ"/>
    <s v="rectoria@gimnasiovermont.edu.co"/>
    <x v="7"/>
    <s v="BOGOTA"/>
    <s v="Institución Departamental Ricardo González"/>
    <n v="125769060593"/>
    <s v="CRA 2 NO. 4-04"/>
    <s v="8245232-8245995"/>
    <s v="Rosa Elena Quintero Daza - Rectora  3112578613 y Coordinadora Esperanza Guerrero 3006930924"/>
    <s v="rosaquinterod1@hotmail.com y espeguego@hotmail.com"/>
    <s v="SUBACHOQUE"/>
    <s v="CUNDINAMARCA"/>
  </r>
  <r>
    <x v="4"/>
    <s v="GIMNASIO VERMONT"/>
    <n v="311848000278"/>
    <s v="NO OFICIAL"/>
    <s v="Si"/>
    <s v="CL 195 54 75"/>
    <s v="6748070 Ext. 132 - 106"/>
    <s v="RAQUEL LUCIA ROJAS DE PEREZ"/>
    <s v="rectoria@gimnasiovermont.edu.co"/>
    <x v="7"/>
    <s v="BOGOTA"/>
    <s v="INSTITUCION EDUCATIVA DEPARTAMENTAL LA PRADERA"/>
    <n v="225769060580"/>
    <s v="INSPECCION LA PRADERA - CENTRO"/>
    <n v="8242004"/>
    <s v="CARLOS JOSE VANEGAS BEJARANO"/>
    <s v="colegiolapradera@hotmail.com"/>
    <s v="SUBACHOQUE"/>
    <s v="CUNDINAMARCA"/>
  </r>
  <r>
    <x v="4"/>
    <s v="COLEGIO BILINGÜE MELANIE KLEIN SCHOOL - SEDE PRINCIPAL"/>
    <n v="325473000853"/>
    <s v="NO OFICIAL"/>
    <s v="Si"/>
    <s v=" Cra 2 Este No. 00 - 30"/>
    <s v="893 1681 - 893 1680 - 8931321 "/>
    <s v="OLGAMARIN GALINDO"/>
    <s v="melaniekleinschool@gmail.com"/>
    <x v="16"/>
    <s v="CUNDINAMARCA"/>
    <s v="I.E.  JUAN LUIS LONDOÃ?O DE LA CUESTA"/>
    <n v="125473000781"/>
    <s v="CL 3 2 85"/>
    <s v="8932147"/>
    <s v="CLAUDIA MARCELA CAMPOS HERNANDEZ"/>
    <s v="claudiarectora@gmail.com,coordinacionacademicajll@gmail.com"/>
    <s v="MOSQUERA"/>
    <s v="CUNDINAMARCA"/>
  </r>
  <r>
    <x v="4"/>
    <s v="LICEO JUAN RAMÓN JIMÉNEZ "/>
    <n v="411769001981"/>
    <s v="NO OFICIAL"/>
    <s v="Si"/>
    <s v="Kilómetro 4 vía Suba Cota"/>
    <s v="57(1) 6836755/ Fax: 57(1) 6861331"/>
    <s v="MARTHA BONILLA"/>
    <s v="Info@liceojuanramonjimenez.edu.co%20/&quot;;&quot;Info@liceojuanramonjimenez.edu.co / &quot;)"/>
    <x v="7"/>
    <s v="BOGOTA"/>
    <s v="INSTITUCION EDUCATIVA DEPARTAMENTAL  CAMPO ALEGRE"/>
    <n v="225769000552"/>
    <s v="VEREDA PUERTA DE CUERO"/>
    <s v="3124288053 / 3124545073"/>
    <s v="NELLY SUESCA REYES"/>
    <s v="nellysuesca@hotmail.com"/>
    <s v="EL ROSAL"/>
    <s v="CUNDINAMARCA"/>
  </r>
  <r>
    <x v="4"/>
    <s v="COLOMBO GALES-"/>
    <n v="311848000324"/>
    <s v="NO OFICIAL"/>
    <s v="Si"/>
    <s v="IND AV GUAIMARAL COSTADO SUR AEROPUERTO"/>
    <n v="6684910"/>
    <s v="GERMÁN ALONSO GALLO GRAU"/>
    <s v="ggallo@colegiocolombogales.edu.co svelasquez@colegiocolombogales.edu.co "/>
    <x v="14"/>
    <s v="BOGOTÁ"/>
    <s v="INSTITUCIÓN EDUCATIVA RURAL ANTONIO NARIÑO"/>
    <n v="225126000431"/>
    <s v="VDA. CANELON-Cajica"/>
    <s v="(1) 8660292 3125482843"/>
    <s v="ADRIANA JANETH GUZMAN OLAYA"/>
    <s v="janego27@yahoo.com antonionarinocajica@hotmail.com"/>
    <s v="CAJICÁ"/>
    <s v="CUNDINAMARCA"/>
  </r>
  <r>
    <x v="4"/>
    <s v="COLEGIO COLSUBSIDIO CIUDADELA - "/>
    <n v="311001087989"/>
    <s v="NO OFICIAL"/>
    <s v="Si"/>
    <s v="Carrera 111A y Carrera 110, Cl. 83 #110-58"/>
    <s v=" 4318588, 4318181"/>
    <s v="CLAUDIA FERNANDA MONRROY GUERRERO "/>
    <s v="colegioceic@colsubsidio.com&quot;;&quot;colegioceic@colsubsidio.com&quot;)"/>
    <x v="7"/>
    <s v="BOGOTA"/>
    <s v="COMPLEJO EDUCATIVO INTEGRADO DE SOPÓ - CEIS"/>
    <n v="125758002915"/>
    <s v="Calle 3 Sur Carrera 7 El Cerrito"/>
    <s v="8788692-8788693  3003545261"/>
    <s v="JUAN CARLOS AGUIRRE NIETO"/>
    <s v="ceiscolsubsidio@gmail.com, juancarlosaguirrenieto@gmail.com"/>
    <s v="SOPÓ"/>
    <s v="CUNDINAMARCA"/>
  </r>
  <r>
    <x v="4"/>
    <s v="CENTRO DE DESARROLLO HUMANO &quot;CEDHU&quot;"/>
    <n v="315759001495"/>
    <s v="NO OFICIAL"/>
    <s v="Si"/>
    <s v="CL 28 8 50"/>
    <n v="7717333"/>
    <s v="EDGAR HIPOLITO ESLAVA CORREA"/>
    <s v="colegiocedhu@gmail.com,nancy.camargo@cedhu.edu.co"/>
    <x v="17"/>
    <s v="BOYACÁ"/>
    <s v="INSTITUCION EDUCATIVA RAFAEL GUTIERREZ GIRARDOT"/>
    <n v="215759000630"/>
    <s v="VEREDA PRIMERA CHORRERA SECTOR EL PAPAYO"/>
    <m/>
    <s v="LENIN VARGAS  CEBALLOS"/>
    <s v="rafaelgutierrez-educacion@sogamoso-boyaca.gov.co"/>
    <s v="SOGAMOSO"/>
    <s v="Boyacá"/>
  </r>
  <r>
    <x v="4"/>
    <s v="GIMNASIO CAMPESTRE MARIE CURIE"/>
    <n v="425473000866"/>
    <s v="NO OFICIAL"/>
    <s v="Si"/>
    <s v="Carrera 106 Zona Franca Vereda San Francisco"/>
    <s v=" 4188019 Celular 3208374774"/>
    <s v="GERMAN RODRIGUEZ"/>
    <s v="campestremariecurie@yahoo.com&quot;;&quot;campestremariecurie@yahoo.com&quot;)"/>
    <x v="16"/>
    <s v="CUNDINAMARCA"/>
    <s v="I.E. LA MERCED"/>
    <n v="125473000242"/>
    <s v="CALLE 3 NO 2-50"/>
    <s v="8276216"/>
    <s v="JOSE RAFAEL PEÑA FERNANDEZ"/>
    <s v="ielamerced@gmail.com"/>
    <s v="MOSQUERA"/>
    <s v="CUNDINAMARCA"/>
  </r>
  <r>
    <x v="4"/>
    <s v="COL HACIENDA LOS ALCAPARROS"/>
    <n v="311001091145"/>
    <s v="NO OFICIAL"/>
    <s v="Si"/>
    <s v="VIA LA CALERA KM 3 VDA EL SALITRE"/>
    <n v="5922266"/>
    <s v="MARIA TERESA BOTERO MEDINA"/>
    <s v="alcaparros@gmail.com, secretariaacademica@alcaparros.edu.co_x000a_secretariaacademica@alcaparros.edu.co"/>
    <x v="13"/>
    <s v="CUNDINAMARCA"/>
    <s v="INSTITUCIÓN EDUCATIVA .R.D. EL SALITRE"/>
    <n v="225377000163"/>
    <s v="VDA. EL SALITRE"/>
    <n v="8740062"/>
    <s v="MARIO EDUARDO THIRIAT ROJAS"/>
    <s v="colegioelsalitre@hotmail.com"/>
    <s v="CUNDINAMARCA"/>
    <s v="CUNDINAMARCA"/>
  </r>
  <r>
    <x v="4"/>
    <s v="COL NUEVA YORK E.U."/>
    <n v="311769000769"/>
    <s v="NO OFICIAL"/>
    <s v="Si"/>
    <s v="CL 227 49 64"/>
    <s v="6684890 -- 6760408"/>
    <s v="ADELA CRUZ LOPEZ"/>
    <s v="acruz@colegionuevayork.edu.co&quot;;&quot;acruz@colegionuevayork.edu.co&quot;)"/>
    <x v="14"/>
    <m/>
    <s v="I.E. LA BALSA"/>
    <n v="225175000145"/>
    <s v="VEREDA LA BALSA"/>
    <n v="8620084"/>
    <s v="BERTHA INES ALARCON DE DAZA"/>
    <s v="biage571@yahoo.com"/>
    <s v="Chia"/>
    <s v="CUNDINAMARCA"/>
  </r>
  <r>
    <x v="5"/>
    <s v="Colegio Nuevo Cambridge"/>
    <n v="368001000516"/>
    <s v="NO OFICIAL"/>
    <s v="Si"/>
    <s v="Cl. 32 #22-140"/>
    <n v="6386152"/>
    <s v="TELMO PEÑA "/>
    <s v="tpena@Cambridge.edu.co"/>
    <x v="18"/>
    <s v="SANTANDER"/>
    <s v="COL GONZALO JIMENEZ NAVAS"/>
    <n v="168276001904"/>
    <s v="CL 35 7 E 5 LA CUMBRE"/>
    <s v="6581633-11"/>
    <s v="JOSE DE JESUS LOZANO CARDENAS"/>
    <s v="colnavas@gmail.com"/>
    <s v="FLORIDABLANCA"/>
    <s v="SANTANDER"/>
  </r>
  <r>
    <x v="5"/>
    <s v="COL GIMN DEL BOSQUE"/>
    <n v="354001009130"/>
    <s v="NO OFICIAL"/>
    <s v="Si"/>
    <s v="AV 0 3 41"/>
    <s v="575-2101"/>
    <s v="ALEXANDRA TARAZONA ESPINEL"/>
    <s v="secretariageneral@gimnasioelbosque.edu.co&quot;)"/>
    <x v="19"/>
    <s v="NORTE SANTANDER"/>
    <s v="COL CARLOS PEREZ ESCALANTE"/>
    <n v="154001004732"/>
    <s v="CL 13 2 26 BR SAN LUIS"/>
    <n v="5764075"/>
    <s v="ELIAS ALFONSO ARDILA"/>
    <s v="colcarlosperez@yahoo.es"/>
    <s v="CÚCUTA"/>
    <s v="Norte de Santander"/>
  </r>
  <r>
    <x v="5"/>
    <s v="LUIS LOPEZ DE MESA"/>
    <n v="468081000605"/>
    <s v="NO OFICIAL"/>
    <s v="Si"/>
    <s v="CENTRO ECOPETROL"/>
    <s v="6109094 - 6239792"/>
    <s v="GLORIA NELY CABALLERO"/>
    <s v="rectorialopezdemesa@hotmail.com.tino@aspen.edu.co"/>
    <x v="20"/>
    <s v="SANTANDER"/>
    <s v="INSTITUCION EDUCATIVA SAN MARCOS"/>
    <n v="268081000703"/>
    <s v="CORREGIMIENTO EL LLANITO"/>
    <n v="3153752125"/>
    <s v="LUZ MERY CORREDOR BARRIOS"/>
    <s v="luzmeco@yahoo.com"/>
    <s v="BARRANCABERMEJA"/>
    <s v="SANTANDER"/>
  </r>
  <r>
    <x v="5"/>
    <s v="Colegio Goyavier Campestre"/>
    <n v="368276002217"/>
    <s v="NO OFICIAL"/>
    <s v="Si"/>
    <s v="TV 25 1 93"/>
    <s v="6997910 - 6996643 - 3108516587"/>
    <s v="MAURICIO OVIEDO VARON"/>
    <s v="rectoriagoyaviergmail.com,"/>
    <x v="18"/>
    <s v="SANTANDER"/>
    <s v="COLEGIO ECOLOGICO DE FLORIDABLANCA"/>
    <n v="268276000201"/>
    <s v="VEREDA CASIANO"/>
    <n v="6840724"/>
    <s v="JAIME HUGO PULIDO"/>
    <s v="ecologico@semfloridablanca.gov.co"/>
    <s v="FLORIDABLANCA"/>
    <s v="SANTANDER"/>
  </r>
  <r>
    <x v="5"/>
    <s v="LIC NUEVA GENERACION"/>
    <n v="368081003201"/>
    <s v="NO OFICIAL"/>
    <s v="Si"/>
    <s v="KR 15 DG 55 60"/>
    <n v="6201754"/>
    <s v="OLGA RUBIELA ORDOÑEZ ARIAS"/>
    <s v="liceonuevag@yahoo.es rectoria@lng.edu.co"/>
    <x v="20"/>
    <s v="SANTANDER"/>
    <s v="INSTITUCION EDUCTIVA MPAL CAMILO TORRES RESTREPO"/>
    <n v="168081001306"/>
    <s v="DG 60 42 60"/>
    <s v="6103108-3222169661"/>
    <s v="LEONARDO MATEUS BEDOYA"/>
    <s v="camilotorres@sembarrancabermeja.gov.co"/>
    <s v="BARRANCABERMEJA"/>
    <s v="SANTANDER"/>
  </r>
  <r>
    <x v="5"/>
    <s v="COL EL ROSARIO"/>
    <n v="368081000937"/>
    <s v="NO OFICIAL"/>
    <s v="Si"/>
    <s v="IND GERENCIA COMPLEJO BARRANCABERMEJ"/>
    <s v="6208180  3176580910"/>
    <s v="EDGAR GARCIA CANOAS"/>
    <s v="col_rosario@aspaen.edu.co,oedcarcia@aspaen.edu.co"/>
    <x v="20"/>
    <s v="SANTANDER"/>
    <s v="INSTITUCION EDUCATIVA VEINTISEIS DE MARZO"/>
    <n v="168081001471"/>
    <s v="KR 35 58 18"/>
    <s v="6217088-6216396"/>
    <s v="HERNAN ALFONSO SILVA PEÑARANDA"/>
    <s v="heralsipe@hotmail.com"/>
    <s v="BARRANCABERMEJA"/>
    <s v="SANTANDER"/>
  </r>
  <r>
    <x v="5"/>
    <s v="COLEGIO SAN PEDRO CLAVER "/>
    <n v="368001000729"/>
    <s v="NO OFICIAL"/>
    <s v="Si"/>
    <s v="KR 28 47 06"/>
    <n v="6972727"/>
    <s v="LUIS EDUARDO URIBE FERRERO"/>
    <s v="  rector@sanpedro.edu.co"/>
    <x v="21"/>
    <s v="SANTANDER "/>
    <s v="IE Los Colorados"/>
    <n v="168001007821"/>
    <s v="KR 28 A 49 50"/>
    <n v="6738920"/>
    <s v="HNA CAROLINA MORENO BERNAL"/>
    <s v=" hkarolinamb@gmail.com "/>
    <s v="BUCARAMANGA "/>
    <s v="SANTANDER "/>
  </r>
  <r>
    <x v="6"/>
    <s v="LICEO FRANCES PAUL VALERY"/>
    <n v="376001001639"/>
    <s v="NO OFICIAL"/>
    <s v="Si"/>
    <s v="IND CL 50N # 4AN-56"/>
    <s v="4855850 - 51 - 52"/>
    <s v="RENE PAUL SANCHEZ"/>
    <s v="secretaria@lfcali.edu.co; proviseur@lfcali.edu.co"/>
    <x v="22"/>
    <s v="VALLE"/>
    <s v="INSTITUCIÓN EDUCATIVA ANTONIA SANTOS"/>
    <n v="176892000159"/>
    <s v="Kra 4 - 7- 18 Barrio Belalcazar"/>
    <s v="6691170 669 7061"/>
    <s v="LEONTE SERNA PALACIOS"/>
    <s v="rectordigital@gmail.com"/>
    <s v="YUMBO"/>
    <s v="Valle del Cauca"/>
  </r>
  <r>
    <x v="6"/>
    <s v="COLEGIO LACORDAIRE"/>
    <n v="376001001388"/>
    <s v="NO OFICIAL"/>
    <s v="Si"/>
    <s v="CL 5 89 70"/>
    <s v="332-5706"/>
    <s v="HECTOR MAURICIO VARGAS"/>
    <s v="sacademica@lacordaire.edu.co;  rector@lacordaire.edu.co,rector@lacordaire.edu.co"/>
    <x v="22"/>
    <s v="VALLE"/>
    <s v="INSTITUCIÓN EDUCATIVA NORMAL SUPERIOR FARALLONES CALI"/>
    <n v="176001002253"/>
    <s v="KR 22 2 65 OESTE"/>
    <n v="5587300"/>
    <s v=" DIEGO SALCEDO MONTOYA"/>
    <m/>
    <s v="CALI"/>
    <s v="Valle del Cauca"/>
  </r>
  <r>
    <x v="6"/>
    <s v="COLEGIO COLOMBO BRITÁNICO"/>
    <n v="376001002279"/>
    <s v="NO OFICIAL"/>
    <s v="Si"/>
    <s v="CRA 125 # 10-51 CASA # 69"/>
    <n v="5555385"/>
    <s v="JOHN PETER ZUMAN"/>
    <s v="rectoria@ccbcali.edu.co; jzuman@ccbcali.edu.co,"/>
    <x v="22"/>
    <s v="VALLE"/>
    <s v="INSTITUCIÓN EDUCATIVA REPUBLICA DE ISRAEL"/>
    <n v="176001005091"/>
    <s v="Cra. 3 # 43-49"/>
    <n v="4452425"/>
    <s v="Rosa María Salguero"/>
    <s v="iericentral@hotmail.com"/>
    <s v="CALI"/>
    <s v="Valle del Cauca"/>
  </r>
  <r>
    <x v="6"/>
    <s v="COLEGIO LA ARBOLEDA - SEDE PRINCIPAL"/>
    <n v="476001029953"/>
    <s v="NO OFICIAL"/>
    <s v="Si"/>
    <s v="KR 125 2 80"/>
    <n v="5553405"/>
    <s v="GERMAN ERNESTO NIETO"/>
    <s v="rector@laarboleda.edu.co; secreacademica@laarboleda.edu.co, "/>
    <x v="22"/>
    <s v="VALLE"/>
    <s v="INSTITUCIÓN EDUCATIVA PANCE"/>
    <n v="276001008574"/>
    <s v="KILOMETRO 1 VIA LA VORAGINE"/>
    <m/>
    <s v="YOLANDA VARELA MARMOLEJO"/>
    <s v="yolandavarelamarmolejo@gmail.com"/>
    <s v="CALI"/>
    <s v="Valle del Cauca"/>
  </r>
  <r>
    <x v="6"/>
    <s v="NORMAL SUPERIOR SANTIAGO DE CALI"/>
    <n v="176001004531"/>
    <s v="OFICIAL"/>
    <s v="Si"/>
    <s v="KR 33 A 12 60"/>
    <s v="3364797-98"/>
    <s v="FERNANDO WALTER MARTINEZ MORENO"/>
    <s v="normasuperiorcali@hotmail.com"/>
    <x v="22"/>
    <s v="VALLE"/>
    <s v="INSTITUCIÓN EDUCATIVA LUIS FERNANDO CAICEDO"/>
    <n v="176001008766"/>
    <m/>
    <n v="3154479539"/>
    <s v="DIEGO FERNANDO CARDONA"/>
    <s v="lictorium@gmail.com"/>
    <s v="CALI"/>
    <s v="Valle del Cauca"/>
  </r>
  <r>
    <x v="6"/>
    <s v="NST. EDUC. TEC. DE COMERCIO SIMON RODRIGUEZ"/>
    <n v="176001001729"/>
    <s v="OFICIAL"/>
    <s v="Si"/>
    <s v=" KR 1 D BIS 49 98"/>
    <n v="4462311"/>
    <s v="ISABEL CRISTINA REYES RAMOS"/>
    <s v="iesimonrodriguez@hotmail.com, iscrera@hotmail.com"/>
    <x v="22"/>
    <s v="VALLE"/>
    <s v="INSTITUCIÓN EDUCATIVA ALBERTO CARVAJAL BORRERO"/>
    <n v="176001001681"/>
    <s v="KR 14 58 00"/>
    <n v="4413443"/>
    <s v="EDINSON CASTILLO CEBALLOS"/>
    <s v="admin@iealbertocarvajalcali.edu.co"/>
    <s v="CALI"/>
    <s v="Valle del Cauca"/>
  </r>
  <r>
    <x v="6"/>
    <s v="COLEGIO JEFFERSON"/>
    <n v="376892000042"/>
    <s v="NO OFICIAL"/>
    <s v="Si"/>
    <s v="CARRET A DAPA KM 1"/>
    <n v="6582700"/>
    <s v="JUAN PABLO CAICEDO SERRANO"/>
    <s v="asisrectoria@jefferson.edu.co; rectoria@jefferson.edu.co"/>
    <x v="23"/>
    <s v="VALLE"/>
    <s v="INSTITUCIÓN EDUCATIVA  MAYOR DE YUMBO"/>
    <n v="176892000079"/>
    <s v="CL 12 11 81"/>
    <s v="6691940 -6696541"/>
    <s v="JAVIER GIRALDO"/>
    <s v="jgiraldo-52@hotmail.com"/>
    <s v="YUMBO"/>
    <s v="Valle del Cauca"/>
  </r>
  <r>
    <x v="6"/>
    <s v="COLEGIO FRANCISCANO PÍO XII"/>
    <n v="376001002350"/>
    <s v="NO OFICIAL"/>
    <s v="Si"/>
    <s v="IND KILOMETRO 4 VÍA JAMUNDÍ VALLE DEL LÍLI"/>
    <n v="5552727"/>
    <s v="FRAY JOAQUIN ARTURO ECHEVERRY HINCAPIE"/>
    <s v=" secregeneral@pioxii.edu.co,rectoria@pioxii.edu.co, j_arturo51@hotmail.com"/>
    <x v="22"/>
    <s v="VALLE"/>
    <s v="INSTITUCIÓN EDUCATIVA JOAQUÍN DE CAYZEDO Y CUERO"/>
    <n v="176001005716"/>
    <s v="KR 35 15 33"/>
    <n v="3352201"/>
    <s v="OSCAR EDUARDO POMBO BURITICA"/>
    <s v="profepb@gmail.com"/>
    <s v="CALI"/>
    <s v="Valle del Cauca"/>
  </r>
  <r>
    <x v="6"/>
    <s v="COLEGIO BILINGUE DIANA OESE"/>
    <n v="376001013441"/>
    <s v="NO OFICIAL"/>
    <s v="Si"/>
    <s v="LA BUITRERA KM.3"/>
    <s v="3259000 -3259001"/>
    <s v="MARIA ESPERANZA RIVAS MONTES"/>
    <s v=" s.general@coldianaoese.com; e.lizita2009@hotmail.com"/>
    <x v="22"/>
    <s v="VALLE"/>
    <s v="INSTITUCIÓN EDUCATIVA LA BUITRERA"/>
    <n v="276001005184"/>
    <s v="K.3 CORREGIMIENTO LA BUITRERA"/>
    <n v="3259132"/>
    <s v="CARMEN ELISA CARVAJAL ESTELA"/>
    <s v="carmenegocios@hotmail.com"/>
    <s v="CALI"/>
    <s v="Valle del Cauc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36" firstHeaderRow="1" firstDataRow="1" firstDataCol="1"/>
  <pivotFields count="1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1"/>
        <item x="20"/>
        <item x="5"/>
        <item x="7"/>
        <item x="14"/>
        <item x="21"/>
        <item x="22"/>
        <item x="4"/>
        <item x="15"/>
        <item x="19"/>
        <item x="0"/>
        <item x="18"/>
        <item x="13"/>
        <item x="8"/>
        <item x="1"/>
        <item x="16"/>
        <item x="9"/>
        <item x="6"/>
        <item x="3"/>
        <item x="2"/>
        <item x="17"/>
        <item x="12"/>
        <item x="1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9"/>
  </rowFields>
  <rowItems count="33">
    <i>
      <x/>
    </i>
    <i r="1">
      <x v="10"/>
    </i>
    <i r="1">
      <x v="14"/>
    </i>
    <i r="1">
      <x v="18"/>
    </i>
    <i r="1">
      <x v="19"/>
    </i>
    <i>
      <x v="1"/>
    </i>
    <i r="1">
      <x v="2"/>
    </i>
    <i r="1">
      <x v="7"/>
    </i>
    <i r="1">
      <x v="17"/>
    </i>
    <i>
      <x v="2"/>
    </i>
    <i r="1">
      <x v="3"/>
    </i>
    <i>
      <x v="3"/>
    </i>
    <i r="1">
      <x/>
    </i>
    <i r="1">
      <x v="13"/>
    </i>
    <i r="1">
      <x v="16"/>
    </i>
    <i r="1">
      <x v="22"/>
    </i>
    <i>
      <x v="4"/>
    </i>
    <i r="1">
      <x v="3"/>
    </i>
    <i r="1">
      <x v="4"/>
    </i>
    <i r="1">
      <x v="8"/>
    </i>
    <i r="1">
      <x v="12"/>
    </i>
    <i r="1">
      <x v="15"/>
    </i>
    <i r="1">
      <x v="20"/>
    </i>
    <i r="1">
      <x v="21"/>
    </i>
    <i>
      <x v="5"/>
    </i>
    <i r="1">
      <x v="1"/>
    </i>
    <i r="1">
      <x v="5"/>
    </i>
    <i r="1">
      <x v="9"/>
    </i>
    <i r="1">
      <x v="11"/>
    </i>
    <i>
      <x v="6"/>
    </i>
    <i r="1">
      <x v="6"/>
    </i>
    <i r="1">
      <x v="23"/>
    </i>
    <i t="grand">
      <x/>
    </i>
  </rowItems>
  <colItems count="1">
    <i/>
  </colItems>
  <dataFields count="1">
    <dataField name="Cuenta de NONBRE DEL COLEG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anarias65@hotmail.com" TargetMode="External"/><Relationship Id="rId21" Type="http://schemas.openxmlformats.org/officeDocument/2006/relationships/hyperlink" Target="mailto:korhal22@hotmail.com" TargetMode="External"/><Relationship Id="rId42" Type="http://schemas.openxmlformats.org/officeDocument/2006/relationships/hyperlink" Target="mailto:coldimenorah14@redp.edu.co" TargetMode="External"/><Relationship Id="rId47" Type="http://schemas.openxmlformats.org/officeDocument/2006/relationships/hyperlink" Target="mailto:coldigeneralsantan1@redp.edu.co" TargetMode="External"/><Relationship Id="rId63" Type="http://schemas.openxmlformats.org/officeDocument/2006/relationships/hyperlink" Target="mailto:iedilacalera1976@gmail.com" TargetMode="External"/><Relationship Id="rId68" Type="http://schemas.openxmlformats.org/officeDocument/2006/relationships/hyperlink" Target="mailto:Info@liceojuanramonjimenez.edu.co%20/" TargetMode="External"/><Relationship Id="rId84" Type="http://schemas.openxmlformats.org/officeDocument/2006/relationships/hyperlink" Target="mailto:tpena@Cambridge.edu.co" TargetMode="External"/><Relationship Id="rId89" Type="http://schemas.openxmlformats.org/officeDocument/2006/relationships/hyperlink" Target="mailto:rectordigital@gmail.com" TargetMode="External"/><Relationship Id="rId16" Type="http://schemas.openxmlformats.org/officeDocument/2006/relationships/hyperlink" Target="mailto:ritarosa50@hotmail.com" TargetMode="External"/><Relationship Id="rId11" Type="http://schemas.openxmlformats.org/officeDocument/2006/relationships/hyperlink" Target="mailto:maggyr7@hotmail.com" TargetMode="External"/><Relationship Id="rId32" Type="http://schemas.openxmlformats.org/officeDocument/2006/relationships/hyperlink" Target="mailto:eumagr79@hotmail.com" TargetMode="External"/><Relationship Id="rId37" Type="http://schemas.openxmlformats.org/officeDocument/2006/relationships/hyperlink" Target="mailto:campestremonteverde@redp.edu.co" TargetMode="External"/><Relationship Id="rId53" Type="http://schemas.openxmlformats.org/officeDocument/2006/relationships/hyperlink" Target="mailto:SECRETARIACOLROSARIO@UNE%20.NET.CO" TargetMode="External"/><Relationship Id="rId58" Type="http://schemas.openxmlformats.org/officeDocument/2006/relationships/hyperlink" Target="mailto:rectoria@horizontes.edu.co" TargetMode="External"/><Relationship Id="rId74" Type="http://schemas.openxmlformats.org/officeDocument/2006/relationships/hyperlink" Target="mailto:colegiolapradera@hotmail.com" TargetMode="External"/><Relationship Id="rId79" Type="http://schemas.openxmlformats.org/officeDocument/2006/relationships/hyperlink" Target="mailto:mabella@hotmail.com" TargetMode="External"/><Relationship Id="rId5" Type="http://schemas.openxmlformats.org/officeDocument/2006/relationships/hyperlink" Target="mailto:iesb627@hotmail.com%20,angelacastanog1234@hotmail.com" TargetMode="External"/><Relationship Id="rId90" Type="http://schemas.openxmlformats.org/officeDocument/2006/relationships/hyperlink" Target="mailto:jgiraldo-52@hotmail.com" TargetMode="External"/><Relationship Id="rId95" Type="http://schemas.openxmlformats.org/officeDocument/2006/relationships/hyperlink" Target="mailto:rectoria@itc.edu.co" TargetMode="External"/><Relationship Id="rId22" Type="http://schemas.openxmlformats.org/officeDocument/2006/relationships/hyperlink" Target="mailto:joaco2143@hotmail.com" TargetMode="External"/><Relationship Id="rId27" Type="http://schemas.openxmlformats.org/officeDocument/2006/relationships/hyperlink" Target="mailto:colegiomixtolapopa@hotmail.com" TargetMode="External"/><Relationship Id="rId43" Type="http://schemas.openxmlformats.org/officeDocument/2006/relationships/hyperlink" Target="mailto:rectoria@itc.edu.co" TargetMode="External"/><Relationship Id="rId48" Type="http://schemas.openxmlformats.org/officeDocument/2006/relationships/hyperlink" Target="mailto:coldigerardoparede11@redp.edu.co" TargetMode="External"/><Relationship Id="rId64" Type="http://schemas.openxmlformats.org/officeDocument/2006/relationships/hyperlink" Target="mailto:rectoria@josemaxleon.edu.co" TargetMode="External"/><Relationship Id="rId69" Type="http://schemas.openxmlformats.org/officeDocument/2006/relationships/hyperlink" Target="mailto:jmorosal@hotmail.com" TargetMode="External"/><Relationship Id="rId80" Type="http://schemas.openxmlformats.org/officeDocument/2006/relationships/hyperlink" Target="mailto:camilotorres@sembarrancabermeja.gov.co" TargetMode="External"/><Relationship Id="rId85" Type="http://schemas.openxmlformats.org/officeDocument/2006/relationships/hyperlink" Target="mailto:colnavas@gmail.com" TargetMode="External"/><Relationship Id="rId3" Type="http://schemas.openxmlformats.org/officeDocument/2006/relationships/hyperlink" Target="mailto:info@barroblanco.edu.co" TargetMode="External"/><Relationship Id="rId12" Type="http://schemas.openxmlformats.org/officeDocument/2006/relationships/hyperlink" Target="mailto:marite@montessoricartagena.edu.co" TargetMode="External"/><Relationship Id="rId17" Type="http://schemas.openxmlformats.org/officeDocument/2006/relationships/hyperlink" Target="mailto:colegiolaanunciacion@gmail.com" TargetMode="External"/><Relationship Id="rId25" Type="http://schemas.openxmlformats.org/officeDocument/2006/relationships/hyperlink" Target="mailto:hgonzalez@comfamiliar.org" TargetMode="External"/><Relationship Id="rId33" Type="http://schemas.openxmlformats.org/officeDocument/2006/relationships/hyperlink" Target="mailto:info@buen%20consejo.edu.co" TargetMode="External"/><Relationship Id="rId38" Type="http://schemas.openxmlformats.org/officeDocument/2006/relationships/hyperlink" Target="mailto:cedcalasanz@yahoo.es" TargetMode="External"/><Relationship Id="rId46" Type="http://schemas.openxmlformats.org/officeDocument/2006/relationships/hyperlink" Target="mailto:cedricaurte14@redp.edu.co" TargetMode="External"/><Relationship Id="rId59" Type="http://schemas.openxmlformats.org/officeDocument/2006/relationships/hyperlink" Target="mailto:josejesuslondono@gmail.com" TargetMode="External"/><Relationship Id="rId67" Type="http://schemas.openxmlformats.org/officeDocument/2006/relationships/hyperlink" Target="mailto:antonionarinocajica@hotmail.com" TargetMode="External"/><Relationship Id="rId20" Type="http://schemas.openxmlformats.org/officeDocument/2006/relationships/hyperlink" Target="mailto:aceuriel@hotmail.com" TargetMode="External"/><Relationship Id="rId41" Type="http://schemas.openxmlformats.org/officeDocument/2006/relationships/hyperlink" Target="mailto:rectoria@itc.edu.co" TargetMode="External"/><Relationship Id="rId54" Type="http://schemas.openxmlformats.org/officeDocument/2006/relationships/hyperlink" Target="mailto:colcristo@gmail.com" TargetMode="External"/><Relationship Id="rId62" Type="http://schemas.openxmlformats.org/officeDocument/2006/relationships/hyperlink" Target="mailto:tilata@colegiotilata.edu.co,mariaisabelcasas@colegiotilata.edu.co" TargetMode="External"/><Relationship Id="rId70" Type="http://schemas.openxmlformats.org/officeDocument/2006/relationships/hyperlink" Target="mailto:iedindustrial@yahoo.es" TargetMode="External"/><Relationship Id="rId75" Type="http://schemas.openxmlformats.org/officeDocument/2006/relationships/hyperlink" Target="mailto:secretariageneral@gimnasioelbosque.edu.co%22)" TargetMode="External"/><Relationship Id="rId83" Type="http://schemas.openxmlformats.org/officeDocument/2006/relationships/hyperlink" Target="mailto:ecologico@semfloridablanca.gov.co" TargetMode="External"/><Relationship Id="rId88" Type="http://schemas.openxmlformats.org/officeDocument/2006/relationships/hyperlink" Target="mailto:yolandavarelamarmolejo@gmail.com" TargetMode="External"/><Relationship Id="rId91" Type="http://schemas.openxmlformats.org/officeDocument/2006/relationships/hyperlink" Target="mailto:victorpagano@hotmail.com" TargetMode="External"/><Relationship Id="rId96" Type="http://schemas.openxmlformats.org/officeDocument/2006/relationships/hyperlink" Target="mailto:lnalagustinnietoca14@redp.edu.co" TargetMode="External"/><Relationship Id="rId1" Type="http://schemas.openxmlformats.org/officeDocument/2006/relationships/hyperlink" Target="mailto:ierv14@yahoo.es" TargetMode="External"/><Relationship Id="rId6" Type="http://schemas.openxmlformats.org/officeDocument/2006/relationships/hyperlink" Target="mailto:ie.feyalegriapopular@gmail.com" TargetMode="External"/><Relationship Id="rId15" Type="http://schemas.openxmlformats.org/officeDocument/2006/relationships/hyperlink" Target="mailto:colegiodelasallecartagena@hotmail.com" TargetMode="External"/><Relationship Id="rId23" Type="http://schemas.openxmlformats.org/officeDocument/2006/relationships/hyperlink" Target="mailto:colbifficartagena@yahoo.es" TargetMode="External"/><Relationship Id="rId28" Type="http://schemas.openxmlformats.org/officeDocument/2006/relationships/hyperlink" Target="mailto:GUERISA7@JAHOO.COM" TargetMode="External"/><Relationship Id="rId36" Type="http://schemas.openxmlformats.org/officeDocument/2006/relationships/hyperlink" Target="mailto:cmontoya@altamira.edu.co" TargetMode="External"/><Relationship Id="rId49" Type="http://schemas.openxmlformats.org/officeDocument/2006/relationships/hyperlink" Target="mailto:escdirepdevenezuel14@redp.edu.co;" TargetMode="External"/><Relationship Id="rId57" Type="http://schemas.openxmlformats.org/officeDocument/2006/relationships/hyperlink" Target="mailto:info@tallersanmiguel.edu.co,info@tallersanmiguel.edu.co" TargetMode="External"/><Relationship Id="rId10" Type="http://schemas.openxmlformats.org/officeDocument/2006/relationships/hyperlink" Target="mailto:rectoria@salesianoscartagena.edu.co" TargetMode="External"/><Relationship Id="rId31" Type="http://schemas.openxmlformats.org/officeDocument/2006/relationships/hyperlink" Target="mailto:cgallego@hotmail.com" TargetMode="External"/><Relationship Id="rId44" Type="http://schemas.openxmlformats.org/officeDocument/2006/relationships/hyperlink" Target="mailto:cedpanamericana14@redp.edu.co" TargetMode="External"/><Relationship Id="rId52" Type="http://schemas.openxmlformats.org/officeDocument/2006/relationships/hyperlink" Target="mailto:coldisimonrodrigue2@redp.edu.co" TargetMode="External"/><Relationship Id="rId60" Type="http://schemas.openxmlformats.org/officeDocument/2006/relationships/hyperlink" Target="mailto:campestremariecurie@yahoo.com" TargetMode="External"/><Relationship Id="rId65" Type="http://schemas.openxmlformats.org/officeDocument/2006/relationships/hyperlink" Target="mailto:enriquetianos@hotmail.com" TargetMode="External"/><Relationship Id="rId73" Type="http://schemas.openxmlformats.org/officeDocument/2006/relationships/hyperlink" Target="mailto:rectoria@gimnasiovermont.edu.co" TargetMode="External"/><Relationship Id="rId78" Type="http://schemas.openxmlformats.org/officeDocument/2006/relationships/hyperlink" Target="mailto:heralsipe@hotmail.com" TargetMode="External"/><Relationship Id="rId81" Type="http://schemas.openxmlformats.org/officeDocument/2006/relationships/hyperlink" Target="mailto:rectorialopezdemesa@hotmail.com.tino@aspen.edu.co" TargetMode="External"/><Relationship Id="rId86" Type="http://schemas.openxmlformats.org/officeDocument/2006/relationships/hyperlink" Target="mailto:carmenegocios@hotmail.com" TargetMode="External"/><Relationship Id="rId94" Type="http://schemas.openxmlformats.org/officeDocument/2006/relationships/hyperlink" Target="mailto:magaly582@hotmail" TargetMode="External"/><Relationship Id="rId99" Type="http://schemas.openxmlformats.org/officeDocument/2006/relationships/hyperlink" Target="mailto:colsimonbolivar11@redp.edu.co" TargetMode="External"/><Relationship Id="rId4" Type="http://schemas.openxmlformats.org/officeDocument/2006/relationships/hyperlink" Target="mailto:marianotobon@gmail.com" TargetMode="External"/><Relationship Id="rId9" Type="http://schemas.openxmlformats.org/officeDocument/2006/relationships/hyperlink" Target="mailto:rectoria@juanmariacespedes.edu.co" TargetMode="External"/><Relationship Id="rId13" Type="http://schemas.openxmlformats.org/officeDocument/2006/relationships/hyperlink" Target="mailto:elsigarrido@hotmail.com" TargetMode="External"/><Relationship Id="rId18" Type="http://schemas.openxmlformats.org/officeDocument/2006/relationships/hyperlink" Target="mailto:ieantonionarino@hotmail.com;" TargetMode="External"/><Relationship Id="rId39" Type="http://schemas.openxmlformats.org/officeDocument/2006/relationships/hyperlink" Target="mailto:coldeliazapataoliv@redp.edu.co" TargetMode="External"/><Relationship Id="rId34" Type="http://schemas.openxmlformats.org/officeDocument/2006/relationships/hyperlink" Target="mailto:cdmartin@colegiolamedallamilagrosa.edu.co" TargetMode="External"/><Relationship Id="rId50" Type="http://schemas.openxmlformats.org/officeDocument/2006/relationships/hyperlink" Target="mailto:maligiadel@gmail.com" TargetMode="External"/><Relationship Id="rId55" Type="http://schemas.openxmlformats.org/officeDocument/2006/relationships/hyperlink" Target="mailto:academica@institutosanrafael.edu.co" TargetMode="External"/><Relationship Id="rId76" Type="http://schemas.openxmlformats.org/officeDocument/2006/relationships/hyperlink" Target="mailto:colcarlosperez@yahoo.es" TargetMode="External"/><Relationship Id="rId97" Type="http://schemas.openxmlformats.org/officeDocument/2006/relationships/hyperlink" Target="mailto:rectoria@itc.edu.co" TargetMode="External"/><Relationship Id="rId7" Type="http://schemas.openxmlformats.org/officeDocument/2006/relationships/hyperlink" Target="mailto:iesantajuana@gmail.com" TargetMode="External"/><Relationship Id="rId71" Type="http://schemas.openxmlformats.org/officeDocument/2006/relationships/hyperlink" Target="mailto:colegioceic@colsubsidio.com" TargetMode="External"/><Relationship Id="rId92" Type="http://schemas.openxmlformats.org/officeDocument/2006/relationships/hyperlink" Target="mailto:normasuperiorcali@hotmail.com" TargetMode="External"/><Relationship Id="rId2" Type="http://schemas.openxmlformats.org/officeDocument/2006/relationships/hyperlink" Target="mailto:baltazarsalazar2012@gmail.com" TargetMode="External"/><Relationship Id="rId29" Type="http://schemas.openxmlformats.org/officeDocument/2006/relationships/hyperlink" Target="mailto:rectoria@redboston.edu.co" TargetMode="External"/><Relationship Id="rId24" Type="http://schemas.openxmlformats.org/officeDocument/2006/relationships/hyperlink" Target="mailto:sanjuandamasco@hotmail.com" TargetMode="External"/><Relationship Id="rId40" Type="http://schemas.openxmlformats.org/officeDocument/2006/relationships/hyperlink" Target="mailto:coldicristobalcolo1@redp.edu.co" TargetMode="External"/><Relationship Id="rId45" Type="http://schemas.openxmlformats.org/officeDocument/2006/relationships/hyperlink" Target="mailto:rectoria@itc.edu.co" TargetMode="External"/><Relationship Id="rId66" Type="http://schemas.openxmlformats.org/officeDocument/2006/relationships/hyperlink" Target="mailto:ggallo@colegiocolombogales.edu.co%20/" TargetMode="External"/><Relationship Id="rId87" Type="http://schemas.openxmlformats.org/officeDocument/2006/relationships/hyperlink" Target="mailto:iericentral@hotmail.com" TargetMode="External"/><Relationship Id="rId61" Type="http://schemas.openxmlformats.org/officeDocument/2006/relationships/hyperlink" Target="mailto:colegioelsalitre@hotmail.com" TargetMode="External"/><Relationship Id="rId82" Type="http://schemas.openxmlformats.org/officeDocument/2006/relationships/hyperlink" Target="mailto:luzmeco@yahoo.com" TargetMode="External"/><Relationship Id="rId19" Type="http://schemas.openxmlformats.org/officeDocument/2006/relationships/hyperlink" Target="mailto:ynunez@comfenalco.com" TargetMode="External"/><Relationship Id="rId14" Type="http://schemas.openxmlformats.org/officeDocument/2006/relationships/hyperlink" Target="mailto:iepuertorey@hotmail.com" TargetMode="External"/><Relationship Id="rId30" Type="http://schemas.openxmlformats.org/officeDocument/2006/relationships/hyperlink" Target="mailto:pasierac202@hotmail.com" TargetMode="External"/><Relationship Id="rId35" Type="http://schemas.openxmlformats.org/officeDocument/2006/relationships/hyperlink" Target="mailto:ccebm187@hotmail.com" TargetMode="External"/><Relationship Id="rId56" Type="http://schemas.openxmlformats.org/officeDocument/2006/relationships/hyperlink" Target="mailto:contact@lfp.edu.co,mpardoux@lfp.edu.co" TargetMode="External"/><Relationship Id="rId77" Type="http://schemas.openxmlformats.org/officeDocument/2006/relationships/hyperlink" Target="mailto:col_rosario@aspaen.edu.co,oedcarcia@aspaen.edu.co" TargetMode="External"/><Relationship Id="rId100" Type="http://schemas.openxmlformats.org/officeDocument/2006/relationships/hyperlink" Target="mailto:cededuardosantos14@redp.edu.co" TargetMode="External"/><Relationship Id="rId8" Type="http://schemas.openxmlformats.org/officeDocument/2006/relationships/hyperlink" Target="mailto:ieagroecologicalaplaya@gmail.com" TargetMode="External"/><Relationship Id="rId51" Type="http://schemas.openxmlformats.org/officeDocument/2006/relationships/hyperlink" Target="mailto:s.academica@gimnasiofontana.edu.co," TargetMode="External"/><Relationship Id="rId72" Type="http://schemas.openxmlformats.org/officeDocument/2006/relationships/hyperlink" Target="mailto:ceiscolsubsidio@gmail.com" TargetMode="External"/><Relationship Id="rId93" Type="http://schemas.openxmlformats.org/officeDocument/2006/relationships/hyperlink" Target="mailto:lictorium@gmail.com" TargetMode="External"/><Relationship Id="rId98" Type="http://schemas.openxmlformats.org/officeDocument/2006/relationships/hyperlink" Target="mailto:ipnfemenino14@redp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legiolaanunciacion@gmail.com" TargetMode="External"/><Relationship Id="rId13" Type="http://schemas.openxmlformats.org/officeDocument/2006/relationships/hyperlink" Target="mailto:joaco2143@hotmail.com" TargetMode="External"/><Relationship Id="rId18" Type="http://schemas.openxmlformats.org/officeDocument/2006/relationships/hyperlink" Target="mailto:colegiomixtolapopa@hotmail.com" TargetMode="External"/><Relationship Id="rId3" Type="http://schemas.openxmlformats.org/officeDocument/2006/relationships/hyperlink" Target="mailto:marite@montessoricartagena.edu.co" TargetMode="External"/><Relationship Id="rId7" Type="http://schemas.openxmlformats.org/officeDocument/2006/relationships/hyperlink" Target="mailto:ritarosa50@hotmail.com" TargetMode="External"/><Relationship Id="rId12" Type="http://schemas.openxmlformats.org/officeDocument/2006/relationships/hyperlink" Target="mailto:korhal22@hotmail.com" TargetMode="External"/><Relationship Id="rId17" Type="http://schemas.openxmlformats.org/officeDocument/2006/relationships/hyperlink" Target="mailto:marianarias65@hotmail.com" TargetMode="External"/><Relationship Id="rId2" Type="http://schemas.openxmlformats.org/officeDocument/2006/relationships/hyperlink" Target="mailto:maggyr7@hotmail.com" TargetMode="External"/><Relationship Id="rId16" Type="http://schemas.openxmlformats.org/officeDocument/2006/relationships/hyperlink" Target="mailto:hgonzalez@comfamiliar.org" TargetMode="External"/><Relationship Id="rId1" Type="http://schemas.openxmlformats.org/officeDocument/2006/relationships/hyperlink" Target="mailto:rectoria@salesianoscartagena.edu.co" TargetMode="External"/><Relationship Id="rId6" Type="http://schemas.openxmlformats.org/officeDocument/2006/relationships/hyperlink" Target="mailto:colegiodelasallecartagena@hotmail.com" TargetMode="External"/><Relationship Id="rId11" Type="http://schemas.openxmlformats.org/officeDocument/2006/relationships/hyperlink" Target="mailto:aceuriel@hotmail.com" TargetMode="External"/><Relationship Id="rId5" Type="http://schemas.openxmlformats.org/officeDocument/2006/relationships/hyperlink" Target="mailto:iepuertorey@hotmail.com" TargetMode="External"/><Relationship Id="rId15" Type="http://schemas.openxmlformats.org/officeDocument/2006/relationships/hyperlink" Target="mailto:sanjuandamasco@hotmail.com" TargetMode="External"/><Relationship Id="rId10" Type="http://schemas.openxmlformats.org/officeDocument/2006/relationships/hyperlink" Target="mailto:ynunez@comfenalco.com" TargetMode="External"/><Relationship Id="rId4" Type="http://schemas.openxmlformats.org/officeDocument/2006/relationships/hyperlink" Target="mailto:elsigarrido@hotmail.com" TargetMode="External"/><Relationship Id="rId9" Type="http://schemas.openxmlformats.org/officeDocument/2006/relationships/hyperlink" Target="mailto:ieantonionarino@hotmail.com;" TargetMode="External"/><Relationship Id="rId14" Type="http://schemas.openxmlformats.org/officeDocument/2006/relationships/hyperlink" Target="mailto:colbifficartagena@yahoo.e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lnalantoniasantos14@redp.edu.co" TargetMode="External"/><Relationship Id="rId21" Type="http://schemas.openxmlformats.org/officeDocument/2006/relationships/hyperlink" Target="mailto:cedricaurte14@redp.edu.co" TargetMode="External"/><Relationship Id="rId34" Type="http://schemas.openxmlformats.org/officeDocument/2006/relationships/hyperlink" Target="mailto:academica@institutosanrafael.edu.co" TargetMode="External"/><Relationship Id="rId42" Type="http://schemas.openxmlformats.org/officeDocument/2006/relationships/hyperlink" Target="mailto:biage571@yahoo.com" TargetMode="External"/><Relationship Id="rId47" Type="http://schemas.openxmlformats.org/officeDocument/2006/relationships/hyperlink" Target="mailto:rectorialopezdemesa@hotmail.com.tino@aspen.edu.co" TargetMode="External"/><Relationship Id="rId50" Type="http://schemas.openxmlformats.org/officeDocument/2006/relationships/hyperlink" Target="mailto:camilotorres@sembarrancabermeja.gov.co" TargetMode="External"/><Relationship Id="rId55" Type="http://schemas.openxmlformats.org/officeDocument/2006/relationships/hyperlink" Target="mailto:yolandavarelamarmolejo@gmail.com" TargetMode="External"/><Relationship Id="rId63" Type="http://schemas.openxmlformats.org/officeDocument/2006/relationships/hyperlink" Target="mailto:mmendivilc@gmail.com;" TargetMode="External"/><Relationship Id="rId7" Type="http://schemas.openxmlformats.org/officeDocument/2006/relationships/hyperlink" Target="mailto:ierv14@yahoo.es" TargetMode="External"/><Relationship Id="rId2" Type="http://schemas.openxmlformats.org/officeDocument/2006/relationships/hyperlink" Target="mailto:iesb627@hotmail.com%20,angelacastanog1234@hotmail.com" TargetMode="External"/><Relationship Id="rId16" Type="http://schemas.openxmlformats.org/officeDocument/2006/relationships/hyperlink" Target="mailto:coldiagustinfernan1@redp.edu.co" TargetMode="External"/><Relationship Id="rId29" Type="http://schemas.openxmlformats.org/officeDocument/2006/relationships/hyperlink" Target="mailto:nicolasalbeirog@yahoo.com" TargetMode="External"/><Relationship Id="rId11" Type="http://schemas.openxmlformats.org/officeDocument/2006/relationships/hyperlink" Target="mailto:GUERISA7@JAHOO.COM" TargetMode="External"/><Relationship Id="rId24" Type="http://schemas.openxmlformats.org/officeDocument/2006/relationships/hyperlink" Target="mailto:maligiadel@gmail.com" TargetMode="External"/><Relationship Id="rId32" Type="http://schemas.openxmlformats.org/officeDocument/2006/relationships/hyperlink" Target="mailto:marcelogallego@gmail.com" TargetMode="External"/><Relationship Id="rId37" Type="http://schemas.openxmlformats.org/officeDocument/2006/relationships/hyperlink" Target="mailto:rectoria@josemaxleon.edu.co" TargetMode="External"/><Relationship Id="rId40" Type="http://schemas.openxmlformats.org/officeDocument/2006/relationships/hyperlink" Target="mailto:rafaelgutierrez-educacion@sogamoso-boyaca.gov.co" TargetMode="External"/><Relationship Id="rId45" Type="http://schemas.openxmlformats.org/officeDocument/2006/relationships/hyperlink" Target="mailto:secretariageneral@gimnasioelbosque.edu.co%22)" TargetMode="External"/><Relationship Id="rId53" Type="http://schemas.openxmlformats.org/officeDocument/2006/relationships/hyperlink" Target="mailto:rectordigital@gmail.com" TargetMode="External"/><Relationship Id="rId58" Type="http://schemas.openxmlformats.org/officeDocument/2006/relationships/hyperlink" Target="mailto:admin@iealbertocarvajalcali.edu.co" TargetMode="External"/><Relationship Id="rId66" Type="http://schemas.openxmlformats.org/officeDocument/2006/relationships/hyperlink" Target="mailto:jmobando@hotmai.com" TargetMode="External"/><Relationship Id="rId5" Type="http://schemas.openxmlformats.org/officeDocument/2006/relationships/hyperlink" Target="mailto:iesantajuana@gmail.com" TargetMode="External"/><Relationship Id="rId61" Type="http://schemas.openxmlformats.org/officeDocument/2006/relationships/hyperlink" Target="mailto:carmenegocios@hotmail.com" TargetMode="External"/><Relationship Id="rId19" Type="http://schemas.openxmlformats.org/officeDocument/2006/relationships/hyperlink" Target="mailto:coldeliazapataoliv@redp.edu.co" TargetMode="External"/><Relationship Id="rId14" Type="http://schemas.openxmlformats.org/officeDocument/2006/relationships/hyperlink" Target="mailto:coldicristobalcolo1@redp.edu.co" TargetMode="External"/><Relationship Id="rId22" Type="http://schemas.openxmlformats.org/officeDocument/2006/relationships/hyperlink" Target="mailto:cedcalasanz@yahoo.es" TargetMode="External"/><Relationship Id="rId27" Type="http://schemas.openxmlformats.org/officeDocument/2006/relationships/hyperlink" Target="mailto:rectoria@horizontes.edu.co" TargetMode="External"/><Relationship Id="rId30" Type="http://schemas.openxmlformats.org/officeDocument/2006/relationships/hyperlink" Target="mailto:info@tallersanmiguel.edu.co,info@tallersanmiguel.edu.co" TargetMode="External"/><Relationship Id="rId35" Type="http://schemas.openxmlformats.org/officeDocument/2006/relationships/hyperlink" Target="mailto:josejesuslondono@gmail.com" TargetMode="External"/><Relationship Id="rId43" Type="http://schemas.openxmlformats.org/officeDocument/2006/relationships/hyperlink" Target="mailto:tpena@Cambridge.edu.co" TargetMode="External"/><Relationship Id="rId48" Type="http://schemas.openxmlformats.org/officeDocument/2006/relationships/hyperlink" Target="mailto:luzmeco@yahoo.com" TargetMode="External"/><Relationship Id="rId56" Type="http://schemas.openxmlformats.org/officeDocument/2006/relationships/hyperlink" Target="mailto:normasuperiorcali@hotmail.com" TargetMode="External"/><Relationship Id="rId64" Type="http://schemas.openxmlformats.org/officeDocument/2006/relationships/hyperlink" Target="mailto:marianarias65@hotmail.com" TargetMode="External"/><Relationship Id="rId8" Type="http://schemas.openxmlformats.org/officeDocument/2006/relationships/hyperlink" Target="mailto:ie.feyalegriapopular@gmail.com" TargetMode="External"/><Relationship Id="rId51" Type="http://schemas.openxmlformats.org/officeDocument/2006/relationships/hyperlink" Target="mailto:col_rosario@aspaen.edu.co,oedcarcia@aspaen.edu.co" TargetMode="External"/><Relationship Id="rId3" Type="http://schemas.openxmlformats.org/officeDocument/2006/relationships/hyperlink" Target="mailto:ieagroecologicalaplaya@gmail.com" TargetMode="External"/><Relationship Id="rId12" Type="http://schemas.openxmlformats.org/officeDocument/2006/relationships/hyperlink" Target="mailto:ccebm187@hotmail.com" TargetMode="External"/><Relationship Id="rId17" Type="http://schemas.openxmlformats.org/officeDocument/2006/relationships/hyperlink" Target="mailto:coldisimonrodrigue2@redp.edu.co" TargetMode="External"/><Relationship Id="rId25" Type="http://schemas.openxmlformats.org/officeDocument/2006/relationships/hyperlink" Target="mailto:escdirepdevenezuel14@redp.edu.co;" TargetMode="External"/><Relationship Id="rId33" Type="http://schemas.openxmlformats.org/officeDocument/2006/relationships/hyperlink" Target="mailto:contact@lfp.edu.co,mpardoux@lfp.edu.co" TargetMode="External"/><Relationship Id="rId38" Type="http://schemas.openxmlformats.org/officeDocument/2006/relationships/hyperlink" Target="mailto:rectoria@gimnasiovermont.edu.co" TargetMode="External"/><Relationship Id="rId46" Type="http://schemas.openxmlformats.org/officeDocument/2006/relationships/hyperlink" Target="mailto:colcarlosperez@yahoo.es" TargetMode="External"/><Relationship Id="rId59" Type="http://schemas.openxmlformats.org/officeDocument/2006/relationships/hyperlink" Target="mailto:jgiraldo-52@hot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esramos9@yahoo.es" TargetMode="External"/><Relationship Id="rId41" Type="http://schemas.openxmlformats.org/officeDocument/2006/relationships/hyperlink" Target="mailto:colegioelsalitre@hotmail.com" TargetMode="External"/><Relationship Id="rId54" Type="http://schemas.openxmlformats.org/officeDocument/2006/relationships/hyperlink" Target="mailto:iericentral@hotmail.com" TargetMode="External"/><Relationship Id="rId62" Type="http://schemas.openxmlformats.org/officeDocument/2006/relationships/hyperlink" Target="mailto:mmendivilc@gmail.com;" TargetMode="External"/><Relationship Id="rId1" Type="http://schemas.openxmlformats.org/officeDocument/2006/relationships/hyperlink" Target="mailto:rectoria@juanmariacespedes.edu.co" TargetMode="External"/><Relationship Id="rId6" Type="http://schemas.openxmlformats.org/officeDocument/2006/relationships/hyperlink" Target="mailto:baltazarsalazar2012@gmail.com" TargetMode="External"/><Relationship Id="rId15" Type="http://schemas.openxmlformats.org/officeDocument/2006/relationships/hyperlink" Target="mailto:lnalagustinnietoca14@redp.edu.co" TargetMode="External"/><Relationship Id="rId23" Type="http://schemas.openxmlformats.org/officeDocument/2006/relationships/hyperlink" Target="mailto:coldigeneralsantan1@redp.edu.co" TargetMode="External"/><Relationship Id="rId28" Type="http://schemas.openxmlformats.org/officeDocument/2006/relationships/hyperlink" Target="mailto:llamiletalzat@hotmail.com" TargetMode="External"/><Relationship Id="rId36" Type="http://schemas.openxmlformats.org/officeDocument/2006/relationships/hyperlink" Target="mailto:tilata@colegiotilata.edu.co,mariaisabelcasas@colegiotilata.edu.co" TargetMode="External"/><Relationship Id="rId49" Type="http://schemas.openxmlformats.org/officeDocument/2006/relationships/hyperlink" Target="mailto:ecologico@semfloridablanca.gov.co" TargetMode="External"/><Relationship Id="rId57" Type="http://schemas.openxmlformats.org/officeDocument/2006/relationships/hyperlink" Target="mailto:lictorium@gmail.com" TargetMode="External"/><Relationship Id="rId10" Type="http://schemas.openxmlformats.org/officeDocument/2006/relationships/hyperlink" Target="mailto:pasierac202@hotmail.com" TargetMode="External"/><Relationship Id="rId31" Type="http://schemas.openxmlformats.org/officeDocument/2006/relationships/hyperlink" Target="mailto:fmag@hotmail.com" TargetMode="External"/><Relationship Id="rId44" Type="http://schemas.openxmlformats.org/officeDocument/2006/relationships/hyperlink" Target="mailto:colnavas@gmail.com" TargetMode="External"/><Relationship Id="rId52" Type="http://schemas.openxmlformats.org/officeDocument/2006/relationships/hyperlink" Target="mailto:heralsipe@hotmail.com" TargetMode="External"/><Relationship Id="rId60" Type="http://schemas.openxmlformats.org/officeDocument/2006/relationships/hyperlink" Target="mailto:profepb@gmail.com" TargetMode="External"/><Relationship Id="rId65" Type="http://schemas.openxmlformats.org/officeDocument/2006/relationships/hyperlink" Target="mailto:albamencolozano@hotmail.com;" TargetMode="External"/><Relationship Id="rId4" Type="http://schemas.openxmlformats.org/officeDocument/2006/relationships/hyperlink" Target="mailto:marianotobon@gmail.com" TargetMode="External"/><Relationship Id="rId9" Type="http://schemas.openxmlformats.org/officeDocument/2006/relationships/hyperlink" Target="mailto:info@barroblanco.edu.co" TargetMode="External"/><Relationship Id="rId13" Type="http://schemas.openxmlformats.org/officeDocument/2006/relationships/hyperlink" Target="mailto:campestremonteverde@redp.edu.co" TargetMode="External"/><Relationship Id="rId18" Type="http://schemas.openxmlformats.org/officeDocument/2006/relationships/hyperlink" Target="mailto:coldigerardoparede11@redp.edu.co" TargetMode="External"/><Relationship Id="rId39" Type="http://schemas.openxmlformats.org/officeDocument/2006/relationships/hyperlink" Target="mailto:colegiolaprader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olegiolaanunciacion@gmail.com" TargetMode="External"/><Relationship Id="rId13" Type="http://schemas.openxmlformats.org/officeDocument/2006/relationships/hyperlink" Target="mailto:joaco2143@hotmail.com" TargetMode="External"/><Relationship Id="rId18" Type="http://schemas.openxmlformats.org/officeDocument/2006/relationships/hyperlink" Target="mailto:colegiomixtolapopa@hotmail.com" TargetMode="External"/><Relationship Id="rId3" Type="http://schemas.openxmlformats.org/officeDocument/2006/relationships/hyperlink" Target="mailto:marite@montessoricartagena.edu.co" TargetMode="External"/><Relationship Id="rId21" Type="http://schemas.openxmlformats.org/officeDocument/2006/relationships/hyperlink" Target="mailto:lictorium@gmail.com" TargetMode="External"/><Relationship Id="rId7" Type="http://schemas.openxmlformats.org/officeDocument/2006/relationships/hyperlink" Target="mailto:ritarosa50@hotmail.com" TargetMode="External"/><Relationship Id="rId12" Type="http://schemas.openxmlformats.org/officeDocument/2006/relationships/hyperlink" Target="mailto:korhal22@hotmail.com" TargetMode="External"/><Relationship Id="rId17" Type="http://schemas.openxmlformats.org/officeDocument/2006/relationships/hyperlink" Target="mailto:marianarias65@hotmail.com" TargetMode="External"/><Relationship Id="rId2" Type="http://schemas.openxmlformats.org/officeDocument/2006/relationships/hyperlink" Target="mailto:maggyr7@hotmail.com" TargetMode="External"/><Relationship Id="rId16" Type="http://schemas.openxmlformats.org/officeDocument/2006/relationships/hyperlink" Target="mailto:hgonzalez@comfamiliar.org" TargetMode="External"/><Relationship Id="rId20" Type="http://schemas.openxmlformats.org/officeDocument/2006/relationships/hyperlink" Target="mailto:normasuperiorcali@hotmail.com" TargetMode="External"/><Relationship Id="rId1" Type="http://schemas.openxmlformats.org/officeDocument/2006/relationships/hyperlink" Target="mailto:rectoria@salesianoscartagena.edu.co" TargetMode="External"/><Relationship Id="rId6" Type="http://schemas.openxmlformats.org/officeDocument/2006/relationships/hyperlink" Target="mailto:colegiodelasallecartagena@hotmail.com" TargetMode="External"/><Relationship Id="rId11" Type="http://schemas.openxmlformats.org/officeDocument/2006/relationships/hyperlink" Target="mailto:aceuriel@hotmail.com" TargetMode="External"/><Relationship Id="rId5" Type="http://schemas.openxmlformats.org/officeDocument/2006/relationships/hyperlink" Target="mailto:iepuertorey@hotmail.com" TargetMode="External"/><Relationship Id="rId15" Type="http://schemas.openxmlformats.org/officeDocument/2006/relationships/hyperlink" Target="mailto:sanjuandamasco@hotmail.com" TargetMode="External"/><Relationship Id="rId10" Type="http://schemas.openxmlformats.org/officeDocument/2006/relationships/hyperlink" Target="mailto:ynunez@comfenalco.com" TargetMode="External"/><Relationship Id="rId19" Type="http://schemas.openxmlformats.org/officeDocument/2006/relationships/hyperlink" Target="mailto:cmontoya@altamira.edu.co" TargetMode="External"/><Relationship Id="rId4" Type="http://schemas.openxmlformats.org/officeDocument/2006/relationships/hyperlink" Target="mailto:elsigarrido@hotmail.com" TargetMode="External"/><Relationship Id="rId9" Type="http://schemas.openxmlformats.org/officeDocument/2006/relationships/hyperlink" Target="mailto:ieantonionarino@hotmail.com;" TargetMode="External"/><Relationship Id="rId14" Type="http://schemas.openxmlformats.org/officeDocument/2006/relationships/hyperlink" Target="mailto:colbifficartagena@yahoo.es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colegiomixtolapopa@hotmail.com" TargetMode="External"/><Relationship Id="rId21" Type="http://schemas.openxmlformats.org/officeDocument/2006/relationships/hyperlink" Target="mailto:joaco2143@hotmail.com" TargetMode="External"/><Relationship Id="rId42" Type="http://schemas.openxmlformats.org/officeDocument/2006/relationships/hyperlink" Target="mailto:cedricaurte14@redp.edu.co" TargetMode="External"/><Relationship Id="rId47" Type="http://schemas.openxmlformats.org/officeDocument/2006/relationships/hyperlink" Target="mailto:coldisimonrodrigue2@redp.edu.co" TargetMode="External"/><Relationship Id="rId63" Type="http://schemas.openxmlformats.org/officeDocument/2006/relationships/hyperlink" Target="mailto:jmorosal@hotmail.com" TargetMode="External"/><Relationship Id="rId68" Type="http://schemas.openxmlformats.org/officeDocument/2006/relationships/hyperlink" Target="mailto:colegiolapradera@hotmail.com" TargetMode="External"/><Relationship Id="rId84" Type="http://schemas.openxmlformats.org/officeDocument/2006/relationships/hyperlink" Target="mailto:jgiraldo-52@hotmail.com" TargetMode="External"/><Relationship Id="rId16" Type="http://schemas.openxmlformats.org/officeDocument/2006/relationships/hyperlink" Target="mailto:colegiolaanunciacion@gmail.com" TargetMode="External"/><Relationship Id="rId11" Type="http://schemas.openxmlformats.org/officeDocument/2006/relationships/hyperlink" Target="mailto:maggyr7@hotmail.com" TargetMode="External"/><Relationship Id="rId32" Type="http://schemas.openxmlformats.org/officeDocument/2006/relationships/hyperlink" Target="mailto:eumagr79@hotmail.com" TargetMode="External"/><Relationship Id="rId37" Type="http://schemas.openxmlformats.org/officeDocument/2006/relationships/hyperlink" Target="mailto:cedcalasanz@yahoo.es" TargetMode="External"/><Relationship Id="rId53" Type="http://schemas.openxmlformats.org/officeDocument/2006/relationships/hyperlink" Target="mailto:josejesuslondono@gmail.com" TargetMode="External"/><Relationship Id="rId58" Type="http://schemas.openxmlformats.org/officeDocument/2006/relationships/hyperlink" Target="mailto:rectoria@josemaxleon.edu.co" TargetMode="External"/><Relationship Id="rId74" Type="http://schemas.openxmlformats.org/officeDocument/2006/relationships/hyperlink" Target="mailto:camilotorres@sembarrancabermeja.gov.co" TargetMode="External"/><Relationship Id="rId79" Type="http://schemas.openxmlformats.org/officeDocument/2006/relationships/hyperlink" Target="mailto:colnavas@gmail.com" TargetMode="External"/><Relationship Id="rId5" Type="http://schemas.openxmlformats.org/officeDocument/2006/relationships/hyperlink" Target="mailto:iesb627@hotmail.com%20,angelacastanog1234@hotmail.com" TargetMode="External"/><Relationship Id="rId19" Type="http://schemas.openxmlformats.org/officeDocument/2006/relationships/hyperlink" Target="mailto:aceuriel@hotmail.com" TargetMode="External"/><Relationship Id="rId14" Type="http://schemas.openxmlformats.org/officeDocument/2006/relationships/hyperlink" Target="mailto:iepuertorey@hotmail.com" TargetMode="External"/><Relationship Id="rId22" Type="http://schemas.openxmlformats.org/officeDocument/2006/relationships/hyperlink" Target="mailto:colbifficartagena@yahoo.es" TargetMode="External"/><Relationship Id="rId27" Type="http://schemas.openxmlformats.org/officeDocument/2006/relationships/hyperlink" Target="mailto:ritarosa50@hotmail.com" TargetMode="External"/><Relationship Id="rId30" Type="http://schemas.openxmlformats.org/officeDocument/2006/relationships/hyperlink" Target="mailto:pasierac202@hotmail.com" TargetMode="External"/><Relationship Id="rId35" Type="http://schemas.openxmlformats.org/officeDocument/2006/relationships/hyperlink" Target="mailto:cmontoya@altamira.edu.co" TargetMode="External"/><Relationship Id="rId43" Type="http://schemas.openxmlformats.org/officeDocument/2006/relationships/hyperlink" Target="mailto:coldigeneralsantan1@redp.edu.co" TargetMode="External"/><Relationship Id="rId48" Type="http://schemas.openxmlformats.org/officeDocument/2006/relationships/hyperlink" Target="mailto:SECRETARIACOLROSARIO@UNE%20.NET.CO" TargetMode="External"/><Relationship Id="rId56" Type="http://schemas.openxmlformats.org/officeDocument/2006/relationships/hyperlink" Target="mailto:tilata@colegiotilata.edu.co,mariaisabelcasas@colegiotilata.edu.co" TargetMode="External"/><Relationship Id="rId64" Type="http://schemas.openxmlformats.org/officeDocument/2006/relationships/hyperlink" Target="mailto:iedindustrial@yahoo.es" TargetMode="External"/><Relationship Id="rId69" Type="http://schemas.openxmlformats.org/officeDocument/2006/relationships/hyperlink" Target="mailto:secretariageneral@gimnasioelbosque.edu.co%22)" TargetMode="External"/><Relationship Id="rId77" Type="http://schemas.openxmlformats.org/officeDocument/2006/relationships/hyperlink" Target="mailto:ecologico@semfloridablanca.gov.co" TargetMode="External"/><Relationship Id="rId8" Type="http://schemas.openxmlformats.org/officeDocument/2006/relationships/hyperlink" Target="mailto:ieagroecologicalaplaya@gmail.com" TargetMode="External"/><Relationship Id="rId51" Type="http://schemas.openxmlformats.org/officeDocument/2006/relationships/hyperlink" Target="mailto:info@tallersanmiguel.edu.co,info@tallersanmiguel.edu.co" TargetMode="External"/><Relationship Id="rId72" Type="http://schemas.openxmlformats.org/officeDocument/2006/relationships/hyperlink" Target="mailto:heralsipe@hotmail.com" TargetMode="External"/><Relationship Id="rId80" Type="http://schemas.openxmlformats.org/officeDocument/2006/relationships/hyperlink" Target="mailto:carmenegocios@hotmail.com" TargetMode="External"/><Relationship Id="rId85" Type="http://schemas.openxmlformats.org/officeDocument/2006/relationships/hyperlink" Target="mailto:victorpagano@hotmail.com" TargetMode="External"/><Relationship Id="rId3" Type="http://schemas.openxmlformats.org/officeDocument/2006/relationships/hyperlink" Target="mailto:info@barroblanco.edu.co" TargetMode="External"/><Relationship Id="rId12" Type="http://schemas.openxmlformats.org/officeDocument/2006/relationships/hyperlink" Target="mailto:marite@montessoricartagena.edu.co" TargetMode="External"/><Relationship Id="rId17" Type="http://schemas.openxmlformats.org/officeDocument/2006/relationships/hyperlink" Target="mailto:ieantonionarino@hotmail.com;" TargetMode="External"/><Relationship Id="rId25" Type="http://schemas.openxmlformats.org/officeDocument/2006/relationships/hyperlink" Target="mailto:marianarias65@hotmail.com" TargetMode="External"/><Relationship Id="rId33" Type="http://schemas.openxmlformats.org/officeDocument/2006/relationships/hyperlink" Target="mailto:cdmartin@colegiolamedallamilagrosa.edu.co" TargetMode="External"/><Relationship Id="rId38" Type="http://schemas.openxmlformats.org/officeDocument/2006/relationships/hyperlink" Target="mailto:coldiagustinfernan1@redp.edu.co" TargetMode="External"/><Relationship Id="rId46" Type="http://schemas.openxmlformats.org/officeDocument/2006/relationships/hyperlink" Target="mailto:maligiadel@gmail.com" TargetMode="External"/><Relationship Id="rId59" Type="http://schemas.openxmlformats.org/officeDocument/2006/relationships/hyperlink" Target="mailto:enriquetianos@hotmail.com" TargetMode="External"/><Relationship Id="rId67" Type="http://schemas.openxmlformats.org/officeDocument/2006/relationships/hyperlink" Target="mailto:rectoria@gimnasiovermont.edu.co" TargetMode="External"/><Relationship Id="rId20" Type="http://schemas.openxmlformats.org/officeDocument/2006/relationships/hyperlink" Target="mailto:korhal22@hotmail.com" TargetMode="External"/><Relationship Id="rId41" Type="http://schemas.openxmlformats.org/officeDocument/2006/relationships/hyperlink" Target="mailto:rectoria@itc.edu.co" TargetMode="External"/><Relationship Id="rId54" Type="http://schemas.openxmlformats.org/officeDocument/2006/relationships/hyperlink" Target="mailto:campestremariecurie@yahoo.com" TargetMode="External"/><Relationship Id="rId62" Type="http://schemas.openxmlformats.org/officeDocument/2006/relationships/hyperlink" Target="mailto:Info@liceojuanramonjimenez.edu.co%20/" TargetMode="External"/><Relationship Id="rId70" Type="http://schemas.openxmlformats.org/officeDocument/2006/relationships/hyperlink" Target="mailto:colcarlosperez@yahoo.es" TargetMode="External"/><Relationship Id="rId75" Type="http://schemas.openxmlformats.org/officeDocument/2006/relationships/hyperlink" Target="mailto:rectorialopezdemesa@hotmail.com.tino@aspen.edu.co" TargetMode="External"/><Relationship Id="rId83" Type="http://schemas.openxmlformats.org/officeDocument/2006/relationships/hyperlink" Target="mailto:rectordigital@gmail.com" TargetMode="External"/><Relationship Id="rId1" Type="http://schemas.openxmlformats.org/officeDocument/2006/relationships/hyperlink" Target="mailto:ierv14@yahoo.es" TargetMode="External"/><Relationship Id="rId6" Type="http://schemas.openxmlformats.org/officeDocument/2006/relationships/hyperlink" Target="mailto:ie.feyalegriapopular@gmail.com" TargetMode="External"/><Relationship Id="rId15" Type="http://schemas.openxmlformats.org/officeDocument/2006/relationships/hyperlink" Target="mailto:colegiodelasallecartagena@hotmail.com" TargetMode="External"/><Relationship Id="rId23" Type="http://schemas.openxmlformats.org/officeDocument/2006/relationships/hyperlink" Target="mailto:sanjuandamasco@hotmail.com" TargetMode="External"/><Relationship Id="rId28" Type="http://schemas.openxmlformats.org/officeDocument/2006/relationships/hyperlink" Target="mailto:GUERISA7@JAHOO.COM" TargetMode="External"/><Relationship Id="rId36" Type="http://schemas.openxmlformats.org/officeDocument/2006/relationships/hyperlink" Target="mailto:campestremonteverde@redp.edu.co" TargetMode="External"/><Relationship Id="rId49" Type="http://schemas.openxmlformats.org/officeDocument/2006/relationships/hyperlink" Target="mailto:academica@institutosanrafael.edu.co" TargetMode="External"/><Relationship Id="rId57" Type="http://schemas.openxmlformats.org/officeDocument/2006/relationships/hyperlink" Target="mailto:iedilacalera1976@gmail.com" TargetMode="External"/><Relationship Id="rId10" Type="http://schemas.openxmlformats.org/officeDocument/2006/relationships/hyperlink" Target="mailto:rectoria@salesianoscartagena.edu.co" TargetMode="External"/><Relationship Id="rId31" Type="http://schemas.openxmlformats.org/officeDocument/2006/relationships/hyperlink" Target="mailto:cgallego@hotmail.com" TargetMode="External"/><Relationship Id="rId44" Type="http://schemas.openxmlformats.org/officeDocument/2006/relationships/hyperlink" Target="mailto:coldigerardoparede11@redp.edu.co" TargetMode="External"/><Relationship Id="rId52" Type="http://schemas.openxmlformats.org/officeDocument/2006/relationships/hyperlink" Target="mailto:rectoria@horizontes.edu.co" TargetMode="External"/><Relationship Id="rId60" Type="http://schemas.openxmlformats.org/officeDocument/2006/relationships/hyperlink" Target="mailto:ggallo@colegiocolombogales.edu.co%20/" TargetMode="External"/><Relationship Id="rId65" Type="http://schemas.openxmlformats.org/officeDocument/2006/relationships/hyperlink" Target="mailto:colegioceic@colsubsidio.com" TargetMode="External"/><Relationship Id="rId73" Type="http://schemas.openxmlformats.org/officeDocument/2006/relationships/hyperlink" Target="mailto:mabella@hotmail.com" TargetMode="External"/><Relationship Id="rId78" Type="http://schemas.openxmlformats.org/officeDocument/2006/relationships/hyperlink" Target="mailto:tpena@Cambridge.edu.co" TargetMode="External"/><Relationship Id="rId81" Type="http://schemas.openxmlformats.org/officeDocument/2006/relationships/hyperlink" Target="mailto:iericentral@hotmail.com" TargetMode="External"/><Relationship Id="rId86" Type="http://schemas.openxmlformats.org/officeDocument/2006/relationships/hyperlink" Target="mailto:normasuperiorcali@hotmail.com" TargetMode="External"/><Relationship Id="rId4" Type="http://schemas.openxmlformats.org/officeDocument/2006/relationships/hyperlink" Target="mailto:marianotobon@gmail.com" TargetMode="External"/><Relationship Id="rId9" Type="http://schemas.openxmlformats.org/officeDocument/2006/relationships/hyperlink" Target="mailto:rectoria@juanmariacespedes.edu.co" TargetMode="External"/><Relationship Id="rId13" Type="http://schemas.openxmlformats.org/officeDocument/2006/relationships/hyperlink" Target="mailto:elsigarrido@hotmail.com" TargetMode="External"/><Relationship Id="rId18" Type="http://schemas.openxmlformats.org/officeDocument/2006/relationships/hyperlink" Target="mailto:ynunez@comfenalco.com" TargetMode="External"/><Relationship Id="rId39" Type="http://schemas.openxmlformats.org/officeDocument/2006/relationships/hyperlink" Target="mailto:coldeliazapataoliv@redp.edu.co" TargetMode="External"/><Relationship Id="rId34" Type="http://schemas.openxmlformats.org/officeDocument/2006/relationships/hyperlink" Target="mailto:ccebm187@hotmail.com" TargetMode="External"/><Relationship Id="rId50" Type="http://schemas.openxmlformats.org/officeDocument/2006/relationships/hyperlink" Target="mailto:contact@lfp.edu.co,mpardoux@lfp.edu.co" TargetMode="External"/><Relationship Id="rId55" Type="http://schemas.openxmlformats.org/officeDocument/2006/relationships/hyperlink" Target="mailto:colegioelsalitre@hotmail.com" TargetMode="External"/><Relationship Id="rId76" Type="http://schemas.openxmlformats.org/officeDocument/2006/relationships/hyperlink" Target="mailto:luzmeco@yahoo.com" TargetMode="External"/><Relationship Id="rId7" Type="http://schemas.openxmlformats.org/officeDocument/2006/relationships/hyperlink" Target="mailto:iesantajuana@gmail.com" TargetMode="External"/><Relationship Id="rId71" Type="http://schemas.openxmlformats.org/officeDocument/2006/relationships/hyperlink" Target="mailto:col_rosario@aspaen.edu.co,oedcarcia@aspaen.edu.co" TargetMode="External"/><Relationship Id="rId2" Type="http://schemas.openxmlformats.org/officeDocument/2006/relationships/hyperlink" Target="mailto:baltazarsalazar2012@gmail.com" TargetMode="External"/><Relationship Id="rId29" Type="http://schemas.openxmlformats.org/officeDocument/2006/relationships/hyperlink" Target="mailto:rectoria@redboston.edu.co" TargetMode="External"/><Relationship Id="rId24" Type="http://schemas.openxmlformats.org/officeDocument/2006/relationships/hyperlink" Target="mailto:hgonzalez@comfamiliar.org" TargetMode="External"/><Relationship Id="rId40" Type="http://schemas.openxmlformats.org/officeDocument/2006/relationships/hyperlink" Target="mailto:coldicristobalcolo1@redp.edu.co" TargetMode="External"/><Relationship Id="rId45" Type="http://schemas.openxmlformats.org/officeDocument/2006/relationships/hyperlink" Target="mailto:escdirepdevenezuel14@redp.edu.co;" TargetMode="External"/><Relationship Id="rId66" Type="http://schemas.openxmlformats.org/officeDocument/2006/relationships/hyperlink" Target="mailto:ceiscolsubsidio@gmail.com" TargetMode="External"/><Relationship Id="rId87" Type="http://schemas.openxmlformats.org/officeDocument/2006/relationships/hyperlink" Target="mailto:lictorium@gmail.com" TargetMode="External"/><Relationship Id="rId61" Type="http://schemas.openxmlformats.org/officeDocument/2006/relationships/hyperlink" Target="mailto:antonionarinocajica@hotmail.com" TargetMode="External"/><Relationship Id="rId82" Type="http://schemas.openxmlformats.org/officeDocument/2006/relationships/hyperlink" Target="mailto:yolandavarelamarmole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00"/>
  <sheetViews>
    <sheetView workbookViewId="0"/>
  </sheetViews>
  <sheetFormatPr baseColWidth="10" defaultColWidth="15.125" defaultRowHeight="15" customHeight="1"/>
  <cols>
    <col min="1" max="2" width="5.75" customWidth="1"/>
    <col min="3" max="3" width="20" customWidth="1"/>
    <col min="4" max="4" width="8.75" customWidth="1"/>
    <col min="5" max="5" width="7.875" customWidth="1"/>
    <col min="6" max="7" width="5.75" customWidth="1"/>
    <col min="8" max="8" width="19.625" customWidth="1"/>
    <col min="9" max="10" width="5.75" customWidth="1"/>
    <col min="11" max="11" width="4.25" customWidth="1"/>
    <col min="12" max="12" width="0" hidden="1" customWidth="1"/>
    <col min="13" max="13" width="25.875" customWidth="1"/>
    <col min="14" max="14" width="6.625" customWidth="1"/>
    <col min="15" max="20" width="5.75" customWidth="1"/>
    <col min="21" max="21" width="9.375" customWidth="1"/>
    <col min="22" max="22" width="5.75" customWidth="1"/>
    <col min="23" max="27" width="5.62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4"/>
      <c r="M1" s="6" t="s">
        <v>11</v>
      </c>
      <c r="N1" s="2" t="s">
        <v>13</v>
      </c>
      <c r="O1" s="2" t="s">
        <v>14</v>
      </c>
      <c r="P1" s="2" t="s">
        <v>5</v>
      </c>
      <c r="Q1" s="2"/>
      <c r="R1" s="2"/>
      <c r="S1" s="2"/>
      <c r="T1" s="2"/>
      <c r="U1" s="2"/>
      <c r="V1" s="2"/>
      <c r="W1" s="2"/>
      <c r="X1" s="1"/>
      <c r="Y1" s="1"/>
      <c r="Z1" s="1"/>
      <c r="AA1" s="3"/>
    </row>
    <row r="2" spans="1:27" ht="15.75" customHeight="1">
      <c r="A2" s="9" t="s">
        <v>15</v>
      </c>
      <c r="B2" s="10" t="s">
        <v>26</v>
      </c>
      <c r="C2" s="11" t="s">
        <v>30</v>
      </c>
      <c r="D2" s="12">
        <v>305001004200</v>
      </c>
      <c r="E2" s="12" t="s">
        <v>46</v>
      </c>
      <c r="F2" s="13">
        <v>2642055</v>
      </c>
      <c r="G2" s="13" t="s">
        <v>55</v>
      </c>
      <c r="H2" s="13" t="s">
        <v>56</v>
      </c>
      <c r="I2" s="11" t="s">
        <v>57</v>
      </c>
      <c r="J2" s="11" t="s">
        <v>58</v>
      </c>
      <c r="K2" s="12"/>
      <c r="L2" s="12">
        <v>105001000868</v>
      </c>
      <c r="M2" s="11" t="s">
        <v>59</v>
      </c>
      <c r="N2" s="12">
        <v>105001000868</v>
      </c>
      <c r="O2" s="15" t="s">
        <v>60</v>
      </c>
      <c r="P2" s="11" t="s">
        <v>69</v>
      </c>
      <c r="Q2" s="11" t="s">
        <v>70</v>
      </c>
      <c r="R2" s="17" t="str">
        <f>HYPERLINK("mailto:ierv14@yahoo.es","ierv14@yahoo.es")</f>
        <v>ierv14@yahoo.es</v>
      </c>
      <c r="S2" s="11" t="s">
        <v>71</v>
      </c>
      <c r="T2" s="19" t="s">
        <v>72</v>
      </c>
      <c r="U2" s="20" t="s">
        <v>71</v>
      </c>
      <c r="V2" s="21"/>
      <c r="W2" s="21"/>
      <c r="X2" s="1"/>
      <c r="Y2" s="1"/>
      <c r="Z2" s="1"/>
      <c r="AA2" s="3"/>
    </row>
    <row r="3" spans="1:27" ht="32.25" customHeight="1">
      <c r="A3" s="22" t="s">
        <v>15</v>
      </c>
      <c r="B3" s="23" t="s">
        <v>26</v>
      </c>
      <c r="C3" s="24" t="s">
        <v>106</v>
      </c>
      <c r="D3" s="25">
        <v>305001003599</v>
      </c>
      <c r="E3" s="25" t="s">
        <v>107</v>
      </c>
      <c r="F3" s="26">
        <v>4133737</v>
      </c>
      <c r="G3" s="26" t="s">
        <v>108</v>
      </c>
      <c r="H3" s="26" t="s">
        <v>109</v>
      </c>
      <c r="I3" s="27" t="s">
        <v>57</v>
      </c>
      <c r="J3" s="27" t="s">
        <v>58</v>
      </c>
      <c r="K3" s="25"/>
      <c r="L3" s="25">
        <v>205615000397</v>
      </c>
      <c r="M3" s="24" t="s">
        <v>110</v>
      </c>
      <c r="N3" s="25">
        <v>205615000397</v>
      </c>
      <c r="O3" s="24" t="s">
        <v>111</v>
      </c>
      <c r="P3" s="24" t="s">
        <v>112</v>
      </c>
      <c r="Q3" s="24" t="s">
        <v>113</v>
      </c>
      <c r="R3" s="28" t="str">
        <f>HYPERLINK("mailto:baltazarsalazar2012@gmail.com","baltazarsalazar2012@gmail.com")</f>
        <v>baltazarsalazar2012@gmail.com</v>
      </c>
      <c r="S3" s="24" t="s">
        <v>114</v>
      </c>
      <c r="T3" s="29" t="s">
        <v>72</v>
      </c>
      <c r="U3" s="30" t="s">
        <v>114</v>
      </c>
      <c r="V3" s="21"/>
      <c r="W3" s="21"/>
      <c r="X3" s="1"/>
      <c r="Y3" s="1"/>
      <c r="Z3" s="1"/>
      <c r="AA3" s="3"/>
    </row>
    <row r="4" spans="1:27" ht="15.75" customHeight="1">
      <c r="A4" s="22" t="s">
        <v>15</v>
      </c>
      <c r="B4" s="23" t="s">
        <v>26</v>
      </c>
      <c r="C4" s="27" t="s">
        <v>115</v>
      </c>
      <c r="D4" s="25">
        <v>405615001180</v>
      </c>
      <c r="E4" s="25" t="s">
        <v>116</v>
      </c>
      <c r="F4" s="26">
        <v>5372001</v>
      </c>
      <c r="G4" s="26" t="s">
        <v>117</v>
      </c>
      <c r="H4" s="26" t="s">
        <v>118</v>
      </c>
      <c r="I4" s="27" t="s">
        <v>119</v>
      </c>
      <c r="J4" s="27" t="s">
        <v>58</v>
      </c>
      <c r="K4" s="25"/>
      <c r="L4" s="25">
        <v>205615000401</v>
      </c>
      <c r="M4" s="25" t="s">
        <v>120</v>
      </c>
      <c r="N4" s="25">
        <v>205615000401</v>
      </c>
      <c r="O4" s="24" t="s">
        <v>121</v>
      </c>
      <c r="P4" s="24" t="s">
        <v>122</v>
      </c>
      <c r="Q4" s="24" t="s">
        <v>123</v>
      </c>
      <c r="R4" s="28" t="str">
        <f>HYPERLINK("mailto:info@barroblanco.edu.co","info@barroblanco.edu.co")</f>
        <v>info@barroblanco.edu.co</v>
      </c>
      <c r="S4" s="24" t="s">
        <v>114</v>
      </c>
      <c r="T4" s="29" t="s">
        <v>72</v>
      </c>
      <c r="U4" s="30" t="s">
        <v>114</v>
      </c>
      <c r="V4" s="21"/>
      <c r="W4" s="21"/>
      <c r="X4" s="1"/>
      <c r="Y4" s="1"/>
      <c r="Z4" s="1"/>
      <c r="AA4" s="3"/>
    </row>
    <row r="5" spans="1:27" ht="15.75" customHeight="1">
      <c r="A5" s="22" t="s">
        <v>15</v>
      </c>
      <c r="B5" s="23" t="s">
        <v>26</v>
      </c>
      <c r="C5" s="27" t="s">
        <v>124</v>
      </c>
      <c r="D5" s="25">
        <v>305631000121</v>
      </c>
      <c r="E5" s="26" t="s">
        <v>125</v>
      </c>
      <c r="F5" s="26">
        <v>3054000</v>
      </c>
      <c r="G5" s="26" t="s">
        <v>126</v>
      </c>
      <c r="H5" s="26" t="s">
        <v>127</v>
      </c>
      <c r="I5" s="27" t="s">
        <v>128</v>
      </c>
      <c r="J5" s="27" t="s">
        <v>58</v>
      </c>
      <c r="K5" s="25"/>
      <c r="L5" s="25">
        <v>105631000050</v>
      </c>
      <c r="M5" s="24" t="s">
        <v>129</v>
      </c>
      <c r="N5" s="25">
        <v>105631000050</v>
      </c>
      <c r="O5" s="24" t="s">
        <v>130</v>
      </c>
      <c r="P5" s="24">
        <v>2880831</v>
      </c>
      <c r="Q5" s="24" t="s">
        <v>131</v>
      </c>
      <c r="R5" s="24" t="s">
        <v>132</v>
      </c>
      <c r="S5" s="29" t="s">
        <v>133</v>
      </c>
      <c r="T5" s="29" t="s">
        <v>72</v>
      </c>
      <c r="U5" s="31" t="s">
        <v>133</v>
      </c>
      <c r="V5" s="21"/>
      <c r="W5" s="21"/>
      <c r="X5" s="1"/>
      <c r="Y5" s="1"/>
      <c r="Z5" s="1"/>
      <c r="AA5" s="3"/>
    </row>
    <row r="6" spans="1:27" ht="15.75" customHeight="1">
      <c r="A6" s="22" t="s">
        <v>15</v>
      </c>
      <c r="B6" s="23" t="s">
        <v>26</v>
      </c>
      <c r="C6" s="24" t="s">
        <v>134</v>
      </c>
      <c r="D6" s="25">
        <v>305001003955</v>
      </c>
      <c r="E6" s="26" t="s">
        <v>135</v>
      </c>
      <c r="F6" s="26">
        <v>2606009</v>
      </c>
      <c r="G6" s="26" t="s">
        <v>136</v>
      </c>
      <c r="H6" s="26" t="s">
        <v>137</v>
      </c>
      <c r="I6" s="24" t="s">
        <v>57</v>
      </c>
      <c r="J6" s="24" t="s">
        <v>58</v>
      </c>
      <c r="K6" s="25"/>
      <c r="L6" s="25">
        <v>105615000236</v>
      </c>
      <c r="M6" s="24" t="s">
        <v>138</v>
      </c>
      <c r="N6" s="25">
        <v>105615000236</v>
      </c>
      <c r="O6" s="24" t="s">
        <v>139</v>
      </c>
      <c r="P6" s="24" t="s">
        <v>140</v>
      </c>
      <c r="Q6" s="24" t="s">
        <v>141</v>
      </c>
      <c r="R6" s="28" t="str">
        <f>HYPERLINK("mailto:marianotobon@gmail.com","marianotobon@gmail.com ")</f>
        <v xml:space="preserve">marianotobon@gmail.com </v>
      </c>
      <c r="S6" s="24" t="s">
        <v>119</v>
      </c>
      <c r="T6" s="24" t="s">
        <v>72</v>
      </c>
      <c r="U6" s="24" t="s">
        <v>119</v>
      </c>
      <c r="V6" s="21"/>
      <c r="W6" s="21"/>
      <c r="X6" s="1"/>
      <c r="Y6" s="1"/>
      <c r="Z6" s="1"/>
      <c r="AA6" s="3"/>
    </row>
    <row r="7" spans="1:27" ht="15.75" customHeight="1">
      <c r="A7" s="22" t="s">
        <v>15</v>
      </c>
      <c r="B7" s="23" t="s">
        <v>26</v>
      </c>
      <c r="C7" s="27" t="s">
        <v>142</v>
      </c>
      <c r="D7" s="25">
        <v>305001003769</v>
      </c>
      <c r="E7" s="26" t="s">
        <v>143</v>
      </c>
      <c r="F7" s="26">
        <v>2686034</v>
      </c>
      <c r="G7" s="26" t="s">
        <v>144</v>
      </c>
      <c r="H7" s="25" t="s">
        <v>145</v>
      </c>
      <c r="I7" s="24" t="s">
        <v>57</v>
      </c>
      <c r="J7" s="24" t="s">
        <v>58</v>
      </c>
      <c r="K7" s="25"/>
      <c r="L7" s="25">
        <v>205615000133</v>
      </c>
      <c r="M7" s="25" t="s">
        <v>146</v>
      </c>
      <c r="N7" s="25">
        <v>205615000133</v>
      </c>
      <c r="O7" s="24" t="s">
        <v>147</v>
      </c>
      <c r="P7" s="24" t="s">
        <v>148</v>
      </c>
      <c r="Q7" s="24" t="s">
        <v>149</v>
      </c>
      <c r="R7" s="28" t="str">
        <f>HYPERLINK("mailto:iesb627@hotmail.com%20,angelacastanog1234@hotmail.com","iesb627@hotmail.com ,angelacastanog1234@hotmail.com")</f>
        <v>iesb627@hotmail.com ,angelacastanog1234@hotmail.com</v>
      </c>
      <c r="S7" s="24" t="s">
        <v>114</v>
      </c>
      <c r="T7" s="29" t="s">
        <v>72</v>
      </c>
      <c r="U7" s="30" t="s">
        <v>114</v>
      </c>
      <c r="V7" s="21"/>
      <c r="W7" s="21"/>
      <c r="X7" s="1"/>
      <c r="Y7" s="1"/>
      <c r="Z7" s="1"/>
      <c r="AA7" s="3"/>
    </row>
    <row r="8" spans="1:27" ht="15.75" customHeight="1">
      <c r="A8" s="22" t="s">
        <v>15</v>
      </c>
      <c r="B8" s="23" t="s">
        <v>26</v>
      </c>
      <c r="C8" s="24" t="s">
        <v>150</v>
      </c>
      <c r="D8" s="25">
        <v>305001005176</v>
      </c>
      <c r="E8" s="26" t="s">
        <v>151</v>
      </c>
      <c r="F8" s="26">
        <v>2300200</v>
      </c>
      <c r="G8" s="26" t="s">
        <v>152</v>
      </c>
      <c r="H8" s="26" t="s">
        <v>153</v>
      </c>
      <c r="I8" s="24" t="s">
        <v>57</v>
      </c>
      <c r="J8" s="24" t="s">
        <v>58</v>
      </c>
      <c r="K8" s="25"/>
      <c r="L8" s="25">
        <v>105001001805</v>
      </c>
      <c r="M8" s="24" t="s">
        <v>154</v>
      </c>
      <c r="N8" s="25">
        <v>105001001805</v>
      </c>
      <c r="O8" s="24" t="s">
        <v>155</v>
      </c>
      <c r="P8" s="24">
        <v>5286518</v>
      </c>
      <c r="Q8" s="24" t="s">
        <v>156</v>
      </c>
      <c r="R8" s="28" t="str">
        <f>HYPERLINK("mailto:ie.feyalegriapopular@gmail.com","ie.feyalegriapopular@gmail.com")</f>
        <v>ie.feyalegriapopular@gmail.com</v>
      </c>
      <c r="S8" s="24" t="s">
        <v>71</v>
      </c>
      <c r="T8" s="24" t="s">
        <v>72</v>
      </c>
      <c r="U8" s="24" t="s">
        <v>71</v>
      </c>
      <c r="V8" s="21"/>
      <c r="W8" s="21"/>
      <c r="X8" s="1"/>
      <c r="Y8" s="1"/>
      <c r="Z8" s="1"/>
      <c r="AA8" s="3"/>
    </row>
    <row r="9" spans="1:27" ht="18.75" customHeight="1">
      <c r="A9" s="22" t="s">
        <v>15</v>
      </c>
      <c r="B9" s="23" t="s">
        <v>26</v>
      </c>
      <c r="C9" s="24" t="s">
        <v>159</v>
      </c>
      <c r="D9" s="25"/>
      <c r="E9" s="26"/>
      <c r="F9" s="26"/>
      <c r="G9" s="26"/>
      <c r="H9" s="33"/>
      <c r="I9" s="24" t="s">
        <v>57</v>
      </c>
      <c r="J9" s="24" t="s">
        <v>58</v>
      </c>
      <c r="K9" s="25"/>
      <c r="L9" s="25">
        <v>105088001415</v>
      </c>
      <c r="M9" s="24" t="s">
        <v>160</v>
      </c>
      <c r="N9" s="25">
        <v>105088001415</v>
      </c>
      <c r="O9" s="24" t="s">
        <v>161</v>
      </c>
      <c r="P9" s="24">
        <v>4821412</v>
      </c>
      <c r="Q9" s="24" t="s">
        <v>162</v>
      </c>
      <c r="R9" s="28" t="str">
        <f>HYPERLINK("mailto:iesantajuana@gmail.com","iesantajuana@gmail.com")</f>
        <v>iesantajuana@gmail.com</v>
      </c>
      <c r="S9" s="24" t="s">
        <v>163</v>
      </c>
      <c r="T9" s="29" t="s">
        <v>72</v>
      </c>
      <c r="U9" s="24" t="s">
        <v>163</v>
      </c>
      <c r="V9" s="21"/>
      <c r="W9" s="21"/>
      <c r="X9" s="1"/>
      <c r="Y9" s="1"/>
      <c r="Z9" s="1"/>
      <c r="AA9" s="3"/>
    </row>
    <row r="10" spans="1:27" ht="15.75" customHeight="1">
      <c r="A10" s="22" t="s">
        <v>15</v>
      </c>
      <c r="B10" s="23" t="s">
        <v>26</v>
      </c>
      <c r="C10" s="24" t="s">
        <v>164</v>
      </c>
      <c r="D10" s="25">
        <v>305001006784</v>
      </c>
      <c r="E10" s="25" t="s">
        <v>165</v>
      </c>
      <c r="F10" s="26">
        <v>3211166</v>
      </c>
      <c r="G10" s="26" t="s">
        <v>166</v>
      </c>
      <c r="H10" s="34" t="s">
        <v>167</v>
      </c>
      <c r="I10" s="24" t="s">
        <v>57</v>
      </c>
      <c r="J10" s="24" t="s">
        <v>58</v>
      </c>
      <c r="K10" s="25"/>
      <c r="L10" s="25">
        <v>252520000169</v>
      </c>
      <c r="M10" s="24" t="s">
        <v>168</v>
      </c>
      <c r="N10" s="25">
        <v>252520000169</v>
      </c>
      <c r="O10" s="24" t="s">
        <v>169</v>
      </c>
      <c r="P10" s="24" t="s">
        <v>170</v>
      </c>
      <c r="Q10" s="35" t="s">
        <v>171</v>
      </c>
      <c r="R10" s="36" t="str">
        <f>HYPERLINK("mailto:ieagroecologicalaplaya@gmail.com","ieagroecologicalaplaya@gmail.com ")</f>
        <v xml:space="preserve">ieagroecologicalaplaya@gmail.com </v>
      </c>
      <c r="S10" s="24" t="s">
        <v>174</v>
      </c>
      <c r="T10" s="24" t="s">
        <v>174</v>
      </c>
      <c r="U10" s="30" t="s">
        <v>175</v>
      </c>
      <c r="V10" s="21"/>
      <c r="W10" s="21"/>
      <c r="X10" s="1"/>
      <c r="Y10" s="1"/>
      <c r="Z10" s="1"/>
      <c r="AA10" s="3"/>
    </row>
    <row r="11" spans="1:27" ht="15.75" customHeight="1">
      <c r="A11" s="22" t="s">
        <v>15</v>
      </c>
      <c r="B11" s="23" t="s">
        <v>26</v>
      </c>
      <c r="C11" s="30" t="s">
        <v>176</v>
      </c>
      <c r="D11" s="25">
        <v>305266000583</v>
      </c>
      <c r="E11" s="25" t="s">
        <v>177</v>
      </c>
      <c r="F11" s="25" t="s">
        <v>178</v>
      </c>
      <c r="G11" s="26" t="s">
        <v>179</v>
      </c>
      <c r="H11" s="26" t="s">
        <v>180</v>
      </c>
      <c r="I11" s="24" t="s">
        <v>181</v>
      </c>
      <c r="J11" s="24" t="s">
        <v>58</v>
      </c>
      <c r="K11" s="25"/>
      <c r="L11" s="25">
        <v>105001012106</v>
      </c>
      <c r="M11" s="24" t="s">
        <v>182</v>
      </c>
      <c r="N11" s="25">
        <v>105001012106</v>
      </c>
      <c r="O11" s="24" t="s">
        <v>183</v>
      </c>
      <c r="P11" s="24" t="s">
        <v>184</v>
      </c>
      <c r="Q11" s="24" t="s">
        <v>185</v>
      </c>
      <c r="R11" s="28" t="str">
        <f>HYPERLINK("mailto:rectoria@juanmariacespedes.edu.co","rectoria@juanmariacespedes.edu.co")</f>
        <v>rectoria@juanmariacespedes.edu.co</v>
      </c>
      <c r="S11" s="24" t="s">
        <v>57</v>
      </c>
      <c r="T11" s="24" t="s">
        <v>72</v>
      </c>
      <c r="U11" s="20" t="s">
        <v>71</v>
      </c>
      <c r="V11" s="21"/>
      <c r="W11" s="21"/>
      <c r="X11" s="1"/>
      <c r="Y11" s="1"/>
      <c r="Z11" s="1"/>
      <c r="AA11" s="3"/>
    </row>
    <row r="12" spans="1:27" ht="15.75" hidden="1" customHeight="1">
      <c r="A12" s="22" t="s">
        <v>186</v>
      </c>
      <c r="B12" s="23" t="s">
        <v>26</v>
      </c>
      <c r="C12" s="30" t="s">
        <v>10</v>
      </c>
      <c r="D12" s="37">
        <v>313001000924</v>
      </c>
      <c r="E12" s="30" t="s">
        <v>12</v>
      </c>
      <c r="F12" s="30" t="s">
        <v>16</v>
      </c>
      <c r="G12" s="30" t="s">
        <v>17</v>
      </c>
      <c r="H12" s="38" t="str">
        <f>HYPERLINK("mailto:rectoria@salesianoscartagena.edu.co"," rectoria@salesianoscartagena.edu.co ")</f>
        <v xml:space="preserve"> rectoria@salesianoscartagena.edu.co </v>
      </c>
      <c r="I12" s="24" t="s">
        <v>189</v>
      </c>
      <c r="J12" s="24" t="s">
        <v>158</v>
      </c>
      <c r="K12" s="25"/>
      <c r="L12" s="25"/>
      <c r="M12" s="24" t="s">
        <v>18</v>
      </c>
      <c r="N12" s="21">
        <v>113001000879</v>
      </c>
      <c r="O12" s="24" t="s">
        <v>19</v>
      </c>
      <c r="P12" s="24" t="s">
        <v>20</v>
      </c>
      <c r="Q12" s="24" t="s">
        <v>21</v>
      </c>
      <c r="R12" s="39" t="str">
        <f>HYPERLINK("mailto:maggyr7@hotmail.com","maggyr7@hotmail.com; hermoso0122@hotmail.com; iesantamaria@colombia.com ")</f>
        <v xml:space="preserve">maggyr7@hotmail.com; hermoso0122@hotmail.com; iesantamaria@colombia.com </v>
      </c>
      <c r="S12" s="24" t="s">
        <v>189</v>
      </c>
      <c r="T12" s="24" t="s">
        <v>158</v>
      </c>
      <c r="U12" s="24"/>
      <c r="V12" s="21"/>
      <c r="W12" s="21"/>
      <c r="X12" s="1"/>
      <c r="Y12" s="1"/>
      <c r="Z12" s="1"/>
      <c r="AA12" s="3"/>
    </row>
    <row r="13" spans="1:27" ht="15.75" hidden="1" customHeight="1">
      <c r="A13" s="22" t="s">
        <v>186</v>
      </c>
      <c r="B13" s="23" t="s">
        <v>26</v>
      </c>
      <c r="C13" s="30" t="s">
        <v>22</v>
      </c>
      <c r="D13" s="37">
        <v>313001002277</v>
      </c>
      <c r="E13" s="30" t="s">
        <v>23</v>
      </c>
      <c r="F13" s="30" t="s">
        <v>24</v>
      </c>
      <c r="G13" s="30" t="s">
        <v>25</v>
      </c>
      <c r="H13" s="38" t="str">
        <f>HYPERLINK("mailto:marite@montessoricartagena.edu.co"," marite@montessoricartagena.edu.co ")</f>
        <v xml:space="preserve"> marite@montessoricartagena.edu.co </v>
      </c>
      <c r="I13" s="24" t="s">
        <v>189</v>
      </c>
      <c r="J13" s="24" t="s">
        <v>158</v>
      </c>
      <c r="K13" s="25"/>
      <c r="L13" s="25"/>
      <c r="M13" s="24" t="s">
        <v>27</v>
      </c>
      <c r="N13" s="21">
        <v>113001000160</v>
      </c>
      <c r="O13" s="24" t="s">
        <v>28</v>
      </c>
      <c r="P13" s="24">
        <v>6562618</v>
      </c>
      <c r="Q13" s="24" t="s">
        <v>29</v>
      </c>
      <c r="R13" s="39" t="str">
        <f>HYPERLINK("mailto:elsigarrido@hotmail.com"," elsigarrido@hotmail.com ")</f>
        <v xml:space="preserve"> elsigarrido@hotmail.com </v>
      </c>
      <c r="S13" s="24" t="s">
        <v>189</v>
      </c>
      <c r="T13" s="24" t="s">
        <v>158</v>
      </c>
      <c r="U13" s="24"/>
      <c r="V13" s="21"/>
      <c r="W13" s="21"/>
      <c r="X13" s="1"/>
      <c r="Y13" s="1"/>
      <c r="Z13" s="1"/>
      <c r="AA13" s="3"/>
    </row>
    <row r="14" spans="1:27" ht="15.75" hidden="1" customHeight="1">
      <c r="A14" s="22" t="s">
        <v>186</v>
      </c>
      <c r="B14" s="23" t="s">
        <v>26</v>
      </c>
      <c r="C14" s="30" t="s">
        <v>31</v>
      </c>
      <c r="D14" s="37">
        <v>313001008429</v>
      </c>
      <c r="E14" s="30" t="s">
        <v>32</v>
      </c>
      <c r="F14" s="30" t="s">
        <v>33</v>
      </c>
      <c r="G14" s="40" t="s">
        <v>34</v>
      </c>
      <c r="H14" s="40"/>
      <c r="I14" s="24" t="s">
        <v>189</v>
      </c>
      <c r="J14" s="24" t="s">
        <v>158</v>
      </c>
      <c r="K14" s="25"/>
      <c r="L14" s="25"/>
      <c r="M14" s="24" t="s">
        <v>35</v>
      </c>
      <c r="N14" s="21"/>
      <c r="O14" s="24" t="s">
        <v>36</v>
      </c>
      <c r="P14" s="24">
        <v>3166161966</v>
      </c>
      <c r="Q14" s="24" t="s">
        <v>37</v>
      </c>
      <c r="R14" s="39" t="str">
        <f>HYPERLINK("mailto:iepuertorey@hotmail.com","iepuertorey@hotmail.com ")</f>
        <v xml:space="preserve">iepuertorey@hotmail.com </v>
      </c>
      <c r="S14" s="24" t="s">
        <v>189</v>
      </c>
      <c r="T14" s="24" t="s">
        <v>158</v>
      </c>
      <c r="U14" s="24"/>
      <c r="V14" s="21"/>
      <c r="W14" s="21"/>
      <c r="X14" s="1"/>
      <c r="Y14" s="1"/>
      <c r="Z14" s="1"/>
      <c r="AA14" s="3"/>
    </row>
    <row r="15" spans="1:27" ht="15.75" hidden="1" customHeight="1">
      <c r="A15" s="22" t="s">
        <v>186</v>
      </c>
      <c r="B15" s="23" t="s">
        <v>26</v>
      </c>
      <c r="C15" s="30" t="s">
        <v>38</v>
      </c>
      <c r="D15" s="37">
        <v>313001000622</v>
      </c>
      <c r="E15" s="30" t="s">
        <v>39</v>
      </c>
      <c r="F15" s="30" t="s">
        <v>40</v>
      </c>
      <c r="G15" s="30" t="s">
        <v>41</v>
      </c>
      <c r="H15" s="38" t="str">
        <f>HYPERLINK("mailto:colegiodelasallecartagena@hotmail.com","colegiodelasallecartagena@hotmail.com ")</f>
        <v xml:space="preserve">colegiodelasallecartagena@hotmail.com </v>
      </c>
      <c r="I15" s="24" t="s">
        <v>189</v>
      </c>
      <c r="J15" s="24" t="s">
        <v>158</v>
      </c>
      <c r="K15" s="25"/>
      <c r="L15" s="25"/>
      <c r="M15" s="24" t="s">
        <v>42</v>
      </c>
      <c r="N15" s="21"/>
      <c r="O15" s="24" t="s">
        <v>43</v>
      </c>
      <c r="P15" s="24" t="s">
        <v>44</v>
      </c>
      <c r="Q15" s="24" t="s">
        <v>45</v>
      </c>
      <c r="R15" s="39" t="str">
        <f>HYPERLINK("mailto:ritarosa50@hotmail.com","ritarosa50@hotmail.com")</f>
        <v>ritarosa50@hotmail.com</v>
      </c>
      <c r="S15" s="24" t="s">
        <v>189</v>
      </c>
      <c r="T15" s="24" t="s">
        <v>158</v>
      </c>
      <c r="U15" s="24"/>
      <c r="V15" s="21"/>
      <c r="W15" s="21"/>
      <c r="X15" s="1"/>
      <c r="Y15" s="1"/>
      <c r="Z15" s="1"/>
      <c r="AA15" s="3"/>
    </row>
    <row r="16" spans="1:27" ht="15.75" hidden="1" customHeight="1">
      <c r="A16" s="22" t="s">
        <v>186</v>
      </c>
      <c r="B16" s="23" t="s">
        <v>26</v>
      </c>
      <c r="C16" s="30" t="s">
        <v>47</v>
      </c>
      <c r="D16" s="37">
        <v>313001000541</v>
      </c>
      <c r="E16" s="30" t="s">
        <v>48</v>
      </c>
      <c r="F16" s="30" t="s">
        <v>49</v>
      </c>
      <c r="G16" s="30" t="s">
        <v>50</v>
      </c>
      <c r="H16" s="38" t="str">
        <f>HYPERLINK("mailto:colegiolaanunciacion@gmail.com"," colegiolaanunciacion@gmail.com ")</f>
        <v xml:space="preserve"> colegiolaanunciacion@gmail.com </v>
      </c>
      <c r="I16" s="24" t="s">
        <v>189</v>
      </c>
      <c r="J16" s="24" t="s">
        <v>158</v>
      </c>
      <c r="K16" s="25"/>
      <c r="L16" s="25"/>
      <c r="M16" s="24" t="s">
        <v>51</v>
      </c>
      <c r="N16" s="21"/>
      <c r="O16" s="24" t="s">
        <v>52</v>
      </c>
      <c r="P16" s="24" t="s">
        <v>53</v>
      </c>
      <c r="Q16" s="24" t="s">
        <v>54</v>
      </c>
      <c r="R16" s="39" t="str">
        <f>HYPERLINK("mailto:ieantonionarino@hotmail.com;","ieantonionarino@hotmail.com;")</f>
        <v>ieantonionarino@hotmail.com;</v>
      </c>
      <c r="S16" s="24" t="s">
        <v>189</v>
      </c>
      <c r="T16" s="24" t="s">
        <v>158</v>
      </c>
      <c r="U16" s="24"/>
      <c r="V16" s="21"/>
      <c r="W16" s="21"/>
      <c r="X16" s="1"/>
      <c r="Y16" s="1"/>
      <c r="Z16" s="1"/>
      <c r="AA16" s="3"/>
    </row>
    <row r="17" spans="1:27" ht="15.75" hidden="1" customHeight="1">
      <c r="A17" s="22" t="s">
        <v>186</v>
      </c>
      <c r="B17" s="23" t="s">
        <v>26</v>
      </c>
      <c r="C17" s="30" t="s">
        <v>61</v>
      </c>
      <c r="D17" s="37">
        <v>313001003095</v>
      </c>
      <c r="E17" s="30" t="s">
        <v>62</v>
      </c>
      <c r="F17" s="30" t="s">
        <v>63</v>
      </c>
      <c r="G17" s="30" t="s">
        <v>64</v>
      </c>
      <c r="H17" s="38" t="str">
        <f>HYPERLINK("mailto:ynunez@comfenalco.com","  ynunez@comfenalco.com ")</f>
        <v xml:space="preserve">  ynunez@comfenalco.com </v>
      </c>
      <c r="I17" s="24" t="s">
        <v>189</v>
      </c>
      <c r="J17" s="24" t="s">
        <v>158</v>
      </c>
      <c r="K17" s="25"/>
      <c r="L17" s="25"/>
      <c r="M17" s="24" t="s">
        <v>65</v>
      </c>
      <c r="N17" s="21"/>
      <c r="O17" s="24" t="s">
        <v>66</v>
      </c>
      <c r="P17" s="24" t="s">
        <v>67</v>
      </c>
      <c r="Q17" s="24" t="s">
        <v>68</v>
      </c>
      <c r="R17" s="39" t="str">
        <f>HYPERLINK("mailto:aceuriel@hotmail.com","aceuriel@hotmail.com   gavi1106@gmail.com")</f>
        <v>aceuriel@hotmail.com   gavi1106@gmail.com</v>
      </c>
      <c r="S17" s="24" t="s">
        <v>189</v>
      </c>
      <c r="T17" s="24" t="s">
        <v>158</v>
      </c>
      <c r="U17" s="24"/>
      <c r="V17" s="21"/>
      <c r="W17" s="21"/>
      <c r="X17" s="1"/>
      <c r="Y17" s="1"/>
      <c r="Z17" s="1"/>
      <c r="AA17" s="3"/>
    </row>
    <row r="18" spans="1:27" ht="15.75" hidden="1" customHeight="1">
      <c r="A18" s="22" t="s">
        <v>186</v>
      </c>
      <c r="B18" s="23" t="s">
        <v>26</v>
      </c>
      <c r="C18" s="30" t="s">
        <v>73</v>
      </c>
      <c r="D18" s="37">
        <v>313001005985</v>
      </c>
      <c r="E18" s="30" t="s">
        <v>74</v>
      </c>
      <c r="F18" s="30" t="s">
        <v>75</v>
      </c>
      <c r="G18" s="30" t="s">
        <v>76</v>
      </c>
      <c r="H18" s="38" t="str">
        <f>HYPERLINK("mailto:korhal22@hotmail.com"," korhal22@hotmail.com ")</f>
        <v xml:space="preserve"> korhal22@hotmail.com </v>
      </c>
      <c r="I18" s="24" t="s">
        <v>189</v>
      </c>
      <c r="J18" s="24" t="s">
        <v>158</v>
      </c>
      <c r="K18" s="25"/>
      <c r="L18" s="25"/>
      <c r="M18" s="24" t="s">
        <v>77</v>
      </c>
      <c r="N18" s="21"/>
      <c r="O18" s="24" t="s">
        <v>78</v>
      </c>
      <c r="P18" s="24" t="s">
        <v>79</v>
      </c>
      <c r="Q18" s="24" t="s">
        <v>80</v>
      </c>
      <c r="R18" s="39" t="str">
        <f>HYPERLINK("mailto:joaco2143@hotmail.com","EMAIL. joaco2143@hotmail.com ")</f>
        <v xml:space="preserve">EMAIL. joaco2143@hotmail.com </v>
      </c>
      <c r="S18" s="24" t="s">
        <v>189</v>
      </c>
      <c r="T18" s="24" t="s">
        <v>158</v>
      </c>
      <c r="U18" s="24"/>
      <c r="V18" s="21"/>
      <c r="W18" s="21"/>
      <c r="X18" s="1"/>
      <c r="Y18" s="1"/>
      <c r="Z18" s="1"/>
      <c r="AA18" s="3"/>
    </row>
    <row r="19" spans="1:27" ht="15.75" hidden="1" customHeight="1">
      <c r="A19" s="22" t="s">
        <v>186</v>
      </c>
      <c r="B19" s="23" t="s">
        <v>26</v>
      </c>
      <c r="C19" s="30" t="s">
        <v>81</v>
      </c>
      <c r="D19" s="37">
        <v>313001001050</v>
      </c>
      <c r="E19" s="30" t="s">
        <v>82</v>
      </c>
      <c r="F19" s="30" t="s">
        <v>83</v>
      </c>
      <c r="G19" s="30" t="s">
        <v>84</v>
      </c>
      <c r="H19" s="38" t="str">
        <f>HYPERLINK("mailto:colbifficartagena@yahoo.es"," colbifficartagena@yahoo.es  ")</f>
        <v xml:space="preserve"> colbifficartagena@yahoo.es  </v>
      </c>
      <c r="I19" s="24" t="s">
        <v>189</v>
      </c>
      <c r="J19" s="24" t="s">
        <v>158</v>
      </c>
      <c r="K19" s="25"/>
      <c r="L19" s="25"/>
      <c r="M19" s="24" t="s">
        <v>85</v>
      </c>
      <c r="N19" s="21"/>
      <c r="O19" s="24" t="s">
        <v>86</v>
      </c>
      <c r="P19" s="24" t="s">
        <v>87</v>
      </c>
      <c r="Q19" s="24" t="s">
        <v>88</v>
      </c>
      <c r="R19" s="39" t="str">
        <f>HYPERLINK("mailto:sanjuandamasco@hotmail.com","EMAIL. sanjuandamasco@hotmail.com")</f>
        <v>EMAIL. sanjuandamasco@hotmail.com</v>
      </c>
      <c r="S19" s="24" t="s">
        <v>189</v>
      </c>
      <c r="T19" s="24" t="s">
        <v>158</v>
      </c>
      <c r="U19" s="24"/>
      <c r="V19" s="21"/>
      <c r="W19" s="21"/>
      <c r="X19" s="1"/>
      <c r="Y19" s="1"/>
      <c r="Z19" s="1"/>
      <c r="AA19" s="3"/>
    </row>
    <row r="20" spans="1:27" ht="15.75" hidden="1" customHeight="1">
      <c r="A20" s="22" t="s">
        <v>186</v>
      </c>
      <c r="B20" s="23" t="s">
        <v>26</v>
      </c>
      <c r="C20" s="30" t="s">
        <v>89</v>
      </c>
      <c r="D20" s="37">
        <v>313001005276</v>
      </c>
      <c r="E20" s="30" t="s">
        <v>90</v>
      </c>
      <c r="F20" s="30" t="s">
        <v>91</v>
      </c>
      <c r="G20" s="30" t="s">
        <v>92</v>
      </c>
      <c r="H20" s="36" t="str">
        <f>HYPERLINK("mailto:hgonzalez@comfamiliar.org","hgonzalez@comfamiliar.org ")</f>
        <v xml:space="preserve">hgonzalez@comfamiliar.org </v>
      </c>
      <c r="I20" s="24" t="s">
        <v>189</v>
      </c>
      <c r="J20" s="24" t="s">
        <v>158</v>
      </c>
      <c r="K20" s="25"/>
      <c r="L20" s="25"/>
      <c r="M20" s="24" t="s">
        <v>93</v>
      </c>
      <c r="N20" s="21"/>
      <c r="O20" s="24" t="s">
        <v>94</v>
      </c>
      <c r="P20" s="24" t="s">
        <v>95</v>
      </c>
      <c r="Q20" s="24" t="s">
        <v>96</v>
      </c>
      <c r="R20" s="39" t="str">
        <f>HYPERLINK("mailto:marianarias65@hotmail.com","EMAIL. marianarias65@hotmail.com  ")</f>
        <v xml:space="preserve">EMAIL. marianarias65@hotmail.com  </v>
      </c>
      <c r="S20" s="24" t="s">
        <v>189</v>
      </c>
      <c r="T20" s="24" t="s">
        <v>158</v>
      </c>
      <c r="U20" s="24"/>
      <c r="V20" s="21"/>
      <c r="W20" s="21"/>
      <c r="X20" s="1"/>
      <c r="Y20" s="1"/>
      <c r="Z20" s="1"/>
      <c r="AA20" s="3"/>
    </row>
    <row r="21" spans="1:27" ht="15.75" hidden="1" customHeight="1">
      <c r="A21" s="22" t="s">
        <v>186</v>
      </c>
      <c r="B21" s="23" t="s">
        <v>26</v>
      </c>
      <c r="C21" s="30" t="s">
        <v>97</v>
      </c>
      <c r="D21" s="37">
        <v>313001000525</v>
      </c>
      <c r="E21" s="30" t="s">
        <v>98</v>
      </c>
      <c r="F21" s="30" t="s">
        <v>99</v>
      </c>
      <c r="G21" s="30" t="s">
        <v>100</v>
      </c>
      <c r="H21" s="36" t="str">
        <f>HYPERLINK("mailto:colegiomixtolapopa@hotmail.com","colegiomixtolapopa@hotmail.com ")</f>
        <v xml:space="preserve">colegiomixtolapopa@hotmail.com </v>
      </c>
      <c r="I21" s="24" t="s">
        <v>189</v>
      </c>
      <c r="J21" s="24" t="s">
        <v>158</v>
      </c>
      <c r="K21" s="25"/>
      <c r="L21" s="25"/>
      <c r="M21" s="24" t="s">
        <v>101</v>
      </c>
      <c r="N21" s="21"/>
      <c r="O21" s="24" t="s">
        <v>102</v>
      </c>
      <c r="P21" s="24" t="s">
        <v>103</v>
      </c>
      <c r="Q21" s="24" t="s">
        <v>104</v>
      </c>
      <c r="R21" s="24" t="s">
        <v>105</v>
      </c>
      <c r="S21" s="24" t="s">
        <v>189</v>
      </c>
      <c r="T21" s="24" t="s">
        <v>158</v>
      </c>
      <c r="U21" s="24"/>
      <c r="V21" s="21"/>
      <c r="W21" s="21"/>
      <c r="X21" s="1"/>
      <c r="Y21" s="1"/>
      <c r="Z21" s="1"/>
      <c r="AA21" s="3"/>
    </row>
    <row r="22" spans="1:27" hidden="1">
      <c r="A22" s="22" t="s">
        <v>186</v>
      </c>
      <c r="B22" s="23" t="s">
        <v>26</v>
      </c>
      <c r="C22" s="27" t="s">
        <v>187</v>
      </c>
      <c r="D22" s="25">
        <v>308001077745</v>
      </c>
      <c r="E22" s="27" t="s">
        <v>192</v>
      </c>
      <c r="F22" s="25">
        <v>3599494</v>
      </c>
      <c r="G22" s="27" t="s">
        <v>193</v>
      </c>
      <c r="H22" s="27" t="s">
        <v>194</v>
      </c>
      <c r="I22" s="27" t="s">
        <v>188</v>
      </c>
      <c r="J22" s="27" t="s">
        <v>190</v>
      </c>
      <c r="K22" s="25"/>
      <c r="L22" s="25" t="s">
        <v>195</v>
      </c>
      <c r="M22" s="24" t="s">
        <v>196</v>
      </c>
      <c r="N22" s="24" t="s">
        <v>195</v>
      </c>
      <c r="O22" s="24">
        <v>3135139178</v>
      </c>
      <c r="P22" s="24" t="s">
        <v>197</v>
      </c>
      <c r="Q22" s="39" t="str">
        <f>HYPERLINK("mailto:GUERISA7@JAHOO.COM","GUERISA7@JAHOO.COM")</f>
        <v>GUERISA7@JAHOO.COM</v>
      </c>
      <c r="R22" s="24" t="s">
        <v>188</v>
      </c>
      <c r="S22" s="24" t="s">
        <v>191</v>
      </c>
      <c r="T22" s="24" t="s">
        <v>188</v>
      </c>
      <c r="U22" s="42"/>
      <c r="V22" s="21"/>
      <c r="W22" s="21"/>
      <c r="X22" s="1"/>
      <c r="Y22" s="1"/>
      <c r="Z22" s="1"/>
      <c r="AA22" s="3"/>
    </row>
    <row r="23" spans="1:27" hidden="1">
      <c r="A23" s="22" t="s">
        <v>186</v>
      </c>
      <c r="B23" s="23" t="s">
        <v>26</v>
      </c>
      <c r="C23" s="24" t="s">
        <v>198</v>
      </c>
      <c r="D23" s="25">
        <v>108001009783</v>
      </c>
      <c r="E23" s="24" t="s">
        <v>199</v>
      </c>
      <c r="F23" s="24" t="s">
        <v>200</v>
      </c>
      <c r="G23" s="27" t="s">
        <v>201</v>
      </c>
      <c r="H23" s="27"/>
      <c r="I23" s="27" t="s">
        <v>188</v>
      </c>
      <c r="J23" s="27"/>
      <c r="K23" s="25"/>
      <c r="L23" s="25"/>
      <c r="M23" s="27" t="s">
        <v>202</v>
      </c>
      <c r="N23" s="25"/>
      <c r="O23" s="27"/>
      <c r="P23" s="27"/>
      <c r="Q23" s="43"/>
      <c r="R23" s="44"/>
      <c r="S23" s="24" t="s">
        <v>188</v>
      </c>
      <c r="T23" s="27"/>
      <c r="U23" s="27"/>
      <c r="V23" s="21"/>
      <c r="W23" s="21"/>
      <c r="X23" s="1"/>
      <c r="Y23" s="1"/>
      <c r="Z23" s="1"/>
      <c r="AA23" s="3"/>
    </row>
    <row r="24" spans="1:27" hidden="1">
      <c r="A24" s="22" t="s">
        <v>186</v>
      </c>
      <c r="B24" s="23" t="s">
        <v>26</v>
      </c>
      <c r="C24" s="24" t="s">
        <v>203</v>
      </c>
      <c r="D24" s="25">
        <v>308001001871</v>
      </c>
      <c r="E24" s="24" t="s">
        <v>204</v>
      </c>
      <c r="F24" s="24" t="s">
        <v>205</v>
      </c>
      <c r="G24" s="24" t="s">
        <v>206</v>
      </c>
      <c r="H24" s="24" t="s">
        <v>207</v>
      </c>
      <c r="I24" s="27" t="s">
        <v>188</v>
      </c>
      <c r="J24" s="27"/>
      <c r="K24" s="25"/>
      <c r="L24" s="25"/>
      <c r="M24" s="27" t="s">
        <v>208</v>
      </c>
      <c r="N24" s="25"/>
      <c r="O24" s="27"/>
      <c r="P24" s="27"/>
      <c r="Q24" s="43"/>
      <c r="R24" s="44"/>
      <c r="S24" s="24" t="s">
        <v>188</v>
      </c>
      <c r="T24" s="27"/>
      <c r="U24" s="27"/>
      <c r="V24" s="21"/>
      <c r="W24" s="21"/>
      <c r="X24" s="1"/>
      <c r="Y24" s="1"/>
      <c r="Z24" s="1"/>
      <c r="AA24" s="3"/>
    </row>
    <row r="25" spans="1:27" hidden="1">
      <c r="A25" s="22" t="s">
        <v>186</v>
      </c>
      <c r="B25" s="23" t="s">
        <v>26</v>
      </c>
      <c r="C25" s="27" t="s">
        <v>209</v>
      </c>
      <c r="D25" s="25">
        <v>108001003114</v>
      </c>
      <c r="E25" s="24" t="s">
        <v>211</v>
      </c>
      <c r="F25" s="24" t="s">
        <v>212</v>
      </c>
      <c r="G25" s="27"/>
      <c r="H25" s="27"/>
      <c r="I25" s="27" t="s">
        <v>188</v>
      </c>
      <c r="J25" s="27"/>
      <c r="K25" s="25"/>
      <c r="L25" s="25"/>
      <c r="M25" s="27" t="s">
        <v>215</v>
      </c>
      <c r="N25" s="25"/>
      <c r="O25" s="27"/>
      <c r="P25" s="27"/>
      <c r="Q25" s="43"/>
      <c r="R25" s="44"/>
      <c r="S25" s="24" t="s">
        <v>188</v>
      </c>
      <c r="T25" s="27"/>
      <c r="U25" s="27"/>
      <c r="V25" s="21"/>
      <c r="W25" s="21"/>
      <c r="X25" s="1"/>
      <c r="Y25" s="1"/>
      <c r="Z25" s="1"/>
      <c r="AA25" s="3"/>
    </row>
    <row r="26" spans="1:27" hidden="1">
      <c r="A26" s="22" t="s">
        <v>186</v>
      </c>
      <c r="B26" s="23" t="s">
        <v>26</v>
      </c>
      <c r="C26" s="27" t="s">
        <v>216</v>
      </c>
      <c r="D26" s="25">
        <v>108001003726</v>
      </c>
      <c r="E26" s="24" t="s">
        <v>217</v>
      </c>
      <c r="F26" s="24" t="s">
        <v>218</v>
      </c>
      <c r="G26" s="24" t="s">
        <v>219</v>
      </c>
      <c r="H26" s="24" t="s">
        <v>220</v>
      </c>
      <c r="I26" s="27" t="s">
        <v>188</v>
      </c>
      <c r="J26" s="27"/>
      <c r="K26" s="25"/>
      <c r="L26" s="25"/>
      <c r="M26" s="27" t="s">
        <v>221</v>
      </c>
      <c r="N26" s="25"/>
      <c r="O26" s="27"/>
      <c r="P26" s="27"/>
      <c r="Q26" s="43"/>
      <c r="R26" s="44"/>
      <c r="S26" s="24" t="s">
        <v>188</v>
      </c>
      <c r="T26" s="27"/>
      <c r="U26" s="27"/>
      <c r="V26" s="21"/>
      <c r="W26" s="21"/>
      <c r="X26" s="1"/>
      <c r="Y26" s="1"/>
      <c r="Z26" s="1"/>
      <c r="AA26" s="3"/>
    </row>
    <row r="27" spans="1:27" hidden="1">
      <c r="A27" s="22" t="s">
        <v>186</v>
      </c>
      <c r="B27" s="23" t="s">
        <v>26</v>
      </c>
      <c r="C27" s="27" t="s">
        <v>222</v>
      </c>
      <c r="D27" s="25">
        <v>308001074771</v>
      </c>
      <c r="E27" s="24" t="s">
        <v>223</v>
      </c>
      <c r="F27" s="24">
        <v>3595870</v>
      </c>
      <c r="G27" s="24" t="s">
        <v>224</v>
      </c>
      <c r="H27" s="27"/>
      <c r="I27" s="27" t="s">
        <v>188</v>
      </c>
      <c r="J27" s="27"/>
      <c r="K27" s="25"/>
      <c r="L27" s="25"/>
      <c r="M27" s="27" t="s">
        <v>225</v>
      </c>
      <c r="N27" s="25"/>
      <c r="O27" s="27"/>
      <c r="P27" s="27"/>
      <c r="Q27" s="43"/>
      <c r="R27" s="44"/>
      <c r="S27" s="24" t="s">
        <v>188</v>
      </c>
      <c r="T27" s="27"/>
      <c r="U27" s="27"/>
      <c r="V27" s="21"/>
      <c r="W27" s="21"/>
      <c r="X27" s="1"/>
      <c r="Y27" s="1"/>
      <c r="Z27" s="1"/>
      <c r="AA27" s="3"/>
    </row>
    <row r="28" spans="1:27" hidden="1">
      <c r="A28" s="22" t="s">
        <v>186</v>
      </c>
      <c r="B28" s="23" t="s">
        <v>26</v>
      </c>
      <c r="C28" s="27" t="s">
        <v>226</v>
      </c>
      <c r="D28" s="25">
        <v>308001078261</v>
      </c>
      <c r="E28" s="27" t="s">
        <v>227</v>
      </c>
      <c r="F28" s="25">
        <v>3565091</v>
      </c>
      <c r="G28" s="27" t="s">
        <v>228</v>
      </c>
      <c r="H28" s="45" t="str">
        <f>HYPERLINK("mailto:rectoria@redboston.edu.co","rectoria@redboston.edu.co")</f>
        <v>rectoria@redboston.edu.co</v>
      </c>
      <c r="I28" s="27" t="s">
        <v>188</v>
      </c>
      <c r="J28" s="27" t="s">
        <v>190</v>
      </c>
      <c r="K28" s="25"/>
      <c r="L28" s="25"/>
      <c r="M28" s="27" t="s">
        <v>233</v>
      </c>
      <c r="N28" s="25"/>
      <c r="O28" s="27" t="s">
        <v>234</v>
      </c>
      <c r="P28" s="24">
        <v>3773838</v>
      </c>
      <c r="Q28" s="27" t="s">
        <v>235</v>
      </c>
      <c r="R28" s="45" t="str">
        <f>HYPERLINK("mailto:pasierac202@hotmail.com","pasierac202@hotmail.com")</f>
        <v>pasierac202@hotmail.com</v>
      </c>
      <c r="S28" s="24" t="s">
        <v>188</v>
      </c>
      <c r="T28" s="24" t="s">
        <v>191</v>
      </c>
      <c r="U28" s="24" t="s">
        <v>188</v>
      </c>
      <c r="V28" s="21"/>
      <c r="W28" s="21"/>
      <c r="X28" s="1"/>
      <c r="Y28" s="1"/>
      <c r="Z28" s="1"/>
      <c r="AA28" s="3"/>
    </row>
    <row r="29" spans="1:27" hidden="1">
      <c r="A29" s="22" t="s">
        <v>186</v>
      </c>
      <c r="B29" s="23" t="s">
        <v>26</v>
      </c>
      <c r="C29" s="27" t="s">
        <v>236</v>
      </c>
      <c r="D29" s="25">
        <v>308001012813</v>
      </c>
      <c r="E29" s="27" t="s">
        <v>237</v>
      </c>
      <c r="F29" s="24">
        <v>3681291</v>
      </c>
      <c r="G29" s="27" t="s">
        <v>238</v>
      </c>
      <c r="H29" s="36" t="str">
        <f>HYPERLINK("mailto:cgallego@hotmail.com","cgallego@hotmail.com")</f>
        <v>cgallego@hotmail.com</v>
      </c>
      <c r="I29" s="27" t="s">
        <v>188</v>
      </c>
      <c r="J29" s="27" t="s">
        <v>190</v>
      </c>
      <c r="K29" s="25"/>
      <c r="L29" s="25"/>
      <c r="M29" s="27" t="s">
        <v>239</v>
      </c>
      <c r="N29" s="25"/>
      <c r="O29" s="27" t="s">
        <v>196</v>
      </c>
      <c r="P29" s="37">
        <v>3135139178</v>
      </c>
      <c r="Q29" s="27" t="s">
        <v>240</v>
      </c>
      <c r="R29" s="36" t="str">
        <f>HYPERLINK("mailto:eumagr79@hotmail.com","eumagr79@hotmail.com")</f>
        <v>eumagr79@hotmail.com</v>
      </c>
      <c r="S29" s="24" t="s">
        <v>188</v>
      </c>
      <c r="T29" s="24" t="s">
        <v>191</v>
      </c>
      <c r="U29" s="24" t="s">
        <v>188</v>
      </c>
      <c r="V29" s="21"/>
      <c r="W29" s="21"/>
      <c r="X29" s="1"/>
      <c r="Y29" s="1"/>
      <c r="Z29" s="1"/>
      <c r="AA29" s="3"/>
    </row>
    <row r="30" spans="1:27" hidden="1">
      <c r="A30" s="22" t="s">
        <v>186</v>
      </c>
      <c r="B30" s="23" t="s">
        <v>26</v>
      </c>
      <c r="C30" s="27" t="s">
        <v>241</v>
      </c>
      <c r="D30" s="25">
        <v>308001001013</v>
      </c>
      <c r="E30" s="27" t="s">
        <v>242</v>
      </c>
      <c r="F30" s="24">
        <v>3736663</v>
      </c>
      <c r="G30" s="27" t="s">
        <v>243</v>
      </c>
      <c r="H30" s="36" t="str">
        <f>HYPERLINK("mailto:info@buen%20consejo.edu.co","info@buen consejo.edu.co")</f>
        <v>info@buen consejo.edu.co</v>
      </c>
      <c r="I30" s="27" t="s">
        <v>188</v>
      </c>
      <c r="J30" s="27" t="s">
        <v>190</v>
      </c>
      <c r="K30" s="25"/>
      <c r="L30" s="25"/>
      <c r="M30" s="46" t="s">
        <v>245</v>
      </c>
      <c r="N30" s="25"/>
      <c r="O30" s="46" t="s">
        <v>246</v>
      </c>
      <c r="P30" s="47">
        <v>3773821</v>
      </c>
      <c r="Q30" s="48" t="s">
        <v>249</v>
      </c>
      <c r="R30" s="49" t="s">
        <v>253</v>
      </c>
      <c r="S30" s="24" t="s">
        <v>188</v>
      </c>
      <c r="T30" s="24" t="s">
        <v>191</v>
      </c>
      <c r="U30" s="24" t="s">
        <v>188</v>
      </c>
      <c r="V30" s="21"/>
      <c r="W30" s="21"/>
      <c r="X30" s="1"/>
      <c r="Y30" s="1"/>
      <c r="Z30" s="1"/>
      <c r="AA30" s="3"/>
    </row>
    <row r="31" spans="1:27" hidden="1">
      <c r="A31" s="22" t="s">
        <v>186</v>
      </c>
      <c r="B31" s="23" t="s">
        <v>26</v>
      </c>
      <c r="C31" s="27" t="s">
        <v>254</v>
      </c>
      <c r="D31" s="25">
        <v>308001000122</v>
      </c>
      <c r="E31" s="27" t="s">
        <v>255</v>
      </c>
      <c r="F31" s="24">
        <v>3730831</v>
      </c>
      <c r="G31" s="27" t="s">
        <v>256</v>
      </c>
      <c r="H31" s="36" t="str">
        <f>HYPERLINK("mailto:cdmartin@colegiolamedallamilagrosa.edu.co","cdmartin@colegiolamedallamilagrosa.edu.co")</f>
        <v>cdmartin@colegiolamedallamilagrosa.edu.co</v>
      </c>
      <c r="I31" s="27" t="s">
        <v>188</v>
      </c>
      <c r="J31" s="27" t="s">
        <v>190</v>
      </c>
      <c r="K31" s="25"/>
      <c r="L31" s="25"/>
      <c r="M31" s="27" t="s">
        <v>259</v>
      </c>
      <c r="N31" s="25"/>
      <c r="O31" s="27" t="s">
        <v>260</v>
      </c>
      <c r="P31" s="24">
        <v>3630418</v>
      </c>
      <c r="Q31" s="27" t="s">
        <v>261</v>
      </c>
      <c r="R31" s="45" t="str">
        <f>HYPERLINK("mailto:ccebm187@hotmail.com","ccebm187@hotmail.com")</f>
        <v>ccebm187@hotmail.com</v>
      </c>
      <c r="S31" s="24" t="s">
        <v>188</v>
      </c>
      <c r="T31" s="24" t="s">
        <v>191</v>
      </c>
      <c r="U31" s="24" t="s">
        <v>188</v>
      </c>
      <c r="V31" s="21"/>
      <c r="W31" s="21"/>
      <c r="X31" s="1"/>
      <c r="Y31" s="1"/>
      <c r="Z31" s="1"/>
      <c r="AA31" s="3"/>
    </row>
    <row r="32" spans="1:27" hidden="1">
      <c r="A32" s="22" t="s">
        <v>186</v>
      </c>
      <c r="B32" s="10" t="s">
        <v>26</v>
      </c>
      <c r="C32" s="30" t="s">
        <v>263</v>
      </c>
      <c r="D32" s="25">
        <v>408573012835</v>
      </c>
      <c r="E32" s="24" t="s">
        <v>264</v>
      </c>
      <c r="F32" s="24" t="s">
        <v>265</v>
      </c>
      <c r="G32" s="27"/>
      <c r="H32" s="37"/>
      <c r="I32" s="27" t="s">
        <v>266</v>
      </c>
      <c r="J32" s="27"/>
      <c r="K32" s="25"/>
      <c r="L32" s="25"/>
      <c r="M32" s="24"/>
      <c r="N32" s="25"/>
      <c r="O32" s="24"/>
      <c r="P32" s="24"/>
      <c r="Q32" s="24"/>
      <c r="R32" s="28"/>
      <c r="S32" s="24"/>
      <c r="T32" s="50"/>
      <c r="U32" s="24"/>
      <c r="V32" s="21"/>
      <c r="W32" s="51"/>
      <c r="X32" s="51"/>
      <c r="Y32" s="1"/>
      <c r="Z32" s="1"/>
      <c r="AA32" s="3"/>
    </row>
    <row r="33" spans="1:27" hidden="1">
      <c r="A33" s="22" t="s">
        <v>186</v>
      </c>
      <c r="B33" s="23" t="s">
        <v>26</v>
      </c>
      <c r="C33" s="30" t="s">
        <v>270</v>
      </c>
      <c r="D33" s="25">
        <v>308001001455</v>
      </c>
      <c r="E33" s="24" t="s">
        <v>271</v>
      </c>
      <c r="F33" s="27"/>
      <c r="G33" s="27"/>
      <c r="H33" s="37"/>
      <c r="I33" s="27" t="s">
        <v>266</v>
      </c>
      <c r="J33" s="27"/>
      <c r="K33" s="25"/>
      <c r="L33" s="25"/>
      <c r="M33" s="24"/>
      <c r="N33" s="25"/>
      <c r="O33" s="24"/>
      <c r="P33" s="11"/>
      <c r="Q33" s="35"/>
      <c r="R33" s="52"/>
      <c r="S33" s="24"/>
      <c r="T33" s="50"/>
      <c r="U33" s="24"/>
      <c r="V33" s="21"/>
      <c r="W33" s="21"/>
      <c r="X33" s="1"/>
      <c r="Y33" s="1"/>
      <c r="Z33" s="1"/>
      <c r="AA33" s="3"/>
    </row>
    <row r="34" spans="1:27" hidden="1">
      <c r="A34" s="22" t="s">
        <v>186</v>
      </c>
      <c r="B34" s="23" t="s">
        <v>26</v>
      </c>
      <c r="C34" s="30" t="s">
        <v>274</v>
      </c>
      <c r="D34" s="25">
        <v>308001073952</v>
      </c>
      <c r="E34" s="27" t="s">
        <v>275</v>
      </c>
      <c r="F34" s="27" t="s">
        <v>276</v>
      </c>
      <c r="G34" s="27" t="s">
        <v>277</v>
      </c>
      <c r="H34" s="45" t="str">
        <f>HYPERLINK("mailto:cmontoya@altamira.edu.co","cmontoya@altamira.edu.co")</f>
        <v>cmontoya@altamira.edu.co</v>
      </c>
      <c r="I34" s="27" t="s">
        <v>266</v>
      </c>
      <c r="J34" s="27" t="s">
        <v>190</v>
      </c>
      <c r="K34" s="25"/>
      <c r="L34" s="25"/>
      <c r="M34" s="25" t="s">
        <v>278</v>
      </c>
      <c r="N34" s="25"/>
      <c r="O34" s="27" t="s">
        <v>279</v>
      </c>
      <c r="P34" s="11"/>
      <c r="Q34" s="43" t="s">
        <v>280</v>
      </c>
      <c r="R34" s="21"/>
      <c r="S34" s="27" t="s">
        <v>172</v>
      </c>
      <c r="T34" s="27" t="s">
        <v>173</v>
      </c>
      <c r="U34" s="27" t="s">
        <v>172</v>
      </c>
      <c r="V34" s="21"/>
      <c r="W34" s="21"/>
      <c r="X34" s="1"/>
      <c r="Y34" s="1"/>
      <c r="Z34" s="1"/>
      <c r="AA34" s="3"/>
    </row>
    <row r="35" spans="1:27" hidden="1">
      <c r="A35" s="22" t="s">
        <v>186</v>
      </c>
      <c r="B35" s="23" t="s">
        <v>26</v>
      </c>
      <c r="C35" s="30" t="s">
        <v>281</v>
      </c>
      <c r="D35" s="25">
        <v>308001101153</v>
      </c>
      <c r="E35" s="27" t="s">
        <v>282</v>
      </c>
      <c r="F35" s="27" t="s">
        <v>283</v>
      </c>
      <c r="G35" s="27" t="s">
        <v>284</v>
      </c>
      <c r="H35" s="37" t="s">
        <v>285</v>
      </c>
      <c r="I35" s="27" t="s">
        <v>266</v>
      </c>
      <c r="J35" s="27"/>
      <c r="K35" s="25"/>
      <c r="L35" s="25">
        <v>208573000072</v>
      </c>
      <c r="M35" s="25" t="s">
        <v>286</v>
      </c>
      <c r="N35" s="25">
        <v>208573000072</v>
      </c>
      <c r="O35" s="24" t="s">
        <v>287</v>
      </c>
      <c r="P35" s="11">
        <v>5895007</v>
      </c>
      <c r="Q35" s="35" t="s">
        <v>288</v>
      </c>
      <c r="R35" s="24"/>
      <c r="S35" s="27" t="s">
        <v>172</v>
      </c>
      <c r="T35" s="27" t="s">
        <v>173</v>
      </c>
      <c r="U35" s="27" t="s">
        <v>172</v>
      </c>
      <c r="V35" s="21"/>
      <c r="W35" s="21"/>
      <c r="X35" s="1"/>
      <c r="Y35" s="1"/>
      <c r="Z35" s="1"/>
      <c r="AA35" s="3"/>
    </row>
    <row r="36" spans="1:27" ht="24.75" hidden="1" customHeight="1">
      <c r="A36" s="22" t="s">
        <v>289</v>
      </c>
      <c r="B36" s="23" t="s">
        <v>26</v>
      </c>
      <c r="C36" s="53" t="s">
        <v>272</v>
      </c>
      <c r="D36" s="54">
        <v>311001093393</v>
      </c>
      <c r="E36" s="54" t="s">
        <v>290</v>
      </c>
      <c r="F36" s="55" t="s">
        <v>291</v>
      </c>
      <c r="G36" s="55" t="s">
        <v>292</v>
      </c>
      <c r="H36" s="56" t="s">
        <v>293</v>
      </c>
      <c r="I36" s="57" t="s">
        <v>214</v>
      </c>
      <c r="J36" s="58" t="s">
        <v>213</v>
      </c>
      <c r="K36" s="59" t="s">
        <v>26</v>
      </c>
      <c r="L36" s="54">
        <v>11100112156</v>
      </c>
      <c r="M36" s="60" t="s">
        <v>294</v>
      </c>
      <c r="N36" s="61">
        <v>11100112156</v>
      </c>
      <c r="O36" s="62" t="s">
        <v>273</v>
      </c>
      <c r="P36" s="63" t="s">
        <v>300</v>
      </c>
      <c r="Q36" s="62" t="s">
        <v>309</v>
      </c>
      <c r="R36" s="64" t="str">
        <f>HYPERLINK("mailto:campestremonteverde@redp.edu.co","campestremonteverde@redp.edu.co")</f>
        <v>campestremonteverde@redp.edu.co</v>
      </c>
      <c r="S36" s="62" t="s">
        <v>214</v>
      </c>
      <c r="T36" s="62" t="s">
        <v>231</v>
      </c>
      <c r="U36" s="65" t="s">
        <v>232</v>
      </c>
      <c r="V36" s="21"/>
      <c r="W36" s="21"/>
      <c r="X36" s="1"/>
      <c r="Y36" s="1"/>
      <c r="Z36" s="1"/>
      <c r="AA36" s="3"/>
    </row>
    <row r="37" spans="1:27" ht="24.75" hidden="1" customHeight="1">
      <c r="A37" s="66" t="s">
        <v>289</v>
      </c>
      <c r="B37" s="10" t="s">
        <v>26</v>
      </c>
      <c r="C37" s="29" t="s">
        <v>30</v>
      </c>
      <c r="D37" s="67">
        <v>311001010781</v>
      </c>
      <c r="E37" s="54" t="s">
        <v>320</v>
      </c>
      <c r="F37" s="55" t="s">
        <v>321</v>
      </c>
      <c r="G37" s="55" t="s">
        <v>322</v>
      </c>
      <c r="H37" s="54" t="s">
        <v>323</v>
      </c>
      <c r="I37" s="57" t="s">
        <v>214</v>
      </c>
      <c r="J37" s="58" t="s">
        <v>213</v>
      </c>
      <c r="K37" s="59" t="s">
        <v>26</v>
      </c>
      <c r="L37" s="54">
        <v>111001100013</v>
      </c>
      <c r="M37" s="59" t="s">
        <v>326</v>
      </c>
      <c r="N37" s="25">
        <v>111001100013</v>
      </c>
      <c r="O37" s="68" t="s">
        <v>244</v>
      </c>
      <c r="P37" s="68" t="s">
        <v>332</v>
      </c>
      <c r="Q37" s="68" t="s">
        <v>333</v>
      </c>
      <c r="R37" s="69" t="str">
        <f>HYPERLINK("mailto:cedcalasanz@yahoo.es","cedcalasanz@yahoo.es")</f>
        <v>cedcalasanz@yahoo.es</v>
      </c>
      <c r="S37" s="24" t="s">
        <v>214</v>
      </c>
      <c r="T37" s="24" t="s">
        <v>231</v>
      </c>
      <c r="U37" s="30" t="s">
        <v>232</v>
      </c>
      <c r="V37" s="37"/>
      <c r="W37" s="37"/>
      <c r="X37" s="1"/>
      <c r="Y37" s="1"/>
      <c r="Z37" s="1"/>
      <c r="AA37" s="3"/>
    </row>
    <row r="38" spans="1:27" ht="24.75" hidden="1" customHeight="1">
      <c r="A38" s="66" t="s">
        <v>289</v>
      </c>
      <c r="B38" s="10" t="s">
        <v>26</v>
      </c>
      <c r="C38" s="59" t="s">
        <v>210</v>
      </c>
      <c r="D38" s="25">
        <v>311001033633</v>
      </c>
      <c r="E38" s="27" t="s">
        <v>339</v>
      </c>
      <c r="F38" s="24" t="s">
        <v>340</v>
      </c>
      <c r="G38" s="70" t="s">
        <v>341</v>
      </c>
      <c r="H38" s="27" t="s">
        <v>345</v>
      </c>
      <c r="I38" s="71" t="s">
        <v>214</v>
      </c>
      <c r="J38" s="27" t="s">
        <v>213</v>
      </c>
      <c r="K38" s="59" t="s">
        <v>26</v>
      </c>
      <c r="L38" s="59">
        <v>111848002662</v>
      </c>
      <c r="M38" s="29" t="s">
        <v>229</v>
      </c>
      <c r="N38" s="59">
        <v>111848002662</v>
      </c>
      <c r="O38" s="24" t="s">
        <v>230</v>
      </c>
      <c r="P38" s="24" t="s">
        <v>346</v>
      </c>
      <c r="Q38" s="68" t="s">
        <v>347</v>
      </c>
      <c r="R38" s="72" t="s">
        <v>348</v>
      </c>
      <c r="S38" s="24" t="s">
        <v>214</v>
      </c>
      <c r="T38" s="24" t="s">
        <v>231</v>
      </c>
      <c r="U38" s="24" t="s">
        <v>232</v>
      </c>
      <c r="V38" s="37"/>
      <c r="W38" s="37"/>
      <c r="X38" s="1"/>
      <c r="Y38" s="1"/>
      <c r="Z38" s="1"/>
      <c r="AA38" s="3"/>
    </row>
    <row r="39" spans="1:27" hidden="1">
      <c r="A39" s="66" t="s">
        <v>289</v>
      </c>
      <c r="B39" s="10" t="s">
        <v>26</v>
      </c>
      <c r="C39" s="59" t="s">
        <v>210</v>
      </c>
      <c r="D39" s="25"/>
      <c r="E39" s="27"/>
      <c r="F39" s="24"/>
      <c r="G39" s="70"/>
      <c r="H39" s="27"/>
      <c r="I39" s="71"/>
      <c r="J39" s="27"/>
      <c r="K39" s="59" t="s">
        <v>26</v>
      </c>
      <c r="L39" s="59"/>
      <c r="M39" s="29" t="s">
        <v>349</v>
      </c>
      <c r="N39" s="59"/>
      <c r="O39" s="24"/>
      <c r="P39" s="24"/>
      <c r="Q39" s="68"/>
      <c r="R39" s="72"/>
      <c r="S39" s="24"/>
      <c r="T39" s="24"/>
      <c r="U39" s="24"/>
      <c r="V39" s="37"/>
      <c r="W39" s="37"/>
      <c r="X39" s="1"/>
      <c r="Y39" s="1"/>
      <c r="Z39" s="1"/>
      <c r="AA39" s="3"/>
    </row>
    <row r="40" spans="1:27" ht="24.75" hidden="1" customHeight="1">
      <c r="A40" s="66" t="s">
        <v>289</v>
      </c>
      <c r="B40" s="10" t="s">
        <v>26</v>
      </c>
      <c r="C40" s="29" t="s">
        <v>350</v>
      </c>
      <c r="D40" s="25"/>
      <c r="E40" s="25"/>
      <c r="F40" s="25"/>
      <c r="G40" s="26" t="s">
        <v>351</v>
      </c>
      <c r="H40" s="25" t="s">
        <v>352</v>
      </c>
      <c r="I40" s="71" t="s">
        <v>214</v>
      </c>
      <c r="J40" s="27" t="s">
        <v>213</v>
      </c>
      <c r="K40" s="59" t="s">
        <v>26</v>
      </c>
      <c r="L40" s="25">
        <v>111001104256</v>
      </c>
      <c r="M40" s="59" t="s">
        <v>250</v>
      </c>
      <c r="N40" s="25">
        <v>111001104256</v>
      </c>
      <c r="O40" s="24" t="s">
        <v>251</v>
      </c>
      <c r="P40" s="24" t="s">
        <v>252</v>
      </c>
      <c r="Q40" s="24" t="s">
        <v>353</v>
      </c>
      <c r="R40" s="28" t="str">
        <f>HYPERLINK("mailto:coldeliazapataoliv@redp.edu.co","coldeliazapataoliv@redp.edu.co")</f>
        <v>coldeliazapataoliv@redp.edu.co</v>
      </c>
      <c r="S40" s="24" t="s">
        <v>214</v>
      </c>
      <c r="T40" s="24" t="s">
        <v>231</v>
      </c>
      <c r="U40" s="30" t="s">
        <v>232</v>
      </c>
      <c r="V40" s="37"/>
      <c r="W40" s="37"/>
      <c r="X40" s="1"/>
      <c r="Y40" s="1"/>
      <c r="Z40" s="1"/>
      <c r="AA40" s="3"/>
    </row>
    <row r="41" spans="1:27" ht="24.75" hidden="1" customHeight="1">
      <c r="A41" s="66" t="s">
        <v>289</v>
      </c>
      <c r="B41" s="10" t="s">
        <v>26</v>
      </c>
      <c r="C41" s="31" t="s">
        <v>262</v>
      </c>
      <c r="D41" s="54">
        <v>411769000101</v>
      </c>
      <c r="E41" s="54" t="s">
        <v>355</v>
      </c>
      <c r="F41" s="54" t="s">
        <v>356</v>
      </c>
      <c r="G41" s="55" t="s">
        <v>357</v>
      </c>
      <c r="H41" s="54" t="s">
        <v>358</v>
      </c>
      <c r="I41" s="57" t="s">
        <v>214</v>
      </c>
      <c r="J41" s="58" t="s">
        <v>213</v>
      </c>
      <c r="K41" s="59" t="s">
        <v>26</v>
      </c>
      <c r="L41" s="54">
        <v>111848003031</v>
      </c>
      <c r="M41" s="59" t="s">
        <v>267</v>
      </c>
      <c r="N41" s="25">
        <v>111848003031</v>
      </c>
      <c r="O41" s="24" t="s">
        <v>268</v>
      </c>
      <c r="P41" s="24" t="s">
        <v>359</v>
      </c>
      <c r="Q41" s="24" t="s">
        <v>269</v>
      </c>
      <c r="R41" s="28" t="str">
        <f>HYPERLINK("mailto:coldicristobalcolo1@redp.edu.co","coldicristobalcolo1@redp.edu.co")</f>
        <v>coldicristobalcolo1@redp.edu.co</v>
      </c>
      <c r="S41" s="24" t="s">
        <v>214</v>
      </c>
      <c r="T41" s="24" t="s">
        <v>231</v>
      </c>
      <c r="U41" s="30" t="s">
        <v>232</v>
      </c>
      <c r="V41" s="37"/>
      <c r="W41" s="37"/>
      <c r="X41" s="1"/>
      <c r="Y41" s="1"/>
      <c r="Z41" s="1"/>
      <c r="AA41" s="3"/>
    </row>
    <row r="42" spans="1:27" hidden="1">
      <c r="A42" s="66"/>
      <c r="B42" s="10" t="s">
        <v>26</v>
      </c>
      <c r="C42" s="24" t="s">
        <v>363</v>
      </c>
      <c r="D42" s="73"/>
      <c r="E42" s="26"/>
      <c r="F42" s="26"/>
      <c r="G42" s="26"/>
      <c r="H42" s="74"/>
      <c r="I42" s="71"/>
      <c r="J42" s="27"/>
      <c r="K42" s="25"/>
      <c r="L42" s="25"/>
      <c r="M42" s="75" t="s">
        <v>364</v>
      </c>
      <c r="N42" s="25"/>
      <c r="O42" s="24"/>
      <c r="P42" s="76"/>
      <c r="Q42" s="78"/>
      <c r="R42" s="79"/>
      <c r="S42" s="24"/>
      <c r="T42" s="24"/>
      <c r="U42" s="30"/>
      <c r="V42" s="37"/>
      <c r="W42" s="37"/>
      <c r="X42" s="1"/>
      <c r="Y42" s="1"/>
      <c r="Z42" s="1"/>
      <c r="AA42" s="3"/>
    </row>
    <row r="43" spans="1:27" ht="21" hidden="1" customHeight="1">
      <c r="A43" s="66" t="s">
        <v>289</v>
      </c>
      <c r="B43" s="10" t="s">
        <v>26</v>
      </c>
      <c r="C43" s="29" t="s">
        <v>363</v>
      </c>
      <c r="D43" s="73"/>
      <c r="E43" s="26"/>
      <c r="F43" s="26"/>
      <c r="G43" s="26"/>
      <c r="H43" s="74"/>
      <c r="I43" s="71"/>
      <c r="J43" s="27"/>
      <c r="K43" s="80" t="s">
        <v>26</v>
      </c>
      <c r="L43" s="81"/>
      <c r="M43" s="82" t="s">
        <v>364</v>
      </c>
      <c r="N43" s="25"/>
      <c r="O43" s="24"/>
      <c r="P43" s="76"/>
      <c r="Q43" s="78"/>
      <c r="R43" s="79"/>
      <c r="S43" s="24"/>
      <c r="T43" s="24"/>
      <c r="U43" s="30"/>
      <c r="V43" s="37"/>
      <c r="W43" s="83"/>
      <c r="X43" s="51"/>
      <c r="Y43" s="1"/>
      <c r="Z43" s="1"/>
      <c r="AA43" s="3"/>
    </row>
    <row r="44" spans="1:27" ht="60" hidden="1" customHeight="1">
      <c r="A44" s="66" t="s">
        <v>289</v>
      </c>
      <c r="B44" s="10" t="s">
        <v>26</v>
      </c>
      <c r="C44" s="29" t="s">
        <v>363</v>
      </c>
      <c r="D44" s="73">
        <v>111001020401</v>
      </c>
      <c r="E44" s="26" t="s">
        <v>381</v>
      </c>
      <c r="F44" s="26">
        <v>3443000</v>
      </c>
      <c r="G44" s="26" t="s">
        <v>382</v>
      </c>
      <c r="H44" s="74" t="str">
        <f t="shared" ref="H44:H46" si="0">HYPERLINK("mailto:rectoria@itc.edu.co","rectoria@itc.edu.co")</f>
        <v>rectoria@itc.edu.co</v>
      </c>
      <c r="I44" s="71" t="s">
        <v>214</v>
      </c>
      <c r="J44" s="27" t="s">
        <v>213</v>
      </c>
      <c r="K44" s="59" t="s">
        <v>26</v>
      </c>
      <c r="L44" s="25"/>
      <c r="M44" s="82" t="s">
        <v>383</v>
      </c>
      <c r="N44" s="25">
        <v>111001026069</v>
      </c>
      <c r="O44" s="24" t="s">
        <v>384</v>
      </c>
      <c r="P44" s="76" t="s">
        <v>385</v>
      </c>
      <c r="Q44" s="78" t="s">
        <v>386</v>
      </c>
      <c r="R44" s="79" t="str">
        <f>HYPERLINK("mailto:coldimenorah14@redp.edu.co","coldimenorah14@redp.edu.co")</f>
        <v>coldimenorah14@redp.edu.co</v>
      </c>
      <c r="S44" s="24" t="s">
        <v>214</v>
      </c>
      <c r="T44" s="24"/>
      <c r="U44" s="30"/>
      <c r="V44" s="37"/>
      <c r="W44" s="83"/>
      <c r="X44" s="51"/>
      <c r="Y44" s="1"/>
      <c r="Z44" s="1"/>
      <c r="AA44" s="3"/>
    </row>
    <row r="45" spans="1:27" ht="45" hidden="1" customHeight="1">
      <c r="A45" s="66" t="s">
        <v>289</v>
      </c>
      <c r="B45" s="10" t="s">
        <v>26</v>
      </c>
      <c r="C45" s="29" t="s">
        <v>363</v>
      </c>
      <c r="D45" s="73">
        <v>111001020401</v>
      </c>
      <c r="E45" s="26" t="s">
        <v>381</v>
      </c>
      <c r="F45" s="26">
        <v>3443000</v>
      </c>
      <c r="G45" s="26" t="s">
        <v>382</v>
      </c>
      <c r="H45" s="74" t="str">
        <f t="shared" si="0"/>
        <v>rectoria@itc.edu.co</v>
      </c>
      <c r="I45" s="71" t="s">
        <v>214</v>
      </c>
      <c r="J45" s="27" t="s">
        <v>213</v>
      </c>
      <c r="K45" s="80" t="s">
        <v>26</v>
      </c>
      <c r="L45" s="81">
        <v>111001025313</v>
      </c>
      <c r="M45" s="29" t="s">
        <v>393</v>
      </c>
      <c r="N45" s="24">
        <v>111001030856</v>
      </c>
      <c r="O45" s="84" t="s">
        <v>394</v>
      </c>
      <c r="P45" s="71" t="s">
        <v>395</v>
      </c>
      <c r="Q45" s="24" t="s">
        <v>396</v>
      </c>
      <c r="R45" s="85" t="str">
        <f>HYPERLINK("mailto:cedpanamericana14@redp.edu.co","cedpanamericana14@redp.edu.co
")</f>
        <v xml:space="preserve">cedpanamericana14@redp.edu.co
</v>
      </c>
      <c r="S45" s="24" t="s">
        <v>214</v>
      </c>
      <c r="T45" s="24"/>
      <c r="U45" s="30"/>
      <c r="V45" s="37"/>
      <c r="W45" s="83"/>
      <c r="X45" s="51"/>
      <c r="Y45" s="1"/>
      <c r="Z45" s="1"/>
      <c r="AA45" s="3"/>
    </row>
    <row r="46" spans="1:27" ht="45" hidden="1" customHeight="1">
      <c r="A46" s="66" t="s">
        <v>289</v>
      </c>
      <c r="B46" s="10" t="s">
        <v>26</v>
      </c>
      <c r="C46" s="29" t="s">
        <v>363</v>
      </c>
      <c r="D46" s="73">
        <v>111001020401</v>
      </c>
      <c r="E46" s="26" t="s">
        <v>381</v>
      </c>
      <c r="F46" s="26">
        <v>3443000</v>
      </c>
      <c r="G46" s="26" t="s">
        <v>382</v>
      </c>
      <c r="H46" s="74" t="str">
        <f t="shared" si="0"/>
        <v>rectoria@itc.edu.co</v>
      </c>
      <c r="I46" s="71" t="s">
        <v>214</v>
      </c>
      <c r="J46" s="27" t="s">
        <v>213</v>
      </c>
      <c r="K46" s="80" t="s">
        <v>26</v>
      </c>
      <c r="L46" s="81">
        <v>111001025313</v>
      </c>
      <c r="M46" s="29" t="s">
        <v>397</v>
      </c>
      <c r="N46" s="25">
        <v>111001041459</v>
      </c>
      <c r="O46" s="24" t="s">
        <v>398</v>
      </c>
      <c r="P46" s="71" t="s">
        <v>399</v>
      </c>
      <c r="Q46" s="24" t="s">
        <v>400</v>
      </c>
      <c r="R46" s="28" t="str">
        <f>HYPERLINK("mailto:cedricaurte14@redp.edu.co","cedricaurte14@redp.edu.co")</f>
        <v>cedricaurte14@redp.edu.co</v>
      </c>
      <c r="S46" s="24" t="s">
        <v>214</v>
      </c>
      <c r="T46" s="24"/>
      <c r="U46" s="30"/>
      <c r="V46" s="37"/>
      <c r="W46" s="37"/>
      <c r="X46" s="1"/>
      <c r="Y46" s="1"/>
      <c r="Z46" s="1"/>
      <c r="AA46" s="3"/>
    </row>
    <row r="47" spans="1:27" ht="45" hidden="1" customHeight="1">
      <c r="A47" s="66" t="s">
        <v>289</v>
      </c>
      <c r="B47" s="10" t="s">
        <v>26</v>
      </c>
      <c r="C47" s="86" t="s">
        <v>401</v>
      </c>
      <c r="D47" s="73">
        <v>311848002459</v>
      </c>
      <c r="E47" s="26" t="s">
        <v>405</v>
      </c>
      <c r="F47" s="26" t="s">
        <v>406</v>
      </c>
      <c r="G47" s="26" t="s">
        <v>407</v>
      </c>
      <c r="H47" s="26" t="s">
        <v>408</v>
      </c>
      <c r="I47" s="71" t="s">
        <v>214</v>
      </c>
      <c r="J47" s="27" t="s">
        <v>213</v>
      </c>
      <c r="K47" s="59" t="s">
        <v>26</v>
      </c>
      <c r="L47" s="81"/>
      <c r="M47" s="29" t="s">
        <v>409</v>
      </c>
      <c r="N47" s="25">
        <v>111848003910</v>
      </c>
      <c r="O47" s="24" t="s">
        <v>410</v>
      </c>
      <c r="P47" s="24" t="s">
        <v>411</v>
      </c>
      <c r="Q47" s="24" t="s">
        <v>412</v>
      </c>
      <c r="R47" s="28" t="str">
        <f>HYPERLINK("mailto:coldigeneralsantan1@redp.edu.co","coldigeneralsantan1@redp.edu.co")</f>
        <v>coldigeneralsantan1@redp.edu.co</v>
      </c>
      <c r="S47" s="24" t="s">
        <v>214</v>
      </c>
      <c r="T47" s="24"/>
      <c r="U47" s="30"/>
      <c r="V47" s="37"/>
      <c r="W47" s="37"/>
      <c r="X47" s="1"/>
      <c r="Y47" s="1"/>
      <c r="Z47" s="1"/>
      <c r="AA47" s="3"/>
    </row>
    <row r="48" spans="1:27" ht="60" hidden="1" customHeight="1">
      <c r="A48" s="66" t="s">
        <v>289</v>
      </c>
      <c r="B48" s="10" t="s">
        <v>26</v>
      </c>
      <c r="C48" s="87" t="s">
        <v>413</v>
      </c>
      <c r="D48" s="55">
        <v>311848001118</v>
      </c>
      <c r="E48" s="55" t="s">
        <v>418</v>
      </c>
      <c r="F48" s="55" t="s">
        <v>419</v>
      </c>
      <c r="G48" s="55" t="s">
        <v>420</v>
      </c>
      <c r="H48" s="55" t="s">
        <v>421</v>
      </c>
      <c r="I48" s="57" t="s">
        <v>214</v>
      </c>
      <c r="J48" s="58" t="s">
        <v>213</v>
      </c>
      <c r="K48" s="59" t="s">
        <v>26</v>
      </c>
      <c r="L48" s="88"/>
      <c r="M48" s="29" t="s">
        <v>424</v>
      </c>
      <c r="N48" s="25">
        <v>111769003424</v>
      </c>
      <c r="O48" s="24" t="s">
        <v>425</v>
      </c>
      <c r="P48" s="24" t="s">
        <v>426</v>
      </c>
      <c r="Q48" s="24" t="s">
        <v>427</v>
      </c>
      <c r="R48" s="28" t="str">
        <f>HYPERLINK("mailto:coldigerardoparede11@redp.edu.co","coldigerardoparede11@redp.edu.co")</f>
        <v>coldigerardoparede11@redp.edu.co</v>
      </c>
      <c r="S48" s="24" t="s">
        <v>214</v>
      </c>
      <c r="T48" s="24"/>
      <c r="U48" s="30"/>
      <c r="V48" s="37"/>
      <c r="W48" s="37"/>
      <c r="X48" s="1"/>
      <c r="Y48" s="1"/>
      <c r="Z48" s="1"/>
      <c r="AA48" s="3"/>
    </row>
    <row r="49" spans="1:27" ht="60" hidden="1" customHeight="1">
      <c r="A49" s="66" t="s">
        <v>289</v>
      </c>
      <c r="B49" s="10" t="s">
        <v>26</v>
      </c>
      <c r="C49" s="89" t="s">
        <v>428</v>
      </c>
      <c r="D49" s="55">
        <v>311848001011</v>
      </c>
      <c r="E49" s="90" t="s">
        <v>429</v>
      </c>
      <c r="F49" s="91" t="s">
        <v>430</v>
      </c>
      <c r="G49" s="91" t="s">
        <v>431</v>
      </c>
      <c r="H49" s="91" t="s">
        <v>432</v>
      </c>
      <c r="I49" s="57" t="s">
        <v>214</v>
      </c>
      <c r="J49" s="58" t="s">
        <v>213</v>
      </c>
      <c r="K49" s="59" t="s">
        <v>26</v>
      </c>
      <c r="L49" s="54"/>
      <c r="M49" s="29" t="s">
        <v>433</v>
      </c>
      <c r="N49" s="25"/>
      <c r="O49" s="47"/>
      <c r="P49" s="24"/>
      <c r="Q49" s="24"/>
      <c r="R49" s="28"/>
      <c r="S49" s="24"/>
      <c r="T49" s="24"/>
      <c r="U49" s="30"/>
      <c r="V49" s="37"/>
      <c r="W49" s="37"/>
      <c r="X49" s="1"/>
      <c r="Y49" s="1"/>
      <c r="Z49" s="1"/>
      <c r="AA49" s="3"/>
    </row>
    <row r="50" spans="1:27" ht="36.75" hidden="1" customHeight="1">
      <c r="A50" s="66" t="s">
        <v>289</v>
      </c>
      <c r="B50" s="10" t="s">
        <v>26</v>
      </c>
      <c r="C50" s="92" t="s">
        <v>434</v>
      </c>
      <c r="D50" s="26"/>
      <c r="E50" s="37" t="s">
        <v>435</v>
      </c>
      <c r="F50" s="93" t="s">
        <v>436</v>
      </c>
      <c r="G50" s="37" t="s">
        <v>437</v>
      </c>
      <c r="H50" s="37" t="s">
        <v>438</v>
      </c>
      <c r="I50" s="71" t="s">
        <v>214</v>
      </c>
      <c r="J50" s="27" t="s">
        <v>213</v>
      </c>
      <c r="K50" s="59" t="s">
        <v>26</v>
      </c>
      <c r="L50" s="25"/>
      <c r="M50" s="29" t="s">
        <v>439</v>
      </c>
      <c r="N50" s="25">
        <v>111001016250</v>
      </c>
      <c r="O50" s="24" t="s">
        <v>440</v>
      </c>
      <c r="P50" s="78" t="s">
        <v>441</v>
      </c>
      <c r="Q50" s="78" t="s">
        <v>442</v>
      </c>
      <c r="R50" s="94" t="str">
        <f>HYPERLINK("mailto:escdirepdevenezuel14@redp.edu.co;","escdirepdevenezuel14@redp.edu.co; ")</f>
        <v xml:space="preserve">escdirepdevenezuel14@redp.edu.co; </v>
      </c>
      <c r="S50" s="24" t="s">
        <v>214</v>
      </c>
      <c r="T50" s="24"/>
      <c r="U50" s="30"/>
      <c r="V50" s="37"/>
      <c r="W50" s="37"/>
      <c r="X50" s="1"/>
      <c r="Y50" s="1"/>
      <c r="Z50" s="1"/>
      <c r="AA50" s="3"/>
    </row>
    <row r="51" spans="1:27" ht="24.75" hidden="1" customHeight="1">
      <c r="A51" s="66" t="s">
        <v>289</v>
      </c>
      <c r="B51" s="23" t="s">
        <v>26</v>
      </c>
      <c r="C51" s="87" t="s">
        <v>443</v>
      </c>
      <c r="D51" s="55">
        <v>311001100985</v>
      </c>
      <c r="E51" s="55" t="s">
        <v>444</v>
      </c>
      <c r="F51" s="55" t="s">
        <v>445</v>
      </c>
      <c r="G51" s="55" t="s">
        <v>446</v>
      </c>
      <c r="H51" s="55" t="s">
        <v>447</v>
      </c>
      <c r="I51" s="57" t="s">
        <v>214</v>
      </c>
      <c r="J51" s="58" t="s">
        <v>213</v>
      </c>
      <c r="K51" s="59" t="s">
        <v>26</v>
      </c>
      <c r="L51" s="54"/>
      <c r="M51" s="29" t="s">
        <v>448</v>
      </c>
      <c r="N51" s="25">
        <v>111001107743</v>
      </c>
      <c r="O51" s="24" t="s">
        <v>449</v>
      </c>
      <c r="P51" s="24">
        <v>3122592778</v>
      </c>
      <c r="Q51" s="24" t="s">
        <v>450</v>
      </c>
      <c r="R51" s="28" t="str">
        <f>HYPERLINK("mailto:maligiadel@gmail.com","maligiadel@gmail.com")</f>
        <v>maligiadel@gmail.com</v>
      </c>
      <c r="S51" s="24" t="s">
        <v>214</v>
      </c>
      <c r="T51" s="24"/>
      <c r="U51" s="30"/>
      <c r="V51" s="37"/>
      <c r="W51" s="83"/>
      <c r="X51" s="1"/>
      <c r="Y51" s="1"/>
      <c r="Z51" s="1"/>
      <c r="AA51" s="3"/>
    </row>
    <row r="52" spans="1:27" ht="60.75" hidden="1" customHeight="1">
      <c r="A52" s="66" t="s">
        <v>289</v>
      </c>
      <c r="B52" s="23" t="s">
        <v>26</v>
      </c>
      <c r="C52" s="87" t="s">
        <v>451</v>
      </c>
      <c r="D52" s="55">
        <v>311001045160</v>
      </c>
      <c r="E52" s="95" t="s">
        <v>452</v>
      </c>
      <c r="F52" s="96">
        <v>6764055</v>
      </c>
      <c r="G52" s="97" t="s">
        <v>453</v>
      </c>
      <c r="H52" s="95" t="s">
        <v>454</v>
      </c>
      <c r="I52" s="57" t="s">
        <v>214</v>
      </c>
      <c r="J52" s="58" t="s">
        <v>213</v>
      </c>
      <c r="K52" s="59" t="s">
        <v>26</v>
      </c>
      <c r="L52" s="54"/>
      <c r="M52" s="98" t="s">
        <v>455</v>
      </c>
      <c r="N52" s="99" t="s">
        <v>456</v>
      </c>
      <c r="O52" s="24" t="s">
        <v>457</v>
      </c>
      <c r="P52" s="24">
        <v>6720103</v>
      </c>
      <c r="Q52" s="24" t="s">
        <v>458</v>
      </c>
      <c r="R52" s="72" t="s">
        <v>459</v>
      </c>
      <c r="S52" s="24" t="s">
        <v>214</v>
      </c>
      <c r="T52" s="24"/>
      <c r="U52" s="30"/>
      <c r="V52" s="37"/>
      <c r="W52" s="83"/>
      <c r="X52" s="1"/>
      <c r="Y52" s="1"/>
      <c r="Z52" s="1"/>
      <c r="AA52" s="3"/>
    </row>
    <row r="53" spans="1:27" ht="24.75" hidden="1" customHeight="1">
      <c r="A53" s="66" t="s">
        <v>289</v>
      </c>
      <c r="B53" s="23" t="s">
        <v>26</v>
      </c>
      <c r="C53" s="87" t="s">
        <v>460</v>
      </c>
      <c r="D53" s="26"/>
      <c r="E53" s="26" t="s">
        <v>461</v>
      </c>
      <c r="F53" s="26" t="s">
        <v>462</v>
      </c>
      <c r="G53" s="26" t="s">
        <v>463</v>
      </c>
      <c r="H53" s="74" t="str">
        <f>HYPERLINK("mailto:s.academica@gimnasiofontana.edu.co,","s.academica@gimnasiofontana.edu.co,")</f>
        <v>s.academica@gimnasiofontana.edu.co,</v>
      </c>
      <c r="I53" s="71" t="s">
        <v>214</v>
      </c>
      <c r="J53" s="27" t="s">
        <v>213</v>
      </c>
      <c r="K53" s="59" t="s">
        <v>26</v>
      </c>
      <c r="L53" s="25"/>
      <c r="M53" s="29" t="s">
        <v>257</v>
      </c>
      <c r="N53" s="25">
        <v>111001002330</v>
      </c>
      <c r="O53" s="33" t="s">
        <v>464</v>
      </c>
      <c r="P53" s="68" t="s">
        <v>465</v>
      </c>
      <c r="Q53" s="68" t="s">
        <v>258</v>
      </c>
      <c r="R53" s="37" t="s">
        <v>466</v>
      </c>
      <c r="S53" s="24" t="s">
        <v>214</v>
      </c>
      <c r="T53" s="24" t="s">
        <v>467</v>
      </c>
      <c r="U53" s="30"/>
      <c r="V53" s="37"/>
      <c r="W53" s="37"/>
      <c r="X53" s="1"/>
      <c r="Y53" s="1"/>
      <c r="Z53" s="1"/>
      <c r="AA53" s="3"/>
    </row>
    <row r="54" spans="1:27" ht="21.75" hidden="1" customHeight="1">
      <c r="A54" s="66" t="s">
        <v>289</v>
      </c>
      <c r="B54" s="23" t="s">
        <v>26</v>
      </c>
      <c r="C54" s="87" t="s">
        <v>468</v>
      </c>
      <c r="D54" s="55"/>
      <c r="E54" s="55" t="s">
        <v>469</v>
      </c>
      <c r="F54" s="55" t="s">
        <v>470</v>
      </c>
      <c r="G54" s="55" t="s">
        <v>471</v>
      </c>
      <c r="H54" s="55" t="s">
        <v>472</v>
      </c>
      <c r="I54" s="57" t="s">
        <v>214</v>
      </c>
      <c r="J54" s="58" t="s">
        <v>213</v>
      </c>
      <c r="K54" s="59" t="s">
        <v>26</v>
      </c>
      <c r="L54" s="54"/>
      <c r="M54" s="29" t="s">
        <v>247</v>
      </c>
      <c r="N54" s="25">
        <v>111001016314</v>
      </c>
      <c r="O54" s="33" t="s">
        <v>473</v>
      </c>
      <c r="P54" s="68">
        <v>2358681</v>
      </c>
      <c r="Q54" s="68" t="s">
        <v>248</v>
      </c>
      <c r="R54" s="69" t="str">
        <f>HYPERLINK("mailto:coldisimonrodrigue2@redp.edu.co","coldisimonrodrigue2@redp.edu.co")</f>
        <v>coldisimonrodrigue2@redp.edu.co</v>
      </c>
      <c r="S54" s="24" t="s">
        <v>214</v>
      </c>
      <c r="T54" s="24"/>
      <c r="U54" s="30"/>
      <c r="V54" s="37"/>
      <c r="W54" s="37"/>
      <c r="X54" s="1"/>
      <c r="Y54" s="1"/>
      <c r="Z54" s="1"/>
      <c r="AA54" s="3"/>
    </row>
    <row r="55" spans="1:27" ht="87.75" customHeight="1">
      <c r="A55" s="100" t="s">
        <v>474</v>
      </c>
      <c r="B55" s="101" t="s">
        <v>26</v>
      </c>
      <c r="C55" s="68" t="s">
        <v>301</v>
      </c>
      <c r="D55" s="26">
        <v>317001001632</v>
      </c>
      <c r="E55" s="26" t="s">
        <v>475</v>
      </c>
      <c r="F55" s="26">
        <v>8851203</v>
      </c>
      <c r="G55" s="26" t="s">
        <v>476</v>
      </c>
      <c r="H55" s="74" t="str">
        <f>HYPERLINK("mailto:SECRETARIACOLROSARIO@UNE%20.NET.CO",",iensrosario@gmail.com")</f>
        <v>,iensrosario@gmail.com</v>
      </c>
      <c r="I55" s="24" t="s">
        <v>302</v>
      </c>
      <c r="J55" s="24" t="s">
        <v>303</v>
      </c>
      <c r="K55" s="25"/>
      <c r="L55" s="81">
        <v>117001006279</v>
      </c>
      <c r="M55" s="68" t="s">
        <v>304</v>
      </c>
      <c r="N55" s="25">
        <v>117001006279</v>
      </c>
      <c r="O55" s="24" t="s">
        <v>305</v>
      </c>
      <c r="P55" s="24">
        <v>8833990</v>
      </c>
      <c r="Q55" s="24" t="s">
        <v>306</v>
      </c>
      <c r="R55" s="37" t="s">
        <v>477</v>
      </c>
      <c r="S55" s="24" t="s">
        <v>302</v>
      </c>
      <c r="T55" s="24" t="s">
        <v>307</v>
      </c>
      <c r="U55" s="30" t="s">
        <v>308</v>
      </c>
      <c r="V55" s="37"/>
      <c r="W55" s="37"/>
      <c r="X55" s="1"/>
      <c r="Y55" s="1"/>
      <c r="Z55" s="1"/>
      <c r="AA55" s="3"/>
    </row>
    <row r="56" spans="1:27" ht="45" customHeight="1">
      <c r="A56" s="102" t="s">
        <v>474</v>
      </c>
      <c r="B56" s="83" t="s">
        <v>478</v>
      </c>
      <c r="C56" s="103" t="s">
        <v>310</v>
      </c>
      <c r="D56" s="104">
        <v>317001000075</v>
      </c>
      <c r="E56" s="104" t="s">
        <v>479</v>
      </c>
      <c r="F56" s="104">
        <v>8864381</v>
      </c>
      <c r="G56" s="105" t="s">
        <v>480</v>
      </c>
      <c r="H56" s="106" t="str">
        <f>HYPERLINK("mailto:colcristo@gmail.com","colcristo@gmail.com  ")</f>
        <v xml:space="preserve">colcristo@gmail.com  </v>
      </c>
      <c r="I56" s="103" t="s">
        <v>302</v>
      </c>
      <c r="J56" s="103" t="s">
        <v>303</v>
      </c>
      <c r="K56" s="104"/>
      <c r="L56" s="107">
        <v>117001002257</v>
      </c>
      <c r="M56" s="108" t="s">
        <v>481</v>
      </c>
      <c r="N56" s="104">
        <v>117001002257</v>
      </c>
      <c r="O56" s="103" t="s">
        <v>482</v>
      </c>
      <c r="P56" s="103">
        <v>8832392</v>
      </c>
      <c r="Q56" s="103" t="s">
        <v>483</v>
      </c>
      <c r="R56" s="83" t="s">
        <v>484</v>
      </c>
      <c r="S56" s="103" t="s">
        <v>302</v>
      </c>
      <c r="T56" s="103" t="s">
        <v>307</v>
      </c>
      <c r="U56" s="109" t="s">
        <v>308</v>
      </c>
      <c r="V56" s="83"/>
      <c r="W56" s="83"/>
      <c r="X56" s="51"/>
      <c r="Y56" s="1"/>
      <c r="Z56" s="1"/>
      <c r="AA56" s="3"/>
    </row>
    <row r="57" spans="1:27" ht="94.5" customHeight="1">
      <c r="A57" s="100" t="s">
        <v>474</v>
      </c>
      <c r="B57" s="101" t="s">
        <v>26</v>
      </c>
      <c r="C57" s="24" t="s">
        <v>311</v>
      </c>
      <c r="D57" s="25">
        <v>317001001934</v>
      </c>
      <c r="E57" s="25" t="s">
        <v>485</v>
      </c>
      <c r="F57" s="25">
        <v>8864011</v>
      </c>
      <c r="G57" s="26" t="s">
        <v>486</v>
      </c>
      <c r="H57" s="25" t="s">
        <v>487</v>
      </c>
      <c r="I57" s="24" t="s">
        <v>302</v>
      </c>
      <c r="J57" s="24" t="s">
        <v>303</v>
      </c>
      <c r="K57" s="81"/>
      <c r="L57" s="81">
        <v>217001001182</v>
      </c>
      <c r="M57" s="68" t="s">
        <v>488</v>
      </c>
      <c r="N57" s="25">
        <v>217001001182</v>
      </c>
      <c r="O57" s="24" t="s">
        <v>312</v>
      </c>
      <c r="P57" s="24">
        <v>8714470</v>
      </c>
      <c r="Q57" s="24" t="s">
        <v>489</v>
      </c>
      <c r="R57" s="37" t="s">
        <v>490</v>
      </c>
      <c r="S57" s="24" t="s">
        <v>302</v>
      </c>
      <c r="T57" s="24" t="s">
        <v>307</v>
      </c>
      <c r="U57" s="30" t="s">
        <v>308</v>
      </c>
      <c r="V57" s="37"/>
      <c r="W57" s="83"/>
      <c r="X57" s="51"/>
      <c r="Y57" s="1"/>
      <c r="Z57" s="1"/>
      <c r="AA57" s="3"/>
    </row>
    <row r="58" spans="1:27" ht="22.5" customHeight="1">
      <c r="A58" s="100" t="s">
        <v>474</v>
      </c>
      <c r="B58" s="101" t="s">
        <v>26</v>
      </c>
      <c r="C58" s="31" t="s">
        <v>491</v>
      </c>
      <c r="D58" s="25">
        <v>366001005191</v>
      </c>
      <c r="E58" s="25" t="s">
        <v>492</v>
      </c>
      <c r="F58" s="25">
        <v>3270149</v>
      </c>
      <c r="G58" s="26" t="s">
        <v>493</v>
      </c>
      <c r="H58" s="110" t="str">
        <f>HYPERLINK("mailto:academica@institutosanrafael.edu.co","academica@institutosanrafael.edu.co")</f>
        <v>academica@institutosanrafael.edu.co</v>
      </c>
      <c r="I58" s="24" t="s">
        <v>302</v>
      </c>
      <c r="J58" s="24" t="s">
        <v>303</v>
      </c>
      <c r="K58" s="59"/>
      <c r="L58" s="59">
        <v>117001006180</v>
      </c>
      <c r="M58" s="68" t="s">
        <v>494</v>
      </c>
      <c r="N58" s="59">
        <v>117001006180</v>
      </c>
      <c r="O58" s="24" t="s">
        <v>495</v>
      </c>
      <c r="P58" s="24">
        <v>8754548</v>
      </c>
      <c r="Q58" s="24" t="s">
        <v>496</v>
      </c>
      <c r="R58" s="37" t="s">
        <v>497</v>
      </c>
      <c r="S58" s="24" t="s">
        <v>302</v>
      </c>
      <c r="T58" s="24" t="s">
        <v>307</v>
      </c>
      <c r="U58" s="30" t="s">
        <v>308</v>
      </c>
      <c r="V58" s="37"/>
      <c r="W58" s="37"/>
      <c r="X58" s="1"/>
      <c r="Y58" s="1"/>
      <c r="Z58" s="1"/>
      <c r="AA58" s="3"/>
    </row>
    <row r="59" spans="1:27" ht="48.75" customHeight="1">
      <c r="A59" s="100" t="s">
        <v>474</v>
      </c>
      <c r="B59" s="101" t="s">
        <v>26</v>
      </c>
      <c r="C59" s="24" t="s">
        <v>317</v>
      </c>
      <c r="D59" s="25">
        <v>366001003814</v>
      </c>
      <c r="E59" s="25" t="s">
        <v>498</v>
      </c>
      <c r="F59" s="25" t="s">
        <v>499</v>
      </c>
      <c r="G59" s="26" t="s">
        <v>500</v>
      </c>
      <c r="H59" s="25" t="s">
        <v>501</v>
      </c>
      <c r="I59" s="24" t="s">
        <v>318</v>
      </c>
      <c r="J59" s="24" t="s">
        <v>319</v>
      </c>
      <c r="K59" s="25"/>
      <c r="L59" s="25">
        <v>166001000620</v>
      </c>
      <c r="M59" s="68" t="s">
        <v>502</v>
      </c>
      <c r="N59" s="25">
        <v>166001000620</v>
      </c>
      <c r="O59" s="24" t="s">
        <v>503</v>
      </c>
      <c r="P59" s="24" t="s">
        <v>504</v>
      </c>
      <c r="Q59" s="24" t="s">
        <v>505</v>
      </c>
      <c r="R59" s="37" t="s">
        <v>506</v>
      </c>
      <c r="S59" s="24" t="s">
        <v>318</v>
      </c>
      <c r="T59" s="24" t="s">
        <v>324</v>
      </c>
      <c r="U59" s="30" t="s">
        <v>325</v>
      </c>
      <c r="V59" s="37"/>
      <c r="W59" s="83"/>
      <c r="X59" s="51"/>
      <c r="Y59" s="1"/>
      <c r="Z59" s="1"/>
      <c r="AA59" s="3"/>
    </row>
    <row r="60" spans="1:27" ht="48.75" customHeight="1">
      <c r="A60" s="100" t="s">
        <v>474</v>
      </c>
      <c r="B60" s="101" t="s">
        <v>26</v>
      </c>
      <c r="C60" s="24" t="s">
        <v>327</v>
      </c>
      <c r="D60" s="25">
        <v>366001006686</v>
      </c>
      <c r="E60" s="25" t="s">
        <v>507</v>
      </c>
      <c r="F60" s="25" t="s">
        <v>508</v>
      </c>
      <c r="G60" s="26" t="s">
        <v>509</v>
      </c>
      <c r="H60" s="110" t="str">
        <f>HYPERLINK("mailto:contact@lfp.edu.co,mpardoux@lfp.edu.co","contact@lfp.edu.co,mpardoux@lfp.edu.co")</f>
        <v>contact@lfp.edu.co,mpardoux@lfp.edu.co</v>
      </c>
      <c r="I60" s="24" t="s">
        <v>318</v>
      </c>
      <c r="J60" s="24" t="s">
        <v>319</v>
      </c>
      <c r="K60" s="25"/>
      <c r="L60" s="25">
        <v>166001000913</v>
      </c>
      <c r="M60" s="68" t="s">
        <v>328</v>
      </c>
      <c r="N60" s="25">
        <v>166001000913</v>
      </c>
      <c r="O60" s="24" t="s">
        <v>329</v>
      </c>
      <c r="P60" s="24" t="s">
        <v>330</v>
      </c>
      <c r="Q60" s="24" t="s">
        <v>331</v>
      </c>
      <c r="R60" s="37" t="s">
        <v>510</v>
      </c>
      <c r="S60" s="24" t="s">
        <v>318</v>
      </c>
      <c r="T60" s="24" t="s">
        <v>324</v>
      </c>
      <c r="U60" s="30" t="s">
        <v>325</v>
      </c>
      <c r="V60" s="37"/>
      <c r="W60" s="37"/>
      <c r="X60" s="1"/>
      <c r="Y60" s="1"/>
      <c r="Z60" s="1"/>
      <c r="AA60" s="3"/>
    </row>
    <row r="61" spans="1:27" ht="22.5" customHeight="1">
      <c r="A61" s="100" t="s">
        <v>474</v>
      </c>
      <c r="B61" s="101" t="s">
        <v>26</v>
      </c>
      <c r="C61" s="24" t="s">
        <v>334</v>
      </c>
      <c r="D61" s="25">
        <v>366001000751</v>
      </c>
      <c r="E61" s="25" t="s">
        <v>511</v>
      </c>
      <c r="F61" s="25">
        <v>3151818</v>
      </c>
      <c r="G61" s="26" t="s">
        <v>512</v>
      </c>
      <c r="H61" s="110" t="str">
        <f>HYPERLINK("mailto:info@tallersanmiguel.edu.co,info@tallersanmiguel.edu.co","info@tallersanmiguel.edu.co,info@tallersanmiguel.edu.co")</f>
        <v>info@tallersanmiguel.edu.co,info@tallersanmiguel.edu.co</v>
      </c>
      <c r="I61" s="24" t="s">
        <v>318</v>
      </c>
      <c r="J61" s="24" t="s">
        <v>319</v>
      </c>
      <c r="K61" s="25"/>
      <c r="L61" s="25">
        <v>166001000476</v>
      </c>
      <c r="M61" s="68" t="s">
        <v>335</v>
      </c>
      <c r="N61" s="25">
        <v>166001000476</v>
      </c>
      <c r="O61" s="24" t="s">
        <v>336</v>
      </c>
      <c r="P61" s="24">
        <v>3113052545</v>
      </c>
      <c r="Q61" s="24" t="s">
        <v>337</v>
      </c>
      <c r="R61" s="37" t="s">
        <v>513</v>
      </c>
      <c r="S61" s="24" t="s">
        <v>318</v>
      </c>
      <c r="T61" s="24" t="s">
        <v>324</v>
      </c>
      <c r="U61" s="30" t="s">
        <v>325</v>
      </c>
      <c r="V61" s="37"/>
      <c r="W61" s="37"/>
      <c r="X61" s="1"/>
      <c r="Y61" s="1"/>
      <c r="Z61" s="1"/>
      <c r="AA61" s="3"/>
    </row>
    <row r="62" spans="1:27" ht="22.5" customHeight="1">
      <c r="A62" s="100" t="s">
        <v>474</v>
      </c>
      <c r="B62" s="101" t="s">
        <v>26</v>
      </c>
      <c r="C62" s="24" t="s">
        <v>338</v>
      </c>
      <c r="D62" s="25">
        <v>466001005641</v>
      </c>
      <c r="E62" s="25" t="s">
        <v>514</v>
      </c>
      <c r="F62" s="25" t="s">
        <v>515</v>
      </c>
      <c r="G62" s="26" t="s">
        <v>516</v>
      </c>
      <c r="H62" s="37" t="s">
        <v>517</v>
      </c>
      <c r="I62" s="24" t="s">
        <v>318</v>
      </c>
      <c r="J62" s="24" t="s">
        <v>319</v>
      </c>
      <c r="K62" s="25"/>
      <c r="L62" s="25">
        <v>166001000344</v>
      </c>
      <c r="M62" s="68" t="s">
        <v>518</v>
      </c>
      <c r="N62" s="25">
        <v>166001000344</v>
      </c>
      <c r="O62" s="24" t="s">
        <v>342</v>
      </c>
      <c r="P62" s="24" t="s">
        <v>343</v>
      </c>
      <c r="Q62" s="24" t="s">
        <v>344</v>
      </c>
      <c r="R62" s="37" t="s">
        <v>519</v>
      </c>
      <c r="S62" s="24" t="s">
        <v>318</v>
      </c>
      <c r="T62" s="24" t="s">
        <v>324</v>
      </c>
      <c r="U62" s="30" t="s">
        <v>325</v>
      </c>
      <c r="V62" s="37"/>
      <c r="W62" s="37"/>
      <c r="X62" s="1"/>
      <c r="Y62" s="1"/>
      <c r="Z62" s="1"/>
      <c r="AA62" s="3"/>
    </row>
    <row r="63" spans="1:27" ht="22.5" customHeight="1">
      <c r="A63" s="111" t="s">
        <v>474</v>
      </c>
      <c r="B63" s="101" t="s">
        <v>26</v>
      </c>
      <c r="C63" s="24" t="s">
        <v>354</v>
      </c>
      <c r="D63" s="25">
        <v>366001000751</v>
      </c>
      <c r="E63" s="25" t="s">
        <v>520</v>
      </c>
      <c r="F63" s="25">
        <v>3379373</v>
      </c>
      <c r="G63" s="68" t="s">
        <v>521</v>
      </c>
      <c r="H63" s="37" t="s">
        <v>522</v>
      </c>
      <c r="I63" s="24" t="s">
        <v>318</v>
      </c>
      <c r="J63" s="24" t="s">
        <v>319</v>
      </c>
      <c r="K63" s="25"/>
      <c r="L63" s="25">
        <v>166001000875</v>
      </c>
      <c r="M63" s="68" t="s">
        <v>360</v>
      </c>
      <c r="N63" s="25">
        <v>166001000875</v>
      </c>
      <c r="O63" s="24" t="s">
        <v>361</v>
      </c>
      <c r="P63" s="24" t="s">
        <v>362</v>
      </c>
      <c r="Q63" s="24" t="s">
        <v>523</v>
      </c>
      <c r="R63" s="21" t="s">
        <v>524</v>
      </c>
      <c r="S63" s="24" t="s">
        <v>318</v>
      </c>
      <c r="T63" s="24" t="s">
        <v>324</v>
      </c>
      <c r="U63" s="30" t="s">
        <v>325</v>
      </c>
      <c r="V63" s="21"/>
      <c r="W63" s="21"/>
      <c r="X63" s="1"/>
      <c r="Y63" s="1"/>
      <c r="Z63" s="1"/>
      <c r="AA63" s="3"/>
    </row>
    <row r="64" spans="1:27" ht="22.5" customHeight="1">
      <c r="A64" s="111" t="s">
        <v>474</v>
      </c>
      <c r="B64" s="101" t="s">
        <v>26</v>
      </c>
      <c r="C64" s="24" t="s">
        <v>525</v>
      </c>
      <c r="D64" s="25">
        <v>366001000670</v>
      </c>
      <c r="E64" s="24" t="s">
        <v>526</v>
      </c>
      <c r="F64" s="24">
        <v>3314458</v>
      </c>
      <c r="G64" s="24" t="s">
        <v>527</v>
      </c>
      <c r="H64" s="37" t="s">
        <v>528</v>
      </c>
      <c r="I64" s="24" t="s">
        <v>318</v>
      </c>
      <c r="J64" s="24" t="s">
        <v>319</v>
      </c>
      <c r="K64" s="25"/>
      <c r="L64" s="25">
        <v>166001006008</v>
      </c>
      <c r="M64" s="68" t="s">
        <v>529</v>
      </c>
      <c r="N64" s="25">
        <v>166001006008</v>
      </c>
      <c r="O64" s="24" t="s">
        <v>530</v>
      </c>
      <c r="P64" s="24">
        <v>3122590275</v>
      </c>
      <c r="Q64" s="24" t="s">
        <v>531</v>
      </c>
      <c r="R64" s="21" t="s">
        <v>532</v>
      </c>
      <c r="S64" s="24" t="s">
        <v>318</v>
      </c>
      <c r="T64" s="24" t="s">
        <v>324</v>
      </c>
      <c r="U64" s="30" t="s">
        <v>325</v>
      </c>
      <c r="V64" s="21"/>
      <c r="W64" s="21"/>
      <c r="X64" s="1"/>
      <c r="Y64" s="1"/>
      <c r="Z64" s="1"/>
      <c r="AA64" s="3"/>
    </row>
    <row r="65" spans="1:27" ht="22.5" customHeight="1">
      <c r="A65" s="111" t="s">
        <v>474</v>
      </c>
      <c r="B65" s="101" t="s">
        <v>26</v>
      </c>
      <c r="C65" s="24" t="s">
        <v>533</v>
      </c>
      <c r="D65" s="25">
        <v>417873000587</v>
      </c>
      <c r="E65" s="24" t="s">
        <v>534</v>
      </c>
      <c r="F65" s="24">
        <v>8745803</v>
      </c>
      <c r="G65" s="24" t="s">
        <v>535</v>
      </c>
      <c r="H65" s="28" t="str">
        <f>HYPERLINK("mailto:rectoria@horizontes.edu.co","rectoria@horizontes.edu.co, info@horizontes.edu.co")</f>
        <v>rectoria@horizontes.edu.co, info@horizontes.edu.co</v>
      </c>
      <c r="I65" s="24" t="s">
        <v>536</v>
      </c>
      <c r="J65" s="24" t="s">
        <v>303</v>
      </c>
      <c r="K65" s="25"/>
      <c r="L65" s="25">
        <v>117873000800</v>
      </c>
      <c r="M65" s="68" t="s">
        <v>537</v>
      </c>
      <c r="N65" s="25">
        <v>117873000800</v>
      </c>
      <c r="O65" s="24" t="s">
        <v>538</v>
      </c>
      <c r="P65" s="24">
        <v>8771850</v>
      </c>
      <c r="Q65" s="24" t="s">
        <v>539</v>
      </c>
      <c r="R65" s="21" t="s">
        <v>540</v>
      </c>
      <c r="S65" s="24" t="s">
        <v>302</v>
      </c>
      <c r="T65" s="24" t="s">
        <v>307</v>
      </c>
      <c r="U65" s="30" t="s">
        <v>541</v>
      </c>
      <c r="V65" s="21"/>
      <c r="W65" s="21"/>
      <c r="X65" s="1"/>
      <c r="Y65" s="1"/>
      <c r="Z65" s="1"/>
      <c r="AA65" s="3"/>
    </row>
    <row r="66" spans="1:27" ht="22.5" customHeight="1">
      <c r="A66" s="111" t="s">
        <v>474</v>
      </c>
      <c r="B66" s="101" t="s">
        <v>26</v>
      </c>
      <c r="C66" s="24" t="s">
        <v>542</v>
      </c>
      <c r="D66" s="25">
        <v>417873000544</v>
      </c>
      <c r="E66" s="24" t="s">
        <v>543</v>
      </c>
      <c r="F66" s="24">
        <v>8745774</v>
      </c>
      <c r="G66" s="24" t="s">
        <v>544</v>
      </c>
      <c r="H66" s="24" t="s">
        <v>545</v>
      </c>
      <c r="I66" s="24" t="s">
        <v>536</v>
      </c>
      <c r="J66" s="24" t="s">
        <v>303</v>
      </c>
      <c r="K66" s="25"/>
      <c r="L66" s="25">
        <v>117873000168</v>
      </c>
      <c r="M66" s="68" t="s">
        <v>546</v>
      </c>
      <c r="N66" s="25">
        <v>117873000168</v>
      </c>
      <c r="O66" s="24" t="s">
        <v>547</v>
      </c>
      <c r="P66" s="24" t="s">
        <v>548</v>
      </c>
      <c r="Q66" s="24" t="s">
        <v>549</v>
      </c>
      <c r="R66" s="37" t="s">
        <v>550</v>
      </c>
      <c r="S66" s="24" t="s">
        <v>302</v>
      </c>
      <c r="T66" s="24" t="s">
        <v>307</v>
      </c>
      <c r="U66" s="30" t="s">
        <v>541</v>
      </c>
      <c r="V66" s="21"/>
      <c r="W66" s="51"/>
      <c r="X66" s="51"/>
      <c r="Y66" s="1"/>
      <c r="Z66" s="1"/>
      <c r="AA66" s="3"/>
    </row>
    <row r="67" spans="1:27" ht="22.5" customHeight="1">
      <c r="A67" s="111" t="s">
        <v>474</v>
      </c>
      <c r="B67" s="101" t="s">
        <v>26</v>
      </c>
      <c r="C67" s="24" t="s">
        <v>551</v>
      </c>
      <c r="D67" s="25">
        <v>417001005373</v>
      </c>
      <c r="E67" s="24" t="s">
        <v>552</v>
      </c>
      <c r="F67" s="24">
        <v>8749339</v>
      </c>
      <c r="G67" s="24" t="s">
        <v>553</v>
      </c>
      <c r="H67" s="28" t="str">
        <f>HYPERLINK("mailto:josejesuslondono@gmail.com"," josejesuslondono@yahoo.es")</f>
        <v xml:space="preserve"> josejesuslondono@yahoo.es</v>
      </c>
      <c r="I67" s="24" t="s">
        <v>536</v>
      </c>
      <c r="J67" s="24" t="s">
        <v>303</v>
      </c>
      <c r="K67" s="25"/>
      <c r="L67" s="25">
        <v>217873000090</v>
      </c>
      <c r="M67" s="68" t="s">
        <v>554</v>
      </c>
      <c r="N67" s="25">
        <v>217873000090</v>
      </c>
      <c r="O67" s="24" t="s">
        <v>555</v>
      </c>
      <c r="P67" s="24">
        <v>8741317</v>
      </c>
      <c r="Q67" s="24" t="s">
        <v>556</v>
      </c>
      <c r="R67" s="21" t="s">
        <v>557</v>
      </c>
      <c r="S67" s="24" t="s">
        <v>302</v>
      </c>
      <c r="T67" s="24" t="s">
        <v>307</v>
      </c>
      <c r="U67" s="30" t="s">
        <v>541</v>
      </c>
      <c r="V67" s="21"/>
      <c r="W67" s="51"/>
      <c r="X67" s="51"/>
      <c r="Y67" s="1"/>
      <c r="Z67" s="1"/>
      <c r="AA67" s="3"/>
    </row>
    <row r="68" spans="1:27" ht="22.5" customHeight="1">
      <c r="A68" s="112" t="s">
        <v>558</v>
      </c>
      <c r="B68" s="101" t="s">
        <v>26</v>
      </c>
      <c r="C68" s="30" t="s">
        <v>559</v>
      </c>
      <c r="D68" s="25">
        <v>425473000866</v>
      </c>
      <c r="E68" s="24" t="s">
        <v>560</v>
      </c>
      <c r="F68" s="24" t="s">
        <v>561</v>
      </c>
      <c r="G68" s="24" t="s">
        <v>562</v>
      </c>
      <c r="H68" s="36" t="str">
        <f>HYPERLINK("mailto:campestremariecurie@yahoo.com","campestremariecurie@yahoo.com")</f>
        <v>campestremariecurie@yahoo.com</v>
      </c>
      <c r="I68" s="24" t="s">
        <v>563</v>
      </c>
      <c r="J68" s="24" t="s">
        <v>298</v>
      </c>
      <c r="K68" s="25"/>
      <c r="L68" s="25">
        <v>125473000781</v>
      </c>
      <c r="M68" s="24" t="s">
        <v>564</v>
      </c>
      <c r="N68" s="25">
        <v>125473000781</v>
      </c>
      <c r="O68" s="24" t="s">
        <v>565</v>
      </c>
      <c r="P68" s="24" t="s">
        <v>566</v>
      </c>
      <c r="Q68" s="24" t="s">
        <v>567</v>
      </c>
      <c r="R68" s="21" t="s">
        <v>568</v>
      </c>
      <c r="S68" s="24" t="s">
        <v>563</v>
      </c>
      <c r="T68" s="24" t="s">
        <v>365</v>
      </c>
      <c r="U68" s="30" t="s">
        <v>569</v>
      </c>
      <c r="V68" s="21"/>
      <c r="W68" s="21"/>
      <c r="X68" s="1"/>
      <c r="Y68" s="1"/>
      <c r="Z68" s="1"/>
      <c r="AA68" s="3"/>
    </row>
    <row r="69" spans="1:27" ht="22.5" customHeight="1">
      <c r="A69" s="112" t="s">
        <v>558</v>
      </c>
      <c r="B69" s="101" t="s">
        <v>26</v>
      </c>
      <c r="C69" s="31" t="s">
        <v>570</v>
      </c>
      <c r="D69" s="25">
        <v>315759001495</v>
      </c>
      <c r="E69" s="24" t="s">
        <v>571</v>
      </c>
      <c r="F69" s="24" t="s">
        <v>572</v>
      </c>
      <c r="G69" s="24" t="s">
        <v>573</v>
      </c>
      <c r="H69" s="113" t="s">
        <v>574</v>
      </c>
      <c r="I69" s="24" t="s">
        <v>563</v>
      </c>
      <c r="J69" s="24" t="s">
        <v>298</v>
      </c>
      <c r="K69" s="25"/>
      <c r="L69" s="25">
        <v>125473000242</v>
      </c>
      <c r="M69" s="24" t="s">
        <v>575</v>
      </c>
      <c r="N69" s="25">
        <v>125473000242</v>
      </c>
      <c r="O69" s="24" t="s">
        <v>576</v>
      </c>
      <c r="P69" s="24" t="s">
        <v>577</v>
      </c>
      <c r="Q69" s="24" t="s">
        <v>578</v>
      </c>
      <c r="R69" s="37" t="s">
        <v>579</v>
      </c>
      <c r="S69" s="24" t="s">
        <v>563</v>
      </c>
      <c r="T69" s="24" t="s">
        <v>365</v>
      </c>
      <c r="U69" s="30" t="s">
        <v>569</v>
      </c>
      <c r="V69" s="21"/>
      <c r="W69" s="21"/>
      <c r="X69" s="1"/>
      <c r="Y69" s="1"/>
      <c r="Z69" s="1"/>
      <c r="AA69" s="3"/>
    </row>
    <row r="70" spans="1:27" ht="22.5" customHeight="1">
      <c r="A70" s="112" t="s">
        <v>558</v>
      </c>
      <c r="B70" s="101" t="s">
        <v>26</v>
      </c>
      <c r="C70" s="30" t="s">
        <v>580</v>
      </c>
      <c r="D70" s="114"/>
      <c r="E70" s="24" t="s">
        <v>581</v>
      </c>
      <c r="F70" s="24">
        <v>7717333</v>
      </c>
      <c r="G70" s="24" t="s">
        <v>582</v>
      </c>
      <c r="H70" s="71" t="s">
        <v>583</v>
      </c>
      <c r="I70" s="24" t="s">
        <v>584</v>
      </c>
      <c r="J70" s="24" t="s">
        <v>585</v>
      </c>
      <c r="K70" s="25"/>
      <c r="L70" s="25">
        <v>215759000907</v>
      </c>
      <c r="M70" s="24" t="s">
        <v>586</v>
      </c>
      <c r="N70" s="25">
        <v>215759000907</v>
      </c>
      <c r="O70" s="24" t="s">
        <v>587</v>
      </c>
      <c r="P70" s="24" t="s">
        <v>588</v>
      </c>
      <c r="Q70" s="24" t="s">
        <v>589</v>
      </c>
      <c r="R70" s="37" t="s">
        <v>590</v>
      </c>
      <c r="S70" s="24" t="s">
        <v>584</v>
      </c>
      <c r="T70" s="24" t="s">
        <v>591</v>
      </c>
      <c r="U70" s="30" t="s">
        <v>592</v>
      </c>
      <c r="V70" s="21"/>
      <c r="W70" s="21"/>
      <c r="X70" s="1"/>
      <c r="Y70" s="1"/>
      <c r="Z70" s="1"/>
      <c r="AA70" s="3"/>
    </row>
    <row r="71" spans="1:27" ht="22.5" customHeight="1">
      <c r="A71" s="112" t="s">
        <v>558</v>
      </c>
      <c r="B71" s="101" t="s">
        <v>26</v>
      </c>
      <c r="C71" s="30" t="s">
        <v>593</v>
      </c>
      <c r="D71" s="37" t="s">
        <v>594</v>
      </c>
      <c r="E71" s="24" t="s">
        <v>595</v>
      </c>
      <c r="F71" s="24">
        <v>5922266</v>
      </c>
      <c r="G71" s="24" t="s">
        <v>596</v>
      </c>
      <c r="H71" s="71" t="s">
        <v>597</v>
      </c>
      <c r="I71" s="24" t="s">
        <v>598</v>
      </c>
      <c r="J71" s="24" t="s">
        <v>298</v>
      </c>
      <c r="K71" s="25"/>
      <c r="L71" s="25">
        <v>225377000163</v>
      </c>
      <c r="M71" s="24" t="s">
        <v>599</v>
      </c>
      <c r="N71" s="25">
        <v>225377000163</v>
      </c>
      <c r="O71" s="24" t="s">
        <v>600</v>
      </c>
      <c r="P71" s="24">
        <v>8740062</v>
      </c>
      <c r="Q71" s="24" t="s">
        <v>601</v>
      </c>
      <c r="R71" s="52" t="str">
        <f>HYPERLINK("mailto:colegioelsalitre@hotmail.com","colegioelsalitre@hotmail.com")</f>
        <v>colegioelsalitre@hotmail.com</v>
      </c>
      <c r="S71" s="24" t="s">
        <v>298</v>
      </c>
      <c r="T71" s="24" t="s">
        <v>365</v>
      </c>
      <c r="U71" s="30" t="s">
        <v>602</v>
      </c>
      <c r="V71" s="21"/>
      <c r="W71" s="21"/>
      <c r="X71" s="1"/>
      <c r="Y71" s="1"/>
      <c r="Z71" s="1"/>
      <c r="AA71" s="3"/>
    </row>
    <row r="72" spans="1:27" ht="22.5" customHeight="1">
      <c r="A72" s="112" t="s">
        <v>558</v>
      </c>
      <c r="B72" s="101" t="s">
        <v>26</v>
      </c>
      <c r="C72" s="30" t="s">
        <v>603</v>
      </c>
      <c r="D72" s="25">
        <v>425377000529</v>
      </c>
      <c r="E72" s="24" t="s">
        <v>604</v>
      </c>
      <c r="F72" s="24" t="s">
        <v>605</v>
      </c>
      <c r="G72" s="24" t="s">
        <v>606</v>
      </c>
      <c r="H72" s="28" t="str">
        <f>HYPERLINK("mailto:tilata@colegiotilata.edu.co,mariaisabelcasas@colegiotilata.edu.co",":tilata@colegiotilata.edu.co,mariaisabelcasas@colegiotilata.edu.co"";""tilata@colegiotilata.edu.co,mariaisabelcasas@colegiotilata.edu.co, mcasas@tilata.edu.co")</f>
        <v>:tilata@colegiotilata.edu.co,mariaisabelcasas@colegiotilata.edu.co";"tilata@colegiotilata.edu.co,mariaisabelcasas@colegiotilata.edu.co, mcasas@tilata.edu.co</v>
      </c>
      <c r="I72" s="24" t="s">
        <v>598</v>
      </c>
      <c r="J72" s="24" t="s">
        <v>298</v>
      </c>
      <c r="K72" s="25"/>
      <c r="L72" s="25">
        <v>125377000398</v>
      </c>
      <c r="M72" s="115" t="s">
        <v>607</v>
      </c>
      <c r="N72" s="25">
        <v>125377000398</v>
      </c>
      <c r="O72" s="24" t="s">
        <v>608</v>
      </c>
      <c r="P72" s="24">
        <v>8751032</v>
      </c>
      <c r="Q72" s="24" t="s">
        <v>609</v>
      </c>
      <c r="R72" s="52" t="str">
        <f>HYPERLINK("mailto:iedilacalera1976@gmail.com","iedilacalera1976@gmail.com")</f>
        <v>iedilacalera1976@gmail.com</v>
      </c>
      <c r="S72" s="24" t="s">
        <v>298</v>
      </c>
      <c r="T72" s="24" t="s">
        <v>365</v>
      </c>
      <c r="U72" s="30" t="s">
        <v>602</v>
      </c>
      <c r="V72" s="21"/>
      <c r="W72" s="21"/>
      <c r="X72" s="1"/>
      <c r="Y72" s="1"/>
      <c r="Z72" s="1"/>
      <c r="AA72" s="3"/>
    </row>
    <row r="73" spans="1:27" ht="22.5" customHeight="1">
      <c r="A73" s="112" t="s">
        <v>558</v>
      </c>
      <c r="B73" s="101" t="s">
        <v>26</v>
      </c>
      <c r="C73" s="30" t="s">
        <v>610</v>
      </c>
      <c r="D73" s="25">
        <v>425214000220</v>
      </c>
      <c r="E73" s="24" t="s">
        <v>611</v>
      </c>
      <c r="F73" s="116" t="s">
        <v>612</v>
      </c>
      <c r="G73" s="24" t="s">
        <v>613</v>
      </c>
      <c r="H73" s="117" t="str">
        <f>HYPERLINK("mailto:rectoria@josemaxleon.edu.co","rectoria@josemaxleon.edu.co asistente.rectoria@josemaxleon.edu.co")</f>
        <v>rectoria@josemaxleon.edu.co asistente.rectoria@josemaxleon.edu.co</v>
      </c>
      <c r="I73" s="24" t="s">
        <v>614</v>
      </c>
      <c r="J73" s="24" t="s">
        <v>298</v>
      </c>
      <c r="K73" s="25"/>
      <c r="L73" s="25">
        <v>425210000000</v>
      </c>
      <c r="M73" s="24" t="s">
        <v>615</v>
      </c>
      <c r="N73" s="25">
        <v>425210000000</v>
      </c>
      <c r="O73" s="24" t="s">
        <v>616</v>
      </c>
      <c r="P73" s="24">
        <v>3106794031</v>
      </c>
      <c r="Q73" s="29" t="s">
        <v>617</v>
      </c>
      <c r="R73" s="118"/>
      <c r="S73" s="24" t="s">
        <v>298</v>
      </c>
      <c r="T73" s="24" t="s">
        <v>298</v>
      </c>
      <c r="U73" s="30" t="s">
        <v>614</v>
      </c>
      <c r="V73" s="21"/>
      <c r="W73" s="21"/>
      <c r="X73" s="1"/>
      <c r="Y73" s="1"/>
      <c r="Z73" s="1"/>
      <c r="AA73" s="3"/>
    </row>
    <row r="74" spans="1:27" ht="22.5" customHeight="1">
      <c r="A74" s="112" t="s">
        <v>558</v>
      </c>
      <c r="B74" s="101" t="s">
        <v>26</v>
      </c>
      <c r="C74" s="30" t="s">
        <v>618</v>
      </c>
      <c r="D74" s="25">
        <v>311769000165</v>
      </c>
      <c r="E74" s="24" t="s">
        <v>619</v>
      </c>
      <c r="F74" s="24">
        <v>4324000</v>
      </c>
      <c r="G74" s="24" t="s">
        <v>620</v>
      </c>
      <c r="H74" s="24" t="s">
        <v>621</v>
      </c>
      <c r="I74" s="24" t="s">
        <v>213</v>
      </c>
      <c r="J74" s="24" t="s">
        <v>289</v>
      </c>
      <c r="K74" s="25"/>
      <c r="L74" s="25">
        <v>125214000099</v>
      </c>
      <c r="M74" s="24" t="s">
        <v>622</v>
      </c>
      <c r="N74" s="25">
        <v>125214000099</v>
      </c>
      <c r="O74" s="24" t="s">
        <v>623</v>
      </c>
      <c r="P74" s="24" t="s">
        <v>624</v>
      </c>
      <c r="Q74" s="24" t="s">
        <v>625</v>
      </c>
      <c r="R74" s="119" t="str">
        <f>HYPERLINK("mailto:enriquetianos@hotmail.com","enriquetianos@hotmail.com")</f>
        <v>enriquetianos@hotmail.com</v>
      </c>
      <c r="S74" s="37"/>
      <c r="T74" s="24" t="s">
        <v>298</v>
      </c>
      <c r="U74" s="24" t="s">
        <v>614</v>
      </c>
      <c r="V74" s="21"/>
      <c r="W74" s="21"/>
      <c r="X74" s="1"/>
      <c r="Y74" s="1"/>
      <c r="Z74" s="1"/>
      <c r="AA74" s="3"/>
    </row>
    <row r="75" spans="1:27" ht="22.5" customHeight="1">
      <c r="A75" s="112" t="s">
        <v>558</v>
      </c>
      <c r="B75" s="101" t="s">
        <v>26</v>
      </c>
      <c r="C75" s="30" t="s">
        <v>626</v>
      </c>
      <c r="D75" s="25">
        <v>311001088608</v>
      </c>
      <c r="E75" s="24" t="s">
        <v>627</v>
      </c>
      <c r="F75" s="24">
        <v>6684910</v>
      </c>
      <c r="G75" s="24" t="s">
        <v>628</v>
      </c>
      <c r="H75" s="119" t="str">
        <f>HYPERLINK("mailto:ggallo@colegiocolombogales.edu.co%20/","ggallo@colegiocolombogales.edu.co svelasquez@colegiocolombogales.edu.co ")</f>
        <v xml:space="preserve">ggallo@colegiocolombogales.edu.co svelasquez@colegiocolombogales.edu.co </v>
      </c>
      <c r="I75" s="24" t="s">
        <v>213</v>
      </c>
      <c r="J75" s="24" t="s">
        <v>289</v>
      </c>
      <c r="K75" s="25"/>
      <c r="L75" s="25">
        <v>225126000431</v>
      </c>
      <c r="M75" s="24" t="s">
        <v>629</v>
      </c>
      <c r="N75" s="25">
        <v>225126000431</v>
      </c>
      <c r="O75" s="24" t="s">
        <v>630</v>
      </c>
      <c r="P75" s="24" t="s">
        <v>631</v>
      </c>
      <c r="Q75" s="24" t="s">
        <v>632</v>
      </c>
      <c r="R75" s="119" t="str">
        <f>HYPERLINK("mailto:antonionarinocajica@hotmail.com","antonionarinocajica@hotmail.com")</f>
        <v>antonionarinocajica@hotmail.com</v>
      </c>
      <c r="S75" s="37"/>
      <c r="T75" s="24" t="s">
        <v>298</v>
      </c>
      <c r="U75" s="24" t="s">
        <v>633</v>
      </c>
      <c r="V75" s="21"/>
      <c r="W75" s="21"/>
      <c r="X75" s="1"/>
      <c r="Y75" s="1"/>
      <c r="Z75" s="1"/>
      <c r="AA75" s="3"/>
    </row>
    <row r="76" spans="1:27" ht="22.5" customHeight="1">
      <c r="A76" s="112" t="s">
        <v>558</v>
      </c>
      <c r="B76" s="101" t="s">
        <v>26</v>
      </c>
      <c r="C76" s="30" t="s">
        <v>634</v>
      </c>
      <c r="D76" s="25">
        <v>411769001981</v>
      </c>
      <c r="E76" s="24" t="s">
        <v>635</v>
      </c>
      <c r="F76" s="24" t="s">
        <v>636</v>
      </c>
      <c r="G76" s="24" t="s">
        <v>637</v>
      </c>
      <c r="H76" s="119" t="str">
        <f>HYPERLINK("mailto:Info@liceojuanramonjimenez.edu.co%20/","Info@liceojuanramonjimenez.edu.co / ")</f>
        <v xml:space="preserve">Info@liceojuanramonjimenez.edu.co / </v>
      </c>
      <c r="I76" s="24" t="s">
        <v>214</v>
      </c>
      <c r="J76" s="24"/>
      <c r="K76" s="25"/>
      <c r="L76" s="25"/>
      <c r="M76" s="120" t="s">
        <v>638</v>
      </c>
      <c r="N76" s="25"/>
      <c r="O76" s="24" t="s">
        <v>639</v>
      </c>
      <c r="P76" s="24">
        <v>8240427</v>
      </c>
      <c r="Q76" s="24" t="s">
        <v>640</v>
      </c>
      <c r="R76" s="119" t="str">
        <f>HYPERLINK("mailto:jmorosal@hotmail.com","jmorosal@hotmail.com")</f>
        <v>jmorosal@hotmail.com</v>
      </c>
      <c r="S76" s="37"/>
      <c r="T76" s="24" t="s">
        <v>298</v>
      </c>
      <c r="U76" s="24" t="s">
        <v>641</v>
      </c>
      <c r="V76" s="21"/>
      <c r="W76" s="21"/>
      <c r="X76" s="1"/>
      <c r="Y76" s="1"/>
      <c r="Z76" s="1"/>
      <c r="AA76" s="3"/>
    </row>
    <row r="77" spans="1:27" ht="22.5" customHeight="1">
      <c r="A77" s="112" t="s">
        <v>558</v>
      </c>
      <c r="B77" s="101" t="s">
        <v>26</v>
      </c>
      <c r="C77" s="30" t="s">
        <v>642</v>
      </c>
      <c r="D77" s="25">
        <v>111001002895</v>
      </c>
      <c r="E77" s="24" t="s">
        <v>643</v>
      </c>
      <c r="F77" s="24">
        <v>3165000</v>
      </c>
      <c r="G77" s="24" t="s">
        <v>644</v>
      </c>
      <c r="H77" s="119" t="s">
        <v>645</v>
      </c>
      <c r="I77" s="24" t="s">
        <v>214</v>
      </c>
      <c r="J77" s="24"/>
      <c r="K77" s="25"/>
      <c r="L77" s="25"/>
      <c r="M77" s="120" t="s">
        <v>646</v>
      </c>
      <c r="N77" s="25"/>
      <c r="O77" s="24" t="s">
        <v>647</v>
      </c>
      <c r="P77" s="24" t="s">
        <v>648</v>
      </c>
      <c r="Q77" s="24" t="s">
        <v>649</v>
      </c>
      <c r="R77" s="119" t="str">
        <f>HYPERLINK("mailto:iedindustrial@yahoo.es","iedindustrial@yahoo.es")</f>
        <v>iedindustrial@yahoo.es</v>
      </c>
      <c r="S77" s="37"/>
      <c r="T77" s="24" t="s">
        <v>298</v>
      </c>
      <c r="U77" s="24" t="s">
        <v>650</v>
      </c>
      <c r="V77" s="21"/>
      <c r="W77" s="21"/>
      <c r="X77" s="1"/>
      <c r="Y77" s="1"/>
      <c r="Z77" s="1"/>
      <c r="AA77" s="3"/>
    </row>
    <row r="78" spans="1:27" ht="23.25" customHeight="1">
      <c r="A78" s="112" t="s">
        <v>558</v>
      </c>
      <c r="B78" s="101" t="s">
        <v>26</v>
      </c>
      <c r="C78" s="30" t="s">
        <v>651</v>
      </c>
      <c r="D78" s="121">
        <v>311001087989</v>
      </c>
      <c r="E78" s="122" t="s">
        <v>652</v>
      </c>
      <c r="F78" s="123" t="s">
        <v>653</v>
      </c>
      <c r="G78" s="115" t="s">
        <v>654</v>
      </c>
      <c r="H78" s="36" t="str">
        <f>HYPERLINK("mailto:colegioceic@colsubsidio.com","colegioceic@colsubsidio.com")</f>
        <v>colegioceic@colsubsidio.com</v>
      </c>
      <c r="I78" s="24" t="s">
        <v>214</v>
      </c>
      <c r="J78" s="24" t="s">
        <v>214</v>
      </c>
      <c r="K78" s="25"/>
      <c r="L78" s="25">
        <v>125769060593</v>
      </c>
      <c r="M78" s="120" t="s">
        <v>655</v>
      </c>
      <c r="N78" s="25">
        <v>125769060593</v>
      </c>
      <c r="O78" s="124" t="s">
        <v>656</v>
      </c>
      <c r="P78" s="124" t="s">
        <v>657</v>
      </c>
      <c r="Q78" s="24" t="s">
        <v>658</v>
      </c>
      <c r="R78" s="119" t="str">
        <f>HYPERLINK("mailto:ceiscolsubsidio@gmail.com","ceiscolsubsidio@gmail.com")</f>
        <v>ceiscolsubsidio@gmail.com</v>
      </c>
      <c r="S78" s="37"/>
      <c r="T78" s="24" t="s">
        <v>298</v>
      </c>
      <c r="U78" s="30" t="s">
        <v>299</v>
      </c>
      <c r="V78" s="21"/>
      <c r="W78" s="21"/>
      <c r="X78" s="1"/>
      <c r="Y78" s="1"/>
      <c r="Z78" s="1"/>
      <c r="AA78" s="3"/>
    </row>
    <row r="79" spans="1:27" ht="23.25" customHeight="1">
      <c r="A79" s="112" t="s">
        <v>558</v>
      </c>
      <c r="B79" s="101" t="s">
        <v>26</v>
      </c>
      <c r="C79" s="30" t="s">
        <v>295</v>
      </c>
      <c r="D79" s="25">
        <v>311848000278</v>
      </c>
      <c r="E79" s="24" t="s">
        <v>659</v>
      </c>
      <c r="F79" s="24" t="s">
        <v>660</v>
      </c>
      <c r="G79" s="115" t="s">
        <v>661</v>
      </c>
      <c r="H79" s="36" t="s">
        <v>662</v>
      </c>
      <c r="I79" s="24" t="s">
        <v>214</v>
      </c>
      <c r="J79" s="24" t="s">
        <v>214</v>
      </c>
      <c r="K79" s="25"/>
      <c r="L79" s="25" t="s">
        <v>663</v>
      </c>
      <c r="M79" s="24" t="s">
        <v>663</v>
      </c>
      <c r="N79" s="25">
        <v>125769060593</v>
      </c>
      <c r="O79" s="84" t="s">
        <v>296</v>
      </c>
      <c r="P79" s="24" t="s">
        <v>297</v>
      </c>
      <c r="Q79" s="24" t="s">
        <v>664</v>
      </c>
      <c r="R79" s="47" t="s">
        <v>665</v>
      </c>
      <c r="S79" s="114"/>
      <c r="T79" s="37" t="s">
        <v>298</v>
      </c>
      <c r="U79" s="24" t="s">
        <v>299</v>
      </c>
      <c r="V79" s="21"/>
      <c r="W79" s="21"/>
      <c r="X79" s="1"/>
      <c r="Y79" s="1"/>
      <c r="Z79" s="1"/>
      <c r="AA79" s="3"/>
    </row>
    <row r="80" spans="1:27" ht="60.75" customHeight="1">
      <c r="A80" s="112" t="s">
        <v>558</v>
      </c>
      <c r="B80" s="101" t="s">
        <v>26</v>
      </c>
      <c r="C80" s="30" t="s">
        <v>295</v>
      </c>
      <c r="D80" s="125">
        <v>311848000278</v>
      </c>
      <c r="E80" s="24" t="s">
        <v>659</v>
      </c>
      <c r="F80" s="24" t="s">
        <v>660</v>
      </c>
      <c r="G80" s="115" t="s">
        <v>661</v>
      </c>
      <c r="H80" s="36" t="str">
        <f>HYPERLINK("mailto:rectoria@gimnasiovermont.edu.co","rectoria@gimnasiovermont.edu.co")</f>
        <v>rectoria@gimnasiovermont.edu.co</v>
      </c>
      <c r="I80" s="24" t="s">
        <v>214</v>
      </c>
      <c r="J80" s="24" t="s">
        <v>214</v>
      </c>
      <c r="K80" s="25"/>
      <c r="L80" s="25">
        <v>225769060580</v>
      </c>
      <c r="M80" s="24" t="s">
        <v>666</v>
      </c>
      <c r="N80" s="25">
        <v>225769060580</v>
      </c>
      <c r="O80" s="24" t="s">
        <v>667</v>
      </c>
      <c r="P80" s="24">
        <v>8242004</v>
      </c>
      <c r="Q80" s="24" t="s">
        <v>668</v>
      </c>
      <c r="R80" s="119" t="str">
        <f>HYPERLINK("mailto:colegiolapradera@hotmail.com","colegiolapradera@hotmail.com")</f>
        <v>colegiolapradera@hotmail.com</v>
      </c>
      <c r="S80" s="37"/>
      <c r="T80" s="24" t="s">
        <v>298</v>
      </c>
      <c r="U80" s="24" t="s">
        <v>299</v>
      </c>
      <c r="V80" s="21"/>
      <c r="W80" s="21"/>
      <c r="X80" s="1"/>
      <c r="Y80" s="1"/>
      <c r="Z80" s="1"/>
      <c r="AA80" s="3"/>
    </row>
    <row r="81" spans="1:27" ht="120.75" customHeight="1">
      <c r="A81" s="112" t="s">
        <v>669</v>
      </c>
      <c r="B81" s="101" t="s">
        <v>26</v>
      </c>
      <c r="C81" s="24" t="s">
        <v>670</v>
      </c>
      <c r="D81" s="25">
        <v>354001000515</v>
      </c>
      <c r="E81" s="24" t="s">
        <v>671</v>
      </c>
      <c r="F81" s="24" t="s">
        <v>672</v>
      </c>
      <c r="G81" s="126" t="s">
        <v>673</v>
      </c>
      <c r="H81" s="28" t="str">
        <f>HYPERLINK("mailto:secretariageneral@gimnasioelbosque.edu.co%22)","secretariageneral@gimnasioelbosque.edu.co"")")</f>
        <v>secretariageneral@gimnasioelbosque.edu.co")</v>
      </c>
      <c r="I81" s="24" t="s">
        <v>674</v>
      </c>
      <c r="J81" s="24" t="s">
        <v>675</v>
      </c>
      <c r="K81" s="25"/>
      <c r="L81" s="25">
        <v>154001004732</v>
      </c>
      <c r="M81" s="24" t="s">
        <v>676</v>
      </c>
      <c r="N81" s="25">
        <v>154001004732</v>
      </c>
      <c r="O81" s="24" t="s">
        <v>677</v>
      </c>
      <c r="P81" s="24">
        <v>5764075</v>
      </c>
      <c r="Q81" s="24" t="s">
        <v>678</v>
      </c>
      <c r="R81" s="119" t="str">
        <f>HYPERLINK("mailto:colcarlosperez@yahoo.es","colcarlosperez@yahoo.es")</f>
        <v>colcarlosperez@yahoo.es</v>
      </c>
      <c r="S81" s="37"/>
      <c r="T81" s="24" t="s">
        <v>679</v>
      </c>
      <c r="U81" s="24" t="s">
        <v>680</v>
      </c>
      <c r="V81" s="21"/>
      <c r="W81" s="21"/>
      <c r="X81" s="1"/>
      <c r="Y81" s="1"/>
      <c r="Z81" s="1"/>
      <c r="AA81" s="3"/>
    </row>
    <row r="82" spans="1:27" ht="96" hidden="1" customHeight="1">
      <c r="A82" s="22" t="s">
        <v>681</v>
      </c>
      <c r="B82" s="101" t="s">
        <v>26</v>
      </c>
      <c r="C82" s="127"/>
      <c r="D82" s="37"/>
      <c r="E82" s="37"/>
      <c r="F82" s="32"/>
      <c r="G82" s="128"/>
      <c r="H82" s="37"/>
      <c r="I82" s="37" t="s">
        <v>682</v>
      </c>
      <c r="J82" s="37" t="s">
        <v>681</v>
      </c>
      <c r="K82" s="37"/>
      <c r="L82" s="37"/>
      <c r="M82" s="129"/>
      <c r="N82" s="37"/>
      <c r="O82" s="37"/>
      <c r="P82" s="37"/>
      <c r="Q82" s="37"/>
      <c r="R82" s="21"/>
      <c r="S82" s="37"/>
      <c r="T82" s="37"/>
      <c r="U82" s="37"/>
      <c r="V82" s="21"/>
      <c r="W82" s="21"/>
      <c r="X82" s="1"/>
      <c r="Y82" s="1"/>
      <c r="Z82" s="1"/>
      <c r="AA82" s="3"/>
    </row>
    <row r="83" spans="1:27" ht="105" hidden="1" customHeight="1">
      <c r="A83" s="22" t="s">
        <v>681</v>
      </c>
      <c r="B83" s="101" t="s">
        <v>26</v>
      </c>
      <c r="C83" s="27" t="s">
        <v>683</v>
      </c>
      <c r="D83" s="37"/>
      <c r="E83" s="37"/>
      <c r="F83" s="32"/>
      <c r="G83" s="128"/>
      <c r="H83" s="37"/>
      <c r="I83" s="37" t="s">
        <v>682</v>
      </c>
      <c r="J83" s="37" t="s">
        <v>681</v>
      </c>
      <c r="K83" s="37"/>
      <c r="L83" s="37"/>
      <c r="M83" s="130" t="s">
        <v>684</v>
      </c>
      <c r="N83" s="37"/>
      <c r="O83" s="37"/>
      <c r="P83" s="37"/>
      <c r="Q83" s="37"/>
      <c r="R83" s="21"/>
      <c r="S83" s="37"/>
      <c r="T83" s="37"/>
      <c r="U83" s="37"/>
      <c r="V83" s="21"/>
      <c r="W83" s="21"/>
      <c r="X83" s="1"/>
      <c r="Y83" s="1"/>
      <c r="Z83" s="1"/>
      <c r="AA83" s="3"/>
    </row>
    <row r="84" spans="1:27" ht="23.25" hidden="1" customHeight="1">
      <c r="A84" s="112" t="s">
        <v>685</v>
      </c>
      <c r="B84" s="101" t="s">
        <v>26</v>
      </c>
      <c r="C84" s="30" t="s">
        <v>686</v>
      </c>
      <c r="D84" s="25">
        <v>368081003201</v>
      </c>
      <c r="E84" s="24" t="s">
        <v>687</v>
      </c>
      <c r="F84" s="41" t="s">
        <v>688</v>
      </c>
      <c r="G84" s="35" t="s">
        <v>689</v>
      </c>
      <c r="H84" s="36" t="str">
        <f>HYPERLINK("mailto:col_rosario@aspaen.edu.co,oedcarcia@aspaen.edu.co","col_rosario@aspaen.edu.co,oedcarcia@aspaen.edu.co")</f>
        <v>col_rosario@aspaen.edu.co,oedcarcia@aspaen.edu.co</v>
      </c>
      <c r="I84" s="24" t="s">
        <v>690</v>
      </c>
      <c r="J84" s="24" t="s">
        <v>685</v>
      </c>
      <c r="K84" s="25"/>
      <c r="L84" s="25">
        <v>168081001471</v>
      </c>
      <c r="M84" s="24" t="s">
        <v>691</v>
      </c>
      <c r="N84" s="25">
        <v>168081001471</v>
      </c>
      <c r="O84" s="24" t="s">
        <v>692</v>
      </c>
      <c r="P84" s="24" t="s">
        <v>693</v>
      </c>
      <c r="Q84" s="24" t="s">
        <v>694</v>
      </c>
      <c r="R84" s="36" t="str">
        <f>HYPERLINK("mailto:heralsipe@hotmail.com","heralsipe@hotmail.com")</f>
        <v>heralsipe@hotmail.com</v>
      </c>
      <c r="S84" s="21"/>
      <c r="T84" s="36" t="str">
        <f>HYPERLINK("mailto:mabella@hotmail.com","mabella@hotmail.com")</f>
        <v>mabella@hotmail.com</v>
      </c>
      <c r="U84" s="30" t="s">
        <v>690</v>
      </c>
      <c r="V84" s="21"/>
      <c r="W84" s="21"/>
      <c r="X84" s="1"/>
      <c r="Y84" s="1"/>
      <c r="Z84" s="1"/>
      <c r="AA84" s="3"/>
    </row>
    <row r="85" spans="1:27" ht="23.25" hidden="1" customHeight="1">
      <c r="A85" s="112" t="s">
        <v>685</v>
      </c>
      <c r="B85" s="101" t="s">
        <v>26</v>
      </c>
      <c r="C85" s="30" t="s">
        <v>695</v>
      </c>
      <c r="D85" s="125">
        <v>368081000031</v>
      </c>
      <c r="E85" s="48" t="s">
        <v>696</v>
      </c>
      <c r="F85" s="68">
        <v>6201754</v>
      </c>
      <c r="G85" s="126" t="s">
        <v>697</v>
      </c>
      <c r="H85" s="68" t="s">
        <v>698</v>
      </c>
      <c r="I85" s="24" t="s">
        <v>690</v>
      </c>
      <c r="J85" s="24" t="s">
        <v>685</v>
      </c>
      <c r="K85" s="25"/>
      <c r="L85" s="25">
        <v>168081001306</v>
      </c>
      <c r="M85" s="24" t="s">
        <v>699</v>
      </c>
      <c r="N85" s="25">
        <v>168081001306</v>
      </c>
      <c r="O85" s="24" t="s">
        <v>700</v>
      </c>
      <c r="P85" s="24" t="s">
        <v>701</v>
      </c>
      <c r="Q85" s="24" t="s">
        <v>702</v>
      </c>
      <c r="R85" s="36" t="str">
        <f>HYPERLINK("mailto:camilotorres@sembarrancabermeja.gov.co","camilotorres@sembarrancabermeja.gov.co")</f>
        <v>camilotorres@sembarrancabermeja.gov.co</v>
      </c>
      <c r="S85" s="21"/>
      <c r="T85" s="37"/>
      <c r="U85" s="30" t="s">
        <v>690</v>
      </c>
      <c r="V85" s="21"/>
      <c r="W85" s="21"/>
      <c r="X85" s="1"/>
      <c r="Y85" s="1"/>
      <c r="Z85" s="1"/>
      <c r="AA85" s="3"/>
    </row>
    <row r="86" spans="1:27" ht="24" hidden="1" customHeight="1">
      <c r="A86" s="112" t="s">
        <v>685</v>
      </c>
      <c r="B86" s="101" t="s">
        <v>26</v>
      </c>
      <c r="C86" s="30" t="s">
        <v>703</v>
      </c>
      <c r="D86" s="25">
        <v>468081000605</v>
      </c>
      <c r="E86" s="48" t="s">
        <v>704</v>
      </c>
      <c r="F86" s="68" t="s">
        <v>705</v>
      </c>
      <c r="G86" s="126" t="s">
        <v>706</v>
      </c>
      <c r="H86" s="28" t="str">
        <f>HYPERLINK("mailto:rectorialopezdemesa@hotmail.com.tino@aspen.edu.co","rectorialopezdemesa@hotmail.com.tino@aspen.edu.co")</f>
        <v>rectorialopezdemesa@hotmail.com.tino@aspen.edu.co</v>
      </c>
      <c r="I86" s="24" t="s">
        <v>690</v>
      </c>
      <c r="J86" s="24" t="s">
        <v>685</v>
      </c>
      <c r="K86" s="25"/>
      <c r="L86" s="25">
        <v>268081000703</v>
      </c>
      <c r="M86" s="24" t="s">
        <v>707</v>
      </c>
      <c r="N86" s="25">
        <v>268081000703</v>
      </c>
      <c r="O86" s="24" t="s">
        <v>708</v>
      </c>
      <c r="P86" s="24">
        <v>3153752125</v>
      </c>
      <c r="Q86" s="24" t="s">
        <v>709</v>
      </c>
      <c r="R86" s="36" t="str">
        <f>HYPERLINK("mailto:luzmeco@yahoo.com","luzmeco@yahoo.com")</f>
        <v>luzmeco@yahoo.com</v>
      </c>
      <c r="S86" s="21"/>
      <c r="T86" s="37"/>
      <c r="U86" s="30" t="s">
        <v>690</v>
      </c>
      <c r="V86" s="21"/>
      <c r="W86" s="21"/>
      <c r="X86" s="1"/>
      <c r="Y86" s="1"/>
      <c r="Z86" s="1"/>
      <c r="AA86" s="3"/>
    </row>
    <row r="87" spans="1:27" ht="23.25" hidden="1" customHeight="1">
      <c r="A87" s="112" t="s">
        <v>685</v>
      </c>
      <c r="B87" s="101" t="s">
        <v>26</v>
      </c>
      <c r="C87" s="30" t="s">
        <v>710</v>
      </c>
      <c r="D87" s="25">
        <v>368276002217</v>
      </c>
      <c r="E87" s="48" t="s">
        <v>711</v>
      </c>
      <c r="F87" s="62" t="s">
        <v>712</v>
      </c>
      <c r="G87" s="131" t="s">
        <v>713</v>
      </c>
      <c r="H87" s="62" t="s">
        <v>714</v>
      </c>
      <c r="I87" s="24" t="s">
        <v>715</v>
      </c>
      <c r="J87" s="24" t="s">
        <v>685</v>
      </c>
      <c r="K87" s="25"/>
      <c r="L87" s="25">
        <v>268276000201</v>
      </c>
      <c r="M87" s="24" t="s">
        <v>716</v>
      </c>
      <c r="N87" s="25">
        <v>268276000201</v>
      </c>
      <c r="O87" s="24" t="s">
        <v>717</v>
      </c>
      <c r="P87" s="24">
        <v>6840724</v>
      </c>
      <c r="Q87" s="24" t="s">
        <v>718</v>
      </c>
      <c r="R87" s="36" t="str">
        <f>HYPERLINK("mailto:ecologico@semfloridablanca.gov.co","ecologico@semfloridablanca.gov.co")</f>
        <v>ecologico@semfloridablanca.gov.co</v>
      </c>
      <c r="S87" s="21"/>
      <c r="T87" s="37"/>
      <c r="U87" s="30" t="s">
        <v>719</v>
      </c>
      <c r="V87" s="21"/>
      <c r="W87" s="21"/>
      <c r="X87" s="1"/>
      <c r="Y87" s="1"/>
      <c r="Z87" s="1"/>
      <c r="AA87" s="3"/>
    </row>
    <row r="88" spans="1:27" ht="48" hidden="1" customHeight="1">
      <c r="A88" s="112" t="s">
        <v>685</v>
      </c>
      <c r="B88" s="101" t="s">
        <v>26</v>
      </c>
      <c r="C88" s="132" t="s">
        <v>720</v>
      </c>
      <c r="D88" s="34"/>
      <c r="E88" s="68" t="s">
        <v>721</v>
      </c>
      <c r="F88" s="68">
        <v>6386152</v>
      </c>
      <c r="G88" s="68" t="s">
        <v>722</v>
      </c>
      <c r="H88" s="133" t="str">
        <f>HYPERLINK("mailto:tpena@Cambridge.edu.co","tpena@Cambridge.edu.co")</f>
        <v>tpena@Cambridge.edu.co</v>
      </c>
      <c r="I88" s="24" t="s">
        <v>715</v>
      </c>
      <c r="J88" s="24" t="s">
        <v>685</v>
      </c>
      <c r="K88" s="25"/>
      <c r="L88" s="25">
        <v>168276001904</v>
      </c>
      <c r="M88" s="24" t="s">
        <v>723</v>
      </c>
      <c r="N88" s="25">
        <v>168276001904</v>
      </c>
      <c r="O88" s="47" t="s">
        <v>724</v>
      </c>
      <c r="P88" s="47" t="s">
        <v>725</v>
      </c>
      <c r="Q88" s="24" t="s">
        <v>726</v>
      </c>
      <c r="R88" s="119" t="str">
        <f>HYPERLINK("mailto:colnavas@gmail.com","colnavas@gmail.com")</f>
        <v>colnavas@gmail.com</v>
      </c>
      <c r="S88" s="21"/>
      <c r="T88" s="24" t="s">
        <v>685</v>
      </c>
      <c r="U88" s="30" t="s">
        <v>719</v>
      </c>
      <c r="V88" s="21"/>
      <c r="W88" s="21"/>
      <c r="X88" s="1"/>
      <c r="Y88" s="1"/>
      <c r="Z88" s="1"/>
      <c r="AA88" s="3"/>
    </row>
    <row r="89" spans="1:27" ht="48" customHeight="1">
      <c r="A89" s="22" t="s">
        <v>727</v>
      </c>
      <c r="B89" s="101" t="s">
        <v>26</v>
      </c>
      <c r="C89" s="27" t="s">
        <v>366</v>
      </c>
      <c r="D89" s="125">
        <v>376001013441</v>
      </c>
      <c r="E89" s="11" t="s">
        <v>728</v>
      </c>
      <c r="F89" s="11" t="s">
        <v>729</v>
      </c>
      <c r="G89" s="134" t="s">
        <v>730</v>
      </c>
      <c r="H89" s="11" t="s">
        <v>731</v>
      </c>
      <c r="I89" s="27" t="s">
        <v>367</v>
      </c>
      <c r="J89" s="27" t="s">
        <v>368</v>
      </c>
      <c r="K89" s="25"/>
      <c r="L89" s="25">
        <v>276001005184</v>
      </c>
      <c r="M89" s="130" t="s">
        <v>732</v>
      </c>
      <c r="N89" s="25">
        <v>276001005184</v>
      </c>
      <c r="O89" s="47" t="s">
        <v>369</v>
      </c>
      <c r="P89" s="47">
        <v>3259132</v>
      </c>
      <c r="Q89" s="47" t="s">
        <v>370</v>
      </c>
      <c r="R89" s="135" t="str">
        <f>HYPERLINK("mailto:carmenegocios@hotmail.com","carmenegocios@hotmail.com")</f>
        <v>carmenegocios@hotmail.com</v>
      </c>
      <c r="S89" s="47" t="s">
        <v>367</v>
      </c>
      <c r="T89" s="47" t="s">
        <v>371</v>
      </c>
      <c r="U89" s="24" t="s">
        <v>372</v>
      </c>
      <c r="V89" s="21"/>
      <c r="W89" s="21"/>
      <c r="X89" s="1"/>
      <c r="Y89" s="1"/>
      <c r="Z89" s="1"/>
      <c r="AA89" s="3"/>
    </row>
    <row r="90" spans="1:27" ht="48" customHeight="1">
      <c r="A90" s="22" t="s">
        <v>727</v>
      </c>
      <c r="B90" s="101" t="s">
        <v>26</v>
      </c>
      <c r="C90" s="27" t="s">
        <v>375</v>
      </c>
      <c r="D90" s="25">
        <v>476001029953</v>
      </c>
      <c r="E90" s="11" t="s">
        <v>733</v>
      </c>
      <c r="F90" s="11">
        <v>5555385</v>
      </c>
      <c r="G90" s="134" t="s">
        <v>734</v>
      </c>
      <c r="H90" s="11" t="s">
        <v>735</v>
      </c>
      <c r="I90" s="27" t="s">
        <v>367</v>
      </c>
      <c r="J90" s="27" t="s">
        <v>368</v>
      </c>
      <c r="K90" s="25"/>
      <c r="L90" s="25">
        <v>176001005091</v>
      </c>
      <c r="M90" s="130" t="s">
        <v>736</v>
      </c>
      <c r="N90" s="25">
        <v>176001005091</v>
      </c>
      <c r="O90" s="24" t="s">
        <v>376</v>
      </c>
      <c r="P90" s="24">
        <v>4452425</v>
      </c>
      <c r="Q90" s="24" t="s">
        <v>377</v>
      </c>
      <c r="R90" s="119" t="str">
        <f>HYPERLINK("mailto:iericentral@hotmail.com","iericentral@hotmail.com")</f>
        <v>iericentral@hotmail.com</v>
      </c>
      <c r="S90" s="21"/>
      <c r="T90" s="24" t="s">
        <v>371</v>
      </c>
      <c r="U90" s="24" t="s">
        <v>372</v>
      </c>
      <c r="V90" s="21"/>
      <c r="W90" s="21"/>
      <c r="X90" s="1"/>
      <c r="Y90" s="1"/>
      <c r="Z90" s="1"/>
      <c r="AA90" s="3"/>
    </row>
    <row r="91" spans="1:27" ht="23.25" customHeight="1">
      <c r="A91" s="22" t="s">
        <v>727</v>
      </c>
      <c r="B91" s="101" t="s">
        <v>26</v>
      </c>
      <c r="C91" s="27" t="s">
        <v>378</v>
      </c>
      <c r="D91" s="25">
        <v>376001008498</v>
      </c>
      <c r="E91" s="24" t="s">
        <v>739</v>
      </c>
      <c r="F91" s="24">
        <v>5553405</v>
      </c>
      <c r="G91" s="68" t="s">
        <v>740</v>
      </c>
      <c r="H91" s="47" t="s">
        <v>741</v>
      </c>
      <c r="I91" s="27" t="s">
        <v>367</v>
      </c>
      <c r="J91" s="27" t="s">
        <v>368</v>
      </c>
      <c r="K91" s="25"/>
      <c r="L91" s="25">
        <v>276001008574</v>
      </c>
      <c r="M91" s="130" t="s">
        <v>742</v>
      </c>
      <c r="N91" s="25">
        <v>276001008574</v>
      </c>
      <c r="O91" s="24" t="s">
        <v>379</v>
      </c>
      <c r="P91" s="24"/>
      <c r="Q91" s="24" t="s">
        <v>380</v>
      </c>
      <c r="R91" s="137" t="str">
        <f>HYPERLINK("mailto:yolandavarelamarmolejo@gmail.com","yolandavarelamarmolejo@gmail.com")</f>
        <v>yolandavarelamarmolejo@gmail.com</v>
      </c>
      <c r="S91" s="47" t="s">
        <v>367</v>
      </c>
      <c r="T91" s="24" t="s">
        <v>371</v>
      </c>
      <c r="U91" s="24" t="s">
        <v>372</v>
      </c>
      <c r="V91" s="21"/>
      <c r="W91" s="21"/>
      <c r="X91" s="1"/>
      <c r="Y91" s="1"/>
      <c r="Z91" s="1"/>
      <c r="AA91" s="3"/>
    </row>
    <row r="92" spans="1:27" ht="45" customHeight="1">
      <c r="A92" s="22" t="s">
        <v>727</v>
      </c>
      <c r="B92" s="101" t="s">
        <v>26</v>
      </c>
      <c r="C92" s="27" t="s">
        <v>387</v>
      </c>
      <c r="D92" s="25">
        <v>376001002350</v>
      </c>
      <c r="E92" s="24" t="s">
        <v>743</v>
      </c>
      <c r="F92" s="47" t="s">
        <v>744</v>
      </c>
      <c r="G92" s="47" t="s">
        <v>745</v>
      </c>
      <c r="H92" s="47" t="s">
        <v>746</v>
      </c>
      <c r="I92" s="24"/>
      <c r="J92" s="27" t="s">
        <v>368</v>
      </c>
      <c r="K92" s="25"/>
      <c r="L92" s="25">
        <v>176892000159</v>
      </c>
      <c r="M92" s="130" t="s">
        <v>747</v>
      </c>
      <c r="N92" s="25">
        <v>176892000159</v>
      </c>
      <c r="O92" s="24" t="s">
        <v>388</v>
      </c>
      <c r="P92" s="24" t="s">
        <v>389</v>
      </c>
      <c r="Q92" s="24" t="s">
        <v>390</v>
      </c>
      <c r="R92" s="138" t="str">
        <f>HYPERLINK("mailto:rectordigital@gmail.com","rectordigital@gmail.com")</f>
        <v>rectordigital@gmail.com</v>
      </c>
      <c r="S92" s="24" t="s">
        <v>391</v>
      </c>
      <c r="T92" s="24" t="s">
        <v>371</v>
      </c>
      <c r="U92" s="24" t="s">
        <v>392</v>
      </c>
      <c r="V92" s="21"/>
      <c r="W92" s="21"/>
      <c r="X92" s="1"/>
      <c r="Y92" s="1"/>
      <c r="Z92" s="1"/>
      <c r="AA92" s="3"/>
    </row>
    <row r="93" spans="1:27">
      <c r="A93" s="22" t="s">
        <v>727</v>
      </c>
      <c r="B93" s="101" t="s">
        <v>26</v>
      </c>
      <c r="C93" s="27" t="s">
        <v>402</v>
      </c>
      <c r="D93" s="25">
        <v>376001001388</v>
      </c>
      <c r="E93" s="24" t="s">
        <v>749</v>
      </c>
      <c r="F93" s="24">
        <v>5552727</v>
      </c>
      <c r="G93" s="68" t="s">
        <v>750</v>
      </c>
      <c r="H93" s="24" t="s">
        <v>751</v>
      </c>
      <c r="I93" s="27" t="s">
        <v>367</v>
      </c>
      <c r="J93" s="27" t="s">
        <v>368</v>
      </c>
      <c r="K93" s="25"/>
      <c r="L93" s="25">
        <v>176001005716</v>
      </c>
      <c r="M93" s="130" t="s">
        <v>752</v>
      </c>
      <c r="N93" s="25">
        <v>176001005716</v>
      </c>
      <c r="O93" s="24" t="s">
        <v>403</v>
      </c>
      <c r="P93" s="24">
        <v>3352201</v>
      </c>
      <c r="Q93" s="24" t="s">
        <v>404</v>
      </c>
      <c r="R93" s="138"/>
      <c r="S93" s="24" t="s">
        <v>367</v>
      </c>
      <c r="T93" s="24" t="s">
        <v>371</v>
      </c>
      <c r="U93" s="24" t="s">
        <v>372</v>
      </c>
      <c r="V93" s="21"/>
      <c r="W93" s="21"/>
      <c r="X93" s="1"/>
      <c r="Y93" s="1"/>
      <c r="Z93" s="1"/>
      <c r="AA93" s="3"/>
    </row>
    <row r="94" spans="1:27" ht="45" customHeight="1">
      <c r="A94" s="22" t="s">
        <v>727</v>
      </c>
      <c r="B94" s="101" t="s">
        <v>26</v>
      </c>
      <c r="C94" s="27" t="s">
        <v>414</v>
      </c>
      <c r="D94" s="25">
        <v>376892000042</v>
      </c>
      <c r="E94" s="24" t="s">
        <v>754</v>
      </c>
      <c r="F94" s="24">
        <v>6582700</v>
      </c>
      <c r="G94" s="68" t="s">
        <v>755</v>
      </c>
      <c r="H94" s="24" t="s">
        <v>756</v>
      </c>
      <c r="I94" s="27" t="s">
        <v>391</v>
      </c>
      <c r="J94" s="27" t="s">
        <v>368</v>
      </c>
      <c r="K94" s="25"/>
      <c r="L94" s="25">
        <v>176892000079</v>
      </c>
      <c r="M94" s="130" t="s">
        <v>757</v>
      </c>
      <c r="N94" s="25">
        <v>176892000079</v>
      </c>
      <c r="O94" s="24" t="s">
        <v>415</v>
      </c>
      <c r="P94" s="24" t="s">
        <v>416</v>
      </c>
      <c r="Q94" s="24" t="s">
        <v>417</v>
      </c>
      <c r="R94" s="138" t="str">
        <f>HYPERLINK("mailto:jgiraldo-52@hotmail.com","jgiraldo-52@hotmail.com")</f>
        <v>jgiraldo-52@hotmail.com</v>
      </c>
      <c r="S94" s="47" t="s">
        <v>391</v>
      </c>
      <c r="T94" s="47" t="s">
        <v>371</v>
      </c>
      <c r="U94" s="24" t="s">
        <v>392</v>
      </c>
      <c r="V94" s="21"/>
      <c r="W94" s="21"/>
      <c r="X94" s="1"/>
      <c r="Y94" s="1"/>
      <c r="Z94" s="1"/>
      <c r="AA94" s="3"/>
    </row>
    <row r="95" spans="1:27">
      <c r="A95" s="22" t="s">
        <v>727</v>
      </c>
      <c r="B95" s="101" t="s">
        <v>26</v>
      </c>
      <c r="C95" s="27" t="s">
        <v>423</v>
      </c>
      <c r="D95" s="25">
        <v>376001001388</v>
      </c>
      <c r="E95" s="24" t="s">
        <v>760</v>
      </c>
      <c r="F95" s="24" t="s">
        <v>761</v>
      </c>
      <c r="G95" s="68" t="s">
        <v>762</v>
      </c>
      <c r="H95" s="24" t="s">
        <v>763</v>
      </c>
      <c r="I95" s="24" t="s">
        <v>367</v>
      </c>
      <c r="J95" s="27" t="s">
        <v>368</v>
      </c>
      <c r="K95" s="25"/>
      <c r="L95" s="25">
        <v>176001002253</v>
      </c>
      <c r="M95" s="130" t="s">
        <v>764</v>
      </c>
      <c r="N95" s="25">
        <v>176001002253</v>
      </c>
      <c r="O95" s="24" t="s">
        <v>373</v>
      </c>
      <c r="P95" s="24">
        <v>5587300</v>
      </c>
      <c r="Q95" s="24" t="s">
        <v>374</v>
      </c>
      <c r="R95" s="119" t="str">
        <f>HYPERLINK("mailto:victorpagano@hotmail.com","victorpagano@hotmail.com")</f>
        <v>victorpagano@hotmail.com</v>
      </c>
      <c r="S95" s="47" t="s">
        <v>367</v>
      </c>
      <c r="T95" s="47" t="s">
        <v>371</v>
      </c>
      <c r="U95" s="24" t="s">
        <v>372</v>
      </c>
      <c r="V95" s="21"/>
      <c r="W95" s="21"/>
      <c r="X95" s="1"/>
      <c r="Y95" s="1"/>
      <c r="Z95" s="1"/>
      <c r="AA95" s="3"/>
    </row>
    <row r="96" spans="1:27" ht="15.75" customHeight="1">
      <c r="A96" s="22" t="s">
        <v>727</v>
      </c>
      <c r="B96" s="101" t="s">
        <v>26</v>
      </c>
      <c r="C96" s="24" t="s">
        <v>766</v>
      </c>
      <c r="D96" s="25">
        <v>176001001729</v>
      </c>
      <c r="E96" s="24" t="s">
        <v>767</v>
      </c>
      <c r="F96" s="24">
        <v>4462311</v>
      </c>
      <c r="G96" s="68" t="s">
        <v>422</v>
      </c>
      <c r="H96" s="24" t="s">
        <v>768</v>
      </c>
      <c r="I96" s="24" t="s">
        <v>367</v>
      </c>
      <c r="J96" s="24" t="s">
        <v>368</v>
      </c>
      <c r="K96" s="25"/>
      <c r="L96" s="25">
        <v>176001001681</v>
      </c>
      <c r="M96" s="130" t="s">
        <v>769</v>
      </c>
      <c r="N96" s="25">
        <v>176001001681</v>
      </c>
      <c r="O96" s="24" t="s">
        <v>770</v>
      </c>
      <c r="P96" s="24">
        <v>4413443</v>
      </c>
      <c r="Q96" s="24" t="s">
        <v>771</v>
      </c>
      <c r="R96" s="47"/>
      <c r="S96" s="47" t="s">
        <v>367</v>
      </c>
      <c r="T96" s="47" t="s">
        <v>371</v>
      </c>
      <c r="U96" s="24" t="s">
        <v>372</v>
      </c>
      <c r="V96" s="21"/>
      <c r="W96" s="21"/>
      <c r="X96" s="1"/>
      <c r="Y96" s="1"/>
      <c r="Z96" s="1"/>
      <c r="AA96" s="3"/>
    </row>
    <row r="97" spans="1:27" ht="15.75" customHeight="1">
      <c r="A97" s="22" t="s">
        <v>727</v>
      </c>
      <c r="B97" s="101" t="s">
        <v>26</v>
      </c>
      <c r="C97" s="139" t="s">
        <v>772</v>
      </c>
      <c r="D97" s="25">
        <v>176001004531</v>
      </c>
      <c r="E97" s="24" t="s">
        <v>773</v>
      </c>
      <c r="F97" s="24" t="s">
        <v>774</v>
      </c>
      <c r="G97" s="68" t="s">
        <v>775</v>
      </c>
      <c r="H97" s="28" t="str">
        <f>HYPERLINK("mailto:normasuperiorcali@hotmail.com","normasuperiorcali@hotmail.com")</f>
        <v>normasuperiorcali@hotmail.com</v>
      </c>
      <c r="I97" s="24" t="s">
        <v>367</v>
      </c>
      <c r="J97" s="24" t="s">
        <v>368</v>
      </c>
      <c r="K97" s="25"/>
      <c r="L97" s="25"/>
      <c r="M97" s="130" t="s">
        <v>776</v>
      </c>
      <c r="N97" s="25"/>
      <c r="O97" s="24"/>
      <c r="P97" s="41">
        <v>3154479539</v>
      </c>
      <c r="Q97" s="24" t="s">
        <v>777</v>
      </c>
      <c r="R97" s="119" t="str">
        <f>HYPERLINK("mailto:lictorium@gmail.com","lictorium@gmail.com")</f>
        <v>lictorium@gmail.com</v>
      </c>
      <c r="S97" s="47" t="s">
        <v>367</v>
      </c>
      <c r="T97" s="47" t="s">
        <v>371</v>
      </c>
      <c r="U97" s="24" t="s">
        <v>372</v>
      </c>
      <c r="V97" s="21"/>
      <c r="W97" s="21"/>
      <c r="X97" s="1"/>
      <c r="Y97" s="1"/>
      <c r="Z97" s="1"/>
      <c r="AA97" s="3"/>
    </row>
    <row r="98" spans="1:27" ht="15.75" hidden="1" customHeight="1">
      <c r="A98" s="140" t="s">
        <v>186</v>
      </c>
      <c r="B98" s="103" t="s">
        <v>478</v>
      </c>
      <c r="C98" s="141" t="s">
        <v>778</v>
      </c>
      <c r="D98" s="25">
        <v>308758001819</v>
      </c>
      <c r="E98" s="27" t="s">
        <v>779</v>
      </c>
      <c r="F98" s="27" t="s">
        <v>780</v>
      </c>
      <c r="G98" s="27" t="s">
        <v>781</v>
      </c>
      <c r="H98" s="37" t="s">
        <v>782</v>
      </c>
      <c r="I98" s="27" t="s">
        <v>759</v>
      </c>
      <c r="J98" s="27" t="s">
        <v>190</v>
      </c>
      <c r="K98" s="104"/>
      <c r="L98" s="25">
        <v>308758001134</v>
      </c>
      <c r="M98" s="103" t="s">
        <v>783</v>
      </c>
      <c r="N98" s="104">
        <v>308758001134</v>
      </c>
      <c r="O98" s="142" t="s">
        <v>784</v>
      </c>
      <c r="P98" s="103">
        <v>3922938</v>
      </c>
      <c r="Q98" s="103" t="s">
        <v>785</v>
      </c>
      <c r="R98" s="143" t="str">
        <f>HYPERLINK("mailto:magaly582@hotmail","magaly582@hotmail")</f>
        <v>magaly582@hotmail</v>
      </c>
      <c r="S98" s="144" t="s">
        <v>759</v>
      </c>
      <c r="T98" s="145" t="s">
        <v>786</v>
      </c>
      <c r="U98" s="103" t="s">
        <v>759</v>
      </c>
      <c r="V98" s="51"/>
      <c r="W98" s="21"/>
      <c r="X98" s="1"/>
      <c r="Y98" s="1"/>
      <c r="Z98" s="1"/>
      <c r="AA98" s="3"/>
    </row>
    <row r="99" spans="1:27" ht="15.75" hidden="1" customHeight="1">
      <c r="A99" s="140" t="s">
        <v>289</v>
      </c>
      <c r="B99" s="103" t="s">
        <v>478</v>
      </c>
      <c r="C99" s="146" t="s">
        <v>787</v>
      </c>
      <c r="D99" s="104">
        <v>311001019151</v>
      </c>
      <c r="E99" s="147" t="s">
        <v>788</v>
      </c>
      <c r="F99" s="147" t="s">
        <v>789</v>
      </c>
      <c r="G99" s="147" t="s">
        <v>790</v>
      </c>
      <c r="H99" s="147" t="s">
        <v>791</v>
      </c>
      <c r="I99" s="148"/>
      <c r="J99" s="149"/>
      <c r="K99" s="104"/>
      <c r="L99" s="104"/>
      <c r="M99" s="150" t="s">
        <v>792</v>
      </c>
      <c r="N99" s="104">
        <v>111001009580</v>
      </c>
      <c r="O99" s="103" t="s">
        <v>793</v>
      </c>
      <c r="P99" s="151">
        <v>2503781</v>
      </c>
      <c r="Q99" s="103"/>
      <c r="R99" s="152" t="s">
        <v>795</v>
      </c>
      <c r="S99" s="103" t="s">
        <v>214</v>
      </c>
      <c r="T99" s="103"/>
      <c r="U99" s="109"/>
      <c r="V99" s="51"/>
      <c r="W99" s="21"/>
      <c r="X99" s="1"/>
      <c r="Y99" s="1"/>
      <c r="Z99" s="1"/>
      <c r="AA99" s="3"/>
    </row>
    <row r="100" spans="1:27" ht="24.75" hidden="1" customHeight="1">
      <c r="A100" s="140" t="s">
        <v>289</v>
      </c>
      <c r="B100" s="103" t="s">
        <v>478</v>
      </c>
      <c r="C100" s="103" t="s">
        <v>363</v>
      </c>
      <c r="D100" s="153">
        <v>111001020401</v>
      </c>
      <c r="E100" s="105" t="s">
        <v>381</v>
      </c>
      <c r="F100" s="105">
        <v>3443000</v>
      </c>
      <c r="G100" s="105" t="s">
        <v>382</v>
      </c>
      <c r="H100" s="154" t="str">
        <f t="shared" ref="H100:H101" si="1">HYPERLINK("mailto:rectoria@itc.edu.co","rectoria@itc.edu.co")</f>
        <v>rectoria@itc.edu.co</v>
      </c>
      <c r="I100" s="148" t="s">
        <v>214</v>
      </c>
      <c r="J100" s="149" t="s">
        <v>213</v>
      </c>
      <c r="K100" s="104"/>
      <c r="L100" s="104">
        <v>111001025313</v>
      </c>
      <c r="M100" s="155" t="s">
        <v>796</v>
      </c>
      <c r="N100" s="104">
        <v>111001025313</v>
      </c>
      <c r="O100" s="103" t="s">
        <v>797</v>
      </c>
      <c r="P100" s="103" t="s">
        <v>798</v>
      </c>
      <c r="Q100" s="103"/>
      <c r="R100" s="143" t="str">
        <f>HYPERLINK("mailto:lnalagustinnietoca14@redp.edu.co","lnalagustinnietoca14@redp.edu.co")</f>
        <v>lnalagustinnietoca14@redp.edu.co</v>
      </c>
      <c r="S100" s="144" t="s">
        <v>214</v>
      </c>
      <c r="T100" s="103"/>
      <c r="U100" s="109"/>
      <c r="V100" s="51"/>
      <c r="W100" s="21"/>
      <c r="X100" s="1"/>
      <c r="Y100" s="1"/>
      <c r="Z100" s="1"/>
      <c r="AA100" s="3"/>
    </row>
    <row r="101" spans="1:27" ht="15.75" hidden="1" customHeight="1">
      <c r="A101" s="140" t="s">
        <v>289</v>
      </c>
      <c r="B101" s="103" t="s">
        <v>478</v>
      </c>
      <c r="C101" s="103" t="s">
        <v>363</v>
      </c>
      <c r="D101" s="153">
        <v>111001020401</v>
      </c>
      <c r="E101" s="105" t="s">
        <v>381</v>
      </c>
      <c r="F101" s="105">
        <v>3443000</v>
      </c>
      <c r="G101" s="105" t="s">
        <v>382</v>
      </c>
      <c r="H101" s="154" t="str">
        <f t="shared" si="1"/>
        <v>rectoria@itc.edu.co</v>
      </c>
      <c r="I101" s="148" t="s">
        <v>214</v>
      </c>
      <c r="J101" s="149" t="s">
        <v>213</v>
      </c>
      <c r="K101" s="104"/>
      <c r="L101" s="104"/>
      <c r="M101" s="150" t="s">
        <v>799</v>
      </c>
      <c r="N101" s="104">
        <v>111001102181</v>
      </c>
      <c r="O101" s="103" t="s">
        <v>800</v>
      </c>
      <c r="P101" s="147" t="s">
        <v>801</v>
      </c>
      <c r="Q101" s="147" t="s">
        <v>802</v>
      </c>
      <c r="R101" s="156" t="str">
        <f>HYPERLINK("mailto:ipnfemenino14@redp.edu.co","ipnfemenino14@redp.edu.co")</f>
        <v>ipnfemenino14@redp.edu.co</v>
      </c>
      <c r="S101" s="103" t="s">
        <v>214</v>
      </c>
      <c r="T101" s="103"/>
      <c r="U101" s="109"/>
      <c r="V101" s="51"/>
      <c r="W101" s="21"/>
      <c r="X101" s="1"/>
      <c r="Y101" s="1"/>
      <c r="Z101" s="1"/>
      <c r="AA101" s="3"/>
    </row>
    <row r="102" spans="1:27" ht="45.75" hidden="1" customHeight="1">
      <c r="A102" s="140" t="s">
        <v>289</v>
      </c>
      <c r="B102" s="103" t="s">
        <v>478</v>
      </c>
      <c r="C102" s="108" t="s">
        <v>803</v>
      </c>
      <c r="D102" s="153">
        <v>311001086320</v>
      </c>
      <c r="E102" s="105" t="s">
        <v>804</v>
      </c>
      <c r="F102" s="105" t="s">
        <v>805</v>
      </c>
      <c r="G102" s="105" t="s">
        <v>806</v>
      </c>
      <c r="H102" s="105" t="s">
        <v>807</v>
      </c>
      <c r="I102" s="148" t="s">
        <v>214</v>
      </c>
      <c r="J102" s="149" t="s">
        <v>213</v>
      </c>
      <c r="K102" s="104"/>
      <c r="L102" s="104"/>
      <c r="M102" s="157" t="s">
        <v>808</v>
      </c>
      <c r="N102" s="104">
        <v>111265000394</v>
      </c>
      <c r="O102" s="103" t="s">
        <v>809</v>
      </c>
      <c r="P102" s="103">
        <v>6803993</v>
      </c>
      <c r="Q102" s="103" t="s">
        <v>810</v>
      </c>
      <c r="R102" s="152" t="str">
        <f>HYPERLINK("mailto:colsimonbolivar11@redp.edu.co","colsimonbolivar11@redp.edu.co")</f>
        <v>colsimonbolivar11@redp.edu.co</v>
      </c>
      <c r="S102" s="103" t="s">
        <v>214</v>
      </c>
      <c r="T102" s="103"/>
      <c r="U102" s="109"/>
      <c r="V102" s="51"/>
      <c r="W102" s="21"/>
      <c r="X102" s="1"/>
      <c r="Y102" s="1"/>
      <c r="Z102" s="1"/>
      <c r="AA102" s="3"/>
    </row>
    <row r="103" spans="1:27" ht="15.75" hidden="1" customHeight="1">
      <c r="A103" s="140" t="s">
        <v>289</v>
      </c>
      <c r="B103" s="103" t="s">
        <v>478</v>
      </c>
      <c r="C103" s="108" t="s">
        <v>811</v>
      </c>
      <c r="D103" s="153">
        <v>311001089221</v>
      </c>
      <c r="E103" s="105" t="s">
        <v>812</v>
      </c>
      <c r="F103" s="105" t="s">
        <v>813</v>
      </c>
      <c r="G103" s="105" t="s">
        <v>814</v>
      </c>
      <c r="H103" s="105" t="s">
        <v>815</v>
      </c>
      <c r="I103" s="148" t="s">
        <v>214</v>
      </c>
      <c r="J103" s="149" t="s">
        <v>213</v>
      </c>
      <c r="K103" s="104"/>
      <c r="L103" s="104"/>
      <c r="M103" s="157" t="s">
        <v>816</v>
      </c>
      <c r="N103" s="104">
        <v>111001094889</v>
      </c>
      <c r="O103" s="103" t="s">
        <v>817</v>
      </c>
      <c r="P103" s="103" t="s">
        <v>818</v>
      </c>
      <c r="Q103" s="103" t="s">
        <v>819</v>
      </c>
      <c r="R103" s="158" t="s">
        <v>820</v>
      </c>
      <c r="S103" s="103" t="s">
        <v>214</v>
      </c>
      <c r="T103" s="103"/>
      <c r="U103" s="109"/>
      <c r="V103" s="51"/>
      <c r="W103" s="21"/>
      <c r="X103" s="1"/>
      <c r="Y103" s="1"/>
      <c r="Z103" s="1"/>
      <c r="AA103" s="3"/>
    </row>
    <row r="104" spans="1:27" ht="45.75" hidden="1" customHeight="1">
      <c r="A104" s="140" t="s">
        <v>289</v>
      </c>
      <c r="B104" s="103" t="s">
        <v>478</v>
      </c>
      <c r="C104" s="159" t="s">
        <v>821</v>
      </c>
      <c r="D104" s="105">
        <v>311848000618</v>
      </c>
      <c r="E104" s="160" t="s">
        <v>822</v>
      </c>
      <c r="F104" s="160">
        <v>3144049683</v>
      </c>
      <c r="G104" s="161" t="s">
        <v>823</v>
      </c>
      <c r="H104" s="161" t="s">
        <v>824</v>
      </c>
      <c r="I104" s="148" t="s">
        <v>214</v>
      </c>
      <c r="J104" s="149" t="s">
        <v>213</v>
      </c>
      <c r="K104" s="104" t="s">
        <v>26</v>
      </c>
      <c r="L104" s="162"/>
      <c r="M104" s="163"/>
      <c r="N104" s="104">
        <v>111001014001</v>
      </c>
      <c r="O104" s="103" t="s">
        <v>825</v>
      </c>
      <c r="P104" s="103">
        <v>3331159</v>
      </c>
      <c r="Q104" s="103" t="s">
        <v>826</v>
      </c>
      <c r="R104" s="164" t="str">
        <f>HYPERLINK("mailto:cededuardosantos14@redp.edu.co","cededuardosantos14@redp.edu.co")</f>
        <v>cededuardosantos14@redp.edu.co</v>
      </c>
      <c r="S104" s="103" t="s">
        <v>214</v>
      </c>
      <c r="T104" s="103"/>
      <c r="U104" s="109"/>
      <c r="V104" s="51"/>
      <c r="W104" s="21"/>
      <c r="X104" s="1"/>
      <c r="Y104" s="1"/>
      <c r="Z104" s="1"/>
      <c r="AA104" s="3"/>
    </row>
    <row r="105" spans="1:27" ht="15.75" hidden="1" customHeight="1">
      <c r="A105" s="140" t="s">
        <v>289</v>
      </c>
      <c r="B105" s="103" t="s">
        <v>478</v>
      </c>
      <c r="C105" s="165" t="s">
        <v>827</v>
      </c>
      <c r="D105" s="165">
        <v>311001092478</v>
      </c>
      <c r="E105" s="166" t="s">
        <v>828</v>
      </c>
      <c r="F105" s="166" t="s">
        <v>829</v>
      </c>
      <c r="G105" s="166" t="s">
        <v>830</v>
      </c>
      <c r="H105" s="166" t="s">
        <v>831</v>
      </c>
      <c r="I105" s="167" t="s">
        <v>214</v>
      </c>
      <c r="J105" s="168" t="s">
        <v>213</v>
      </c>
      <c r="K105" s="162" t="s">
        <v>26</v>
      </c>
      <c r="L105" s="162"/>
      <c r="M105" s="169" t="s">
        <v>832</v>
      </c>
      <c r="N105" s="159">
        <v>111279000362</v>
      </c>
      <c r="O105" s="103" t="s">
        <v>833</v>
      </c>
      <c r="P105" s="103" t="s">
        <v>834</v>
      </c>
      <c r="Q105" s="103" t="s">
        <v>835</v>
      </c>
      <c r="R105" s="164" t="s">
        <v>836</v>
      </c>
      <c r="S105" s="103"/>
      <c r="T105" s="103"/>
      <c r="U105" s="109"/>
      <c r="V105" s="51"/>
      <c r="W105" s="21"/>
      <c r="X105" s="1"/>
      <c r="Y105" s="1"/>
      <c r="Z105" s="1"/>
      <c r="AA105" s="3"/>
    </row>
    <row r="106" spans="1:27" ht="22.5" customHeight="1">
      <c r="A106" s="170" t="s">
        <v>474</v>
      </c>
      <c r="B106" s="83" t="s">
        <v>478</v>
      </c>
      <c r="C106" s="171" t="s">
        <v>313</v>
      </c>
      <c r="D106" s="172">
        <v>317001001977</v>
      </c>
      <c r="E106" s="172" t="s">
        <v>475</v>
      </c>
      <c r="F106" s="172">
        <v>8863873</v>
      </c>
      <c r="G106" s="173" t="s">
        <v>837</v>
      </c>
      <c r="H106" s="172" t="s">
        <v>838</v>
      </c>
      <c r="I106" s="171" t="s">
        <v>302</v>
      </c>
      <c r="J106" s="171" t="s">
        <v>303</v>
      </c>
      <c r="K106" s="172"/>
      <c r="L106" s="172">
        <v>117001004438</v>
      </c>
      <c r="M106" s="174" t="s">
        <v>839</v>
      </c>
      <c r="N106" s="172">
        <v>117001004438</v>
      </c>
      <c r="O106" s="171" t="s">
        <v>314</v>
      </c>
      <c r="P106" s="171">
        <v>8763943</v>
      </c>
      <c r="Q106" s="171" t="s">
        <v>315</v>
      </c>
      <c r="R106" s="171" t="s">
        <v>840</v>
      </c>
      <c r="S106" s="171" t="s">
        <v>302</v>
      </c>
      <c r="T106" s="171" t="s">
        <v>307</v>
      </c>
      <c r="U106" s="175" t="s">
        <v>308</v>
      </c>
      <c r="V106" s="51"/>
      <c r="W106" s="21"/>
      <c r="X106" s="1"/>
      <c r="Y106" s="1"/>
      <c r="Z106" s="1"/>
      <c r="AA106" s="3"/>
    </row>
    <row r="107" spans="1:27" ht="22.5" customHeight="1">
      <c r="A107" s="170" t="s">
        <v>474</v>
      </c>
      <c r="B107" s="83" t="s">
        <v>478</v>
      </c>
      <c r="C107" s="171" t="s">
        <v>316</v>
      </c>
      <c r="D107" s="172">
        <v>317001001896</v>
      </c>
      <c r="E107" s="172" t="s">
        <v>841</v>
      </c>
      <c r="F107" s="172">
        <v>8860414</v>
      </c>
      <c r="G107" s="173" t="s">
        <v>842</v>
      </c>
      <c r="H107" s="172" t="s">
        <v>843</v>
      </c>
      <c r="I107" s="171" t="s">
        <v>302</v>
      </c>
      <c r="J107" s="171" t="s">
        <v>303</v>
      </c>
      <c r="K107" s="172"/>
      <c r="L107" s="104">
        <v>117001000998</v>
      </c>
      <c r="M107" s="176" t="s">
        <v>844</v>
      </c>
      <c r="N107" s="172">
        <v>117001000998</v>
      </c>
      <c r="O107" s="171" t="s">
        <v>845</v>
      </c>
      <c r="P107" s="171">
        <v>8882300</v>
      </c>
      <c r="Q107" s="171" t="s">
        <v>846</v>
      </c>
      <c r="R107" s="177" t="s">
        <v>847</v>
      </c>
      <c r="S107" s="171" t="s">
        <v>302</v>
      </c>
      <c r="T107" s="171" t="s">
        <v>307</v>
      </c>
      <c r="U107" s="175" t="s">
        <v>308</v>
      </c>
      <c r="V107" s="51"/>
      <c r="W107" s="21"/>
      <c r="X107" s="1"/>
      <c r="Y107" s="1"/>
      <c r="Z107" s="1"/>
      <c r="AA107" s="3"/>
    </row>
    <row r="108" spans="1:27">
      <c r="A108" s="37"/>
      <c r="B108" s="101"/>
      <c r="C108" s="37"/>
      <c r="D108" s="37"/>
      <c r="E108" s="37"/>
      <c r="F108" s="37"/>
      <c r="G108" s="37"/>
      <c r="H108" s="37"/>
      <c r="I108" s="37"/>
      <c r="J108" s="37"/>
      <c r="K108" s="21"/>
      <c r="L108" s="21"/>
      <c r="M108" s="6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1"/>
      <c r="Y108" s="1"/>
      <c r="Z108" s="1"/>
      <c r="AA108" s="3"/>
    </row>
    <row r="109" spans="1:27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21"/>
      <c r="L109" s="21"/>
      <c r="M109" s="6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1"/>
      <c r="Y109" s="1"/>
      <c r="Z109" s="1"/>
      <c r="AA109" s="3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7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A1:V107">
    <filterColumn colId="0">
      <filters blank="1">
        <filter val="ANTIOQUIA "/>
        <filter val="CALDAS -RISARALDA "/>
        <filter val="CUNDINAMARCA - BOYACA "/>
        <filter val="NT SANTANDER "/>
        <filter val="VALLE "/>
      </filters>
    </filterColumn>
  </autoFilter>
  <hyperlinks>
    <hyperlink ref="R2" r:id="rId1" display="mailto:ierv14@yahoo.es"/>
    <hyperlink ref="R3" r:id="rId2" display="mailto:baltazarsalazar2012@gmail.com"/>
    <hyperlink ref="R4" r:id="rId3" display="mailto:info@barroblanco.edu.co"/>
    <hyperlink ref="R6" r:id="rId4" display="mailto:marianotobon@gmail.com"/>
    <hyperlink ref="R7" r:id="rId5" display="mailto:iesb627@hotmail.com%20,angelacastanog1234@hotmail.com"/>
    <hyperlink ref="R8" r:id="rId6" display="mailto:ie.feyalegriapopular@gmail.com"/>
    <hyperlink ref="R9" r:id="rId7" display="mailto:iesantajuana@gmail.com"/>
    <hyperlink ref="R10" r:id="rId8" display="mailto:ieagroecologicalaplaya@gmail.com"/>
    <hyperlink ref="R11" r:id="rId9" display="mailto:rectoria@juanmariacespedes.edu.co"/>
    <hyperlink ref="H12" r:id="rId10" display="mailto:rectoria@salesianoscartagena.edu.co"/>
    <hyperlink ref="R12" r:id="rId11" display="mailto:maggyr7@hotmail.com"/>
    <hyperlink ref="H13" r:id="rId12" display="mailto:marite@montessoricartagena.edu.co"/>
    <hyperlink ref="R13" r:id="rId13" display="mailto:elsigarrido@hotmail.com"/>
    <hyperlink ref="R14" r:id="rId14" display="mailto:iepuertorey@hotmail.com"/>
    <hyperlink ref="H15" r:id="rId15" display="mailto:colegiodelasallecartagena@hotmail.com"/>
    <hyperlink ref="R15" r:id="rId16" display="mailto:ritarosa50@hotmail.com"/>
    <hyperlink ref="H16" r:id="rId17" display="mailto:colegiolaanunciacion@gmail.com"/>
    <hyperlink ref="R16" r:id="rId18" display="mailto:ieantonionarino@hotmail.com;"/>
    <hyperlink ref="H17" r:id="rId19" display="mailto:ynunez@comfenalco.com"/>
    <hyperlink ref="R17" r:id="rId20" display="mailto:aceuriel@hotmail.com"/>
    <hyperlink ref="H18" r:id="rId21" display="mailto:korhal22@hotmail.com"/>
    <hyperlink ref="R18" r:id="rId22" display="mailto:joaco2143@hotmail.com"/>
    <hyperlink ref="H19" r:id="rId23" display="mailto:colbifficartagena@yahoo.es"/>
    <hyperlink ref="R19" r:id="rId24" display="mailto:sanjuandamasco@hotmail.com"/>
    <hyperlink ref="H20" r:id="rId25" display="mailto:hgonzalez@comfamiliar.org"/>
    <hyperlink ref="R20" r:id="rId26" display="mailto:marianarias65@hotmail.com"/>
    <hyperlink ref="H21" r:id="rId27" display="mailto:colegiomixtolapopa@hotmail.com"/>
    <hyperlink ref="Q22" r:id="rId28" display="mailto:GUERISA7@JAHOO.COM"/>
    <hyperlink ref="H28" r:id="rId29" display="mailto:rectoria@redboston.edu.co"/>
    <hyperlink ref="R28" r:id="rId30" display="mailto:pasierac202@hotmail.com"/>
    <hyperlink ref="H29" r:id="rId31" display="mailto:cgallego@hotmail.com"/>
    <hyperlink ref="R29" r:id="rId32" display="mailto:eumagr79@hotmail.com"/>
    <hyperlink ref="H30" r:id="rId33" display="mailto:info@buen%20consejo.edu.co"/>
    <hyperlink ref="H31" r:id="rId34" display="mailto:cdmartin@colegiolamedallamilagrosa.edu.co"/>
    <hyperlink ref="R31" r:id="rId35" display="mailto:ccebm187@hotmail.com"/>
    <hyperlink ref="H34" r:id="rId36" display="mailto:cmontoya@altamira.edu.co"/>
    <hyperlink ref="R36" r:id="rId37" display="mailto:campestremonteverde@redp.edu.co"/>
    <hyperlink ref="R37" r:id="rId38" display="mailto:cedcalasanz@yahoo.es"/>
    <hyperlink ref="R40" r:id="rId39" display="mailto:coldeliazapataoliv@redp.edu.co"/>
    <hyperlink ref="R41" r:id="rId40" display="mailto:coldicristobalcolo1@redp.edu.co"/>
    <hyperlink ref="H44" r:id="rId41" display="mailto:rectoria@itc.edu.co"/>
    <hyperlink ref="R44" r:id="rId42" display="mailto:coldimenorah14@redp.edu.co"/>
    <hyperlink ref="H45" r:id="rId43" display="mailto:rectoria@itc.edu.co"/>
    <hyperlink ref="R45" r:id="rId44" display="mailto:cedpanamericana14@redp.edu.co"/>
    <hyperlink ref="H46" r:id="rId45" display="mailto:rectoria@itc.edu.co"/>
    <hyperlink ref="R46" r:id="rId46" display="mailto:cedricaurte14@redp.edu.co"/>
    <hyperlink ref="R47" r:id="rId47" display="mailto:coldigeneralsantan1@redp.edu.co"/>
    <hyperlink ref="R48" r:id="rId48" display="mailto:coldigerardoparede11@redp.edu.co"/>
    <hyperlink ref="R50" r:id="rId49" display="mailto:escdirepdevenezuel14@redp.edu.co;"/>
    <hyperlink ref="R51" r:id="rId50" display="mailto:maligiadel@gmail.com"/>
    <hyperlink ref="H53" r:id="rId51" display="mailto:s.academica@gimnasiofontana.edu.co,"/>
    <hyperlink ref="R54" r:id="rId52" display="mailto:coldisimonrodrigue2@redp.edu.co"/>
    <hyperlink ref="H55" r:id="rId53" display="mailto:SECRETARIACOLROSARIO@UNE%20.NET.CO"/>
    <hyperlink ref="H56" r:id="rId54" display="mailto:colcristo@gmail.com"/>
    <hyperlink ref="H58" r:id="rId55" display="mailto:academica@institutosanrafael.edu.co"/>
    <hyperlink ref="H60" r:id="rId56" display="mailto:contact@lfp.edu.co,mpardoux@lfp.edu.co"/>
    <hyperlink ref="H61" r:id="rId57" display="mailto:info@tallersanmiguel.edu.co,info@tallersanmiguel.edu.co"/>
    <hyperlink ref="H65" r:id="rId58" display="mailto:rectoria@horizontes.edu.co"/>
    <hyperlink ref="H67" r:id="rId59" display="mailto:josejesuslondono@gmail.com"/>
    <hyperlink ref="H68" r:id="rId60" display="mailto:campestremariecurie@yahoo.com"/>
    <hyperlink ref="R71" r:id="rId61" display="mailto:colegioelsalitre@hotmail.com"/>
    <hyperlink ref="H72" r:id="rId62" display="mailto:tilata@colegiotilata.edu.co,mariaisabelcasas@colegiotilata.edu.co"/>
    <hyperlink ref="R72" r:id="rId63" display="mailto:iedilacalera1976@gmail.com"/>
    <hyperlink ref="H73" r:id="rId64" display="mailto:rectoria@josemaxleon.edu.co"/>
    <hyperlink ref="R74" r:id="rId65" display="mailto:enriquetianos@hotmail.com"/>
    <hyperlink ref="H75" r:id="rId66" display="mailto:ggallo@colegiocolombogales.edu.co%20/"/>
    <hyperlink ref="R75" r:id="rId67" display="mailto:antonionarinocajica@hotmail.com"/>
    <hyperlink ref="H76" r:id="rId68" display="mailto:Info@liceojuanramonjimenez.edu.co%20/"/>
    <hyperlink ref="R76" r:id="rId69" display="mailto:jmorosal@hotmail.com"/>
    <hyperlink ref="R77" r:id="rId70" display="mailto:iedindustrial@yahoo.es"/>
    <hyperlink ref="H78" r:id="rId71" display="mailto:colegioceic@colsubsidio.com"/>
    <hyperlink ref="R78" r:id="rId72" display="mailto:ceiscolsubsidio@gmail.com"/>
    <hyperlink ref="H80" r:id="rId73" display="mailto:rectoria@gimnasiovermont.edu.co"/>
    <hyperlink ref="R80" r:id="rId74" display="mailto:colegiolapradera@hotmail.com"/>
    <hyperlink ref="H81" r:id="rId75" display="mailto:secretariageneral@gimnasioelbosque.edu.co%22)"/>
    <hyperlink ref="R81" r:id="rId76" display="mailto:colcarlosperez@yahoo.es"/>
    <hyperlink ref="H84" r:id="rId77" display="mailto:col_rosario@aspaen.edu.co,oedcarcia@aspaen.edu.co"/>
    <hyperlink ref="R84" r:id="rId78" display="mailto:heralsipe@hotmail.com"/>
    <hyperlink ref="T84" r:id="rId79" display="mailto:mabella@hotmail.com"/>
    <hyperlink ref="R85" r:id="rId80" display="mailto:camilotorres@sembarrancabermeja.gov.co"/>
    <hyperlink ref="H86" r:id="rId81" display="mailto:rectorialopezdemesa@hotmail.com.tino@aspen.edu.co"/>
    <hyperlink ref="R86" r:id="rId82" display="mailto:luzmeco@yahoo.com"/>
    <hyperlink ref="R87" r:id="rId83" display="mailto:ecologico@semfloridablanca.gov.co"/>
    <hyperlink ref="H88" r:id="rId84" display="mailto:tpena@Cambridge.edu.co"/>
    <hyperlink ref="R88" r:id="rId85" display="mailto:colnavas@gmail.com"/>
    <hyperlink ref="R89" r:id="rId86" display="mailto:carmenegocios@hotmail.com"/>
    <hyperlink ref="R90" r:id="rId87" display="mailto:iericentral@hotmail.com"/>
    <hyperlink ref="R91" r:id="rId88" display="mailto:yolandavarelamarmolejo@gmail.com"/>
    <hyperlink ref="R92" r:id="rId89" display="mailto:rectordigital@gmail.com"/>
    <hyperlink ref="R94" r:id="rId90" display="mailto:jgiraldo-52@hotmail.com"/>
    <hyperlink ref="R95" r:id="rId91" display="mailto:victorpagano@hotmail.com"/>
    <hyperlink ref="H97" r:id="rId92" display="mailto:normasuperiorcali@hotmail.com"/>
    <hyperlink ref="R97" r:id="rId93" display="mailto:lictorium@gmail.com"/>
    <hyperlink ref="R98" r:id="rId94" display="mailto:magaly582@hotmail"/>
    <hyperlink ref="H100" r:id="rId95" display="mailto:rectoria@itc.edu.co"/>
    <hyperlink ref="R100" r:id="rId96" display="mailto:lnalagustinnietoca14@redp.edu.co"/>
    <hyperlink ref="H101" r:id="rId97" display="mailto:rectoria@itc.edu.co"/>
    <hyperlink ref="R101" r:id="rId98" display="mailto:ipnfemenino14@redp.edu.co"/>
    <hyperlink ref="R102" r:id="rId99" display="mailto:colsimonbolivar11@redp.edu.co"/>
    <hyperlink ref="R104" r:id="rId100" display="mailto:cededuardosantos14@redp.edu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22" width="5.625" customWidth="1"/>
    <col min="23" max="26" width="13.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5" customHeight="1">
      <c r="A3" s="1"/>
      <c r="B3" s="5" t="s">
        <v>10</v>
      </c>
      <c r="C3" s="7" t="s">
        <v>12</v>
      </c>
      <c r="D3" s="7" t="s">
        <v>16</v>
      </c>
      <c r="E3" s="5" t="s">
        <v>17</v>
      </c>
      <c r="F3" s="8" t="str">
        <f>HYPERLINK("mailto:rectoria@salesianoscartagena.edu.co"," rectoria@salesianoscartagena.edu.co ")</f>
        <v xml:space="preserve"> rectoria@salesianoscartagena.edu.co </v>
      </c>
      <c r="G3" s="1"/>
      <c r="H3" s="5" t="s">
        <v>18</v>
      </c>
      <c r="I3" s="7" t="s">
        <v>19</v>
      </c>
      <c r="J3" s="7" t="s">
        <v>20</v>
      </c>
      <c r="K3" s="5" t="s">
        <v>21</v>
      </c>
      <c r="L3" s="8" t="str">
        <f>HYPERLINK("mailto:maggyr7@hotmail.com","maggyr7@hotmail.com; hermoso0122@hotmail.com; iesantamaria@colombia.com ")</f>
        <v xml:space="preserve">maggyr7@hotmail.com; hermoso0122@hotmail.com; iesantamaria@colombia.com </v>
      </c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6.5" customHeight="1">
      <c r="A4" s="1"/>
      <c r="B4" s="5" t="s">
        <v>22</v>
      </c>
      <c r="C4" s="7" t="s">
        <v>23</v>
      </c>
      <c r="D4" s="7" t="s">
        <v>24</v>
      </c>
      <c r="E4" s="5" t="s">
        <v>25</v>
      </c>
      <c r="F4" s="8" t="str">
        <f>HYPERLINK("mailto:marite@montessoricartagena.edu.co"," marite@montessoricartagena.edu.co ")</f>
        <v xml:space="preserve"> marite@montessoricartagena.edu.co </v>
      </c>
      <c r="G4" s="1"/>
      <c r="H4" s="5" t="s">
        <v>27</v>
      </c>
      <c r="I4" s="7" t="s">
        <v>28</v>
      </c>
      <c r="J4" s="1">
        <v>6562618</v>
      </c>
      <c r="K4" s="5" t="s">
        <v>29</v>
      </c>
      <c r="L4" s="8" t="str">
        <f>HYPERLINK("mailto:elsigarrido@hotmail.com"," elsigarrido@hotmail.com ")</f>
        <v xml:space="preserve"> elsigarrido@hotmail.com </v>
      </c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3.75" customHeight="1">
      <c r="A5" s="1"/>
      <c r="B5" s="5" t="s">
        <v>31</v>
      </c>
      <c r="C5" s="7" t="s">
        <v>32</v>
      </c>
      <c r="D5" s="7" t="s">
        <v>33</v>
      </c>
      <c r="E5" s="5" t="s">
        <v>34</v>
      </c>
      <c r="F5" s="1"/>
      <c r="G5" s="1"/>
      <c r="H5" s="5" t="s">
        <v>35</v>
      </c>
      <c r="I5" s="7" t="s">
        <v>36</v>
      </c>
      <c r="J5" s="1">
        <v>3166161966</v>
      </c>
      <c r="K5" s="5" t="s">
        <v>37</v>
      </c>
      <c r="L5" s="8" t="str">
        <f>HYPERLINK("mailto:iepuertorey@hotmail.com","iepuertorey@hotmail.com ")</f>
        <v xml:space="preserve">iepuertorey@hotmail.com </v>
      </c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4.75" customHeight="1">
      <c r="A6" s="1"/>
      <c r="B6" s="5" t="s">
        <v>38</v>
      </c>
      <c r="C6" s="7" t="s">
        <v>39</v>
      </c>
      <c r="D6" s="7" t="s">
        <v>40</v>
      </c>
      <c r="E6" s="5" t="s">
        <v>41</v>
      </c>
      <c r="F6" s="8" t="str">
        <f>HYPERLINK("mailto:colegiodelasallecartagena@hotmail.com","colegiodelasallecartagena@hotmail.com ")</f>
        <v xml:space="preserve">colegiodelasallecartagena@hotmail.com </v>
      </c>
      <c r="G6" s="1"/>
      <c r="H6" s="5" t="s">
        <v>42</v>
      </c>
      <c r="I6" s="7" t="s">
        <v>43</v>
      </c>
      <c r="J6" s="7" t="s">
        <v>44</v>
      </c>
      <c r="K6" s="7" t="s">
        <v>45</v>
      </c>
      <c r="L6" s="8" t="str">
        <f>HYPERLINK("mailto:ritarosa50@hotmail.com","ritarosa50@hotmail.com")</f>
        <v>ritarosa50@hotmail.com</v>
      </c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2" customHeight="1">
      <c r="A7" s="1"/>
      <c r="B7" s="5" t="s">
        <v>47</v>
      </c>
      <c r="C7" s="7" t="s">
        <v>48</v>
      </c>
      <c r="D7" s="7" t="s">
        <v>49</v>
      </c>
      <c r="E7" s="5" t="s">
        <v>50</v>
      </c>
      <c r="F7" s="8" t="str">
        <f>HYPERLINK("mailto:colegiolaanunciacion@gmail.com"," colegiolaanunciacion@gmail.com ")</f>
        <v xml:space="preserve"> colegiolaanunciacion@gmail.com </v>
      </c>
      <c r="G7" s="1"/>
      <c r="H7" s="5" t="s">
        <v>51</v>
      </c>
      <c r="I7" s="7" t="s">
        <v>52</v>
      </c>
      <c r="J7" s="7" t="s">
        <v>53</v>
      </c>
      <c r="K7" s="5" t="s">
        <v>54</v>
      </c>
      <c r="L7" s="14" t="str">
        <f>HYPERLINK("mailto:ieantonionarino@hotmail.com;","ieantonionarino@hotmail.com;")</f>
        <v>ieantonionarino@hotmail.com;</v>
      </c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7.25" customHeight="1">
      <c r="A8" s="1"/>
      <c r="B8" s="5" t="s">
        <v>61</v>
      </c>
      <c r="C8" s="7" t="s">
        <v>62</v>
      </c>
      <c r="D8" s="7" t="s">
        <v>63</v>
      </c>
      <c r="E8" s="5" t="s">
        <v>64</v>
      </c>
      <c r="F8" s="8" t="str">
        <f>HYPERLINK("mailto:ynunez@comfenalco.com","EMAIL.  ynunez@comfenalco.com ")</f>
        <v xml:space="preserve">EMAIL.  ynunez@comfenalco.com </v>
      </c>
      <c r="G8" s="1"/>
      <c r="H8" s="5" t="s">
        <v>65</v>
      </c>
      <c r="I8" s="7" t="s">
        <v>66</v>
      </c>
      <c r="J8" s="7" t="s">
        <v>67</v>
      </c>
      <c r="K8" s="16" t="s">
        <v>68</v>
      </c>
      <c r="L8" s="18" t="str">
        <f>HYPERLINK("mailto:aceuriel@hotmail.com","aceuriel@hotmail.com   gavi1106@gmail.com")</f>
        <v>aceuriel@hotmail.com   gavi1106@gmail.com</v>
      </c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0.25" customHeight="1">
      <c r="A9" s="1"/>
      <c r="B9" s="5" t="s">
        <v>73</v>
      </c>
      <c r="C9" s="7" t="s">
        <v>74</v>
      </c>
      <c r="D9" s="7" t="s">
        <v>75</v>
      </c>
      <c r="E9" s="5" t="s">
        <v>76</v>
      </c>
      <c r="F9" s="8" t="str">
        <f>HYPERLINK("mailto:korhal22@hotmail.com","EMAIL. korhal22@hotmail.com ")</f>
        <v xml:space="preserve">EMAIL. korhal22@hotmail.com </v>
      </c>
      <c r="G9" s="1"/>
      <c r="H9" s="5" t="s">
        <v>77</v>
      </c>
      <c r="I9" s="7" t="s">
        <v>78</v>
      </c>
      <c r="J9" s="7" t="s">
        <v>79</v>
      </c>
      <c r="K9" s="5" t="s">
        <v>80</v>
      </c>
      <c r="L9" s="14" t="str">
        <f>HYPERLINK("mailto:joaco2143@hotmail.com","EMAIL. joaco2143@hotmail.com ")</f>
        <v xml:space="preserve">EMAIL. joaco2143@hotmail.com </v>
      </c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6.5" customHeight="1">
      <c r="A10" s="1"/>
      <c r="B10" s="5" t="s">
        <v>81</v>
      </c>
      <c r="C10" s="7" t="s">
        <v>82</v>
      </c>
      <c r="D10" s="7" t="s">
        <v>83</v>
      </c>
      <c r="E10" s="5" t="s">
        <v>84</v>
      </c>
      <c r="F10" s="8" t="str">
        <f>HYPERLINK("mailto:colbifficartagena@yahoo.es","EMAIL. colbifficartagena@yahoo.es  ")</f>
        <v xml:space="preserve">EMAIL. colbifficartagena@yahoo.es  </v>
      </c>
      <c r="G10" s="1"/>
      <c r="H10" s="5" t="s">
        <v>85</v>
      </c>
      <c r="I10" s="7" t="s">
        <v>86</v>
      </c>
      <c r="J10" s="7" t="s">
        <v>87</v>
      </c>
      <c r="K10" s="5" t="s">
        <v>88</v>
      </c>
      <c r="L10" s="14" t="str">
        <f>HYPERLINK("mailto:sanjuandamasco@hotmail.com","EMAIL. sanjuandamasco@hotmail.com")</f>
        <v>EMAIL. sanjuandamasco@hotmail.com</v>
      </c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3.75" customHeight="1">
      <c r="A11" s="1"/>
      <c r="B11" s="5" t="s">
        <v>89</v>
      </c>
      <c r="C11" s="7" t="s">
        <v>90</v>
      </c>
      <c r="D11" s="7" t="s">
        <v>91</v>
      </c>
      <c r="E11" s="5" t="s">
        <v>92</v>
      </c>
      <c r="F11" s="8" t="str">
        <f>HYPERLINK("mailto:hgonzalez@comfamiliar.org","EMAIL. hgonzalez@comfamiliar.org ")</f>
        <v xml:space="preserve">EMAIL. hgonzalez@comfamiliar.org </v>
      </c>
      <c r="G11" s="1"/>
      <c r="H11" s="5" t="s">
        <v>93</v>
      </c>
      <c r="I11" s="7" t="s">
        <v>94</v>
      </c>
      <c r="J11" s="7" t="s">
        <v>95</v>
      </c>
      <c r="K11" s="5" t="s">
        <v>96</v>
      </c>
      <c r="L11" s="8" t="str">
        <f>HYPERLINK("mailto:marianarias65@hotmail.com","EMAIL. marianarias65@hotmail.com  ")</f>
        <v xml:space="preserve">EMAIL. marianarias65@hotmail.com  </v>
      </c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6.5" customHeight="1">
      <c r="A12" s="1"/>
      <c r="B12" s="5" t="s">
        <v>97</v>
      </c>
      <c r="C12" s="7" t="s">
        <v>98</v>
      </c>
      <c r="D12" s="7" t="s">
        <v>99</v>
      </c>
      <c r="E12" s="5" t="s">
        <v>100</v>
      </c>
      <c r="F12" s="8" t="str">
        <f>HYPERLINK("mailto:colegiomixtolapopa@hotmail.com","EMAIL. colegiomixtolapopa@hotmail.com ")</f>
        <v xml:space="preserve">EMAIL. colegiomixtolapopa@hotmail.com </v>
      </c>
      <c r="G12" s="1"/>
      <c r="H12" s="5" t="s">
        <v>101</v>
      </c>
      <c r="I12" s="7" t="s">
        <v>102</v>
      </c>
      <c r="J12" s="7" t="s">
        <v>103</v>
      </c>
      <c r="K12" s="5" t="s">
        <v>104</v>
      </c>
      <c r="L12" s="7" t="s">
        <v>105</v>
      </c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F3" r:id="rId1" display="mailto:rectoria@salesianoscartagena.edu.co"/>
    <hyperlink ref="L3" r:id="rId2" display="mailto:maggyr7@hotmail.com"/>
    <hyperlink ref="F4" r:id="rId3" display="mailto:marite@montessoricartagena.edu.co"/>
    <hyperlink ref="L4" r:id="rId4" display="mailto:elsigarrido@hotmail.com"/>
    <hyperlink ref="L5" r:id="rId5" display="mailto:iepuertorey@hotmail.com"/>
    <hyperlink ref="F6" r:id="rId6" display="mailto:colegiodelasallecartagena@hotmail.com"/>
    <hyperlink ref="L6" r:id="rId7" display="mailto:ritarosa50@hotmail.com"/>
    <hyperlink ref="F7" r:id="rId8" display="mailto:colegiolaanunciacion@gmail.com"/>
    <hyperlink ref="L7" r:id="rId9" display="mailto:ieantonionarino@hotmail.com;"/>
    <hyperlink ref="F8" r:id="rId10" display="mailto:ynunez@comfenalco.com"/>
    <hyperlink ref="L8" r:id="rId11" display="mailto:aceuriel@hotmail.com"/>
    <hyperlink ref="F9" r:id="rId12" display="mailto:korhal22@hotmail.com"/>
    <hyperlink ref="L9" r:id="rId13" display="mailto:joaco2143@hotmail.com"/>
    <hyperlink ref="F10" r:id="rId14" display="mailto:colbifficartagena@yahoo.es"/>
    <hyperlink ref="L10" r:id="rId15" display="mailto:sanjuandamasco@hotmail.com"/>
    <hyperlink ref="F11" r:id="rId16" display="mailto:hgonzalez@comfamiliar.org"/>
    <hyperlink ref="L11" r:id="rId17" display="mailto:marianarias65@hotmail.com"/>
    <hyperlink ref="F12" r:id="rId18" display="mailto:colegiomixtolapopa@hot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2" width="9" customWidth="1"/>
    <col min="3" max="4" width="10" customWidth="1"/>
    <col min="5" max="12" width="5.625" customWidth="1"/>
    <col min="13" max="26" width="13.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737</v>
      </c>
      <c r="B3" s="1" t="s">
        <v>738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36" t="s">
        <v>15</v>
      </c>
      <c r="B4" s="1">
        <v>11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36" t="s">
        <v>181</v>
      </c>
      <c r="B5" s="1">
        <v>1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36" t="s">
        <v>26</v>
      </c>
      <c r="B6" s="1">
        <v>1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36" t="s">
        <v>57</v>
      </c>
      <c r="B7" s="1">
        <v>8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36" t="s">
        <v>26</v>
      </c>
      <c r="B8" s="1">
        <v>7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36" t="s">
        <v>478</v>
      </c>
      <c r="B9" s="1">
        <v>1</v>
      </c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36" t="s">
        <v>119</v>
      </c>
      <c r="B10" s="1">
        <v>1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36" t="s">
        <v>26</v>
      </c>
      <c r="B11" s="1">
        <v>1</v>
      </c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36" t="s">
        <v>128</v>
      </c>
      <c r="B12" s="1">
        <v>1</v>
      </c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36" t="s">
        <v>26</v>
      </c>
      <c r="B13" s="1">
        <v>1</v>
      </c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36" t="s">
        <v>748</v>
      </c>
      <c r="B14" s="1">
        <v>19</v>
      </c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36" t="s">
        <v>188</v>
      </c>
      <c r="B15" s="1">
        <v>7</v>
      </c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36" t="s">
        <v>26</v>
      </c>
      <c r="B16" s="1">
        <v>7</v>
      </c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36" t="s">
        <v>172</v>
      </c>
      <c r="B17" s="1">
        <v>2</v>
      </c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36" t="s">
        <v>26</v>
      </c>
      <c r="B18" s="1">
        <v>2</v>
      </c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36" t="s">
        <v>753</v>
      </c>
      <c r="B19" s="1">
        <v>1</v>
      </c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36" t="s">
        <v>26</v>
      </c>
      <c r="B20" s="1">
        <v>1</v>
      </c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36" t="s">
        <v>758</v>
      </c>
      <c r="B21" s="1">
        <v>2</v>
      </c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36" t="s">
        <v>26</v>
      </c>
      <c r="B22" s="1">
        <v>1</v>
      </c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36" t="s">
        <v>478</v>
      </c>
      <c r="B23" s="1">
        <v>1</v>
      </c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36" t="s">
        <v>759</v>
      </c>
      <c r="B24" s="1">
        <v>1</v>
      </c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36" t="s">
        <v>26</v>
      </c>
      <c r="B25" s="1">
        <v>1</v>
      </c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36" t="s">
        <v>157</v>
      </c>
      <c r="B26" s="1">
        <v>1</v>
      </c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36" t="s">
        <v>26</v>
      </c>
      <c r="B27" s="1">
        <v>1</v>
      </c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36" t="s">
        <v>765</v>
      </c>
      <c r="B28" s="1">
        <v>5</v>
      </c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36" t="s">
        <v>26</v>
      </c>
      <c r="B29" s="1">
        <v>5</v>
      </c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36" t="s">
        <v>289</v>
      </c>
      <c r="B30" s="1">
        <v>18</v>
      </c>
      <c r="C30" s="1"/>
      <c r="D30" s="1"/>
      <c r="E30" s="1"/>
      <c r="F30" s="1"/>
      <c r="G30" s="1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36" t="s">
        <v>214</v>
      </c>
      <c r="B31" s="1">
        <v>18</v>
      </c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36" t="s">
        <v>26</v>
      </c>
      <c r="B32" s="1">
        <v>18</v>
      </c>
      <c r="C32" s="1"/>
      <c r="D32" s="1"/>
      <c r="E32" s="1"/>
      <c r="F32" s="1"/>
      <c r="G32" s="1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36" t="s">
        <v>474</v>
      </c>
      <c r="B33" s="1">
        <v>19</v>
      </c>
      <c r="C33" s="1"/>
      <c r="D33" s="1"/>
      <c r="E33" s="1"/>
      <c r="F33" s="1"/>
      <c r="G33" s="1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36" t="s">
        <v>302</v>
      </c>
      <c r="B34" s="1">
        <v>8</v>
      </c>
      <c r="C34" s="1"/>
      <c r="D34" s="1"/>
      <c r="E34" s="1"/>
      <c r="F34" s="1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36" t="s">
        <v>26</v>
      </c>
      <c r="B35" s="1">
        <v>6</v>
      </c>
      <c r="C35" s="1"/>
      <c r="D35" s="1"/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36" t="s">
        <v>478</v>
      </c>
      <c r="B36" s="1">
        <v>2</v>
      </c>
      <c r="C36" s="1"/>
      <c r="D36" s="1"/>
      <c r="E36" s="1"/>
      <c r="F36" s="1"/>
      <c r="G36" s="1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36" t="s">
        <v>318</v>
      </c>
      <c r="B37" s="1">
        <v>7</v>
      </c>
      <c r="C37" s="1"/>
      <c r="D37" s="1"/>
      <c r="E37" s="1"/>
      <c r="F37" s="1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36" t="s">
        <v>26</v>
      </c>
      <c r="B38" s="1">
        <v>6</v>
      </c>
      <c r="C38" s="1"/>
      <c r="D38" s="1"/>
      <c r="E38" s="1"/>
      <c r="F38" s="1"/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36" t="s">
        <v>478</v>
      </c>
      <c r="B39" s="1">
        <v>1</v>
      </c>
      <c r="C39" s="1"/>
      <c r="D39" s="1"/>
      <c r="E39" s="1"/>
      <c r="F39" s="1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36" t="s">
        <v>536</v>
      </c>
      <c r="B40" s="1">
        <v>4</v>
      </c>
      <c r="C40" s="1"/>
      <c r="D40" s="1"/>
      <c r="E40" s="1"/>
      <c r="F40" s="1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36" t="s">
        <v>26</v>
      </c>
      <c r="B41" s="1">
        <v>3</v>
      </c>
      <c r="C41" s="1"/>
      <c r="D41" s="1"/>
      <c r="E41" s="1"/>
      <c r="F41" s="1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36" t="s">
        <v>478</v>
      </c>
      <c r="B42" s="1">
        <v>1</v>
      </c>
      <c r="C42" s="1"/>
      <c r="D42" s="1"/>
      <c r="E42" s="1"/>
      <c r="F42" s="1"/>
      <c r="G42" s="1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36" t="s">
        <v>558</v>
      </c>
      <c r="B43" s="1">
        <v>12</v>
      </c>
      <c r="C43" s="1"/>
      <c r="D43" s="1"/>
      <c r="E43" s="1"/>
      <c r="F43" s="1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36" t="s">
        <v>214</v>
      </c>
      <c r="B44" s="1">
        <v>2</v>
      </c>
      <c r="C44" s="1"/>
      <c r="D44" s="1"/>
      <c r="E44" s="1"/>
      <c r="F44" s="1"/>
      <c r="G44" s="1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36" t="s">
        <v>26</v>
      </c>
      <c r="B45" s="1">
        <v>2</v>
      </c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36" t="s">
        <v>213</v>
      </c>
      <c r="B46" s="1">
        <v>2</v>
      </c>
      <c r="C46" s="1"/>
      <c r="D46" s="1"/>
      <c r="E46" s="1"/>
      <c r="F46" s="1"/>
      <c r="G46" s="1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36" t="s">
        <v>26</v>
      </c>
      <c r="B47" s="1">
        <v>2</v>
      </c>
      <c r="C47" s="1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36" t="s">
        <v>614</v>
      </c>
      <c r="B48" s="1">
        <v>1</v>
      </c>
      <c r="C48" s="1"/>
      <c r="D48" s="1"/>
      <c r="E48" s="1"/>
      <c r="F48" s="1"/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36" t="s">
        <v>26</v>
      </c>
      <c r="B49" s="1">
        <v>1</v>
      </c>
      <c r="C49" s="1"/>
      <c r="D49" s="1"/>
      <c r="E49" s="1"/>
      <c r="F49" s="1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36" t="s">
        <v>598</v>
      </c>
      <c r="B50" s="1">
        <v>2</v>
      </c>
      <c r="C50" s="1"/>
      <c r="D50" s="1"/>
      <c r="E50" s="1"/>
      <c r="F50" s="1"/>
      <c r="G50" s="1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36" t="s">
        <v>26</v>
      </c>
      <c r="B51" s="1">
        <v>2</v>
      </c>
      <c r="C51" s="1"/>
      <c r="D51" s="1"/>
      <c r="E51" s="1"/>
      <c r="F51" s="1"/>
      <c r="G51" s="1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36" t="s">
        <v>563</v>
      </c>
      <c r="B52" s="1">
        <v>2</v>
      </c>
      <c r="C52" s="1"/>
      <c r="D52" s="1"/>
      <c r="E52" s="1"/>
      <c r="F52" s="1"/>
      <c r="G52" s="1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36" t="s">
        <v>26</v>
      </c>
      <c r="B53" s="1">
        <v>2</v>
      </c>
      <c r="C53" s="1"/>
      <c r="D53" s="1"/>
      <c r="E53" s="1"/>
      <c r="F53" s="1"/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36" t="s">
        <v>584</v>
      </c>
      <c r="B54" s="1">
        <v>1</v>
      </c>
      <c r="C54" s="1"/>
      <c r="D54" s="1"/>
      <c r="E54" s="1"/>
      <c r="F54" s="1"/>
      <c r="G54" s="1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36" t="s">
        <v>26</v>
      </c>
      <c r="B55" s="1">
        <v>1</v>
      </c>
      <c r="C55" s="1"/>
      <c r="D55" s="1"/>
      <c r="E55" s="1"/>
      <c r="F55" s="1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36" t="s">
        <v>765</v>
      </c>
      <c r="B56" s="1">
        <v>2</v>
      </c>
      <c r="C56" s="1"/>
      <c r="D56" s="1"/>
      <c r="E56" s="1"/>
      <c r="F56" s="1"/>
      <c r="G56" s="1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136" t="s">
        <v>26</v>
      </c>
      <c r="B57" s="1">
        <v>2</v>
      </c>
      <c r="C57" s="1"/>
      <c r="D57" s="1"/>
      <c r="E57" s="1"/>
      <c r="F57" s="1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136" t="s">
        <v>669</v>
      </c>
      <c r="B58" s="1">
        <v>1</v>
      </c>
      <c r="C58" s="1"/>
      <c r="D58" s="1"/>
      <c r="E58" s="1"/>
      <c r="F58" s="1"/>
      <c r="G58" s="1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36" t="s">
        <v>674</v>
      </c>
      <c r="B59" s="1">
        <v>1</v>
      </c>
      <c r="C59" s="1"/>
      <c r="D59" s="1"/>
      <c r="E59" s="1"/>
      <c r="F59" s="1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36" t="s">
        <v>26</v>
      </c>
      <c r="B60" s="1">
        <v>1</v>
      </c>
      <c r="C60" s="1"/>
      <c r="D60" s="1"/>
      <c r="E60" s="1"/>
      <c r="F60" s="1"/>
      <c r="G60" s="1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36" t="s">
        <v>681</v>
      </c>
      <c r="B61" s="1">
        <v>2</v>
      </c>
      <c r="C61" s="1"/>
      <c r="D61" s="1"/>
      <c r="E61" s="1"/>
      <c r="F61" s="1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36" t="s">
        <v>682</v>
      </c>
      <c r="B62" s="1">
        <v>2</v>
      </c>
      <c r="C62" s="1"/>
      <c r="D62" s="1"/>
      <c r="E62" s="1"/>
      <c r="F62" s="1"/>
      <c r="G62" s="1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136" t="s">
        <v>26</v>
      </c>
      <c r="B63" s="1">
        <v>2</v>
      </c>
      <c r="C63" s="1"/>
      <c r="D63" s="1"/>
      <c r="E63" s="1"/>
      <c r="F63" s="1"/>
      <c r="G63" s="1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36" t="s">
        <v>685</v>
      </c>
      <c r="B64" s="1">
        <v>8</v>
      </c>
      <c r="C64" s="1"/>
      <c r="D64" s="1"/>
      <c r="E64" s="1"/>
      <c r="F64" s="1"/>
      <c r="G64" s="1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36" t="s">
        <v>690</v>
      </c>
      <c r="B65" s="1">
        <v>5</v>
      </c>
      <c r="C65" s="1"/>
      <c r="D65" s="1"/>
      <c r="E65" s="1"/>
      <c r="F65" s="1"/>
      <c r="G65" s="1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36" t="s">
        <v>26</v>
      </c>
      <c r="B66" s="1">
        <v>4</v>
      </c>
      <c r="C66" s="1"/>
      <c r="D66" s="1"/>
      <c r="E66" s="1"/>
      <c r="F66" s="1"/>
      <c r="G66" s="1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36" t="s">
        <v>478</v>
      </c>
      <c r="B67" s="1">
        <v>1</v>
      </c>
      <c r="C67" s="1"/>
      <c r="D67" s="1"/>
      <c r="E67" s="1"/>
      <c r="F67" s="1"/>
      <c r="G67" s="1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36" t="s">
        <v>715</v>
      </c>
      <c r="B68" s="1">
        <v>3</v>
      </c>
      <c r="C68" s="1"/>
      <c r="D68" s="1"/>
      <c r="E68" s="1"/>
      <c r="F68" s="1"/>
      <c r="G68" s="1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136" t="s">
        <v>26</v>
      </c>
      <c r="B69" s="1">
        <v>2</v>
      </c>
      <c r="C69" s="1"/>
      <c r="D69" s="1"/>
      <c r="E69" s="1"/>
      <c r="F69" s="1"/>
      <c r="G69" s="1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36" t="s">
        <v>478</v>
      </c>
      <c r="B70" s="1">
        <v>1</v>
      </c>
      <c r="C70" s="1"/>
      <c r="D70" s="1"/>
      <c r="E70" s="1"/>
      <c r="F70" s="1"/>
      <c r="G70" s="1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36" t="s">
        <v>727</v>
      </c>
      <c r="B71" s="1">
        <v>9</v>
      </c>
      <c r="C71" s="1"/>
      <c r="D71" s="1"/>
      <c r="E71" s="1"/>
      <c r="F71" s="1"/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36" t="s">
        <v>367</v>
      </c>
      <c r="B72" s="1">
        <v>7</v>
      </c>
      <c r="C72" s="1"/>
      <c r="D72" s="1"/>
      <c r="E72" s="1"/>
      <c r="F72" s="1"/>
      <c r="G72" s="1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36" t="s">
        <v>26</v>
      </c>
      <c r="B73" s="1">
        <v>7</v>
      </c>
      <c r="C73" s="1"/>
      <c r="D73" s="1"/>
      <c r="E73" s="1"/>
      <c r="F73" s="1"/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36" t="s">
        <v>391</v>
      </c>
      <c r="B74" s="1">
        <v>1</v>
      </c>
      <c r="C74" s="1"/>
      <c r="D74" s="1"/>
      <c r="E74" s="1"/>
      <c r="F74" s="1"/>
      <c r="G74" s="1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36" t="s">
        <v>26</v>
      </c>
      <c r="B75" s="1">
        <v>1</v>
      </c>
      <c r="C75" s="1"/>
      <c r="D75" s="1"/>
      <c r="E75" s="1"/>
      <c r="F75" s="1"/>
      <c r="G75" s="1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36" t="s">
        <v>765</v>
      </c>
      <c r="B76" s="1">
        <v>1</v>
      </c>
      <c r="C76" s="1"/>
      <c r="D76" s="1"/>
      <c r="E76" s="1"/>
      <c r="F76" s="1"/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36" t="s">
        <v>26</v>
      </c>
      <c r="B77" s="1">
        <v>1</v>
      </c>
      <c r="C77" s="1"/>
      <c r="D77" s="1"/>
      <c r="E77" s="1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36" t="s">
        <v>765</v>
      </c>
      <c r="B78" s="1">
        <v>1</v>
      </c>
      <c r="C78" s="1"/>
      <c r="D78" s="1"/>
      <c r="E78" s="1"/>
      <c r="F78" s="1"/>
      <c r="G78" s="1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36" t="s">
        <v>214</v>
      </c>
      <c r="B79" s="1">
        <v>1</v>
      </c>
      <c r="C79" s="1"/>
      <c r="D79" s="1"/>
      <c r="E79" s="1"/>
      <c r="F79" s="1"/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36" t="s">
        <v>26</v>
      </c>
      <c r="B80" s="1">
        <v>1</v>
      </c>
      <c r="C80" s="1"/>
      <c r="D80" s="1"/>
      <c r="E80" s="1"/>
      <c r="F80" s="1"/>
      <c r="G80" s="1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36" t="s">
        <v>794</v>
      </c>
      <c r="B81" s="1">
        <v>100</v>
      </c>
      <c r="C81" s="1"/>
      <c r="D81" s="1"/>
      <c r="E81" s="1"/>
      <c r="F81" s="1"/>
      <c r="G81" s="1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/>
      <c r="B82" s="1"/>
      <c r="C82" s="1"/>
      <c r="D82" s="1"/>
      <c r="E82" s="1"/>
      <c r="F82" s="1"/>
      <c r="G82" s="1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"/>
      <c r="B83" s="1"/>
      <c r="C83" s="1"/>
      <c r="D83" s="1"/>
      <c r="E83" s="1"/>
      <c r="F83" s="1"/>
      <c r="G83" s="1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/>
      <c r="B84" s="1"/>
      <c r="C84" s="1"/>
      <c r="D84" s="1"/>
      <c r="E84" s="1"/>
      <c r="F84" s="1"/>
      <c r="G84" s="1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9" workbookViewId="0">
      <selection activeCell="G18" sqref="G18"/>
    </sheetView>
  </sheetViews>
  <sheetFormatPr baseColWidth="10" defaultColWidth="15.125" defaultRowHeight="15" customHeight="1"/>
  <cols>
    <col min="1" max="2" width="17.375" style="236" customWidth="1"/>
    <col min="3" max="3" width="39.875" style="236" customWidth="1"/>
    <col min="4" max="4" width="24.875" style="236" customWidth="1"/>
    <col min="5" max="5" width="16.625" style="236" customWidth="1"/>
    <col min="6" max="7" width="30.375" style="236" customWidth="1"/>
    <col min="8" max="8" width="16.25" style="236" customWidth="1"/>
    <col min="9" max="9" width="15.75" style="236" customWidth="1"/>
    <col min="10" max="11" width="30.375" style="236" customWidth="1"/>
    <col min="12" max="12" width="22.75" style="236" customWidth="1"/>
    <col min="13" max="14" width="30.375" style="236" customWidth="1"/>
    <col min="15" max="15" width="14.375" style="236" customWidth="1"/>
    <col min="16" max="16" width="15.375" style="236" customWidth="1"/>
    <col min="17" max="16384" width="15.125" style="236"/>
  </cols>
  <sheetData>
    <row r="1" spans="1:16" ht="32.25" customHeight="1" thickBot="1">
      <c r="A1" s="291" t="s">
        <v>0</v>
      </c>
      <c r="B1" s="315" t="s">
        <v>1212</v>
      </c>
      <c r="C1" s="310" t="s">
        <v>1106</v>
      </c>
      <c r="D1" s="311" t="s">
        <v>1105</v>
      </c>
      <c r="E1" s="311" t="s">
        <v>5</v>
      </c>
      <c r="F1" s="311" t="s">
        <v>6</v>
      </c>
      <c r="G1" s="311" t="s">
        <v>7</v>
      </c>
      <c r="H1" s="311" t="s">
        <v>848</v>
      </c>
      <c r="I1" s="312" t="s">
        <v>9</v>
      </c>
      <c r="J1" s="313" t="s">
        <v>11</v>
      </c>
      <c r="K1" s="314" t="s">
        <v>1107</v>
      </c>
      <c r="L1" s="314" t="s">
        <v>5</v>
      </c>
      <c r="M1" s="314" t="s">
        <v>6</v>
      </c>
      <c r="N1" s="314" t="s">
        <v>7</v>
      </c>
      <c r="O1" s="314" t="s">
        <v>849</v>
      </c>
      <c r="P1" s="314" t="s">
        <v>9</v>
      </c>
    </row>
    <row r="2" spans="1:16" ht="30.75" customHeight="1" thickBot="1">
      <c r="A2" s="323" t="s">
        <v>15</v>
      </c>
      <c r="B2" s="316">
        <v>1</v>
      </c>
      <c r="C2" s="299" t="s">
        <v>176</v>
      </c>
      <c r="D2" s="245" t="s">
        <v>177</v>
      </c>
      <c r="E2" s="245" t="s">
        <v>178</v>
      </c>
      <c r="F2" s="245" t="s">
        <v>179</v>
      </c>
      <c r="G2" s="245" t="s">
        <v>180</v>
      </c>
      <c r="H2" s="245" t="s">
        <v>181</v>
      </c>
      <c r="I2" s="247" t="s">
        <v>58</v>
      </c>
      <c r="J2" s="288" t="s">
        <v>1137</v>
      </c>
      <c r="K2" s="245" t="s">
        <v>183</v>
      </c>
      <c r="L2" s="237" t="s">
        <v>184</v>
      </c>
      <c r="M2" s="237" t="s">
        <v>185</v>
      </c>
      <c r="N2" s="246" t="str">
        <f>HYPERLINK("mailto:rectoria@juanmariacespedes.edu.co","rectoria@juanmariacespedes.edu.co")</f>
        <v>rectoria@juanmariacespedes.edu.co</v>
      </c>
      <c r="O2" s="246" t="s">
        <v>71</v>
      </c>
      <c r="P2" s="247" t="s">
        <v>72</v>
      </c>
    </row>
    <row r="3" spans="1:16" ht="48" customHeight="1" thickBot="1">
      <c r="A3" s="324"/>
      <c r="B3" s="316">
        <v>2</v>
      </c>
      <c r="C3" s="300" t="s">
        <v>1131</v>
      </c>
      <c r="D3" s="248" t="s">
        <v>143</v>
      </c>
      <c r="E3" s="248">
        <v>2686034</v>
      </c>
      <c r="F3" s="248" t="s">
        <v>144</v>
      </c>
      <c r="G3" s="248" t="s">
        <v>145</v>
      </c>
      <c r="H3" s="248" t="s">
        <v>57</v>
      </c>
      <c r="I3" s="250" t="s">
        <v>58</v>
      </c>
      <c r="J3" s="289" t="s">
        <v>1138</v>
      </c>
      <c r="K3" s="248" t="s">
        <v>147</v>
      </c>
      <c r="L3" s="238" t="s">
        <v>148</v>
      </c>
      <c r="M3" s="238" t="s">
        <v>149</v>
      </c>
      <c r="N3" s="249" t="str">
        <f>HYPERLINK("mailto:INSTITUCIÓN EDUCATIVAsb627@hotmail.com%20,angelacastanog1234@hotmail.com","INSTITUCIÓN EDUCATIVAsb627@hotmail.com ,angelacastanog1234@hotmail.com")</f>
        <v>INSTITUCIÓN EDUCATIVAsb627@hotmail.com ,angelacastanog1234@hotmail.com</v>
      </c>
      <c r="O3" s="249" t="s">
        <v>114</v>
      </c>
      <c r="P3" s="250" t="s">
        <v>72</v>
      </c>
    </row>
    <row r="4" spans="1:16" ht="49.5" customHeight="1" thickBot="1">
      <c r="A4" s="324"/>
      <c r="B4" s="316">
        <v>3</v>
      </c>
      <c r="C4" s="300" t="s">
        <v>1130</v>
      </c>
      <c r="D4" s="248" t="s">
        <v>165</v>
      </c>
      <c r="E4" s="248">
        <v>3211166</v>
      </c>
      <c r="F4" s="248" t="s">
        <v>166</v>
      </c>
      <c r="G4" s="248" t="s">
        <v>167</v>
      </c>
      <c r="H4" s="248" t="s">
        <v>57</v>
      </c>
      <c r="I4" s="250" t="s">
        <v>58</v>
      </c>
      <c r="J4" s="289" t="s">
        <v>1139</v>
      </c>
      <c r="K4" s="248" t="s">
        <v>169</v>
      </c>
      <c r="L4" s="238" t="s">
        <v>170</v>
      </c>
      <c r="M4" s="238" t="s">
        <v>171</v>
      </c>
      <c r="N4" s="249" t="str">
        <f>HYPERLINK("mailto:INSTITUCIÓN EDUCATIVAagroecologicalaplaya@gmail.com","INSTITUCIÓN EDUCATIVAagroecologicalaplaya@gmail.com ")</f>
        <v xml:space="preserve">INSTITUCIÓN EDUCATIVAagroecologicalaplaya@gmail.com </v>
      </c>
      <c r="O4" s="322" t="s">
        <v>1213</v>
      </c>
      <c r="P4" s="250" t="s">
        <v>174</v>
      </c>
    </row>
    <row r="5" spans="1:16" ht="30.75" customHeight="1" thickBot="1">
      <c r="A5" s="324"/>
      <c r="B5" s="316">
        <v>4</v>
      </c>
      <c r="C5" s="300" t="s">
        <v>134</v>
      </c>
      <c r="D5" s="248" t="s">
        <v>135</v>
      </c>
      <c r="E5" s="248">
        <v>2606009</v>
      </c>
      <c r="F5" s="248" t="s">
        <v>136</v>
      </c>
      <c r="G5" s="248" t="s">
        <v>137</v>
      </c>
      <c r="H5" s="248" t="s">
        <v>57</v>
      </c>
      <c r="I5" s="250" t="s">
        <v>58</v>
      </c>
      <c r="J5" s="289" t="s">
        <v>1140</v>
      </c>
      <c r="K5" s="248" t="s">
        <v>139</v>
      </c>
      <c r="L5" s="238" t="s">
        <v>140</v>
      </c>
      <c r="M5" s="238" t="s">
        <v>141</v>
      </c>
      <c r="N5" s="249" t="str">
        <f>HYPERLINK("mailto:marianotobon@gmail.com","marianotobon@gmail.com ")</f>
        <v xml:space="preserve">marianotobon@gmail.com </v>
      </c>
      <c r="O5" s="249" t="s">
        <v>119</v>
      </c>
      <c r="P5" s="250" t="s">
        <v>72</v>
      </c>
    </row>
    <row r="6" spans="1:16" ht="30.75" customHeight="1" thickBot="1">
      <c r="A6" s="324"/>
      <c r="B6" s="316">
        <v>5</v>
      </c>
      <c r="C6" s="300" t="s">
        <v>1129</v>
      </c>
      <c r="D6" s="248" t="s">
        <v>858</v>
      </c>
      <c r="E6" s="248">
        <v>4628257</v>
      </c>
      <c r="F6" s="248" t="s">
        <v>859</v>
      </c>
      <c r="G6" s="248" t="s">
        <v>860</v>
      </c>
      <c r="H6" s="248" t="s">
        <v>57</v>
      </c>
      <c r="I6" s="250" t="s">
        <v>58</v>
      </c>
      <c r="J6" s="289" t="s">
        <v>1141</v>
      </c>
      <c r="K6" s="248" t="s">
        <v>161</v>
      </c>
      <c r="L6" s="238">
        <v>4821412</v>
      </c>
      <c r="M6" s="238" t="s">
        <v>162</v>
      </c>
      <c r="N6" s="249" t="str">
        <f>HYPERLINK("mailto:INSTITUCIÓN EDUCATIVAsantajuana@gmail.com","INSTITUCIÓN EDUCATIVAsantajuana@gmail.com")</f>
        <v>INSTITUCIÓN EDUCATIVAsantajuana@gmail.com</v>
      </c>
      <c r="O6" s="249" t="s">
        <v>163</v>
      </c>
      <c r="P6" s="250" t="s">
        <v>72</v>
      </c>
    </row>
    <row r="7" spans="1:16" ht="30.75" customHeight="1" thickBot="1">
      <c r="A7" s="324"/>
      <c r="B7" s="316">
        <v>6</v>
      </c>
      <c r="C7" s="300" t="s">
        <v>1211</v>
      </c>
      <c r="D7" s="248" t="s">
        <v>107</v>
      </c>
      <c r="E7" s="248">
        <v>4133737</v>
      </c>
      <c r="F7" s="248" t="s">
        <v>108</v>
      </c>
      <c r="G7" s="248" t="s">
        <v>109</v>
      </c>
      <c r="H7" s="248" t="s">
        <v>57</v>
      </c>
      <c r="I7" s="250" t="s">
        <v>58</v>
      </c>
      <c r="J7" s="289" t="s">
        <v>1142</v>
      </c>
      <c r="K7" s="248" t="s">
        <v>111</v>
      </c>
      <c r="L7" s="238" t="s">
        <v>112</v>
      </c>
      <c r="M7" s="238" t="s">
        <v>113</v>
      </c>
      <c r="N7" s="249" t="str">
        <f>HYPERLINK("mailto:baltazarsalazar2012@gmail.com","baltazarsalazar2012@gmail.com")</f>
        <v>baltazarsalazar2012@gmail.com</v>
      </c>
      <c r="O7" s="249" t="s">
        <v>114</v>
      </c>
      <c r="P7" s="250" t="s">
        <v>72</v>
      </c>
    </row>
    <row r="8" spans="1:16" ht="30.75" customHeight="1" thickBot="1">
      <c r="A8" s="324"/>
      <c r="B8" s="316">
        <v>7</v>
      </c>
      <c r="C8" s="300" t="s">
        <v>1109</v>
      </c>
      <c r="D8" s="248" t="s">
        <v>46</v>
      </c>
      <c r="E8" s="248">
        <v>2642055</v>
      </c>
      <c r="F8" s="248" t="s">
        <v>55</v>
      </c>
      <c r="G8" s="248" t="s">
        <v>56</v>
      </c>
      <c r="H8" s="248" t="s">
        <v>57</v>
      </c>
      <c r="I8" s="250" t="s">
        <v>58</v>
      </c>
      <c r="J8" s="289" t="s">
        <v>1143</v>
      </c>
      <c r="K8" s="248" t="s">
        <v>60</v>
      </c>
      <c r="L8" s="238" t="s">
        <v>69</v>
      </c>
      <c r="M8" s="238" t="s">
        <v>70</v>
      </c>
      <c r="N8" s="249" t="str">
        <f>HYPERLINK("mailto:INSTITUCIÓN EDUCATIVArv14@yahoo.es","INSTITUCIÓN EDUCATIVArv14@yahoo.es")</f>
        <v>INSTITUCIÓN EDUCATIVArv14@yahoo.es</v>
      </c>
      <c r="O8" s="249" t="s">
        <v>71</v>
      </c>
      <c r="P8" s="250" t="s">
        <v>72</v>
      </c>
    </row>
    <row r="9" spans="1:16" ht="30.75" customHeight="1" thickBot="1">
      <c r="A9" s="324"/>
      <c r="B9" s="316">
        <v>8</v>
      </c>
      <c r="C9" s="300" t="s">
        <v>124</v>
      </c>
      <c r="D9" s="248" t="s">
        <v>125</v>
      </c>
      <c r="E9" s="248">
        <v>3054000</v>
      </c>
      <c r="F9" s="248" t="s">
        <v>126</v>
      </c>
      <c r="G9" s="248" t="s">
        <v>127</v>
      </c>
      <c r="H9" s="248" t="s">
        <v>128</v>
      </c>
      <c r="I9" s="250" t="s">
        <v>58</v>
      </c>
      <c r="J9" s="289" t="s">
        <v>1145</v>
      </c>
      <c r="K9" s="248" t="s">
        <v>130</v>
      </c>
      <c r="L9" s="238">
        <v>2880831</v>
      </c>
      <c r="M9" s="238" t="s">
        <v>131</v>
      </c>
      <c r="N9" s="238" t="s">
        <v>1148</v>
      </c>
      <c r="O9" s="249" t="s">
        <v>133</v>
      </c>
      <c r="P9" s="250" t="s">
        <v>72</v>
      </c>
    </row>
    <row r="10" spans="1:16" ht="30.75" customHeight="1" thickBot="1">
      <c r="A10" s="324"/>
      <c r="B10" s="316">
        <v>9</v>
      </c>
      <c r="C10" s="300" t="s">
        <v>1132</v>
      </c>
      <c r="D10" s="248" t="s">
        <v>151</v>
      </c>
      <c r="E10" s="248">
        <v>2300200</v>
      </c>
      <c r="F10" s="248" t="s">
        <v>152</v>
      </c>
      <c r="G10" s="248" t="s">
        <v>153</v>
      </c>
      <c r="H10" s="248" t="s">
        <v>57</v>
      </c>
      <c r="I10" s="250" t="s">
        <v>58</v>
      </c>
      <c r="J10" s="289" t="s">
        <v>154</v>
      </c>
      <c r="K10" s="248" t="s">
        <v>155</v>
      </c>
      <c r="L10" s="238">
        <v>5286518</v>
      </c>
      <c r="M10" s="238" t="s">
        <v>156</v>
      </c>
      <c r="N10" s="249" t="str">
        <f>HYPERLINK("mailto:INSTITUCIÓN EDUCATIVA.feyalegriapopular@gmail.com","INSTITUCIÓN EDUCATIVA.feyalegriapopular@gmail.com")</f>
        <v>INSTITUCIÓN EDUCATIVA.feyalegriapopular@gmail.com</v>
      </c>
      <c r="O10" s="249" t="s">
        <v>71</v>
      </c>
      <c r="P10" s="250" t="s">
        <v>72</v>
      </c>
    </row>
    <row r="11" spans="1:16" ht="30.75" customHeight="1" thickBot="1">
      <c r="A11" s="325"/>
      <c r="B11" s="316">
        <v>10</v>
      </c>
      <c r="C11" s="301" t="s">
        <v>115</v>
      </c>
      <c r="D11" s="251" t="s">
        <v>116</v>
      </c>
      <c r="E11" s="251">
        <v>5372001</v>
      </c>
      <c r="F11" s="251" t="s">
        <v>117</v>
      </c>
      <c r="G11" s="251" t="s">
        <v>118</v>
      </c>
      <c r="H11" s="251" t="s">
        <v>119</v>
      </c>
      <c r="I11" s="253" t="s">
        <v>58</v>
      </c>
      <c r="J11" s="290" t="s">
        <v>1146</v>
      </c>
      <c r="K11" s="251" t="s">
        <v>121</v>
      </c>
      <c r="L11" s="239" t="s">
        <v>122</v>
      </c>
      <c r="M11" s="239" t="s">
        <v>123</v>
      </c>
      <c r="N11" s="252" t="str">
        <f>HYPERLINK("mailto:info@barroblanco.edu.co","info@barroblanco.edu.co")</f>
        <v>info@barroblanco.edu.co</v>
      </c>
      <c r="O11" s="252" t="s">
        <v>114</v>
      </c>
      <c r="P11" s="253" t="s">
        <v>72</v>
      </c>
    </row>
    <row r="12" spans="1:16" ht="30.75" customHeight="1" thickBot="1">
      <c r="A12" s="326" t="s">
        <v>186</v>
      </c>
      <c r="B12" s="316">
        <v>1</v>
      </c>
      <c r="C12" s="302" t="s">
        <v>1078</v>
      </c>
      <c r="D12" s="255" t="s">
        <v>1079</v>
      </c>
      <c r="E12" s="255" t="s">
        <v>1092</v>
      </c>
      <c r="F12" s="255" t="s">
        <v>1081</v>
      </c>
      <c r="G12" s="256" t="s">
        <v>1080</v>
      </c>
      <c r="H12" s="255" t="s">
        <v>172</v>
      </c>
      <c r="I12" s="287" t="s">
        <v>158</v>
      </c>
      <c r="J12" s="292" t="s">
        <v>1149</v>
      </c>
      <c r="K12" s="257" t="s">
        <v>1083</v>
      </c>
      <c r="L12" s="234" t="s">
        <v>1086</v>
      </c>
      <c r="M12" s="257" t="s">
        <v>1084</v>
      </c>
      <c r="N12" s="258" t="s">
        <v>1085</v>
      </c>
      <c r="O12" s="257" t="s">
        <v>189</v>
      </c>
      <c r="P12" s="259" t="s">
        <v>158</v>
      </c>
    </row>
    <row r="13" spans="1:16" ht="30.75" customHeight="1" thickBot="1">
      <c r="A13" s="327"/>
      <c r="B13" s="316">
        <v>2</v>
      </c>
      <c r="C13" s="303" t="s">
        <v>1133</v>
      </c>
      <c r="D13" s="260" t="s">
        <v>32</v>
      </c>
      <c r="E13" s="260" t="s">
        <v>1089</v>
      </c>
      <c r="F13" s="260" t="s">
        <v>34</v>
      </c>
      <c r="G13" s="261" t="s">
        <v>1039</v>
      </c>
      <c r="H13" s="260" t="s">
        <v>172</v>
      </c>
      <c r="I13" s="266" t="s">
        <v>158</v>
      </c>
      <c r="J13" s="293" t="s">
        <v>93</v>
      </c>
      <c r="K13" s="262" t="s">
        <v>94</v>
      </c>
      <c r="L13" s="262">
        <v>3007474313</v>
      </c>
      <c r="M13" s="262" t="s">
        <v>96</v>
      </c>
      <c r="N13" s="263" t="s">
        <v>1082</v>
      </c>
      <c r="O13" s="262" t="s">
        <v>189</v>
      </c>
      <c r="P13" s="264" t="s">
        <v>158</v>
      </c>
    </row>
    <row r="14" spans="1:16" ht="30.75" customHeight="1" thickBot="1">
      <c r="A14" s="327"/>
      <c r="B14" s="316">
        <v>3</v>
      </c>
      <c r="C14" s="303" t="s">
        <v>1133</v>
      </c>
      <c r="D14" s="260" t="s">
        <v>32</v>
      </c>
      <c r="E14" s="260" t="s">
        <v>1089</v>
      </c>
      <c r="F14" s="260" t="s">
        <v>34</v>
      </c>
      <c r="G14" s="261" t="s">
        <v>1039</v>
      </c>
      <c r="H14" s="260" t="s">
        <v>172</v>
      </c>
      <c r="I14" s="266" t="s">
        <v>158</v>
      </c>
      <c r="J14" s="294" t="s">
        <v>1040</v>
      </c>
      <c r="K14" s="260" t="s">
        <v>1041</v>
      </c>
      <c r="L14" s="229">
        <v>3164447063</v>
      </c>
      <c r="M14" s="229" t="s">
        <v>29</v>
      </c>
      <c r="N14" s="229" t="s">
        <v>1042</v>
      </c>
      <c r="O14" s="265" t="s">
        <v>189</v>
      </c>
      <c r="P14" s="266" t="s">
        <v>158</v>
      </c>
    </row>
    <row r="15" spans="1:16" ht="30.75" customHeight="1" thickBot="1">
      <c r="A15" s="327"/>
      <c r="B15" s="316">
        <v>4</v>
      </c>
      <c r="C15" s="303" t="s">
        <v>73</v>
      </c>
      <c r="D15" s="260" t="s">
        <v>74</v>
      </c>
      <c r="E15" s="260" t="s">
        <v>1090</v>
      </c>
      <c r="F15" s="260" t="s">
        <v>76</v>
      </c>
      <c r="G15" s="267" t="s">
        <v>1088</v>
      </c>
      <c r="H15" s="260" t="s">
        <v>172</v>
      </c>
      <c r="I15" s="266" t="s">
        <v>158</v>
      </c>
      <c r="J15" s="294" t="s">
        <v>1043</v>
      </c>
      <c r="K15" s="260" t="s">
        <v>1044</v>
      </c>
      <c r="L15" s="229" t="s">
        <v>1087</v>
      </c>
      <c r="M15" s="229" t="s">
        <v>68</v>
      </c>
      <c r="N15" s="229" t="s">
        <v>1045</v>
      </c>
      <c r="O15" s="265" t="s">
        <v>189</v>
      </c>
      <c r="P15" s="266" t="s">
        <v>158</v>
      </c>
    </row>
    <row r="16" spans="1:16" ht="30.75" customHeight="1" thickBot="1">
      <c r="A16" s="327"/>
      <c r="B16" s="316">
        <v>5</v>
      </c>
      <c r="C16" s="303" t="s">
        <v>1046</v>
      </c>
      <c r="D16" s="260" t="s">
        <v>1047</v>
      </c>
      <c r="E16" s="260" t="s">
        <v>1091</v>
      </c>
      <c r="F16" s="260" t="s">
        <v>1048</v>
      </c>
      <c r="G16" s="260" t="s">
        <v>1049</v>
      </c>
      <c r="H16" s="260" t="s">
        <v>172</v>
      </c>
      <c r="I16" s="266" t="s">
        <v>158</v>
      </c>
      <c r="J16" s="294" t="s">
        <v>1150</v>
      </c>
      <c r="K16" s="260" t="s">
        <v>1050</v>
      </c>
      <c r="L16" s="229">
        <v>3008007276</v>
      </c>
      <c r="M16" s="229" t="s">
        <v>1051</v>
      </c>
      <c r="N16" s="229" t="s">
        <v>1052</v>
      </c>
      <c r="O16" s="265" t="s">
        <v>189</v>
      </c>
      <c r="P16" s="266" t="s">
        <v>158</v>
      </c>
    </row>
    <row r="17" spans="1:16" ht="30.75" customHeight="1" thickBot="1">
      <c r="A17" s="327"/>
      <c r="B17" s="316">
        <v>6</v>
      </c>
      <c r="C17" s="304" t="s">
        <v>861</v>
      </c>
      <c r="D17" s="260" t="s">
        <v>862</v>
      </c>
      <c r="E17" s="260" t="s">
        <v>863</v>
      </c>
      <c r="F17" s="260" t="s">
        <v>864</v>
      </c>
      <c r="G17" s="260" t="s">
        <v>865</v>
      </c>
      <c r="H17" s="260" t="s">
        <v>188</v>
      </c>
      <c r="I17" s="266" t="s">
        <v>190</v>
      </c>
      <c r="J17" s="294" t="s">
        <v>866</v>
      </c>
      <c r="K17" s="260" t="s">
        <v>867</v>
      </c>
      <c r="L17" s="229">
        <v>3626323</v>
      </c>
      <c r="M17" s="229" t="s">
        <v>868</v>
      </c>
      <c r="N17" s="229"/>
      <c r="O17" s="265" t="s">
        <v>188</v>
      </c>
      <c r="P17" s="266" t="s">
        <v>191</v>
      </c>
    </row>
    <row r="18" spans="1:16" ht="30.75" customHeight="1" thickBot="1">
      <c r="A18" s="327"/>
      <c r="B18" s="316">
        <v>7</v>
      </c>
      <c r="C18" s="304" t="s">
        <v>226</v>
      </c>
      <c r="D18" s="260" t="s">
        <v>227</v>
      </c>
      <c r="E18" s="260">
        <v>3565091</v>
      </c>
      <c r="F18" s="260" t="s">
        <v>228</v>
      </c>
      <c r="G18" s="260" t="s">
        <v>869</v>
      </c>
      <c r="H18" s="260" t="s">
        <v>188</v>
      </c>
      <c r="I18" s="266" t="s">
        <v>190</v>
      </c>
      <c r="J18" s="294" t="s">
        <v>870</v>
      </c>
      <c r="K18" s="260" t="s">
        <v>234</v>
      </c>
      <c r="L18" s="229">
        <v>3773838</v>
      </c>
      <c r="M18" s="229" t="s">
        <v>1151</v>
      </c>
      <c r="N18" s="265" t="str">
        <f>HYPERLINK("mailto:pasINSTITUCIÓN EDUCATIVArac202@hotmail.com","pasINSTITUCIÓN EDUCATIVArac202@hotmail.com")</f>
        <v>pasINSTITUCIÓN EDUCATIVArac202@hotmail.com</v>
      </c>
      <c r="O18" s="265" t="s">
        <v>188</v>
      </c>
      <c r="P18" s="266" t="s">
        <v>191</v>
      </c>
    </row>
    <row r="19" spans="1:16" ht="30.75" customHeight="1" thickBot="1">
      <c r="A19" s="327"/>
      <c r="B19" s="316">
        <v>8</v>
      </c>
      <c r="C19" s="304" t="s">
        <v>872</v>
      </c>
      <c r="D19" s="260" t="s">
        <v>217</v>
      </c>
      <c r="E19" s="260" t="s">
        <v>873</v>
      </c>
      <c r="F19" s="260" t="s">
        <v>219</v>
      </c>
      <c r="G19" s="260" t="s">
        <v>220</v>
      </c>
      <c r="H19" s="260" t="s">
        <v>188</v>
      </c>
      <c r="I19" s="266" t="s">
        <v>190</v>
      </c>
      <c r="J19" s="294" t="s">
        <v>874</v>
      </c>
      <c r="K19" s="260" t="s">
        <v>875</v>
      </c>
      <c r="L19" s="229" t="s">
        <v>876</v>
      </c>
      <c r="M19" s="229" t="s">
        <v>877</v>
      </c>
      <c r="N19" s="229" t="s">
        <v>878</v>
      </c>
      <c r="O19" s="265" t="s">
        <v>188</v>
      </c>
      <c r="P19" s="266" t="s">
        <v>191</v>
      </c>
    </row>
    <row r="20" spans="1:16" ht="30.75" customHeight="1" thickBot="1">
      <c r="A20" s="327"/>
      <c r="B20" s="316">
        <v>9</v>
      </c>
      <c r="C20" s="304" t="s">
        <v>879</v>
      </c>
      <c r="D20" s="260" t="s">
        <v>211</v>
      </c>
      <c r="E20" s="260" t="s">
        <v>212</v>
      </c>
      <c r="F20" s="260"/>
      <c r="G20" s="260" t="s">
        <v>880</v>
      </c>
      <c r="H20" s="260" t="s">
        <v>188</v>
      </c>
      <c r="I20" s="266" t="s">
        <v>190</v>
      </c>
      <c r="J20" s="294" t="s">
        <v>215</v>
      </c>
      <c r="K20" s="260" t="s">
        <v>881</v>
      </c>
      <c r="L20" s="229" t="s">
        <v>882</v>
      </c>
      <c r="M20" s="229" t="s">
        <v>1152</v>
      </c>
      <c r="N20" s="229" t="s">
        <v>884</v>
      </c>
      <c r="O20" s="265" t="s">
        <v>188</v>
      </c>
      <c r="P20" s="266" t="s">
        <v>191</v>
      </c>
    </row>
    <row r="21" spans="1:16" ht="30.75" customHeight="1" thickBot="1">
      <c r="A21" s="327"/>
      <c r="B21" s="316">
        <v>10</v>
      </c>
      <c r="C21" s="304" t="s">
        <v>263</v>
      </c>
      <c r="D21" s="260" t="s">
        <v>264</v>
      </c>
      <c r="E21" s="260">
        <v>3598929</v>
      </c>
      <c r="F21" s="260" t="s">
        <v>885</v>
      </c>
      <c r="G21" s="260" t="s">
        <v>886</v>
      </c>
      <c r="H21" s="260" t="s">
        <v>887</v>
      </c>
      <c r="I21" s="266" t="s">
        <v>190</v>
      </c>
      <c r="J21" s="294" t="s">
        <v>888</v>
      </c>
      <c r="K21" s="260" t="s">
        <v>287</v>
      </c>
      <c r="L21" s="229" t="s">
        <v>889</v>
      </c>
      <c r="M21" s="229" t="s">
        <v>288</v>
      </c>
      <c r="N21" s="229" t="s">
        <v>890</v>
      </c>
      <c r="O21" s="265" t="s">
        <v>891</v>
      </c>
      <c r="P21" s="266" t="s">
        <v>191</v>
      </c>
    </row>
    <row r="22" spans="1:16" ht="30.75" customHeight="1" thickBot="1">
      <c r="A22" s="327"/>
      <c r="B22" s="316">
        <v>11</v>
      </c>
      <c r="C22" s="304" t="s">
        <v>892</v>
      </c>
      <c r="D22" s="260" t="s">
        <v>223</v>
      </c>
      <c r="E22" s="260">
        <v>3595870</v>
      </c>
      <c r="F22" s="260" t="s">
        <v>224</v>
      </c>
      <c r="G22" s="260" t="s">
        <v>893</v>
      </c>
      <c r="H22" s="260" t="s">
        <v>188</v>
      </c>
      <c r="I22" s="266" t="s">
        <v>190</v>
      </c>
      <c r="J22" s="294" t="s">
        <v>894</v>
      </c>
      <c r="K22" s="260" t="s">
        <v>895</v>
      </c>
      <c r="L22" s="229">
        <v>3106412593</v>
      </c>
      <c r="M22" s="229" t="s">
        <v>896</v>
      </c>
      <c r="N22" s="229" t="s">
        <v>897</v>
      </c>
      <c r="O22" s="265" t="s">
        <v>188</v>
      </c>
      <c r="P22" s="266" t="s">
        <v>191</v>
      </c>
    </row>
    <row r="23" spans="1:16" ht="30.75" customHeight="1" thickBot="1">
      <c r="A23" s="327"/>
      <c r="B23" s="316">
        <v>12</v>
      </c>
      <c r="C23" s="304" t="s">
        <v>898</v>
      </c>
      <c r="D23" s="260" t="s">
        <v>199</v>
      </c>
      <c r="E23" s="260" t="s">
        <v>200</v>
      </c>
      <c r="F23" s="260" t="s">
        <v>201</v>
      </c>
      <c r="G23" s="260" t="s">
        <v>899</v>
      </c>
      <c r="H23" s="260" t="s">
        <v>188</v>
      </c>
      <c r="I23" s="266" t="s">
        <v>190</v>
      </c>
      <c r="J23" s="294" t="s">
        <v>900</v>
      </c>
      <c r="K23" s="260" t="s">
        <v>901</v>
      </c>
      <c r="L23" s="229" t="s">
        <v>902</v>
      </c>
      <c r="M23" s="229" t="s">
        <v>903</v>
      </c>
      <c r="N23" s="229"/>
      <c r="O23" s="265" t="s">
        <v>188</v>
      </c>
      <c r="P23" s="266" t="s">
        <v>191</v>
      </c>
    </row>
    <row r="24" spans="1:16" ht="30.75" customHeight="1" thickBot="1">
      <c r="A24" s="327"/>
      <c r="B24" s="316">
        <v>13</v>
      </c>
      <c r="C24" s="304" t="s">
        <v>904</v>
      </c>
      <c r="D24" s="260" t="s">
        <v>905</v>
      </c>
      <c r="E24" s="260">
        <v>3146311405</v>
      </c>
      <c r="F24" s="260" t="s">
        <v>906</v>
      </c>
      <c r="G24" s="260" t="s">
        <v>907</v>
      </c>
      <c r="H24" s="260" t="s">
        <v>887</v>
      </c>
      <c r="I24" s="266" t="s">
        <v>190</v>
      </c>
      <c r="J24" s="294" t="s">
        <v>1147</v>
      </c>
      <c r="K24" s="260" t="s">
        <v>908</v>
      </c>
      <c r="L24" s="229">
        <v>3004225610</v>
      </c>
      <c r="M24" s="229" t="s">
        <v>909</v>
      </c>
      <c r="N24" s="229" t="s">
        <v>910</v>
      </c>
      <c r="O24" s="265" t="s">
        <v>911</v>
      </c>
      <c r="P24" s="266" t="s">
        <v>191</v>
      </c>
    </row>
    <row r="25" spans="1:16" ht="30.75" customHeight="1" thickBot="1">
      <c r="A25" s="327"/>
      <c r="B25" s="316">
        <v>14</v>
      </c>
      <c r="C25" s="304" t="s">
        <v>187</v>
      </c>
      <c r="D25" s="260" t="s">
        <v>192</v>
      </c>
      <c r="E25" s="260">
        <v>3599494</v>
      </c>
      <c r="F25" s="260" t="s">
        <v>193</v>
      </c>
      <c r="G25" s="260" t="s">
        <v>194</v>
      </c>
      <c r="H25" s="260" t="s">
        <v>188</v>
      </c>
      <c r="I25" s="266" t="s">
        <v>190</v>
      </c>
      <c r="J25" s="294" t="s">
        <v>912</v>
      </c>
      <c r="K25" s="260" t="s">
        <v>913</v>
      </c>
      <c r="L25" s="229">
        <v>3135139178</v>
      </c>
      <c r="M25" s="229" t="s">
        <v>197</v>
      </c>
      <c r="N25" s="265" t="str">
        <f>HYPERLINK("mailto:GUERISA7@JAHOO.COM","GUERISA7@JAHOO.COM")</f>
        <v>GUERISA7@JAHOO.COM</v>
      </c>
      <c r="O25" s="265" t="s">
        <v>188</v>
      </c>
      <c r="P25" s="266" t="s">
        <v>191</v>
      </c>
    </row>
    <row r="26" spans="1:16" ht="30.75" customHeight="1" thickBot="1">
      <c r="A26" s="327"/>
      <c r="B26" s="316">
        <v>15</v>
      </c>
      <c r="C26" s="304" t="s">
        <v>274</v>
      </c>
      <c r="D26" s="260" t="s">
        <v>275</v>
      </c>
      <c r="E26" s="260" t="s">
        <v>914</v>
      </c>
      <c r="F26" s="260" t="s">
        <v>915</v>
      </c>
      <c r="G26" s="260" t="s">
        <v>916</v>
      </c>
      <c r="H26" s="260" t="s">
        <v>887</v>
      </c>
      <c r="I26" s="266" t="s">
        <v>190</v>
      </c>
      <c r="J26" s="294" t="s">
        <v>1144</v>
      </c>
      <c r="K26" s="260" t="s">
        <v>917</v>
      </c>
      <c r="L26" s="229">
        <v>3007647726</v>
      </c>
      <c r="M26" s="229" t="s">
        <v>918</v>
      </c>
      <c r="N26" s="229" t="s">
        <v>919</v>
      </c>
      <c r="O26" s="265" t="s">
        <v>891</v>
      </c>
      <c r="P26" s="266" t="s">
        <v>191</v>
      </c>
    </row>
    <row r="27" spans="1:16" ht="30.75" customHeight="1" thickBot="1">
      <c r="A27" s="328"/>
      <c r="B27" s="316">
        <v>16</v>
      </c>
      <c r="C27" s="305" t="s">
        <v>254</v>
      </c>
      <c r="D27" s="268" t="s">
        <v>255</v>
      </c>
      <c r="E27" s="268">
        <v>3730831</v>
      </c>
      <c r="F27" s="268" t="s">
        <v>920</v>
      </c>
      <c r="G27" s="268" t="s">
        <v>921</v>
      </c>
      <c r="H27" s="268" t="s">
        <v>188</v>
      </c>
      <c r="I27" s="270" t="s">
        <v>190</v>
      </c>
      <c r="J27" s="295" t="s">
        <v>259</v>
      </c>
      <c r="K27" s="268" t="s">
        <v>260</v>
      </c>
      <c r="L27" s="233">
        <v>3630418</v>
      </c>
      <c r="M27" s="233" t="s">
        <v>922</v>
      </c>
      <c r="N27" s="269" t="str">
        <f>HYPERLINK("mailto:ccebm187@hotmail.com","ccebm187@hotmail.com")</f>
        <v>ccebm187@hotmail.com</v>
      </c>
      <c r="O27" s="269" t="s">
        <v>188</v>
      </c>
      <c r="P27" s="270" t="s">
        <v>191</v>
      </c>
    </row>
    <row r="28" spans="1:16" ht="30.75" customHeight="1">
      <c r="A28" s="323" t="s">
        <v>289</v>
      </c>
      <c r="B28" s="316">
        <v>1</v>
      </c>
      <c r="C28" s="299" t="s">
        <v>1135</v>
      </c>
      <c r="D28" s="245" t="s">
        <v>290</v>
      </c>
      <c r="E28" s="245" t="s">
        <v>291</v>
      </c>
      <c r="F28" s="245" t="s">
        <v>1153</v>
      </c>
      <c r="G28" s="245" t="s">
        <v>293</v>
      </c>
      <c r="H28" s="245" t="s">
        <v>214</v>
      </c>
      <c r="I28" s="247" t="s">
        <v>213</v>
      </c>
      <c r="J28" s="288" t="s">
        <v>294</v>
      </c>
      <c r="K28" s="245" t="s">
        <v>273</v>
      </c>
      <c r="L28" s="237" t="s">
        <v>300</v>
      </c>
      <c r="M28" s="237" t="s">
        <v>309</v>
      </c>
      <c r="N28" s="246" t="str">
        <f>HYPERLINK("mailto:campestremonteverde@redp.edu.co","campestremonteverde@redp.edu.co")</f>
        <v>campestremonteverde@redp.edu.co</v>
      </c>
      <c r="O28" s="246" t="s">
        <v>214</v>
      </c>
      <c r="P28" s="247" t="s">
        <v>231</v>
      </c>
    </row>
    <row r="29" spans="1:16" ht="30.75" customHeight="1" thickBot="1">
      <c r="A29" s="324"/>
      <c r="B29" s="317">
        <v>2</v>
      </c>
      <c r="C29" s="300" t="s">
        <v>1134</v>
      </c>
      <c r="D29" s="248" t="s">
        <v>355</v>
      </c>
      <c r="E29" s="248" t="s">
        <v>356</v>
      </c>
      <c r="F29" s="248" t="s">
        <v>357</v>
      </c>
      <c r="G29" s="248" t="s">
        <v>358</v>
      </c>
      <c r="H29" s="248" t="s">
        <v>214</v>
      </c>
      <c r="I29" s="250" t="s">
        <v>213</v>
      </c>
      <c r="J29" s="289" t="s">
        <v>267</v>
      </c>
      <c r="K29" s="248" t="s">
        <v>268</v>
      </c>
      <c r="L29" s="238" t="s">
        <v>359</v>
      </c>
      <c r="M29" s="238" t="s">
        <v>269</v>
      </c>
      <c r="N29" s="249" t="str">
        <f>HYPERLINK("mailto:coldicristobalcolo1@redp.edu.co","coldicristobalcolo1@redp.edu.co")</f>
        <v>coldicristobalcolo1@redp.edu.co</v>
      </c>
      <c r="O29" s="249" t="s">
        <v>214</v>
      </c>
      <c r="P29" s="250" t="s">
        <v>231</v>
      </c>
    </row>
    <row r="30" spans="1:16" ht="30.75" customHeight="1">
      <c r="A30" s="324"/>
      <c r="B30" s="316">
        <v>3</v>
      </c>
      <c r="C30" s="300" t="s">
        <v>923</v>
      </c>
      <c r="D30" s="248" t="s">
        <v>924</v>
      </c>
      <c r="E30" s="248" t="s">
        <v>925</v>
      </c>
      <c r="F30" s="248" t="s">
        <v>926</v>
      </c>
      <c r="G30" s="248" t="s">
        <v>927</v>
      </c>
      <c r="H30" s="248" t="s">
        <v>214</v>
      </c>
      <c r="I30" s="250" t="s">
        <v>213</v>
      </c>
      <c r="J30" s="289" t="s">
        <v>1154</v>
      </c>
      <c r="K30" s="248" t="s">
        <v>797</v>
      </c>
      <c r="L30" s="238" t="s">
        <v>798</v>
      </c>
      <c r="M30" s="238" t="s">
        <v>928</v>
      </c>
      <c r="N30" s="249" t="str">
        <f>HYPERLINK("mailto:lnalagustinnINSTITUCIÓN EDUCATIVAtoca14@redp.edu.co","lnalagustinnINSTITUCIÓN EDUCATIVAtoca14@redp.edu.co")</f>
        <v>lnalagustinnINSTITUCIÓN EDUCATIVAtoca14@redp.edu.co</v>
      </c>
      <c r="O30" s="249" t="s">
        <v>214</v>
      </c>
      <c r="P30" s="250" t="s">
        <v>231</v>
      </c>
    </row>
    <row r="31" spans="1:16" ht="30.75" customHeight="1" thickBot="1">
      <c r="A31" s="324"/>
      <c r="B31" s="317">
        <v>4</v>
      </c>
      <c r="C31" s="300" t="s">
        <v>929</v>
      </c>
      <c r="D31" s="248" t="s">
        <v>930</v>
      </c>
      <c r="E31" s="248" t="s">
        <v>931</v>
      </c>
      <c r="F31" s="248" t="s">
        <v>932</v>
      </c>
      <c r="G31" s="248" t="s">
        <v>933</v>
      </c>
      <c r="H31" s="248" t="s">
        <v>214</v>
      </c>
      <c r="I31" s="250"/>
      <c r="J31" s="289" t="s">
        <v>455</v>
      </c>
      <c r="K31" s="248" t="s">
        <v>457</v>
      </c>
      <c r="L31" s="238">
        <v>6720103</v>
      </c>
      <c r="M31" s="238" t="s">
        <v>458</v>
      </c>
      <c r="N31" s="238" t="s">
        <v>459</v>
      </c>
      <c r="O31" s="249" t="s">
        <v>214</v>
      </c>
      <c r="P31" s="250"/>
    </row>
    <row r="32" spans="1:16" ht="30.75" customHeight="1">
      <c r="A32" s="324"/>
      <c r="B32" s="316">
        <v>5</v>
      </c>
      <c r="C32" s="300" t="s">
        <v>210</v>
      </c>
      <c r="D32" s="248" t="s">
        <v>339</v>
      </c>
      <c r="E32" s="248" t="s">
        <v>340</v>
      </c>
      <c r="F32" s="248" t="s">
        <v>341</v>
      </c>
      <c r="G32" s="248" t="s">
        <v>345</v>
      </c>
      <c r="H32" s="248" t="s">
        <v>214</v>
      </c>
      <c r="I32" s="250" t="s">
        <v>213</v>
      </c>
      <c r="J32" s="289" t="s">
        <v>229</v>
      </c>
      <c r="K32" s="248" t="s">
        <v>230</v>
      </c>
      <c r="L32" s="238" t="s">
        <v>346</v>
      </c>
      <c r="M32" s="238" t="s">
        <v>347</v>
      </c>
      <c r="N32" s="238" t="s">
        <v>348</v>
      </c>
      <c r="O32" s="249" t="s">
        <v>214</v>
      </c>
      <c r="P32" s="250" t="s">
        <v>231</v>
      </c>
    </row>
    <row r="33" spans="1:16" ht="30.75" customHeight="1" thickBot="1">
      <c r="A33" s="324"/>
      <c r="B33" s="317">
        <v>6</v>
      </c>
      <c r="C33" s="300" t="s">
        <v>210</v>
      </c>
      <c r="D33" s="248" t="s">
        <v>339</v>
      </c>
      <c r="E33" s="248" t="s">
        <v>340</v>
      </c>
      <c r="F33" s="248" t="s">
        <v>341</v>
      </c>
      <c r="G33" s="248" t="s">
        <v>345</v>
      </c>
      <c r="H33" s="248" t="s">
        <v>214</v>
      </c>
      <c r="I33" s="250" t="s">
        <v>213</v>
      </c>
      <c r="J33" s="289" t="s">
        <v>349</v>
      </c>
      <c r="K33" s="248" t="s">
        <v>934</v>
      </c>
      <c r="L33" s="238" t="s">
        <v>935</v>
      </c>
      <c r="M33" s="238" t="s">
        <v>936</v>
      </c>
      <c r="N33" s="249" t="str">
        <f>HYPERLINK("mailto:coldiagustinfernan1@redp.edu.co","coldiagustinfernan1@redp.edu.co")</f>
        <v>coldiagustinfernan1@redp.edu.co</v>
      </c>
      <c r="O33" s="249" t="s">
        <v>214</v>
      </c>
      <c r="P33" s="250" t="s">
        <v>231</v>
      </c>
    </row>
    <row r="34" spans="1:16" ht="30.75" customHeight="1">
      <c r="A34" s="324"/>
      <c r="B34" s="316">
        <v>7</v>
      </c>
      <c r="C34" s="300" t="s">
        <v>210</v>
      </c>
      <c r="D34" s="248" t="s">
        <v>339</v>
      </c>
      <c r="E34" s="248" t="s">
        <v>340</v>
      </c>
      <c r="F34" s="248" t="s">
        <v>341</v>
      </c>
      <c r="G34" s="248" t="s">
        <v>345</v>
      </c>
      <c r="H34" s="248" t="s">
        <v>214</v>
      </c>
      <c r="I34" s="250" t="s">
        <v>213</v>
      </c>
      <c r="J34" s="289" t="s">
        <v>937</v>
      </c>
      <c r="K34" s="248" t="s">
        <v>938</v>
      </c>
      <c r="L34" s="238" t="s">
        <v>939</v>
      </c>
      <c r="M34" s="238" t="s">
        <v>940</v>
      </c>
      <c r="N34" s="238" t="s">
        <v>941</v>
      </c>
      <c r="O34" s="249" t="s">
        <v>214</v>
      </c>
      <c r="P34" s="250" t="s">
        <v>231</v>
      </c>
    </row>
    <row r="35" spans="1:16" ht="30.75" customHeight="1" thickBot="1">
      <c r="A35" s="324"/>
      <c r="B35" s="317">
        <v>8</v>
      </c>
      <c r="C35" s="300" t="s">
        <v>210</v>
      </c>
      <c r="D35" s="248" t="s">
        <v>339</v>
      </c>
      <c r="E35" s="248" t="s">
        <v>340</v>
      </c>
      <c r="F35" s="248" t="s">
        <v>341</v>
      </c>
      <c r="G35" s="248" t="s">
        <v>345</v>
      </c>
      <c r="H35" s="248" t="s">
        <v>214</v>
      </c>
      <c r="I35" s="250" t="s">
        <v>213</v>
      </c>
      <c r="J35" s="289" t="s">
        <v>942</v>
      </c>
      <c r="K35" s="248" t="s">
        <v>943</v>
      </c>
      <c r="L35" s="238" t="s">
        <v>944</v>
      </c>
      <c r="M35" s="238" t="s">
        <v>945</v>
      </c>
      <c r="N35" s="238" t="s">
        <v>946</v>
      </c>
      <c r="O35" s="249" t="s">
        <v>214</v>
      </c>
      <c r="P35" s="250" t="s">
        <v>231</v>
      </c>
    </row>
    <row r="36" spans="1:16" ht="30.75" customHeight="1">
      <c r="A36" s="324"/>
      <c r="B36" s="316">
        <v>9</v>
      </c>
      <c r="C36" s="300" t="s">
        <v>787</v>
      </c>
      <c r="D36" s="248" t="s">
        <v>788</v>
      </c>
      <c r="E36" s="248" t="s">
        <v>947</v>
      </c>
      <c r="F36" s="248" t="s">
        <v>1155</v>
      </c>
      <c r="G36" s="248" t="s">
        <v>948</v>
      </c>
      <c r="H36" s="248" t="s">
        <v>214</v>
      </c>
      <c r="I36" s="250" t="s">
        <v>213</v>
      </c>
      <c r="J36" s="289" t="s">
        <v>949</v>
      </c>
      <c r="K36" s="248" t="s">
        <v>950</v>
      </c>
      <c r="L36" s="238" t="s">
        <v>951</v>
      </c>
      <c r="M36" s="238" t="s">
        <v>1156</v>
      </c>
      <c r="N36" s="238" t="s">
        <v>952</v>
      </c>
      <c r="O36" s="249" t="s">
        <v>214</v>
      </c>
      <c r="P36" s="250" t="s">
        <v>231</v>
      </c>
    </row>
    <row r="37" spans="1:16" ht="30.75" customHeight="1" thickBot="1">
      <c r="A37" s="324"/>
      <c r="B37" s="317">
        <v>10</v>
      </c>
      <c r="C37" s="300" t="s">
        <v>468</v>
      </c>
      <c r="D37" s="248" t="s">
        <v>469</v>
      </c>
      <c r="E37" s="248" t="s">
        <v>470</v>
      </c>
      <c r="F37" s="248" t="s">
        <v>471</v>
      </c>
      <c r="G37" s="248" t="s">
        <v>472</v>
      </c>
      <c r="H37" s="248" t="s">
        <v>214</v>
      </c>
      <c r="I37" s="250" t="s">
        <v>213</v>
      </c>
      <c r="J37" s="289" t="s">
        <v>247</v>
      </c>
      <c r="K37" s="248" t="s">
        <v>473</v>
      </c>
      <c r="L37" s="238">
        <v>2358681</v>
      </c>
      <c r="M37" s="238" t="s">
        <v>248</v>
      </c>
      <c r="N37" s="249" t="str">
        <f>HYPERLINK("mailto:coldisimonrodrigue2@redp.edu.co","coldisimonrodrigue2@redp.edu.co")</f>
        <v>coldisimonrodrigue2@redp.edu.co</v>
      </c>
      <c r="O37" s="249" t="s">
        <v>214</v>
      </c>
      <c r="P37" s="250" t="s">
        <v>231</v>
      </c>
    </row>
    <row r="38" spans="1:16" ht="30.75" customHeight="1">
      <c r="A38" s="324"/>
      <c r="B38" s="316">
        <v>11</v>
      </c>
      <c r="C38" s="300" t="s">
        <v>451</v>
      </c>
      <c r="D38" s="248" t="s">
        <v>452</v>
      </c>
      <c r="E38" s="248">
        <v>6764055</v>
      </c>
      <c r="F38" s="248" t="s">
        <v>453</v>
      </c>
      <c r="G38" s="248" t="s">
        <v>454</v>
      </c>
      <c r="H38" s="248" t="s">
        <v>214</v>
      </c>
      <c r="I38" s="250" t="s">
        <v>213</v>
      </c>
      <c r="J38" s="289" t="s">
        <v>257</v>
      </c>
      <c r="K38" s="248" t="s">
        <v>464</v>
      </c>
      <c r="L38" s="238" t="s">
        <v>465</v>
      </c>
      <c r="M38" s="238" t="s">
        <v>258</v>
      </c>
      <c r="N38" s="238" t="s">
        <v>466</v>
      </c>
      <c r="O38" s="249" t="s">
        <v>214</v>
      </c>
      <c r="P38" s="250" t="s">
        <v>231</v>
      </c>
    </row>
    <row r="39" spans="1:16" ht="30.75" customHeight="1" thickBot="1">
      <c r="A39" s="324"/>
      <c r="B39" s="317">
        <v>12</v>
      </c>
      <c r="C39" s="300" t="s">
        <v>1108</v>
      </c>
      <c r="D39" s="248" t="s">
        <v>381</v>
      </c>
      <c r="E39" s="248">
        <v>3443000</v>
      </c>
      <c r="F39" s="248" t="s">
        <v>382</v>
      </c>
      <c r="G39" s="248" t="s">
        <v>953</v>
      </c>
      <c r="H39" s="248" t="s">
        <v>214</v>
      </c>
      <c r="I39" s="250" t="s">
        <v>213</v>
      </c>
      <c r="J39" s="289" t="s">
        <v>383</v>
      </c>
      <c r="K39" s="248" t="s">
        <v>384</v>
      </c>
      <c r="L39" s="238" t="s">
        <v>385</v>
      </c>
      <c r="M39" s="238" t="s">
        <v>386</v>
      </c>
      <c r="N39" s="238" t="s">
        <v>954</v>
      </c>
      <c r="O39" s="249" t="s">
        <v>214</v>
      </c>
      <c r="P39" s="250" t="s">
        <v>231</v>
      </c>
    </row>
    <row r="40" spans="1:16" ht="30.75" customHeight="1">
      <c r="A40" s="324"/>
      <c r="B40" s="316">
        <v>13</v>
      </c>
      <c r="C40" s="300" t="s">
        <v>413</v>
      </c>
      <c r="D40" s="248" t="s">
        <v>418</v>
      </c>
      <c r="E40" s="248" t="s">
        <v>419</v>
      </c>
      <c r="F40" s="248" t="s">
        <v>420</v>
      </c>
      <c r="G40" s="248" t="s">
        <v>421</v>
      </c>
      <c r="H40" s="248" t="s">
        <v>214</v>
      </c>
      <c r="I40" s="250" t="s">
        <v>213</v>
      </c>
      <c r="J40" s="289" t="s">
        <v>424</v>
      </c>
      <c r="K40" s="248" t="s">
        <v>425</v>
      </c>
      <c r="L40" s="238" t="s">
        <v>426</v>
      </c>
      <c r="M40" s="238" t="s">
        <v>427</v>
      </c>
      <c r="N40" s="249" t="str">
        <f>HYPERLINK("mailto:coldigerardoparede11@redp.edu.co","coldigerardoparede11@redp.edu.co")</f>
        <v>coldigerardoparede11@redp.edu.co</v>
      </c>
      <c r="O40" s="249" t="s">
        <v>214</v>
      </c>
      <c r="P40" s="250" t="s">
        <v>231</v>
      </c>
    </row>
    <row r="41" spans="1:16" ht="30.75" customHeight="1" thickBot="1">
      <c r="A41" s="324"/>
      <c r="B41" s="317">
        <v>14</v>
      </c>
      <c r="C41" s="300" t="s">
        <v>1136</v>
      </c>
      <c r="D41" s="248" t="s">
        <v>955</v>
      </c>
      <c r="E41" s="248" t="s">
        <v>956</v>
      </c>
      <c r="F41" s="248" t="s">
        <v>957</v>
      </c>
      <c r="G41" s="248" t="s">
        <v>352</v>
      </c>
      <c r="H41" s="248" t="s">
        <v>214</v>
      </c>
      <c r="I41" s="250" t="s">
        <v>213</v>
      </c>
      <c r="J41" s="289" t="s">
        <v>250</v>
      </c>
      <c r="K41" s="248" t="s">
        <v>251</v>
      </c>
      <c r="L41" s="238" t="s">
        <v>252</v>
      </c>
      <c r="M41" s="238" t="s">
        <v>353</v>
      </c>
      <c r="N41" s="249" t="str">
        <f>HYPERLINK("mailto:coldeliazapataoliv@redp.edu.co","coldeliazapataoliv@redp.edu.co")</f>
        <v>coldeliazapataoliv@redp.edu.co</v>
      </c>
      <c r="O41" s="249" t="s">
        <v>214</v>
      </c>
      <c r="P41" s="250" t="s">
        <v>231</v>
      </c>
    </row>
    <row r="42" spans="1:16" ht="30.75" customHeight="1">
      <c r="A42" s="324"/>
      <c r="B42" s="316">
        <v>15</v>
      </c>
      <c r="C42" s="300" t="s">
        <v>958</v>
      </c>
      <c r="D42" s="248" t="s">
        <v>959</v>
      </c>
      <c r="E42" s="248" t="s">
        <v>960</v>
      </c>
      <c r="F42" s="248" t="s">
        <v>961</v>
      </c>
      <c r="G42" s="248" t="s">
        <v>962</v>
      </c>
      <c r="H42" s="248" t="s">
        <v>214</v>
      </c>
      <c r="I42" s="250" t="s">
        <v>213</v>
      </c>
      <c r="J42" s="289" t="s">
        <v>963</v>
      </c>
      <c r="K42" s="248" t="s">
        <v>964</v>
      </c>
      <c r="L42" s="238">
        <v>3132266002</v>
      </c>
      <c r="M42" s="238" t="s">
        <v>1157</v>
      </c>
      <c r="N42" s="238" t="s">
        <v>965</v>
      </c>
      <c r="O42" s="249" t="s">
        <v>214</v>
      </c>
      <c r="P42" s="250" t="s">
        <v>231</v>
      </c>
    </row>
    <row r="43" spans="1:16" ht="30.75" customHeight="1" thickBot="1">
      <c r="A43" s="324"/>
      <c r="B43" s="317">
        <v>16</v>
      </c>
      <c r="C43" s="300" t="s">
        <v>966</v>
      </c>
      <c r="D43" s="248" t="s">
        <v>804</v>
      </c>
      <c r="E43" s="248" t="s">
        <v>967</v>
      </c>
      <c r="F43" s="248" t="s">
        <v>806</v>
      </c>
      <c r="G43" s="248" t="s">
        <v>968</v>
      </c>
      <c r="H43" s="248" t="s">
        <v>214</v>
      </c>
      <c r="I43" s="250" t="s">
        <v>213</v>
      </c>
      <c r="J43" s="289" t="s">
        <v>969</v>
      </c>
      <c r="K43" s="248" t="s">
        <v>817</v>
      </c>
      <c r="L43" s="238" t="s">
        <v>970</v>
      </c>
      <c r="M43" s="238" t="s">
        <v>971</v>
      </c>
      <c r="N43" s="249" t="str">
        <f>HYPERLINK("mailto:esramos9@yahoo.es","esramos9@yahoo.es ")</f>
        <v xml:space="preserve">esramos9@yahoo.es </v>
      </c>
      <c r="O43" s="249" t="s">
        <v>214</v>
      </c>
      <c r="P43" s="250" t="s">
        <v>231</v>
      </c>
    </row>
    <row r="44" spans="1:16" ht="30.75" customHeight="1">
      <c r="A44" s="324"/>
      <c r="B44" s="316">
        <v>17</v>
      </c>
      <c r="C44" s="300" t="s">
        <v>972</v>
      </c>
      <c r="D44" s="248" t="s">
        <v>828</v>
      </c>
      <c r="E44" s="248">
        <v>2385969</v>
      </c>
      <c r="F44" s="248" t="s">
        <v>973</v>
      </c>
      <c r="G44" s="248" t="s">
        <v>974</v>
      </c>
      <c r="H44" s="248" t="s">
        <v>214</v>
      </c>
      <c r="I44" s="250" t="s">
        <v>213</v>
      </c>
      <c r="J44" s="289" t="s">
        <v>393</v>
      </c>
      <c r="K44" s="248" t="s">
        <v>394</v>
      </c>
      <c r="L44" s="238" t="s">
        <v>395</v>
      </c>
      <c r="M44" s="238" t="s">
        <v>396</v>
      </c>
      <c r="N44" s="238" t="s">
        <v>975</v>
      </c>
      <c r="O44" s="249" t="s">
        <v>214</v>
      </c>
      <c r="P44" s="250" t="s">
        <v>231</v>
      </c>
    </row>
    <row r="45" spans="1:16" ht="30.75" customHeight="1" thickBot="1">
      <c r="A45" s="324"/>
      <c r="B45" s="317">
        <v>18</v>
      </c>
      <c r="C45" s="300" t="s">
        <v>972</v>
      </c>
      <c r="D45" s="248" t="s">
        <v>828</v>
      </c>
      <c r="E45" s="248">
        <v>2385969</v>
      </c>
      <c r="F45" s="248" t="s">
        <v>973</v>
      </c>
      <c r="G45" s="248" t="s">
        <v>974</v>
      </c>
      <c r="H45" s="248" t="s">
        <v>214</v>
      </c>
      <c r="I45" s="250" t="s">
        <v>213</v>
      </c>
      <c r="J45" s="289" t="s">
        <v>397</v>
      </c>
      <c r="K45" s="248" t="s">
        <v>398</v>
      </c>
      <c r="L45" s="238" t="s">
        <v>399</v>
      </c>
      <c r="M45" s="238" t="s">
        <v>400</v>
      </c>
      <c r="N45" s="249" t="str">
        <f>HYPERLINK("mailto:cedricaurte14@redp.edu.co","cedricaurte14@redp.edu.co")</f>
        <v>cedricaurte14@redp.edu.co</v>
      </c>
      <c r="O45" s="249" t="s">
        <v>214</v>
      </c>
      <c r="P45" s="250" t="s">
        <v>231</v>
      </c>
    </row>
    <row r="46" spans="1:16" ht="30.75" customHeight="1">
      <c r="A46" s="324"/>
      <c r="B46" s="316">
        <v>19</v>
      </c>
      <c r="C46" s="300" t="s">
        <v>1109</v>
      </c>
      <c r="D46" s="248" t="s">
        <v>320</v>
      </c>
      <c r="E46" s="248" t="s">
        <v>321</v>
      </c>
      <c r="F46" s="248" t="s">
        <v>1158</v>
      </c>
      <c r="G46" s="248" t="s">
        <v>323</v>
      </c>
      <c r="H46" s="248" t="s">
        <v>214</v>
      </c>
      <c r="I46" s="250" t="s">
        <v>213</v>
      </c>
      <c r="J46" s="289" t="s">
        <v>326</v>
      </c>
      <c r="K46" s="248" t="s">
        <v>244</v>
      </c>
      <c r="L46" s="238" t="s">
        <v>332</v>
      </c>
      <c r="M46" s="238" t="s">
        <v>333</v>
      </c>
      <c r="N46" s="249" t="str">
        <f>HYPERLINK("mailto:cedcalasanz@yahoo.es","cedcalasanz@yahoo.es")</f>
        <v>cedcalasanz@yahoo.es</v>
      </c>
      <c r="O46" s="249" t="s">
        <v>214</v>
      </c>
      <c r="P46" s="250" t="s">
        <v>231</v>
      </c>
    </row>
    <row r="47" spans="1:16" ht="30.75" customHeight="1" thickBot="1">
      <c r="A47" s="324"/>
      <c r="B47" s="317">
        <v>20</v>
      </c>
      <c r="C47" s="300" t="s">
        <v>401</v>
      </c>
      <c r="D47" s="248" t="s">
        <v>405</v>
      </c>
      <c r="E47" s="248" t="s">
        <v>406</v>
      </c>
      <c r="F47" s="248" t="s">
        <v>407</v>
      </c>
      <c r="G47" s="248" t="s">
        <v>408</v>
      </c>
      <c r="H47" s="248" t="s">
        <v>214</v>
      </c>
      <c r="I47" s="250" t="s">
        <v>213</v>
      </c>
      <c r="J47" s="289" t="s">
        <v>409</v>
      </c>
      <c r="K47" s="248" t="s">
        <v>410</v>
      </c>
      <c r="L47" s="238" t="s">
        <v>411</v>
      </c>
      <c r="M47" s="238" t="s">
        <v>412</v>
      </c>
      <c r="N47" s="249" t="str">
        <f>HYPERLINK("mailto:coldigeneralsantan1@redp.edu.co","coldigeneralsantan1@redp.edu.co")</f>
        <v>coldigeneralsantan1@redp.edu.co</v>
      </c>
      <c r="O47" s="249" t="s">
        <v>214</v>
      </c>
      <c r="P47" s="250" t="s">
        <v>231</v>
      </c>
    </row>
    <row r="48" spans="1:16" ht="30.75" customHeight="1">
      <c r="A48" s="324"/>
      <c r="B48" s="316">
        <v>21</v>
      </c>
      <c r="C48" s="300" t="s">
        <v>428</v>
      </c>
      <c r="D48" s="248" t="s">
        <v>429</v>
      </c>
      <c r="E48" s="248" t="s">
        <v>430</v>
      </c>
      <c r="F48" s="248" t="s">
        <v>431</v>
      </c>
      <c r="G48" s="248" t="s">
        <v>432</v>
      </c>
      <c r="H48" s="248" t="s">
        <v>214</v>
      </c>
      <c r="I48" s="250" t="s">
        <v>213</v>
      </c>
      <c r="J48" s="289" t="s">
        <v>433</v>
      </c>
      <c r="K48" s="248" t="s">
        <v>825</v>
      </c>
      <c r="L48" s="238">
        <v>3331159</v>
      </c>
      <c r="M48" s="238" t="s">
        <v>826</v>
      </c>
      <c r="N48" s="238" t="s">
        <v>976</v>
      </c>
      <c r="O48" s="249" t="s">
        <v>214</v>
      </c>
      <c r="P48" s="250" t="s">
        <v>231</v>
      </c>
    </row>
    <row r="49" spans="1:16" ht="30.75" customHeight="1" thickBot="1">
      <c r="A49" s="324"/>
      <c r="B49" s="317">
        <v>22</v>
      </c>
      <c r="C49" s="300" t="s">
        <v>1110</v>
      </c>
      <c r="D49" s="248" t="s">
        <v>444</v>
      </c>
      <c r="E49" s="248" t="s">
        <v>445</v>
      </c>
      <c r="F49" s="248" t="s">
        <v>1159</v>
      </c>
      <c r="G49" s="248" t="s">
        <v>447</v>
      </c>
      <c r="H49" s="248" t="s">
        <v>214</v>
      </c>
      <c r="I49" s="250" t="s">
        <v>213</v>
      </c>
      <c r="J49" s="289" t="s">
        <v>448</v>
      </c>
      <c r="K49" s="248" t="s">
        <v>449</v>
      </c>
      <c r="L49" s="238">
        <v>3122592778</v>
      </c>
      <c r="M49" s="238" t="s">
        <v>450</v>
      </c>
      <c r="N49" s="249" t="str">
        <f>HYPERLINK("mailto:maligiadel@gmail.com","maligiadel@gmail.com")</f>
        <v>maligiadel@gmail.com</v>
      </c>
      <c r="O49" s="249" t="s">
        <v>214</v>
      </c>
      <c r="P49" s="250" t="s">
        <v>231</v>
      </c>
    </row>
    <row r="50" spans="1:16" ht="30.75" customHeight="1">
      <c r="A50" s="324"/>
      <c r="B50" s="316">
        <v>23</v>
      </c>
      <c r="C50" s="300" t="s">
        <v>434</v>
      </c>
      <c r="D50" s="248" t="s">
        <v>435</v>
      </c>
      <c r="E50" s="248" t="s">
        <v>436</v>
      </c>
      <c r="F50" s="248" t="s">
        <v>1160</v>
      </c>
      <c r="G50" s="248" t="s">
        <v>438</v>
      </c>
      <c r="H50" s="248" t="s">
        <v>214</v>
      </c>
      <c r="I50" s="250" t="s">
        <v>213</v>
      </c>
      <c r="J50" s="289" t="s">
        <v>439</v>
      </c>
      <c r="K50" s="248" t="s">
        <v>440</v>
      </c>
      <c r="L50" s="238" t="s">
        <v>441</v>
      </c>
      <c r="M50" s="238" t="s">
        <v>442</v>
      </c>
      <c r="N50" s="249" t="str">
        <f>HYPERLINK("mailto:escdirepdevenezuel14@redp.edu.co;","escdirepdevenezuel14@redp.edu.co; ")</f>
        <v xml:space="preserve">escdirepdevenezuel14@redp.edu.co; </v>
      </c>
      <c r="O50" s="249" t="s">
        <v>214</v>
      </c>
      <c r="P50" s="250" t="s">
        <v>231</v>
      </c>
    </row>
    <row r="51" spans="1:16" ht="30.75" customHeight="1" thickBot="1">
      <c r="A51" s="325"/>
      <c r="B51" s="317">
        <v>24</v>
      </c>
      <c r="C51" s="301" t="s">
        <v>977</v>
      </c>
      <c r="D51" s="251" t="s">
        <v>978</v>
      </c>
      <c r="E51" s="251">
        <v>2760358</v>
      </c>
      <c r="F51" s="251" t="s">
        <v>979</v>
      </c>
      <c r="G51" s="251"/>
      <c r="H51" s="251" t="s">
        <v>214</v>
      </c>
      <c r="I51" s="253" t="s">
        <v>213</v>
      </c>
      <c r="J51" s="290" t="s">
        <v>364</v>
      </c>
      <c r="K51" s="251" t="s">
        <v>980</v>
      </c>
      <c r="L51" s="239" t="s">
        <v>981</v>
      </c>
      <c r="M51" s="239" t="s">
        <v>982</v>
      </c>
      <c r="N51" s="252" t="str">
        <f>HYPERLINK("mailto:lnalantoniasantos14@redp.edu.co","lnalantoniasantos14@redp.edu.co")</f>
        <v>lnalantoniasantos14@redp.edu.co</v>
      </c>
      <c r="O51" s="252" t="s">
        <v>214</v>
      </c>
      <c r="P51" s="253" t="s">
        <v>231</v>
      </c>
    </row>
    <row r="52" spans="1:16" ht="30.75" customHeight="1">
      <c r="A52" s="329" t="s">
        <v>474</v>
      </c>
      <c r="B52" s="320">
        <v>1</v>
      </c>
      <c r="C52" s="306" t="s">
        <v>1111</v>
      </c>
      <c r="D52" s="271" t="s">
        <v>475</v>
      </c>
      <c r="E52" s="271">
        <v>8851203</v>
      </c>
      <c r="F52" s="271" t="s">
        <v>476</v>
      </c>
      <c r="G52" s="271" t="s">
        <v>1161</v>
      </c>
      <c r="H52" s="271" t="s">
        <v>302</v>
      </c>
      <c r="I52" s="273" t="s">
        <v>303</v>
      </c>
      <c r="J52" s="296" t="s">
        <v>304</v>
      </c>
      <c r="K52" s="271" t="s">
        <v>305</v>
      </c>
      <c r="L52" s="235">
        <v>8833990</v>
      </c>
      <c r="M52" s="235" t="s">
        <v>306</v>
      </c>
      <c r="N52" s="235" t="s">
        <v>477</v>
      </c>
      <c r="O52" s="272" t="s">
        <v>302</v>
      </c>
      <c r="P52" s="273" t="s">
        <v>307</v>
      </c>
    </row>
    <row r="53" spans="1:16" ht="30.75" customHeight="1" thickBot="1">
      <c r="A53" s="330"/>
      <c r="B53" s="321">
        <v>2</v>
      </c>
      <c r="C53" s="307" t="s">
        <v>338</v>
      </c>
      <c r="D53" s="274" t="s">
        <v>514</v>
      </c>
      <c r="E53" s="274" t="s">
        <v>515</v>
      </c>
      <c r="F53" s="274" t="s">
        <v>516</v>
      </c>
      <c r="G53" s="274" t="s">
        <v>517</v>
      </c>
      <c r="H53" s="274" t="s">
        <v>318</v>
      </c>
      <c r="I53" s="276" t="s">
        <v>319</v>
      </c>
      <c r="J53" s="297" t="s">
        <v>518</v>
      </c>
      <c r="K53" s="274" t="s">
        <v>342</v>
      </c>
      <c r="L53" s="230" t="s">
        <v>343</v>
      </c>
      <c r="M53" s="230" t="s">
        <v>1162</v>
      </c>
      <c r="N53" s="230" t="s">
        <v>519</v>
      </c>
      <c r="O53" s="275" t="s">
        <v>318</v>
      </c>
      <c r="P53" s="276" t="s">
        <v>324</v>
      </c>
    </row>
    <row r="54" spans="1:16" ht="30.75" customHeight="1">
      <c r="A54" s="330"/>
      <c r="B54" s="320">
        <v>3</v>
      </c>
      <c r="C54" s="304" t="s">
        <v>533</v>
      </c>
      <c r="D54" s="260" t="s">
        <v>534</v>
      </c>
      <c r="E54" s="260">
        <v>8745803</v>
      </c>
      <c r="F54" s="260" t="s">
        <v>535</v>
      </c>
      <c r="G54" s="277" t="str">
        <f>HYPERLINK("mailto:rectoria@horizontes.edu.co","rectoria@horizontes.edu.co, info@horizontes.edu.co")</f>
        <v>rectoria@horizontes.edu.co, info@horizontes.edu.co</v>
      </c>
      <c r="H54" s="260" t="s">
        <v>536</v>
      </c>
      <c r="I54" s="266" t="s">
        <v>303</v>
      </c>
      <c r="J54" s="294" t="s">
        <v>537</v>
      </c>
      <c r="K54" s="260" t="s">
        <v>538</v>
      </c>
      <c r="L54" s="229">
        <v>8771850</v>
      </c>
      <c r="M54" s="229" t="s">
        <v>539</v>
      </c>
      <c r="N54" s="229" t="s">
        <v>1163</v>
      </c>
      <c r="O54" s="260" t="s">
        <v>536</v>
      </c>
      <c r="P54" s="266" t="s">
        <v>307</v>
      </c>
    </row>
    <row r="55" spans="1:16" ht="30.75" customHeight="1" thickBot="1">
      <c r="A55" s="330"/>
      <c r="B55" s="321">
        <v>4</v>
      </c>
      <c r="C55" s="307" t="s">
        <v>683</v>
      </c>
      <c r="D55" s="274" t="s">
        <v>983</v>
      </c>
      <c r="E55" s="274" t="s">
        <v>984</v>
      </c>
      <c r="F55" s="274" t="s">
        <v>985</v>
      </c>
      <c r="G55" s="278" t="str">
        <f>HYPERLINK("mailto:llamiletalzat@hotmail.com","llamiletalzat@hotmail.com")</f>
        <v>llamiletalzat@hotmail.com</v>
      </c>
      <c r="H55" s="274" t="s">
        <v>682</v>
      </c>
      <c r="I55" s="276" t="s">
        <v>681</v>
      </c>
      <c r="J55" s="297" t="s">
        <v>986</v>
      </c>
      <c r="K55" s="274" t="s">
        <v>987</v>
      </c>
      <c r="L55" s="230" t="s">
        <v>988</v>
      </c>
      <c r="M55" s="230" t="s">
        <v>989</v>
      </c>
      <c r="N55" s="275" t="str">
        <f>HYPERLINK("mailto:nicolasalbeirog@yahoo.com","nicolasalbeirog@yahoo.com")</f>
        <v>nicolasalbeirog@yahoo.com</v>
      </c>
      <c r="O55" s="275" t="s">
        <v>990</v>
      </c>
      <c r="P55" s="276" t="s">
        <v>681</v>
      </c>
    </row>
    <row r="56" spans="1:16" ht="30.75" customHeight="1">
      <c r="A56" s="330"/>
      <c r="B56" s="320">
        <v>5</v>
      </c>
      <c r="C56" s="307" t="s">
        <v>1112</v>
      </c>
      <c r="D56" s="274" t="s">
        <v>511</v>
      </c>
      <c r="E56" s="274">
        <v>3151818</v>
      </c>
      <c r="F56" s="274" t="s">
        <v>512</v>
      </c>
      <c r="G56" s="278" t="str">
        <f>HYPERLINK("mailto:info@tallersanmiguel.edu.co,info@tallersanmiguel.edu.co","info@tallersanmiguel.edu.co,info@tallersanmiguel.edu.co")</f>
        <v>info@tallersanmiguel.edu.co,info@tallersanmiguel.edu.co</v>
      </c>
      <c r="H56" s="274" t="s">
        <v>318</v>
      </c>
      <c r="I56" s="276" t="s">
        <v>319</v>
      </c>
      <c r="J56" s="297" t="s">
        <v>1164</v>
      </c>
      <c r="K56" s="274" t="s">
        <v>336</v>
      </c>
      <c r="L56" s="230">
        <v>3113052545</v>
      </c>
      <c r="M56" s="230" t="s">
        <v>337</v>
      </c>
      <c r="N56" s="230" t="s">
        <v>513</v>
      </c>
      <c r="O56" s="275" t="s">
        <v>318</v>
      </c>
      <c r="P56" s="276" t="s">
        <v>324</v>
      </c>
    </row>
    <row r="57" spans="1:16" ht="30.75" customHeight="1" thickBot="1">
      <c r="A57" s="330"/>
      <c r="B57" s="321">
        <v>6</v>
      </c>
      <c r="C57" s="307" t="s">
        <v>1113</v>
      </c>
      <c r="D57" s="274" t="s">
        <v>498</v>
      </c>
      <c r="E57" s="274" t="s">
        <v>499</v>
      </c>
      <c r="F57" s="274" t="s">
        <v>500</v>
      </c>
      <c r="G57" s="274" t="s">
        <v>501</v>
      </c>
      <c r="H57" s="274" t="s">
        <v>318</v>
      </c>
      <c r="I57" s="276" t="s">
        <v>319</v>
      </c>
      <c r="J57" s="297" t="s">
        <v>1205</v>
      </c>
      <c r="K57" s="274" t="s">
        <v>503</v>
      </c>
      <c r="L57" s="230" t="s">
        <v>504</v>
      </c>
      <c r="M57" s="230" t="s">
        <v>505</v>
      </c>
      <c r="N57" s="230" t="s">
        <v>506</v>
      </c>
      <c r="O57" s="275" t="s">
        <v>318</v>
      </c>
      <c r="P57" s="276" t="s">
        <v>324</v>
      </c>
    </row>
    <row r="58" spans="1:16" ht="30.75" customHeight="1">
      <c r="A58" s="330"/>
      <c r="B58" s="320">
        <v>7</v>
      </c>
      <c r="C58" s="307" t="s">
        <v>991</v>
      </c>
      <c r="D58" s="274" t="s">
        <v>993</v>
      </c>
      <c r="E58" s="274">
        <v>7493501.3205210604</v>
      </c>
      <c r="F58" s="274" t="s">
        <v>994</v>
      </c>
      <c r="G58" s="278" t="str">
        <f>HYPERLINK("mailto:fmag@hotmail.com","fmag@hotmail.com")</f>
        <v>fmag@hotmail.com</v>
      </c>
      <c r="H58" s="274" t="s">
        <v>682</v>
      </c>
      <c r="I58" s="276" t="s">
        <v>681</v>
      </c>
      <c r="J58" s="297" t="s">
        <v>1165</v>
      </c>
      <c r="K58" s="274" t="s">
        <v>996</v>
      </c>
      <c r="L58" s="230" t="s">
        <v>997</v>
      </c>
      <c r="M58" s="230" t="s">
        <v>998</v>
      </c>
      <c r="N58" s="275" t="str">
        <f>HYPERLINK("mailto:marcelogallego@gmail.com","marcelogallego@gmail.com")</f>
        <v>marcelogallego@gmail.com</v>
      </c>
      <c r="O58" s="275" t="s">
        <v>682</v>
      </c>
      <c r="P58" s="276" t="s">
        <v>681</v>
      </c>
    </row>
    <row r="59" spans="1:16" ht="30.75" customHeight="1" thickBot="1">
      <c r="A59" s="330"/>
      <c r="B59" s="321">
        <v>8</v>
      </c>
      <c r="C59" s="307" t="s">
        <v>1114</v>
      </c>
      <c r="D59" s="274" t="s">
        <v>520</v>
      </c>
      <c r="E59" s="274">
        <v>3379373</v>
      </c>
      <c r="F59" s="274" t="s">
        <v>521</v>
      </c>
      <c r="G59" s="274" t="s">
        <v>522</v>
      </c>
      <c r="H59" s="274" t="s">
        <v>318</v>
      </c>
      <c r="I59" s="276" t="s">
        <v>319</v>
      </c>
      <c r="J59" s="297" t="s">
        <v>1166</v>
      </c>
      <c r="K59" s="274" t="s">
        <v>361</v>
      </c>
      <c r="L59" s="230" t="s">
        <v>362</v>
      </c>
      <c r="M59" s="230" t="s">
        <v>1167</v>
      </c>
      <c r="N59" s="230" t="s">
        <v>1168</v>
      </c>
      <c r="O59" s="275" t="s">
        <v>318</v>
      </c>
      <c r="P59" s="276" t="s">
        <v>324</v>
      </c>
    </row>
    <row r="60" spans="1:16" ht="30.75" customHeight="1">
      <c r="A60" s="330"/>
      <c r="B60" s="320">
        <v>9</v>
      </c>
      <c r="C60" s="307" t="s">
        <v>1115</v>
      </c>
      <c r="D60" s="274" t="s">
        <v>507</v>
      </c>
      <c r="E60" s="274" t="s">
        <v>508</v>
      </c>
      <c r="F60" s="274" t="s">
        <v>509</v>
      </c>
      <c r="G60" s="278" t="str">
        <f>HYPERLINK("mailto:contact@lfp.edu.co,mpardoux@lfp.edu.co","contact@lfp.edu.co,mpardoux@lfp.edu.co")</f>
        <v>contact@lfp.edu.co,mpardoux@lfp.edu.co</v>
      </c>
      <c r="H60" s="274" t="s">
        <v>318</v>
      </c>
      <c r="I60" s="276" t="s">
        <v>319</v>
      </c>
      <c r="J60" s="297" t="s">
        <v>1169</v>
      </c>
      <c r="K60" s="274" t="s">
        <v>329</v>
      </c>
      <c r="L60" s="230" t="s">
        <v>330</v>
      </c>
      <c r="M60" s="230" t="s">
        <v>331</v>
      </c>
      <c r="N60" s="230" t="s">
        <v>1170</v>
      </c>
      <c r="O60" s="275" t="s">
        <v>318</v>
      </c>
      <c r="P60" s="276" t="s">
        <v>324</v>
      </c>
    </row>
    <row r="61" spans="1:16" ht="30.75" customHeight="1" thickBot="1">
      <c r="A61" s="330"/>
      <c r="B61" s="321">
        <v>10</v>
      </c>
      <c r="C61" s="304" t="s">
        <v>1116</v>
      </c>
      <c r="D61" s="260" t="s">
        <v>543</v>
      </c>
      <c r="E61" s="260">
        <v>8745774</v>
      </c>
      <c r="F61" s="260" t="s">
        <v>544</v>
      </c>
      <c r="G61" s="260" t="s">
        <v>545</v>
      </c>
      <c r="H61" s="260" t="s">
        <v>536</v>
      </c>
      <c r="I61" s="266" t="s">
        <v>303</v>
      </c>
      <c r="J61" s="294" t="s">
        <v>546</v>
      </c>
      <c r="K61" s="260" t="s">
        <v>547</v>
      </c>
      <c r="L61" s="229" t="s">
        <v>548</v>
      </c>
      <c r="M61" s="229" t="s">
        <v>549</v>
      </c>
      <c r="N61" s="229" t="s">
        <v>1171</v>
      </c>
      <c r="O61" s="260" t="s">
        <v>536</v>
      </c>
      <c r="P61" s="266" t="s">
        <v>307</v>
      </c>
    </row>
    <row r="62" spans="1:16" ht="30.75" customHeight="1">
      <c r="A62" s="330"/>
      <c r="B62" s="320">
        <v>11</v>
      </c>
      <c r="C62" s="307" t="s">
        <v>1117</v>
      </c>
      <c r="D62" s="274" t="s">
        <v>526</v>
      </c>
      <c r="E62" s="274">
        <v>3314458</v>
      </c>
      <c r="F62" s="274" t="s">
        <v>527</v>
      </c>
      <c r="G62" s="274" t="s">
        <v>528</v>
      </c>
      <c r="H62" s="274" t="s">
        <v>318</v>
      </c>
      <c r="I62" s="276" t="s">
        <v>319</v>
      </c>
      <c r="J62" s="297" t="s">
        <v>1172</v>
      </c>
      <c r="K62" s="274" t="s">
        <v>530</v>
      </c>
      <c r="L62" s="230">
        <v>3122590275</v>
      </c>
      <c r="M62" s="230" t="s">
        <v>1173</v>
      </c>
      <c r="N62" s="230" t="s">
        <v>532</v>
      </c>
      <c r="O62" s="275" t="s">
        <v>318</v>
      </c>
      <c r="P62" s="276" t="s">
        <v>324</v>
      </c>
    </row>
    <row r="63" spans="1:16" ht="30.75" customHeight="1" thickBot="1">
      <c r="A63" s="330"/>
      <c r="B63" s="321">
        <v>12</v>
      </c>
      <c r="C63" s="307" t="s">
        <v>1118</v>
      </c>
      <c r="D63" s="274" t="s">
        <v>492</v>
      </c>
      <c r="E63" s="274">
        <v>3270149</v>
      </c>
      <c r="F63" s="274" t="s">
        <v>493</v>
      </c>
      <c r="G63" s="278" t="str">
        <f>HYPERLINK("mailto:academica@institutosanrafael.edu.co","academica@institutosanrafael.edu.co")</f>
        <v>academica@institutosanrafael.edu.co</v>
      </c>
      <c r="H63" s="274" t="s">
        <v>302</v>
      </c>
      <c r="I63" s="276" t="s">
        <v>303</v>
      </c>
      <c r="J63" s="297" t="s">
        <v>494</v>
      </c>
      <c r="K63" s="274" t="s">
        <v>495</v>
      </c>
      <c r="L63" s="230">
        <v>8754548</v>
      </c>
      <c r="M63" s="230" t="s">
        <v>496</v>
      </c>
      <c r="N63" s="230" t="s">
        <v>497</v>
      </c>
      <c r="O63" s="275" t="s">
        <v>302</v>
      </c>
      <c r="P63" s="276" t="s">
        <v>307</v>
      </c>
    </row>
    <row r="64" spans="1:16" ht="30.75" customHeight="1">
      <c r="A64" s="330"/>
      <c r="B64" s="320">
        <v>13</v>
      </c>
      <c r="C64" s="304" t="s">
        <v>999</v>
      </c>
      <c r="D64" s="260" t="s">
        <v>1000</v>
      </c>
      <c r="E64" s="260" t="s">
        <v>1001</v>
      </c>
      <c r="F64" s="260" t="s">
        <v>1002</v>
      </c>
      <c r="G64" s="260" t="s">
        <v>1003</v>
      </c>
      <c r="H64" s="260" t="s">
        <v>536</v>
      </c>
      <c r="I64" s="266" t="s">
        <v>303</v>
      </c>
      <c r="J64" s="294" t="s">
        <v>1174</v>
      </c>
      <c r="K64" s="260" t="s">
        <v>1004</v>
      </c>
      <c r="L64" s="229">
        <v>87770113</v>
      </c>
      <c r="M64" s="229" t="s">
        <v>1005</v>
      </c>
      <c r="N64" s="229" t="s">
        <v>1006</v>
      </c>
      <c r="O64" s="260" t="s">
        <v>536</v>
      </c>
      <c r="P64" s="266" t="s">
        <v>307</v>
      </c>
    </row>
    <row r="65" spans="1:16" ht="30.75" customHeight="1" thickBot="1">
      <c r="A65" s="331"/>
      <c r="B65" s="321">
        <v>14</v>
      </c>
      <c r="C65" s="305" t="s">
        <v>1119</v>
      </c>
      <c r="D65" s="268" t="s">
        <v>1175</v>
      </c>
      <c r="E65" s="268">
        <v>8749339</v>
      </c>
      <c r="F65" s="268" t="s">
        <v>553</v>
      </c>
      <c r="G65" s="279" t="str">
        <f>HYPERLINK("mailto:josejesuslondono@gmail.com"," josejesuslondono@yahoo.es")</f>
        <v xml:space="preserve"> josejesuslondono@yahoo.es</v>
      </c>
      <c r="H65" s="268" t="s">
        <v>536</v>
      </c>
      <c r="I65" s="270" t="s">
        <v>303</v>
      </c>
      <c r="J65" s="295" t="s">
        <v>554</v>
      </c>
      <c r="K65" s="268" t="s">
        <v>555</v>
      </c>
      <c r="L65" s="233">
        <v>8741317</v>
      </c>
      <c r="M65" s="233" t="s">
        <v>556</v>
      </c>
      <c r="N65" s="233" t="s">
        <v>1176</v>
      </c>
      <c r="O65" s="268" t="s">
        <v>536</v>
      </c>
      <c r="P65" s="270" t="s">
        <v>307</v>
      </c>
    </row>
    <row r="66" spans="1:16" ht="30.75" customHeight="1">
      <c r="A66" s="323" t="s">
        <v>558</v>
      </c>
      <c r="B66" s="316">
        <v>1</v>
      </c>
      <c r="C66" s="299" t="s">
        <v>1120</v>
      </c>
      <c r="D66" s="245" t="s">
        <v>1093</v>
      </c>
      <c r="E66" s="245" t="s">
        <v>1098</v>
      </c>
      <c r="F66" s="245" t="s">
        <v>1177</v>
      </c>
      <c r="G66" s="280" t="s">
        <v>1178</v>
      </c>
      <c r="H66" s="246" t="s">
        <v>650</v>
      </c>
      <c r="I66" s="247" t="s">
        <v>298</v>
      </c>
      <c r="J66" s="288" t="s">
        <v>1096</v>
      </c>
      <c r="K66" s="245" t="s">
        <v>1094</v>
      </c>
      <c r="L66" s="281" t="s">
        <v>1095</v>
      </c>
      <c r="M66" s="237" t="s">
        <v>1097</v>
      </c>
      <c r="N66" s="281" t="s">
        <v>1201</v>
      </c>
      <c r="O66" s="246" t="s">
        <v>650</v>
      </c>
      <c r="P66" s="247" t="s">
        <v>298</v>
      </c>
    </row>
    <row r="67" spans="1:16" s="282" customFormat="1" ht="30.75" customHeight="1" thickBot="1">
      <c r="A67" s="324"/>
      <c r="B67" s="317">
        <v>2</v>
      </c>
      <c r="C67" s="300" t="s">
        <v>642</v>
      </c>
      <c r="D67" s="248" t="s">
        <v>1179</v>
      </c>
      <c r="E67" s="248">
        <v>3165000</v>
      </c>
      <c r="F67" s="248" t="s">
        <v>644</v>
      </c>
      <c r="G67" s="248" t="s">
        <v>645</v>
      </c>
      <c r="H67" s="248" t="s">
        <v>214</v>
      </c>
      <c r="I67" s="308" t="s">
        <v>214</v>
      </c>
      <c r="J67" s="289" t="s">
        <v>646</v>
      </c>
      <c r="K67" s="248" t="s">
        <v>647</v>
      </c>
      <c r="L67" s="238" t="s">
        <v>648</v>
      </c>
      <c r="M67" s="238" t="s">
        <v>649</v>
      </c>
      <c r="N67" s="238" t="s">
        <v>1202</v>
      </c>
      <c r="O67" s="249" t="s">
        <v>650</v>
      </c>
      <c r="P67" s="250" t="s">
        <v>298</v>
      </c>
    </row>
    <row r="68" spans="1:16" s="282" customFormat="1" ht="30.75" customHeight="1">
      <c r="A68" s="324"/>
      <c r="B68" s="316">
        <v>3</v>
      </c>
      <c r="C68" s="300" t="s">
        <v>642</v>
      </c>
      <c r="D68" s="248" t="s">
        <v>1179</v>
      </c>
      <c r="E68" s="248">
        <v>3165000</v>
      </c>
      <c r="F68" s="248" t="s">
        <v>644</v>
      </c>
      <c r="G68" s="248" t="s">
        <v>645</v>
      </c>
      <c r="H68" s="248" t="s">
        <v>214</v>
      </c>
      <c r="I68" s="308" t="s">
        <v>214</v>
      </c>
      <c r="J68" s="289" t="s">
        <v>1102</v>
      </c>
      <c r="K68" s="240" t="s">
        <v>1101</v>
      </c>
      <c r="L68" s="283" t="s">
        <v>1100</v>
      </c>
      <c r="M68" s="238"/>
      <c r="N68" s="241" t="s">
        <v>1099</v>
      </c>
      <c r="O68" s="249"/>
      <c r="P68" s="250"/>
    </row>
    <row r="69" spans="1:16" ht="30.75" customHeight="1" thickBot="1">
      <c r="A69" s="324"/>
      <c r="B69" s="317">
        <v>4</v>
      </c>
      <c r="C69" s="300" t="s">
        <v>1007</v>
      </c>
      <c r="D69" s="248" t="s">
        <v>604</v>
      </c>
      <c r="E69" s="248" t="s">
        <v>605</v>
      </c>
      <c r="F69" s="248" t="s">
        <v>606</v>
      </c>
      <c r="G69" s="284" t="str">
        <f>HYPERLINK("mailto:tilata@colegiotilata.edu.co,mariaisabelcasas@colegiotilata.edu.co","tilata@colegiotilata.edu.co,mariaisabelcasas@colegiotilata.edu.co")</f>
        <v>tilata@colegiotilata.edu.co,mariaisabelcasas@colegiotilata.edu.co</v>
      </c>
      <c r="H69" s="248" t="s">
        <v>598</v>
      </c>
      <c r="I69" s="250" t="s">
        <v>298</v>
      </c>
      <c r="J69" s="289" t="s">
        <v>1008</v>
      </c>
      <c r="K69" s="248" t="s">
        <v>608</v>
      </c>
      <c r="L69" s="238" t="s">
        <v>1009</v>
      </c>
      <c r="M69" s="238" t="s">
        <v>1010</v>
      </c>
      <c r="N69" s="238" t="s">
        <v>1203</v>
      </c>
      <c r="O69" s="249" t="s">
        <v>298</v>
      </c>
      <c r="P69" s="250" t="s">
        <v>365</v>
      </c>
    </row>
    <row r="70" spans="1:16" ht="30.75" customHeight="1">
      <c r="A70" s="324"/>
      <c r="B70" s="316">
        <v>5</v>
      </c>
      <c r="C70" s="300" t="s">
        <v>1121</v>
      </c>
      <c r="D70" s="248" t="s">
        <v>619</v>
      </c>
      <c r="E70" s="248">
        <v>4324000</v>
      </c>
      <c r="F70" s="248" t="s">
        <v>620</v>
      </c>
      <c r="G70" s="248" t="s">
        <v>621</v>
      </c>
      <c r="H70" s="248" t="s">
        <v>213</v>
      </c>
      <c r="I70" s="250" t="s">
        <v>289</v>
      </c>
      <c r="J70" s="289" t="s">
        <v>622</v>
      </c>
      <c r="K70" s="248" t="s">
        <v>623</v>
      </c>
      <c r="L70" s="238" t="s">
        <v>1011</v>
      </c>
      <c r="M70" s="238" t="s">
        <v>625</v>
      </c>
      <c r="N70" s="238" t="s">
        <v>1012</v>
      </c>
      <c r="O70" s="249" t="s">
        <v>614</v>
      </c>
      <c r="P70" s="250" t="s">
        <v>298</v>
      </c>
    </row>
    <row r="71" spans="1:16" ht="30.75" customHeight="1" thickBot="1">
      <c r="A71" s="324"/>
      <c r="B71" s="317">
        <v>6</v>
      </c>
      <c r="C71" s="300" t="s">
        <v>1122</v>
      </c>
      <c r="D71" s="248" t="s">
        <v>611</v>
      </c>
      <c r="E71" s="248" t="s">
        <v>612</v>
      </c>
      <c r="F71" s="248" t="s">
        <v>613</v>
      </c>
      <c r="G71" s="284" t="str">
        <f>HYPERLINK("mailto:rectoria@josemaxleon.edu.co","rectoria@josemaxleon.edu.co asistente.rectoria@josemaxleon.edu.co")</f>
        <v>rectoria@josemaxleon.edu.co asistente.rectoria@josemaxleon.edu.co</v>
      </c>
      <c r="H71" s="248" t="s">
        <v>614</v>
      </c>
      <c r="I71" s="250" t="s">
        <v>298</v>
      </c>
      <c r="J71" s="289" t="s">
        <v>615</v>
      </c>
      <c r="K71" s="248" t="s">
        <v>616</v>
      </c>
      <c r="L71" s="238">
        <v>3106794031</v>
      </c>
      <c r="M71" s="238" t="s">
        <v>617</v>
      </c>
      <c r="N71" s="238" t="s">
        <v>1204</v>
      </c>
      <c r="O71" s="249" t="s">
        <v>298</v>
      </c>
      <c r="P71" s="250" t="s">
        <v>298</v>
      </c>
    </row>
    <row r="72" spans="1:16" ht="30.75" customHeight="1">
      <c r="A72" s="324"/>
      <c r="B72" s="316">
        <v>7</v>
      </c>
      <c r="C72" s="300" t="s">
        <v>295</v>
      </c>
      <c r="D72" s="248" t="s">
        <v>659</v>
      </c>
      <c r="E72" s="248" t="s">
        <v>660</v>
      </c>
      <c r="F72" s="248" t="s">
        <v>661</v>
      </c>
      <c r="G72" s="248" t="s">
        <v>662</v>
      </c>
      <c r="H72" s="248" t="s">
        <v>214</v>
      </c>
      <c r="I72" s="250" t="s">
        <v>214</v>
      </c>
      <c r="J72" s="289" t="s">
        <v>663</v>
      </c>
      <c r="K72" s="248" t="s">
        <v>296</v>
      </c>
      <c r="L72" s="238" t="s">
        <v>297</v>
      </c>
      <c r="M72" s="238" t="s">
        <v>664</v>
      </c>
      <c r="N72" s="238" t="s">
        <v>665</v>
      </c>
      <c r="O72" s="249" t="s">
        <v>1013</v>
      </c>
      <c r="P72" s="250" t="s">
        <v>298</v>
      </c>
    </row>
    <row r="73" spans="1:16" ht="30.75" customHeight="1" thickBot="1">
      <c r="A73" s="324"/>
      <c r="B73" s="317">
        <v>8</v>
      </c>
      <c r="C73" s="300" t="s">
        <v>295</v>
      </c>
      <c r="D73" s="248" t="s">
        <v>659</v>
      </c>
      <c r="E73" s="248" t="s">
        <v>660</v>
      </c>
      <c r="F73" s="248" t="s">
        <v>661</v>
      </c>
      <c r="G73" s="284" t="str">
        <f>HYPERLINK("mailto:rectoria@gimnasiovermont.edu.co","rectoria@gimnasiovermont.edu.co")</f>
        <v>rectoria@gimnasiovermont.edu.co</v>
      </c>
      <c r="H73" s="248" t="s">
        <v>214</v>
      </c>
      <c r="I73" s="250" t="s">
        <v>214</v>
      </c>
      <c r="J73" s="289" t="s">
        <v>666</v>
      </c>
      <c r="K73" s="248" t="s">
        <v>667</v>
      </c>
      <c r="L73" s="238">
        <v>8242004</v>
      </c>
      <c r="M73" s="238" t="s">
        <v>668</v>
      </c>
      <c r="N73" s="249" t="str">
        <f>HYPERLINK("mailto:colegiolapradera@hotmail.com","colegiolapradera@hotmail.com")</f>
        <v>colegiolapradera@hotmail.com</v>
      </c>
      <c r="O73" s="249" t="s">
        <v>1013</v>
      </c>
      <c r="P73" s="250" t="s">
        <v>298</v>
      </c>
    </row>
    <row r="74" spans="1:16" ht="30.75" customHeight="1">
      <c r="A74" s="324"/>
      <c r="B74" s="316">
        <v>9</v>
      </c>
      <c r="C74" s="300" t="s">
        <v>1180</v>
      </c>
      <c r="D74" s="248" t="s">
        <v>571</v>
      </c>
      <c r="E74" s="248" t="s">
        <v>572</v>
      </c>
      <c r="F74" s="248" t="s">
        <v>573</v>
      </c>
      <c r="G74" s="248" t="s">
        <v>1181</v>
      </c>
      <c r="H74" s="248" t="s">
        <v>563</v>
      </c>
      <c r="I74" s="250" t="s">
        <v>298</v>
      </c>
      <c r="J74" s="289" t="s">
        <v>1206</v>
      </c>
      <c r="K74" s="248" t="s">
        <v>565</v>
      </c>
      <c r="L74" s="238" t="s">
        <v>566</v>
      </c>
      <c r="M74" s="238" t="s">
        <v>567</v>
      </c>
      <c r="N74" s="238" t="s">
        <v>568</v>
      </c>
      <c r="O74" s="249" t="s">
        <v>563</v>
      </c>
      <c r="P74" s="250" t="s">
        <v>365</v>
      </c>
    </row>
    <row r="75" spans="1:16" ht="30.75" customHeight="1" thickBot="1">
      <c r="A75" s="324"/>
      <c r="B75" s="317">
        <v>10</v>
      </c>
      <c r="C75" s="300" t="s">
        <v>634</v>
      </c>
      <c r="D75" s="248" t="s">
        <v>635</v>
      </c>
      <c r="E75" s="248" t="s">
        <v>636</v>
      </c>
      <c r="F75" s="248" t="s">
        <v>637</v>
      </c>
      <c r="G75" s="248" t="s">
        <v>1014</v>
      </c>
      <c r="H75" s="248" t="s">
        <v>214</v>
      </c>
      <c r="I75" s="308" t="s">
        <v>214</v>
      </c>
      <c r="J75" s="289" t="s">
        <v>1015</v>
      </c>
      <c r="K75" s="248" t="s">
        <v>1016</v>
      </c>
      <c r="L75" s="238" t="s">
        <v>1017</v>
      </c>
      <c r="M75" s="238" t="s">
        <v>1018</v>
      </c>
      <c r="N75" s="238" t="s">
        <v>1019</v>
      </c>
      <c r="O75" s="249" t="s">
        <v>641</v>
      </c>
      <c r="P75" s="250" t="s">
        <v>298</v>
      </c>
    </row>
    <row r="76" spans="1:16" ht="30.75" customHeight="1">
      <c r="A76" s="324"/>
      <c r="B76" s="316">
        <v>11</v>
      </c>
      <c r="C76" s="300" t="s">
        <v>580</v>
      </c>
      <c r="D76" s="248" t="s">
        <v>581</v>
      </c>
      <c r="E76" s="248">
        <v>7717333</v>
      </c>
      <c r="F76" s="248" t="s">
        <v>582</v>
      </c>
      <c r="G76" s="248" t="s">
        <v>583</v>
      </c>
      <c r="H76" s="248" t="s">
        <v>584</v>
      </c>
      <c r="I76" s="250" t="s">
        <v>585</v>
      </c>
      <c r="J76" s="289" t="s">
        <v>1182</v>
      </c>
      <c r="K76" s="248" t="s">
        <v>1020</v>
      </c>
      <c r="L76" s="238"/>
      <c r="M76" s="238" t="s">
        <v>1021</v>
      </c>
      <c r="N76" s="249" t="str">
        <f>HYPERLINK("mailto:rafaelgutINSTITUCIÓN EDUCATIVArrez-educacion@sogamoso-boyaca.gov.co","rafaelgutINSTITUCIÓN EDUCATIVArrez-educacion@sogamoso-boyaca.gov.co")</f>
        <v>rafaelgutINSTITUCIÓN EDUCATIVArrez-educacion@sogamoso-boyaca.gov.co</v>
      </c>
      <c r="O76" s="249" t="s">
        <v>584</v>
      </c>
      <c r="P76" s="250" t="s">
        <v>591</v>
      </c>
    </row>
    <row r="77" spans="1:16" ht="30.75" customHeight="1" thickBot="1">
      <c r="A77" s="324"/>
      <c r="B77" s="317">
        <v>12</v>
      </c>
      <c r="C77" s="309" t="s">
        <v>1123</v>
      </c>
      <c r="D77" s="242" t="s">
        <v>627</v>
      </c>
      <c r="E77" s="242">
        <v>6684910</v>
      </c>
      <c r="F77" s="242" t="s">
        <v>628</v>
      </c>
      <c r="G77" s="243" t="str">
        <f>HYPERLINK("mailto:ggallo@colegiocolombogales.edu.co%20/","ggallo@colegiocolombogales.edu.co svelasquez@colegiocolombogales.edu.co ")</f>
        <v xml:space="preserve">ggallo@colegiocolombogales.edu.co svelasquez@colegiocolombogales.edu.co </v>
      </c>
      <c r="H77" s="242" t="s">
        <v>213</v>
      </c>
      <c r="I77" s="244" t="s">
        <v>289</v>
      </c>
      <c r="J77" s="298" t="s">
        <v>629</v>
      </c>
      <c r="K77" s="242" t="s">
        <v>630</v>
      </c>
      <c r="L77" s="242" t="s">
        <v>631</v>
      </c>
      <c r="M77" s="242" t="s">
        <v>632</v>
      </c>
      <c r="N77" s="242" t="s">
        <v>1103</v>
      </c>
      <c r="O77" s="242" t="s">
        <v>633</v>
      </c>
      <c r="P77" s="244" t="s">
        <v>298</v>
      </c>
    </row>
    <row r="78" spans="1:16" ht="30.75" customHeight="1">
      <c r="A78" s="324"/>
      <c r="B78" s="316">
        <v>13</v>
      </c>
      <c r="C78" s="309" t="s">
        <v>1124</v>
      </c>
      <c r="D78" s="242" t="s">
        <v>652</v>
      </c>
      <c r="E78" s="242" t="s">
        <v>653</v>
      </c>
      <c r="F78" s="242" t="s">
        <v>654</v>
      </c>
      <c r="G78" s="243" t="str">
        <f>HYPERLINK("mailto:colegioceic@colsubsidio.com","colegioceic@colsubsidio.com")</f>
        <v>colegioceic@colsubsidio.com</v>
      </c>
      <c r="H78" s="242" t="s">
        <v>214</v>
      </c>
      <c r="I78" s="244" t="s">
        <v>214</v>
      </c>
      <c r="J78" s="298" t="s">
        <v>655</v>
      </c>
      <c r="K78" s="242" t="s">
        <v>656</v>
      </c>
      <c r="L78" s="242" t="s">
        <v>657</v>
      </c>
      <c r="M78" s="242" t="s">
        <v>1183</v>
      </c>
      <c r="N78" s="242" t="s">
        <v>1184</v>
      </c>
      <c r="O78" s="242" t="s">
        <v>1104</v>
      </c>
      <c r="P78" s="244" t="s">
        <v>298</v>
      </c>
    </row>
    <row r="79" spans="1:16" ht="30.75" customHeight="1" thickBot="1">
      <c r="A79" s="324"/>
      <c r="B79" s="317">
        <v>14</v>
      </c>
      <c r="C79" s="300" t="s">
        <v>1185</v>
      </c>
      <c r="D79" s="248" t="s">
        <v>560</v>
      </c>
      <c r="E79" s="248" t="s">
        <v>561</v>
      </c>
      <c r="F79" s="248" t="s">
        <v>562</v>
      </c>
      <c r="G79" s="248" t="s">
        <v>1186</v>
      </c>
      <c r="H79" s="248" t="s">
        <v>563</v>
      </c>
      <c r="I79" s="250" t="s">
        <v>298</v>
      </c>
      <c r="J79" s="289" t="s">
        <v>1207</v>
      </c>
      <c r="K79" s="248" t="s">
        <v>576</v>
      </c>
      <c r="L79" s="238" t="s">
        <v>577</v>
      </c>
      <c r="M79" s="238" t="s">
        <v>578</v>
      </c>
      <c r="N79" s="238" t="s">
        <v>1187</v>
      </c>
      <c r="O79" s="249" t="s">
        <v>563</v>
      </c>
      <c r="P79" s="250" t="s">
        <v>365</v>
      </c>
    </row>
    <row r="80" spans="1:16" ht="30.75" customHeight="1">
      <c r="A80" s="324"/>
      <c r="B80" s="316">
        <v>15</v>
      </c>
      <c r="C80" s="300" t="s">
        <v>1188</v>
      </c>
      <c r="D80" s="248" t="s">
        <v>595</v>
      </c>
      <c r="E80" s="248">
        <v>5922266</v>
      </c>
      <c r="F80" s="248" t="s">
        <v>596</v>
      </c>
      <c r="G80" s="248" t="s">
        <v>597</v>
      </c>
      <c r="H80" s="248" t="s">
        <v>598</v>
      </c>
      <c r="I80" s="250" t="s">
        <v>298</v>
      </c>
      <c r="J80" s="289" t="s">
        <v>599</v>
      </c>
      <c r="K80" s="248" t="s">
        <v>600</v>
      </c>
      <c r="L80" s="238">
        <v>8740062</v>
      </c>
      <c r="M80" s="238" t="s">
        <v>601</v>
      </c>
      <c r="N80" s="249" t="str">
        <f>HYPERLINK("mailto:colegioelsalitre@hotmail.com","colegioelsalitre@hotmail.com")</f>
        <v>colegioelsalitre@hotmail.com</v>
      </c>
      <c r="O80" s="249" t="s">
        <v>298</v>
      </c>
      <c r="P80" s="250" t="s">
        <v>365</v>
      </c>
    </row>
    <row r="81" spans="1:16" ht="30.75" customHeight="1" thickBot="1">
      <c r="A81" s="325"/>
      <c r="B81" s="317">
        <v>16</v>
      </c>
      <c r="C81" s="301" t="s">
        <v>1125</v>
      </c>
      <c r="D81" s="251" t="s">
        <v>1022</v>
      </c>
      <c r="E81" s="251" t="s">
        <v>1023</v>
      </c>
      <c r="F81" s="251" t="s">
        <v>1024</v>
      </c>
      <c r="G81" s="251" t="s">
        <v>1025</v>
      </c>
      <c r="H81" s="251" t="s">
        <v>213</v>
      </c>
      <c r="I81" s="253"/>
      <c r="J81" s="290" t="s">
        <v>1208</v>
      </c>
      <c r="K81" s="251" t="s">
        <v>1026</v>
      </c>
      <c r="L81" s="239">
        <v>8620084</v>
      </c>
      <c r="M81" s="239" t="s">
        <v>1027</v>
      </c>
      <c r="N81" s="252" t="str">
        <f>HYPERLINK("mailto:biage571@yahoo.com","biage571@yahoo.com")</f>
        <v>biage571@yahoo.com</v>
      </c>
      <c r="O81" s="252" t="s">
        <v>1028</v>
      </c>
      <c r="P81" s="253" t="s">
        <v>298</v>
      </c>
    </row>
    <row r="82" spans="1:16" ht="30.75" customHeight="1">
      <c r="A82" s="326" t="s">
        <v>685</v>
      </c>
      <c r="B82" s="318">
        <v>1</v>
      </c>
      <c r="C82" s="302" t="s">
        <v>720</v>
      </c>
      <c r="D82" s="255" t="s">
        <v>721</v>
      </c>
      <c r="E82" s="255">
        <v>6386152</v>
      </c>
      <c r="F82" s="255" t="s">
        <v>722</v>
      </c>
      <c r="G82" s="285" t="str">
        <f>HYPERLINK("mailto:tpena@Cambridge.edu.co","tpena@Cambridge.edu.co")</f>
        <v>tpena@Cambridge.edu.co</v>
      </c>
      <c r="H82" s="255" t="s">
        <v>715</v>
      </c>
      <c r="I82" s="287" t="s">
        <v>685</v>
      </c>
      <c r="J82" s="254" t="s">
        <v>1209</v>
      </c>
      <c r="K82" s="255" t="s">
        <v>724</v>
      </c>
      <c r="L82" s="232" t="s">
        <v>725</v>
      </c>
      <c r="M82" s="232" t="s">
        <v>726</v>
      </c>
      <c r="N82" s="286" t="str">
        <f>HYPERLINK("mailto:colnavas@gmail.com","colnavas@gmail.com")</f>
        <v>colnavas@gmail.com</v>
      </c>
      <c r="O82" s="286" t="s">
        <v>715</v>
      </c>
      <c r="P82" s="287" t="s">
        <v>685</v>
      </c>
    </row>
    <row r="83" spans="1:16" ht="30.75" customHeight="1" thickBot="1">
      <c r="A83" s="327"/>
      <c r="B83" s="319">
        <v>2</v>
      </c>
      <c r="C83" s="304" t="s">
        <v>1126</v>
      </c>
      <c r="D83" s="260" t="s">
        <v>671</v>
      </c>
      <c r="E83" s="260" t="s">
        <v>672</v>
      </c>
      <c r="F83" s="260" t="s">
        <v>673</v>
      </c>
      <c r="G83" s="277" t="str">
        <f>HYPERLINK("mailto:secretariageneral@gimnasioelbosque.edu.co%22)","secretariageneral@gimnasioelbosque.edu.co"")")</f>
        <v>secretariageneral@gimnasioelbosque.edu.co")</v>
      </c>
      <c r="H83" s="260" t="s">
        <v>674</v>
      </c>
      <c r="I83" s="266" t="s">
        <v>675</v>
      </c>
      <c r="J83" s="294" t="s">
        <v>1210</v>
      </c>
      <c r="K83" s="260" t="s">
        <v>677</v>
      </c>
      <c r="L83" s="229">
        <v>5764075</v>
      </c>
      <c r="M83" s="229" t="s">
        <v>678</v>
      </c>
      <c r="N83" s="265" t="str">
        <f>HYPERLINK("mailto:colcarlosperez@yahoo.es","colcarlosperez@yahoo.es")</f>
        <v>colcarlosperez@yahoo.es</v>
      </c>
      <c r="O83" s="265" t="s">
        <v>1029</v>
      </c>
      <c r="P83" s="266" t="s">
        <v>679</v>
      </c>
    </row>
    <row r="84" spans="1:16" ht="30.75" customHeight="1">
      <c r="A84" s="327"/>
      <c r="B84" s="318">
        <v>3</v>
      </c>
      <c r="C84" s="304" t="s">
        <v>703</v>
      </c>
      <c r="D84" s="260" t="s">
        <v>704</v>
      </c>
      <c r="E84" s="260" t="s">
        <v>705</v>
      </c>
      <c r="F84" s="260" t="s">
        <v>706</v>
      </c>
      <c r="G84" s="277" t="str">
        <f>HYPERLINK("mailto:rectorialopezdemesa@hotmail.com.tino@aspen.edu.co","rectorialopezdemesa@hotmail.com.tino@aspen.edu.co")</f>
        <v>rectorialopezdemesa@hotmail.com.tino@aspen.edu.co</v>
      </c>
      <c r="H84" s="260" t="s">
        <v>690</v>
      </c>
      <c r="I84" s="266" t="s">
        <v>685</v>
      </c>
      <c r="J84" s="294" t="s">
        <v>707</v>
      </c>
      <c r="K84" s="260" t="s">
        <v>1189</v>
      </c>
      <c r="L84" s="229">
        <v>3153752125</v>
      </c>
      <c r="M84" s="229" t="s">
        <v>709</v>
      </c>
      <c r="N84" s="265" t="str">
        <f>HYPERLINK("mailto:luzmeco@yahoo.com","luzmeco@yahoo.com")</f>
        <v>luzmeco@yahoo.com</v>
      </c>
      <c r="O84" s="265" t="s">
        <v>690</v>
      </c>
      <c r="P84" s="266" t="s">
        <v>685</v>
      </c>
    </row>
    <row r="85" spans="1:16" ht="30.75" customHeight="1" thickBot="1">
      <c r="A85" s="327"/>
      <c r="B85" s="319">
        <v>4</v>
      </c>
      <c r="C85" s="304" t="s">
        <v>1190</v>
      </c>
      <c r="D85" s="260" t="s">
        <v>711</v>
      </c>
      <c r="E85" s="260" t="s">
        <v>712</v>
      </c>
      <c r="F85" s="260" t="s">
        <v>713</v>
      </c>
      <c r="G85" s="260" t="s">
        <v>1191</v>
      </c>
      <c r="H85" s="260" t="s">
        <v>715</v>
      </c>
      <c r="I85" s="266" t="s">
        <v>685</v>
      </c>
      <c r="J85" s="294" t="s">
        <v>716</v>
      </c>
      <c r="K85" s="260" t="s">
        <v>717</v>
      </c>
      <c r="L85" s="229">
        <v>6840724</v>
      </c>
      <c r="M85" s="229" t="s">
        <v>718</v>
      </c>
      <c r="N85" s="265" t="str">
        <f>HYPERLINK("mailto:ecologico@semfloridablanca.gov.co","ecologico@semfloridablanca.gov.co")</f>
        <v>ecologico@semfloridablanca.gov.co</v>
      </c>
      <c r="O85" s="265" t="s">
        <v>715</v>
      </c>
      <c r="P85" s="266" t="s">
        <v>685</v>
      </c>
    </row>
    <row r="86" spans="1:16" ht="30.75" customHeight="1">
      <c r="A86" s="327"/>
      <c r="B86" s="318">
        <v>5</v>
      </c>
      <c r="C86" s="304" t="s">
        <v>1127</v>
      </c>
      <c r="D86" s="260" t="s">
        <v>696</v>
      </c>
      <c r="E86" s="260">
        <v>6201754</v>
      </c>
      <c r="F86" s="260" t="s">
        <v>1192</v>
      </c>
      <c r="G86" s="260" t="s">
        <v>698</v>
      </c>
      <c r="H86" s="260" t="s">
        <v>690</v>
      </c>
      <c r="I86" s="266" t="s">
        <v>685</v>
      </c>
      <c r="J86" s="294" t="s">
        <v>699</v>
      </c>
      <c r="K86" s="260" t="s">
        <v>700</v>
      </c>
      <c r="L86" s="229" t="s">
        <v>701</v>
      </c>
      <c r="M86" s="229" t="s">
        <v>702</v>
      </c>
      <c r="N86" s="265" t="str">
        <f>HYPERLINK("mailto:camilotorres@sembarrancabermeja.gov.co","camilotorres@sembarrancabermeja.gov.co")</f>
        <v>camilotorres@sembarrancabermeja.gov.co</v>
      </c>
      <c r="O86" s="265" t="s">
        <v>690</v>
      </c>
      <c r="P86" s="266" t="s">
        <v>685</v>
      </c>
    </row>
    <row r="87" spans="1:16" ht="30.75" customHeight="1" thickBot="1">
      <c r="A87" s="327"/>
      <c r="B87" s="319">
        <v>6</v>
      </c>
      <c r="C87" s="304" t="s">
        <v>1128</v>
      </c>
      <c r="D87" s="260" t="s">
        <v>687</v>
      </c>
      <c r="E87" s="260" t="s">
        <v>688</v>
      </c>
      <c r="F87" s="260" t="s">
        <v>689</v>
      </c>
      <c r="G87" s="277" t="str">
        <f>HYPERLINK("mailto:col_rosario@aspaen.edu.co,oedcarcia@aspaen.edu.co","col_rosario@aspaen.edu.co,oedcarcia@aspaen.edu.co")</f>
        <v>col_rosario@aspaen.edu.co,oedcarcia@aspaen.edu.co</v>
      </c>
      <c r="H87" s="260" t="s">
        <v>690</v>
      </c>
      <c r="I87" s="266" t="s">
        <v>685</v>
      </c>
      <c r="J87" s="294" t="s">
        <v>691</v>
      </c>
      <c r="K87" s="260" t="s">
        <v>692</v>
      </c>
      <c r="L87" s="229" t="s">
        <v>693</v>
      </c>
      <c r="M87" s="229" t="s">
        <v>694</v>
      </c>
      <c r="N87" s="265" t="str">
        <f>HYPERLINK("mailto:heralsipe@hotmail.com","heralsipe@hotmail.com")</f>
        <v>heralsipe@hotmail.com</v>
      </c>
      <c r="O87" s="265" t="s">
        <v>690</v>
      </c>
      <c r="P87" s="266" t="s">
        <v>685</v>
      </c>
    </row>
    <row r="88" spans="1:16" ht="30.75" customHeight="1" thickBot="1">
      <c r="A88" s="328"/>
      <c r="B88" s="318">
        <v>7</v>
      </c>
      <c r="C88" s="305" t="s">
        <v>1030</v>
      </c>
      <c r="D88" s="268" t="s">
        <v>1031</v>
      </c>
      <c r="E88" s="268">
        <v>6972727</v>
      </c>
      <c r="F88" s="268" t="s">
        <v>1032</v>
      </c>
      <c r="G88" s="268" t="s">
        <v>1033</v>
      </c>
      <c r="H88" s="268" t="s">
        <v>1034</v>
      </c>
      <c r="I88" s="270" t="s">
        <v>1035</v>
      </c>
      <c r="J88" s="295" t="s">
        <v>1193</v>
      </c>
      <c r="K88" s="268" t="s">
        <v>1036</v>
      </c>
      <c r="L88" s="233">
        <v>6738920</v>
      </c>
      <c r="M88" s="233" t="s">
        <v>1037</v>
      </c>
      <c r="N88" s="233" t="s">
        <v>1038</v>
      </c>
      <c r="O88" s="269" t="s">
        <v>1034</v>
      </c>
      <c r="P88" s="270" t="s">
        <v>1035</v>
      </c>
    </row>
    <row r="89" spans="1:16" ht="30.75" customHeight="1">
      <c r="A89" s="323" t="s">
        <v>727</v>
      </c>
      <c r="B89" s="316">
        <v>1</v>
      </c>
      <c r="C89" s="299" t="s">
        <v>387</v>
      </c>
      <c r="D89" s="245" t="s">
        <v>743</v>
      </c>
      <c r="E89" s="245" t="s">
        <v>744</v>
      </c>
      <c r="F89" s="245" t="s">
        <v>745</v>
      </c>
      <c r="G89" s="245" t="s">
        <v>746</v>
      </c>
      <c r="H89" s="245" t="s">
        <v>367</v>
      </c>
      <c r="I89" s="247" t="s">
        <v>368</v>
      </c>
      <c r="J89" s="288" t="s">
        <v>747</v>
      </c>
      <c r="K89" s="245" t="s">
        <v>388</v>
      </c>
      <c r="L89" s="237" t="s">
        <v>389</v>
      </c>
      <c r="M89" s="237" t="s">
        <v>390</v>
      </c>
      <c r="N89" s="246" t="str">
        <f>HYPERLINK("mailto:rectordigital@gmail.com","rectordigital@gmail.com")</f>
        <v>rectordigital@gmail.com</v>
      </c>
      <c r="O89" s="246" t="s">
        <v>391</v>
      </c>
      <c r="P89" s="247" t="s">
        <v>371</v>
      </c>
    </row>
    <row r="90" spans="1:16" ht="30.75" customHeight="1" thickBot="1">
      <c r="A90" s="324"/>
      <c r="B90" s="317">
        <v>2</v>
      </c>
      <c r="C90" s="300" t="s">
        <v>423</v>
      </c>
      <c r="D90" s="248" t="s">
        <v>760</v>
      </c>
      <c r="E90" s="248" t="s">
        <v>761</v>
      </c>
      <c r="F90" s="248" t="s">
        <v>762</v>
      </c>
      <c r="G90" s="248" t="s">
        <v>763</v>
      </c>
      <c r="H90" s="248" t="s">
        <v>367</v>
      </c>
      <c r="I90" s="250" t="s">
        <v>368</v>
      </c>
      <c r="J90" s="289" t="s">
        <v>764</v>
      </c>
      <c r="K90" s="248" t="s">
        <v>373</v>
      </c>
      <c r="L90" s="238">
        <v>5587300</v>
      </c>
      <c r="M90" s="238" t="s">
        <v>1194</v>
      </c>
      <c r="N90" s="249"/>
      <c r="O90" s="249" t="s">
        <v>367</v>
      </c>
      <c r="P90" s="250" t="s">
        <v>371</v>
      </c>
    </row>
    <row r="91" spans="1:16" ht="30.75" customHeight="1">
      <c r="A91" s="324"/>
      <c r="B91" s="316">
        <v>3</v>
      </c>
      <c r="C91" s="300" t="s">
        <v>375</v>
      </c>
      <c r="D91" s="248" t="s">
        <v>733</v>
      </c>
      <c r="E91" s="248">
        <v>5555385</v>
      </c>
      <c r="F91" s="248" t="s">
        <v>734</v>
      </c>
      <c r="G91" s="248" t="s">
        <v>735</v>
      </c>
      <c r="H91" s="248" t="s">
        <v>367</v>
      </c>
      <c r="I91" s="250" t="s">
        <v>368</v>
      </c>
      <c r="J91" s="289" t="s">
        <v>736</v>
      </c>
      <c r="K91" s="248" t="s">
        <v>376</v>
      </c>
      <c r="L91" s="238">
        <v>4452425</v>
      </c>
      <c r="M91" s="238" t="s">
        <v>377</v>
      </c>
      <c r="N91" s="249" t="str">
        <f>HYPERLINK("mailto:INSTITUCIÓN EDUCATIVAricentral@hotmail.com","INSTITUCIÓN EDUCATIVAricentral@hotmail.com")</f>
        <v>INSTITUCIÓN EDUCATIVAricentral@hotmail.com</v>
      </c>
      <c r="O91" s="249" t="s">
        <v>367</v>
      </c>
      <c r="P91" s="250" t="s">
        <v>371</v>
      </c>
    </row>
    <row r="92" spans="1:16" ht="30.75" customHeight="1" thickBot="1">
      <c r="A92" s="324"/>
      <c r="B92" s="317">
        <v>4</v>
      </c>
      <c r="C92" s="300" t="s">
        <v>378</v>
      </c>
      <c r="D92" s="248" t="s">
        <v>739</v>
      </c>
      <c r="E92" s="248">
        <v>5553405</v>
      </c>
      <c r="F92" s="248" t="s">
        <v>1195</v>
      </c>
      <c r="G92" s="248" t="s">
        <v>741</v>
      </c>
      <c r="H92" s="248" t="s">
        <v>367</v>
      </c>
      <c r="I92" s="250" t="s">
        <v>368</v>
      </c>
      <c r="J92" s="289" t="s">
        <v>742</v>
      </c>
      <c r="K92" s="248" t="s">
        <v>379</v>
      </c>
      <c r="L92" s="238"/>
      <c r="M92" s="238" t="s">
        <v>380</v>
      </c>
      <c r="N92" s="249" t="str">
        <f>HYPERLINK("mailto:yolandavarelamarmolejo@gmail.com","yolandavarelamarmolejo@gmail.com")</f>
        <v>yolandavarelamarmolejo@gmail.com</v>
      </c>
      <c r="O92" s="249" t="s">
        <v>367</v>
      </c>
      <c r="P92" s="250" t="s">
        <v>371</v>
      </c>
    </row>
    <row r="93" spans="1:16" ht="30.75" customHeight="1">
      <c r="A93" s="324"/>
      <c r="B93" s="316">
        <v>5</v>
      </c>
      <c r="C93" s="300" t="s">
        <v>772</v>
      </c>
      <c r="D93" s="248" t="s">
        <v>773</v>
      </c>
      <c r="E93" s="248" t="s">
        <v>774</v>
      </c>
      <c r="F93" s="248" t="s">
        <v>775</v>
      </c>
      <c r="G93" s="284" t="str">
        <f>HYPERLINK("mailto:normasuperiorcali@hotmail.com","normasuperiorcali@hotmail.com")</f>
        <v>normasuperiorcali@hotmail.com</v>
      </c>
      <c r="H93" s="248" t="s">
        <v>367</v>
      </c>
      <c r="I93" s="250" t="s">
        <v>368</v>
      </c>
      <c r="J93" s="289" t="s">
        <v>776</v>
      </c>
      <c r="K93" s="248"/>
      <c r="L93" s="238">
        <v>3154479539</v>
      </c>
      <c r="M93" s="238" t="s">
        <v>1196</v>
      </c>
      <c r="N93" s="249" t="str">
        <f>HYPERLINK("mailto:lictorium@gmail.com","lictorium@gmail.com")</f>
        <v>lictorium@gmail.com</v>
      </c>
      <c r="O93" s="249" t="s">
        <v>367</v>
      </c>
      <c r="P93" s="250" t="s">
        <v>371</v>
      </c>
    </row>
    <row r="94" spans="1:16" ht="30.75" customHeight="1" thickBot="1">
      <c r="A94" s="324"/>
      <c r="B94" s="317">
        <v>6</v>
      </c>
      <c r="C94" s="300" t="s">
        <v>766</v>
      </c>
      <c r="D94" s="248" t="s">
        <v>767</v>
      </c>
      <c r="E94" s="248">
        <v>4462311</v>
      </c>
      <c r="F94" s="248" t="s">
        <v>422</v>
      </c>
      <c r="G94" s="248" t="s">
        <v>1197</v>
      </c>
      <c r="H94" s="248" t="s">
        <v>367</v>
      </c>
      <c r="I94" s="250" t="s">
        <v>368</v>
      </c>
      <c r="J94" s="289" t="s">
        <v>769</v>
      </c>
      <c r="K94" s="248" t="s">
        <v>770</v>
      </c>
      <c r="L94" s="238">
        <v>4413443</v>
      </c>
      <c r="M94" s="238" t="s">
        <v>771</v>
      </c>
      <c r="N94" s="249" t="str">
        <f>HYPERLINK("mailto:admin@INSTITUCIÓN EDUCATIVAalbertocarvajalcali.edu.co","admin@INSTITUCIÓN EDUCATIVAalbertocarvajalcali.edu.co")</f>
        <v>admin@INSTITUCIÓN EDUCATIVAalbertocarvajalcali.edu.co</v>
      </c>
      <c r="O94" s="249" t="s">
        <v>367</v>
      </c>
      <c r="P94" s="250" t="s">
        <v>371</v>
      </c>
    </row>
    <row r="95" spans="1:16" ht="30.75" customHeight="1">
      <c r="A95" s="324"/>
      <c r="B95" s="316">
        <v>7</v>
      </c>
      <c r="C95" s="300" t="s">
        <v>414</v>
      </c>
      <c r="D95" s="248" t="s">
        <v>754</v>
      </c>
      <c r="E95" s="248">
        <v>6582700</v>
      </c>
      <c r="F95" s="248" t="s">
        <v>755</v>
      </c>
      <c r="G95" s="248" t="s">
        <v>756</v>
      </c>
      <c r="H95" s="248" t="s">
        <v>391</v>
      </c>
      <c r="I95" s="250" t="s">
        <v>368</v>
      </c>
      <c r="J95" s="289" t="s">
        <v>757</v>
      </c>
      <c r="K95" s="248" t="s">
        <v>415</v>
      </c>
      <c r="L95" s="238" t="s">
        <v>416</v>
      </c>
      <c r="M95" s="238" t="s">
        <v>1198</v>
      </c>
      <c r="N95" s="249" t="str">
        <f>HYPERLINK("mailto:jgiraldo-52@hotmail.com","jgiraldo-52@hotmail.com")</f>
        <v>jgiraldo-52@hotmail.com</v>
      </c>
      <c r="O95" s="249" t="s">
        <v>391</v>
      </c>
      <c r="P95" s="250" t="s">
        <v>371</v>
      </c>
    </row>
    <row r="96" spans="1:16" ht="30.75" customHeight="1" thickBot="1">
      <c r="A96" s="324"/>
      <c r="B96" s="317">
        <v>8</v>
      </c>
      <c r="C96" s="300" t="s">
        <v>402</v>
      </c>
      <c r="D96" s="248" t="s">
        <v>749</v>
      </c>
      <c r="E96" s="248">
        <v>5552727</v>
      </c>
      <c r="F96" s="248" t="s">
        <v>1199</v>
      </c>
      <c r="G96" s="248" t="s">
        <v>751</v>
      </c>
      <c r="H96" s="248" t="s">
        <v>367</v>
      </c>
      <c r="I96" s="250" t="s">
        <v>368</v>
      </c>
      <c r="J96" s="289" t="s">
        <v>752</v>
      </c>
      <c r="K96" s="248" t="s">
        <v>403</v>
      </c>
      <c r="L96" s="238">
        <v>3352201</v>
      </c>
      <c r="M96" s="238" t="s">
        <v>404</v>
      </c>
      <c r="N96" s="249" t="str">
        <f>HYPERLINK("mailto:profepb@gmail.com","profepb@gmail.com")</f>
        <v>profepb@gmail.com</v>
      </c>
      <c r="O96" s="249" t="s">
        <v>367</v>
      </c>
      <c r="P96" s="250" t="s">
        <v>371</v>
      </c>
    </row>
    <row r="97" spans="1:16" ht="30.75" customHeight="1" thickBot="1">
      <c r="A97" s="325"/>
      <c r="B97" s="316">
        <v>9</v>
      </c>
      <c r="C97" s="301" t="s">
        <v>366</v>
      </c>
      <c r="D97" s="251" t="s">
        <v>728</v>
      </c>
      <c r="E97" s="251" t="s">
        <v>729</v>
      </c>
      <c r="F97" s="251" t="s">
        <v>730</v>
      </c>
      <c r="G97" s="251" t="s">
        <v>731</v>
      </c>
      <c r="H97" s="251" t="s">
        <v>367</v>
      </c>
      <c r="I97" s="253" t="s">
        <v>368</v>
      </c>
      <c r="J97" s="290" t="s">
        <v>732</v>
      </c>
      <c r="K97" s="251" t="s">
        <v>1200</v>
      </c>
      <c r="L97" s="239">
        <v>3259132</v>
      </c>
      <c r="M97" s="239" t="s">
        <v>370</v>
      </c>
      <c r="N97" s="252" t="str">
        <f>HYPERLINK("mailto:carmenegocios@hotmail.com","carmenegocios@hotmail.com")</f>
        <v>carmenegocios@hotmail.com</v>
      </c>
      <c r="O97" s="252" t="s">
        <v>367</v>
      </c>
      <c r="P97" s="253" t="s">
        <v>371</v>
      </c>
    </row>
  </sheetData>
  <autoFilter ref="A1:P97"/>
  <mergeCells count="7">
    <mergeCell ref="A52:A65"/>
    <mergeCell ref="A66:A81"/>
    <mergeCell ref="A82:A88"/>
    <mergeCell ref="A89:A97"/>
    <mergeCell ref="A2:A11"/>
    <mergeCell ref="A12:A27"/>
    <mergeCell ref="A28:A51"/>
  </mergeCells>
  <hyperlinks>
    <hyperlink ref="N2" r:id="rId1" display="mailto:rectoria@juanmariacespedes.edu.co"/>
    <hyperlink ref="N3" r:id="rId2" display="mailto:iesb627@hotmail.com%20,angelacastanog1234@hotmail.com"/>
    <hyperlink ref="N4" r:id="rId3" display="mailto:ieagroecologicalaplaya@gmail.com"/>
    <hyperlink ref="N5" r:id="rId4" display="mailto:marianotobon@gmail.com"/>
    <hyperlink ref="N6" r:id="rId5" display="mailto:iesantajuana@gmail.com"/>
    <hyperlink ref="N7" r:id="rId6" display="mailto:baltazarsalazar2012@gmail.com"/>
    <hyperlink ref="N8" r:id="rId7" display="mailto:ierv14@yahoo.es"/>
    <hyperlink ref="N10" r:id="rId8" display="mailto:ie.feyalegriapopular@gmail.com"/>
    <hyperlink ref="N11" r:id="rId9" display="mailto:info@barroblanco.edu.co"/>
    <hyperlink ref="N18" r:id="rId10" display="mailto:pasierac202@hotmail.com"/>
    <hyperlink ref="N25" r:id="rId11" display="mailto:GUERISA7@JAHOO.COM"/>
    <hyperlink ref="N27" r:id="rId12" display="mailto:ccebm187@hotmail.com"/>
    <hyperlink ref="N28" r:id="rId13" display="mailto:campestremonteverde@redp.edu.co"/>
    <hyperlink ref="N29" r:id="rId14" display="mailto:coldicristobalcolo1@redp.edu.co"/>
    <hyperlink ref="N30" r:id="rId15" display="mailto:lnalagustinnietoca14@redp.edu.co"/>
    <hyperlink ref="N33" r:id="rId16" display="mailto:coldiagustinfernan1@redp.edu.co"/>
    <hyperlink ref="N37" r:id="rId17" display="mailto:coldisimonrodrigue2@redp.edu.co"/>
    <hyperlink ref="N40" r:id="rId18" display="mailto:coldigerardoparede11@redp.edu.co"/>
    <hyperlink ref="N41" r:id="rId19" display="mailto:coldeliazapataoliv@redp.edu.co"/>
    <hyperlink ref="N43" r:id="rId20" display="mailto:esramos9@yahoo.es"/>
    <hyperlink ref="N45" r:id="rId21" display="mailto:cedricaurte14@redp.edu.co"/>
    <hyperlink ref="N46" r:id="rId22" display="mailto:cedcalasanz@yahoo.es"/>
    <hyperlink ref="N47" r:id="rId23" display="mailto:coldigeneralsantan1@redp.edu.co"/>
    <hyperlink ref="N49" r:id="rId24" display="mailto:maligiadel@gmail.com"/>
    <hyperlink ref="N50" r:id="rId25" display="mailto:escdirepdevenezuel14@redp.edu.co;"/>
    <hyperlink ref="N51" r:id="rId26" display="mailto:lnalantoniasantos14@redp.edu.co"/>
    <hyperlink ref="G54" r:id="rId27" display="mailto:rectoria@horizontes.edu.co"/>
    <hyperlink ref="G55" r:id="rId28" display="mailto:llamiletalzat@hotmail.com"/>
    <hyperlink ref="N55" r:id="rId29" display="mailto:nicolasalbeirog@yahoo.com"/>
    <hyperlink ref="G56" r:id="rId30" display="mailto:info@tallersanmiguel.edu.co,info@tallersanmiguel.edu.co"/>
    <hyperlink ref="G58" r:id="rId31" display="mailto:fmag@hotmail.com"/>
    <hyperlink ref="N58" r:id="rId32" display="mailto:marcelogallego@gmail.com"/>
    <hyperlink ref="G60" r:id="rId33" display="mailto:contact@lfp.edu.co,mpardoux@lfp.edu.co"/>
    <hyperlink ref="G63" r:id="rId34" display="mailto:academica@institutosanrafael.edu.co"/>
    <hyperlink ref="G65" r:id="rId35" display="mailto:josejesuslondono@gmail.com"/>
    <hyperlink ref="G69" r:id="rId36" display="mailto:tilata@colegiotilata.edu.co,mariaisabelcasas@colegiotilata.edu.co"/>
    <hyperlink ref="G71" r:id="rId37" display="mailto:rectoria@josemaxleon.edu.co"/>
    <hyperlink ref="G73" r:id="rId38" display="mailto:rectoria@gimnasiovermont.edu.co"/>
    <hyperlink ref="N73" r:id="rId39" display="mailto:colegiolapradera@hotmail.com"/>
    <hyperlink ref="N76" r:id="rId40" display="mailto:rafaelgutierrez-educacion@sogamoso-boyaca.gov.co"/>
    <hyperlink ref="N80" r:id="rId41" display="mailto:colegioelsalitre@hotmail.com"/>
    <hyperlink ref="N81" r:id="rId42" display="mailto:biage571@yahoo.com"/>
    <hyperlink ref="G82" r:id="rId43" display="mailto:tpena@Cambridge.edu.co"/>
    <hyperlink ref="N82" r:id="rId44" display="mailto:colnavas@gmail.com"/>
    <hyperlink ref="G83" r:id="rId45" display="mailto:secretariageneral@gimnasioelbosque.edu.co%22)"/>
    <hyperlink ref="N83" r:id="rId46" display="mailto:colcarlosperez@yahoo.es"/>
    <hyperlink ref="G84" r:id="rId47" display="mailto:rectorialopezdemesa@hotmail.com.tino@aspen.edu.co"/>
    <hyperlink ref="N84" r:id="rId48" display="mailto:luzmeco@yahoo.com"/>
    <hyperlink ref="N85" r:id="rId49" display="mailto:ecologico@semfloridablanca.gov.co"/>
    <hyperlink ref="N86" r:id="rId50" display="mailto:camilotorres@sembarrancabermeja.gov.co"/>
    <hyperlink ref="G87" r:id="rId51" display="mailto:col_rosario@aspaen.edu.co,oedcarcia@aspaen.edu.co"/>
    <hyperlink ref="N87" r:id="rId52" display="mailto:heralsipe@hotmail.com"/>
    <hyperlink ref="N89" r:id="rId53" display="mailto:rectordigital@gmail.com"/>
    <hyperlink ref="N91" r:id="rId54" display="mailto:iericentral@hotmail.com"/>
    <hyperlink ref="N92" r:id="rId55" display="mailto:yolandavarelamarmolejo@gmail.com"/>
    <hyperlink ref="G93" r:id="rId56" display="mailto:normasuperiorcali@hotmail.com"/>
    <hyperlink ref="N93" r:id="rId57" display="mailto:lictorium@gmail.com"/>
    <hyperlink ref="N94" r:id="rId58" display="mailto:admin@iealbertocarvajalcali.edu.co"/>
    <hyperlink ref="N95" r:id="rId59" display="mailto:jgiraldo-52@hotmail.com"/>
    <hyperlink ref="N96" r:id="rId60" display="mailto:profepb@gmail.com"/>
    <hyperlink ref="N97" r:id="rId61" display="mailto:carmenegocios@hotmail.com"/>
    <hyperlink ref="G14" r:id="rId62"/>
    <hyperlink ref="G13" r:id="rId63"/>
    <hyperlink ref="N13" r:id="rId64"/>
    <hyperlink ref="G15" r:id="rId65"/>
    <hyperlink ref="N68" r:id="rId66"/>
  </hyperlinks>
  <pageMargins left="0.7" right="0.7" top="0.75" bottom="0.75" header="0.3" footer="0.3"/>
  <pageSetup orientation="portrait" verticalDpi="598" r:id="rId6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workbookViewId="0">
      <selection activeCell="A3" sqref="A3"/>
    </sheetView>
  </sheetViews>
  <sheetFormatPr baseColWidth="10" defaultRowHeight="15"/>
  <cols>
    <col min="1" max="1" width="27.875" bestFit="1" customWidth="1"/>
    <col min="2" max="2" width="30.25" bestFit="1" customWidth="1"/>
    <col min="3" max="3" width="20.75" bestFit="1" customWidth="1"/>
  </cols>
  <sheetData>
    <row r="3" spans="1:2">
      <c r="A3" s="227" t="s">
        <v>737</v>
      </c>
      <c r="B3" t="s">
        <v>1077</v>
      </c>
    </row>
    <row r="4" spans="1:2">
      <c r="A4" s="136" t="s">
        <v>15</v>
      </c>
      <c r="B4" s="228">
        <v>10</v>
      </c>
    </row>
    <row r="5" spans="1:2">
      <c r="A5" s="231" t="s">
        <v>181</v>
      </c>
      <c r="B5" s="228">
        <v>1</v>
      </c>
    </row>
    <row r="6" spans="1:2">
      <c r="A6" s="231" t="s">
        <v>57</v>
      </c>
      <c r="B6" s="228">
        <v>7</v>
      </c>
    </row>
    <row r="7" spans="1:2">
      <c r="A7" s="231" t="s">
        <v>119</v>
      </c>
      <c r="B7" s="228">
        <v>1</v>
      </c>
    </row>
    <row r="8" spans="1:2">
      <c r="A8" s="231" t="s">
        <v>128</v>
      </c>
      <c r="B8" s="228">
        <v>1</v>
      </c>
    </row>
    <row r="9" spans="1:2">
      <c r="A9" s="136" t="s">
        <v>186</v>
      </c>
      <c r="B9" s="228">
        <v>16</v>
      </c>
    </row>
    <row r="10" spans="1:2">
      <c r="A10" s="231" t="s">
        <v>188</v>
      </c>
      <c r="B10" s="228">
        <v>8</v>
      </c>
    </row>
    <row r="11" spans="1:2">
      <c r="A11" s="231" t="s">
        <v>172</v>
      </c>
      <c r="B11" s="228">
        <v>5</v>
      </c>
    </row>
    <row r="12" spans="1:2">
      <c r="A12" s="231" t="s">
        <v>887</v>
      </c>
      <c r="B12" s="228">
        <v>3</v>
      </c>
    </row>
    <row r="13" spans="1:2">
      <c r="A13" s="136" t="s">
        <v>289</v>
      </c>
      <c r="B13" s="228">
        <v>24</v>
      </c>
    </row>
    <row r="14" spans="1:2">
      <c r="A14" s="231" t="s">
        <v>214</v>
      </c>
      <c r="B14" s="228">
        <v>24</v>
      </c>
    </row>
    <row r="15" spans="1:2">
      <c r="A15" s="136" t="s">
        <v>474</v>
      </c>
      <c r="B15" s="228">
        <v>14</v>
      </c>
    </row>
    <row r="16" spans="1:2">
      <c r="A16" s="231" t="s">
        <v>682</v>
      </c>
      <c r="B16" s="228">
        <v>2</v>
      </c>
    </row>
    <row r="17" spans="1:2">
      <c r="A17" s="231" t="s">
        <v>302</v>
      </c>
      <c r="B17" s="228">
        <v>2</v>
      </c>
    </row>
    <row r="18" spans="1:2">
      <c r="A18" s="231" t="s">
        <v>318</v>
      </c>
      <c r="B18" s="228">
        <v>6</v>
      </c>
    </row>
    <row r="19" spans="1:2">
      <c r="A19" s="231" t="s">
        <v>536</v>
      </c>
      <c r="B19" s="228">
        <v>4</v>
      </c>
    </row>
    <row r="20" spans="1:2">
      <c r="A20" s="136" t="s">
        <v>558</v>
      </c>
      <c r="B20" s="228">
        <v>16</v>
      </c>
    </row>
    <row r="21" spans="1:2">
      <c r="A21" s="231" t="s">
        <v>214</v>
      </c>
      <c r="B21" s="228">
        <v>6</v>
      </c>
    </row>
    <row r="22" spans="1:2">
      <c r="A22" s="231" t="s">
        <v>213</v>
      </c>
      <c r="B22" s="228">
        <v>3</v>
      </c>
    </row>
    <row r="23" spans="1:2">
      <c r="A23" s="231" t="s">
        <v>614</v>
      </c>
      <c r="B23" s="228">
        <v>1</v>
      </c>
    </row>
    <row r="24" spans="1:2">
      <c r="A24" s="231" t="s">
        <v>598</v>
      </c>
      <c r="B24" s="228">
        <v>2</v>
      </c>
    </row>
    <row r="25" spans="1:2">
      <c r="A25" s="231" t="s">
        <v>563</v>
      </c>
      <c r="B25" s="228">
        <v>2</v>
      </c>
    </row>
    <row r="26" spans="1:2">
      <c r="A26" s="231" t="s">
        <v>584</v>
      </c>
      <c r="B26" s="228">
        <v>1</v>
      </c>
    </row>
    <row r="27" spans="1:2">
      <c r="A27" s="231" t="s">
        <v>650</v>
      </c>
      <c r="B27" s="228">
        <v>1</v>
      </c>
    </row>
    <row r="28" spans="1:2">
      <c r="A28" s="136" t="s">
        <v>685</v>
      </c>
      <c r="B28" s="228">
        <v>7</v>
      </c>
    </row>
    <row r="29" spans="1:2">
      <c r="A29" s="231" t="s">
        <v>690</v>
      </c>
      <c r="B29" s="228">
        <v>3</v>
      </c>
    </row>
    <row r="30" spans="1:2">
      <c r="A30" s="231" t="s">
        <v>1034</v>
      </c>
      <c r="B30" s="228">
        <v>1</v>
      </c>
    </row>
    <row r="31" spans="1:2">
      <c r="A31" s="231" t="s">
        <v>674</v>
      </c>
      <c r="B31" s="228">
        <v>1</v>
      </c>
    </row>
    <row r="32" spans="1:2">
      <c r="A32" s="231" t="s">
        <v>715</v>
      </c>
      <c r="B32" s="228">
        <v>2</v>
      </c>
    </row>
    <row r="33" spans="1:2">
      <c r="A33" s="136" t="s">
        <v>727</v>
      </c>
      <c r="B33" s="228">
        <v>9</v>
      </c>
    </row>
    <row r="34" spans="1:2">
      <c r="A34" s="231" t="s">
        <v>367</v>
      </c>
      <c r="B34" s="228">
        <v>8</v>
      </c>
    </row>
    <row r="35" spans="1:2">
      <c r="A35" s="231" t="s">
        <v>391</v>
      </c>
      <c r="B35" s="228">
        <v>1</v>
      </c>
    </row>
    <row r="36" spans="1:2">
      <c r="A36" s="136" t="s">
        <v>794</v>
      </c>
      <c r="B36" s="228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baseColWidth="10" defaultColWidth="15.125" defaultRowHeight="15" customHeight="1"/>
  <cols>
    <col min="1" max="28" width="11.625" customWidth="1"/>
  </cols>
  <sheetData>
    <row r="1" spans="1:28" ht="15" customHeight="1">
      <c r="A1" s="22" t="s">
        <v>186</v>
      </c>
      <c r="B1" s="24" t="s">
        <v>478</v>
      </c>
      <c r="C1" s="30" t="s">
        <v>850</v>
      </c>
      <c r="D1" s="54">
        <v>308001101153</v>
      </c>
      <c r="E1" s="27" t="s">
        <v>282</v>
      </c>
      <c r="F1" s="27" t="s">
        <v>283</v>
      </c>
      <c r="G1" s="27" t="s">
        <v>284</v>
      </c>
      <c r="H1" s="37" t="s">
        <v>285</v>
      </c>
      <c r="I1" s="24"/>
      <c r="J1" s="27"/>
      <c r="K1" s="27" t="s">
        <v>190</v>
      </c>
      <c r="L1" s="11" t="s">
        <v>26</v>
      </c>
      <c r="M1" s="179" t="s">
        <v>851</v>
      </c>
      <c r="N1" s="21"/>
      <c r="O1" s="21"/>
      <c r="P1" s="21"/>
      <c r="Q1" s="180" t="s">
        <v>852</v>
      </c>
      <c r="R1" s="119"/>
      <c r="S1" s="21" t="s">
        <v>853</v>
      </c>
      <c r="T1" s="21"/>
      <c r="U1" s="27"/>
      <c r="V1" s="21"/>
      <c r="W1" s="21"/>
      <c r="X1" s="21"/>
      <c r="Y1" s="21"/>
      <c r="Z1" s="21"/>
      <c r="AA1" s="21"/>
      <c r="AB1" s="178"/>
    </row>
    <row r="2" spans="1:28" ht="15" customHeight="1">
      <c r="A2" s="22" t="s">
        <v>186</v>
      </c>
      <c r="B2" s="24" t="s">
        <v>478</v>
      </c>
      <c r="C2" s="21" t="s">
        <v>778</v>
      </c>
      <c r="D2" s="25">
        <v>308758001819</v>
      </c>
      <c r="E2" s="21" t="s">
        <v>779</v>
      </c>
      <c r="F2" s="21" t="s">
        <v>854</v>
      </c>
      <c r="G2" s="21" t="s">
        <v>781</v>
      </c>
      <c r="H2" s="21" t="s">
        <v>855</v>
      </c>
      <c r="I2" s="21" t="s">
        <v>759</v>
      </c>
      <c r="J2" s="21"/>
      <c r="K2" s="21" t="s">
        <v>759</v>
      </c>
      <c r="L2" s="11"/>
      <c r="M2" s="21" t="s">
        <v>856</v>
      </c>
      <c r="N2" s="21"/>
      <c r="O2" s="21"/>
      <c r="P2" s="21"/>
      <c r="Q2" s="21"/>
      <c r="R2" s="21"/>
      <c r="S2" s="21" t="s">
        <v>759</v>
      </c>
      <c r="T2" s="21"/>
      <c r="U2" s="181"/>
      <c r="V2" s="21"/>
      <c r="W2" s="21"/>
      <c r="X2" s="21"/>
      <c r="Y2" s="21"/>
      <c r="Z2" s="21"/>
      <c r="AA2" s="21"/>
      <c r="AB2" s="21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00"/>
  <sheetViews>
    <sheetView workbookViewId="0"/>
  </sheetViews>
  <sheetFormatPr baseColWidth="10" defaultColWidth="15.125" defaultRowHeight="15" customHeight="1"/>
  <cols>
    <col min="1" max="1" width="8.375" customWidth="1"/>
    <col min="2" max="2" width="5.625" customWidth="1"/>
    <col min="3" max="3" width="19.375" customWidth="1"/>
    <col min="4" max="7" width="5.625" customWidth="1"/>
    <col min="8" max="8" width="11.25" customWidth="1"/>
    <col min="9" max="26" width="5.625" customWidth="1"/>
    <col min="27" max="27" width="8.875" customWidth="1"/>
  </cols>
  <sheetData>
    <row r="1" spans="1:2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6" t="s">
        <v>11</v>
      </c>
      <c r="M1" s="2" t="s">
        <v>13</v>
      </c>
      <c r="N1" s="2" t="s">
        <v>14</v>
      </c>
      <c r="O1" s="2" t="s">
        <v>5</v>
      </c>
      <c r="P1" s="2"/>
      <c r="Q1" s="2"/>
      <c r="R1" s="2"/>
      <c r="S1" s="2"/>
      <c r="T1" s="2"/>
      <c r="U1" s="37"/>
      <c r="V1" s="37"/>
      <c r="W1" s="37"/>
      <c r="X1" s="37"/>
      <c r="Y1" s="37"/>
      <c r="Z1" s="37"/>
      <c r="AA1" s="178"/>
    </row>
    <row r="2" spans="1:27" ht="15" hidden="1" customHeight="1">
      <c r="A2" s="22" t="s">
        <v>186</v>
      </c>
      <c r="B2" s="23" t="s">
        <v>26</v>
      </c>
      <c r="C2" s="30" t="s">
        <v>10</v>
      </c>
      <c r="D2" s="37">
        <v>313001000924</v>
      </c>
      <c r="E2" s="30" t="s">
        <v>12</v>
      </c>
      <c r="F2" s="30" t="s">
        <v>16</v>
      </c>
      <c r="G2" s="30" t="s">
        <v>17</v>
      </c>
      <c r="H2" s="38" t="str">
        <f>HYPERLINK("mailto:rectoria@salesianoscartagena.edu.co"," rectoria@salesianoscartagena.edu.co ")</f>
        <v xml:space="preserve"> rectoria@salesianoscartagena.edu.co </v>
      </c>
      <c r="I2" s="24" t="s">
        <v>189</v>
      </c>
      <c r="J2" s="24" t="s">
        <v>158</v>
      </c>
      <c r="K2" s="10" t="s">
        <v>26</v>
      </c>
      <c r="L2" s="24" t="s">
        <v>18</v>
      </c>
      <c r="M2" s="21">
        <v>113001000879</v>
      </c>
      <c r="N2" s="24" t="s">
        <v>19</v>
      </c>
      <c r="O2" s="24" t="s">
        <v>20</v>
      </c>
      <c r="P2" s="24" t="s">
        <v>21</v>
      </c>
      <c r="Q2" s="39" t="str">
        <f>HYPERLINK("mailto:maggyr7@hotmail.com","maggyr7@hotmail.com; hermoso0122@hotmail.com; iesantamaria@colombia.com ")</f>
        <v xml:space="preserve">maggyr7@hotmail.com; hermoso0122@hotmail.com; iesantamaria@colombia.com </v>
      </c>
      <c r="R2" s="24" t="s">
        <v>189</v>
      </c>
      <c r="S2" s="24" t="s">
        <v>158</v>
      </c>
      <c r="T2" s="24"/>
      <c r="U2" s="21"/>
      <c r="V2" s="21"/>
      <c r="W2" s="21"/>
      <c r="X2" s="21"/>
      <c r="Y2" s="21"/>
      <c r="Z2" s="21"/>
      <c r="AA2" s="178"/>
    </row>
    <row r="3" spans="1:27" ht="15" hidden="1" customHeight="1">
      <c r="A3" s="22" t="s">
        <v>186</v>
      </c>
      <c r="B3" s="23" t="s">
        <v>26</v>
      </c>
      <c r="C3" s="30" t="s">
        <v>22</v>
      </c>
      <c r="D3" s="37">
        <v>313001002277</v>
      </c>
      <c r="E3" s="30" t="s">
        <v>23</v>
      </c>
      <c r="F3" s="30" t="s">
        <v>24</v>
      </c>
      <c r="G3" s="30" t="s">
        <v>25</v>
      </c>
      <c r="H3" s="38" t="str">
        <f>HYPERLINK("mailto:marite@montessoricartagena.edu.co"," marite@montessoricartagena.edu.co ")</f>
        <v xml:space="preserve"> marite@montessoricartagena.edu.co </v>
      </c>
      <c r="I3" s="24" t="s">
        <v>189</v>
      </c>
      <c r="J3" s="24" t="s">
        <v>158</v>
      </c>
      <c r="K3" s="10" t="s">
        <v>26</v>
      </c>
      <c r="L3" s="24" t="s">
        <v>27</v>
      </c>
      <c r="M3" s="21">
        <v>113001000160</v>
      </c>
      <c r="N3" s="24" t="s">
        <v>28</v>
      </c>
      <c r="O3" s="24">
        <v>6562618</v>
      </c>
      <c r="P3" s="24" t="s">
        <v>29</v>
      </c>
      <c r="Q3" s="39" t="str">
        <f>HYPERLINK("mailto:elsigarrido@hotmail.com"," elsigarrido@hotmail.com ")</f>
        <v xml:space="preserve"> elsigarrido@hotmail.com </v>
      </c>
      <c r="R3" s="24" t="s">
        <v>189</v>
      </c>
      <c r="S3" s="24" t="s">
        <v>158</v>
      </c>
      <c r="T3" s="24"/>
      <c r="U3" s="21"/>
      <c r="V3" s="21"/>
      <c r="W3" s="21"/>
      <c r="X3" s="21"/>
      <c r="Y3" s="21"/>
      <c r="Z3" s="21"/>
      <c r="AA3" s="178"/>
    </row>
    <row r="4" spans="1:27" ht="15" hidden="1" customHeight="1">
      <c r="A4" s="22" t="s">
        <v>186</v>
      </c>
      <c r="B4" s="23" t="s">
        <v>26</v>
      </c>
      <c r="C4" s="30" t="s">
        <v>31</v>
      </c>
      <c r="D4" s="37">
        <v>313001008429</v>
      </c>
      <c r="E4" s="30" t="s">
        <v>32</v>
      </c>
      <c r="F4" s="30" t="s">
        <v>33</v>
      </c>
      <c r="G4" s="40" t="s">
        <v>34</v>
      </c>
      <c r="H4" s="40"/>
      <c r="I4" s="24" t="s">
        <v>189</v>
      </c>
      <c r="J4" s="24" t="s">
        <v>158</v>
      </c>
      <c r="K4" s="10" t="s">
        <v>26</v>
      </c>
      <c r="L4" s="24" t="s">
        <v>35</v>
      </c>
      <c r="M4" s="21"/>
      <c r="N4" s="24" t="s">
        <v>36</v>
      </c>
      <c r="O4" s="24">
        <v>3166161966</v>
      </c>
      <c r="P4" s="24" t="s">
        <v>37</v>
      </c>
      <c r="Q4" s="39" t="str">
        <f>HYPERLINK("mailto:iepuertorey@hotmail.com","iepuertorey@hotmail.com ")</f>
        <v xml:space="preserve">iepuertorey@hotmail.com </v>
      </c>
      <c r="R4" s="24" t="s">
        <v>189</v>
      </c>
      <c r="S4" s="24" t="s">
        <v>158</v>
      </c>
      <c r="T4" s="24"/>
      <c r="U4" s="21"/>
      <c r="V4" s="21"/>
      <c r="W4" s="21"/>
      <c r="X4" s="21"/>
      <c r="Y4" s="21"/>
      <c r="Z4" s="21"/>
      <c r="AA4" s="178"/>
    </row>
    <row r="5" spans="1:27" ht="15" hidden="1" customHeight="1">
      <c r="A5" s="22" t="s">
        <v>186</v>
      </c>
      <c r="B5" s="23" t="s">
        <v>26</v>
      </c>
      <c r="C5" s="30" t="s">
        <v>38</v>
      </c>
      <c r="D5" s="37">
        <v>313001000622</v>
      </c>
      <c r="E5" s="30" t="s">
        <v>39</v>
      </c>
      <c r="F5" s="30" t="s">
        <v>40</v>
      </c>
      <c r="G5" s="30" t="s">
        <v>41</v>
      </c>
      <c r="H5" s="38" t="str">
        <f>HYPERLINK("mailto:colegiodelasallecartagena@hotmail.com","colegiodelasallecartagena@hotmail.com ")</f>
        <v xml:space="preserve">colegiodelasallecartagena@hotmail.com </v>
      </c>
      <c r="I5" s="24" t="s">
        <v>189</v>
      </c>
      <c r="J5" s="24" t="s">
        <v>158</v>
      </c>
      <c r="K5" s="10" t="s">
        <v>26</v>
      </c>
      <c r="L5" s="24" t="s">
        <v>42</v>
      </c>
      <c r="M5" s="21"/>
      <c r="N5" s="24" t="s">
        <v>43</v>
      </c>
      <c r="O5" s="24" t="s">
        <v>44</v>
      </c>
      <c r="P5" s="24" t="s">
        <v>45</v>
      </c>
      <c r="Q5" s="39" t="str">
        <f>HYPERLINK("mailto:ritarosa50@hotmail.com","ritarosa50@hotmail.com")</f>
        <v>ritarosa50@hotmail.com</v>
      </c>
      <c r="R5" s="24" t="s">
        <v>189</v>
      </c>
      <c r="S5" s="24" t="s">
        <v>158</v>
      </c>
      <c r="T5" s="24"/>
      <c r="U5" s="21"/>
      <c r="V5" s="21"/>
      <c r="W5" s="21"/>
      <c r="X5" s="21"/>
      <c r="Y5" s="21"/>
      <c r="Z5" s="21"/>
      <c r="AA5" s="178"/>
    </row>
    <row r="6" spans="1:27" ht="15" hidden="1" customHeight="1">
      <c r="A6" s="22" t="s">
        <v>186</v>
      </c>
      <c r="B6" s="23" t="s">
        <v>26</v>
      </c>
      <c r="C6" s="30" t="s">
        <v>47</v>
      </c>
      <c r="D6" s="37">
        <v>313001000541</v>
      </c>
      <c r="E6" s="30" t="s">
        <v>48</v>
      </c>
      <c r="F6" s="30" t="s">
        <v>49</v>
      </c>
      <c r="G6" s="30" t="s">
        <v>50</v>
      </c>
      <c r="H6" s="38" t="str">
        <f>HYPERLINK("mailto:colegiolaanunciacion@gmail.com"," colegiolaanunciacion@gmail.com ")</f>
        <v xml:space="preserve"> colegiolaanunciacion@gmail.com </v>
      </c>
      <c r="I6" s="24" t="s">
        <v>189</v>
      </c>
      <c r="J6" s="24" t="s">
        <v>158</v>
      </c>
      <c r="K6" s="10" t="s">
        <v>26</v>
      </c>
      <c r="L6" s="24" t="s">
        <v>51</v>
      </c>
      <c r="M6" s="21"/>
      <c r="N6" s="24" t="s">
        <v>52</v>
      </c>
      <c r="O6" s="24" t="s">
        <v>53</v>
      </c>
      <c r="P6" s="24" t="s">
        <v>54</v>
      </c>
      <c r="Q6" s="39" t="str">
        <f>HYPERLINK("mailto:ieantonionarino@hotmail.com;","ieantonionarino@hotmail.com;")</f>
        <v>ieantonionarino@hotmail.com;</v>
      </c>
      <c r="R6" s="24" t="s">
        <v>189</v>
      </c>
      <c r="S6" s="24" t="s">
        <v>158</v>
      </c>
      <c r="T6" s="24"/>
      <c r="U6" s="21"/>
      <c r="V6" s="21"/>
      <c r="W6" s="21"/>
      <c r="X6" s="21"/>
      <c r="Y6" s="21"/>
      <c r="Z6" s="21"/>
      <c r="AA6" s="178"/>
    </row>
    <row r="7" spans="1:27" ht="15" hidden="1" customHeight="1">
      <c r="A7" s="22" t="s">
        <v>186</v>
      </c>
      <c r="B7" s="23" t="s">
        <v>26</v>
      </c>
      <c r="C7" s="30" t="s">
        <v>61</v>
      </c>
      <c r="D7" s="37">
        <v>313001003095</v>
      </c>
      <c r="E7" s="30" t="s">
        <v>62</v>
      </c>
      <c r="F7" s="30" t="s">
        <v>63</v>
      </c>
      <c r="G7" s="30" t="s">
        <v>64</v>
      </c>
      <c r="H7" s="38" t="str">
        <f>HYPERLINK("mailto:ynunez@comfenalco.com","  ynunez@comfenalco.com ")</f>
        <v xml:space="preserve">  ynunez@comfenalco.com </v>
      </c>
      <c r="I7" s="24" t="s">
        <v>189</v>
      </c>
      <c r="J7" s="24" t="s">
        <v>158</v>
      </c>
      <c r="K7" s="10" t="s">
        <v>26</v>
      </c>
      <c r="L7" s="24" t="s">
        <v>65</v>
      </c>
      <c r="M7" s="21"/>
      <c r="N7" s="24" t="s">
        <v>66</v>
      </c>
      <c r="O7" s="24" t="s">
        <v>67</v>
      </c>
      <c r="P7" s="24" t="s">
        <v>68</v>
      </c>
      <c r="Q7" s="39" t="str">
        <f>HYPERLINK("mailto:aceuriel@hotmail.com","aceuriel@hotmail.com   gavi1106@gmail.com")</f>
        <v>aceuriel@hotmail.com   gavi1106@gmail.com</v>
      </c>
      <c r="R7" s="24" t="s">
        <v>189</v>
      </c>
      <c r="S7" s="24" t="s">
        <v>158</v>
      </c>
      <c r="T7" s="24"/>
      <c r="U7" s="21"/>
      <c r="V7" s="21"/>
      <c r="W7" s="21"/>
      <c r="X7" s="21"/>
      <c r="Y7" s="21"/>
      <c r="Z7" s="21"/>
      <c r="AA7" s="178"/>
    </row>
    <row r="8" spans="1:27" ht="15" hidden="1" customHeight="1">
      <c r="A8" s="22" t="s">
        <v>186</v>
      </c>
      <c r="B8" s="23" t="s">
        <v>26</v>
      </c>
      <c r="C8" s="30" t="s">
        <v>73</v>
      </c>
      <c r="D8" s="37">
        <v>313001005985</v>
      </c>
      <c r="E8" s="30" t="s">
        <v>74</v>
      </c>
      <c r="F8" s="30" t="s">
        <v>75</v>
      </c>
      <c r="G8" s="30" t="s">
        <v>76</v>
      </c>
      <c r="H8" s="38" t="str">
        <f>HYPERLINK("mailto:korhal22@hotmail.com"," korhal22@hotmail.com ")</f>
        <v xml:space="preserve"> korhal22@hotmail.com </v>
      </c>
      <c r="I8" s="24" t="s">
        <v>189</v>
      </c>
      <c r="J8" s="24" t="s">
        <v>158</v>
      </c>
      <c r="K8" s="10" t="s">
        <v>26</v>
      </c>
      <c r="L8" s="24" t="s">
        <v>77</v>
      </c>
      <c r="M8" s="21"/>
      <c r="N8" s="24" t="s">
        <v>78</v>
      </c>
      <c r="O8" s="24" t="s">
        <v>79</v>
      </c>
      <c r="P8" s="24" t="s">
        <v>80</v>
      </c>
      <c r="Q8" s="39" t="str">
        <f>HYPERLINK("mailto:joaco2143@hotmail.com","EMAIL. joaco2143@hotmail.com ")</f>
        <v xml:space="preserve">EMAIL. joaco2143@hotmail.com </v>
      </c>
      <c r="R8" s="24" t="s">
        <v>189</v>
      </c>
      <c r="S8" s="24" t="s">
        <v>158</v>
      </c>
      <c r="T8" s="24"/>
      <c r="U8" s="21"/>
      <c r="V8" s="21"/>
      <c r="W8" s="21"/>
      <c r="X8" s="21"/>
      <c r="Y8" s="21"/>
      <c r="Z8" s="21"/>
      <c r="AA8" s="178"/>
    </row>
    <row r="9" spans="1:27" ht="15" hidden="1" customHeight="1">
      <c r="A9" s="22" t="s">
        <v>186</v>
      </c>
      <c r="B9" s="23" t="s">
        <v>26</v>
      </c>
      <c r="C9" s="30" t="s">
        <v>81</v>
      </c>
      <c r="D9" s="37">
        <v>313001001050</v>
      </c>
      <c r="E9" s="30" t="s">
        <v>82</v>
      </c>
      <c r="F9" s="30" t="s">
        <v>83</v>
      </c>
      <c r="G9" s="30" t="s">
        <v>84</v>
      </c>
      <c r="H9" s="38" t="str">
        <f>HYPERLINK("mailto:colbifficartagena@yahoo.es"," colbifficartagena@yahoo.es  ")</f>
        <v xml:space="preserve"> colbifficartagena@yahoo.es  </v>
      </c>
      <c r="I9" s="24" t="s">
        <v>189</v>
      </c>
      <c r="J9" s="24" t="s">
        <v>158</v>
      </c>
      <c r="K9" s="10" t="s">
        <v>26</v>
      </c>
      <c r="L9" s="24" t="s">
        <v>85</v>
      </c>
      <c r="M9" s="21"/>
      <c r="N9" s="24" t="s">
        <v>86</v>
      </c>
      <c r="O9" s="24" t="s">
        <v>87</v>
      </c>
      <c r="P9" s="24" t="s">
        <v>88</v>
      </c>
      <c r="Q9" s="39" t="str">
        <f>HYPERLINK("mailto:sanjuandamasco@hotmail.com","EMAIL. sanjuandamasco@hotmail.com")</f>
        <v>EMAIL. sanjuandamasco@hotmail.com</v>
      </c>
      <c r="R9" s="24" t="s">
        <v>189</v>
      </c>
      <c r="S9" s="24" t="s">
        <v>158</v>
      </c>
      <c r="T9" s="24"/>
      <c r="U9" s="21"/>
      <c r="V9" s="21"/>
      <c r="W9" s="21"/>
      <c r="X9" s="21"/>
      <c r="Y9" s="21"/>
      <c r="Z9" s="21"/>
      <c r="AA9" s="178"/>
    </row>
    <row r="10" spans="1:27" ht="15" hidden="1" customHeight="1">
      <c r="A10" s="22" t="s">
        <v>186</v>
      </c>
      <c r="B10" s="23" t="s">
        <v>26</v>
      </c>
      <c r="C10" s="30" t="s">
        <v>89</v>
      </c>
      <c r="D10" s="37">
        <v>313001005276</v>
      </c>
      <c r="E10" s="30" t="s">
        <v>90</v>
      </c>
      <c r="F10" s="30" t="s">
        <v>91</v>
      </c>
      <c r="G10" s="30" t="s">
        <v>92</v>
      </c>
      <c r="H10" s="36" t="str">
        <f>HYPERLINK("mailto:hgonzalez@comfamiliar.org","hgonzalez@comfamiliar.org ")</f>
        <v xml:space="preserve">hgonzalez@comfamiliar.org </v>
      </c>
      <c r="I10" s="24" t="s">
        <v>189</v>
      </c>
      <c r="J10" s="24" t="s">
        <v>158</v>
      </c>
      <c r="K10" s="10" t="s">
        <v>26</v>
      </c>
      <c r="L10" s="24" t="s">
        <v>93</v>
      </c>
      <c r="M10" s="21"/>
      <c r="N10" s="24" t="s">
        <v>94</v>
      </c>
      <c r="O10" s="24" t="s">
        <v>95</v>
      </c>
      <c r="P10" s="24" t="s">
        <v>96</v>
      </c>
      <c r="Q10" s="39" t="str">
        <f>HYPERLINK("mailto:marianarias65@hotmail.com","EMAIL. marianarias65@hotmail.com  ")</f>
        <v xml:space="preserve">EMAIL. marianarias65@hotmail.com  </v>
      </c>
      <c r="R10" s="24" t="s">
        <v>189</v>
      </c>
      <c r="S10" s="24" t="s">
        <v>158</v>
      </c>
      <c r="T10" s="24"/>
      <c r="U10" s="21"/>
      <c r="V10" s="21"/>
      <c r="W10" s="21"/>
      <c r="X10" s="21"/>
      <c r="Y10" s="21"/>
      <c r="Z10" s="21"/>
      <c r="AA10" s="178"/>
    </row>
    <row r="11" spans="1:27" ht="15" hidden="1" customHeight="1">
      <c r="A11" s="22" t="s">
        <v>186</v>
      </c>
      <c r="B11" s="23" t="s">
        <v>26</v>
      </c>
      <c r="C11" s="30" t="s">
        <v>97</v>
      </c>
      <c r="D11" s="37">
        <v>313001000525</v>
      </c>
      <c r="E11" s="30" t="s">
        <v>98</v>
      </c>
      <c r="F11" s="30" t="s">
        <v>99</v>
      </c>
      <c r="G11" s="30" t="s">
        <v>100</v>
      </c>
      <c r="H11" s="36" t="str">
        <f>HYPERLINK("mailto:colegiomixtolapopa@hotmail.com","colegiomixtolapopa@hotmail.com ")</f>
        <v xml:space="preserve">colegiomixtolapopa@hotmail.com </v>
      </c>
      <c r="I11" s="24" t="s">
        <v>189</v>
      </c>
      <c r="J11" s="24" t="s">
        <v>158</v>
      </c>
      <c r="K11" s="10" t="s">
        <v>26</v>
      </c>
      <c r="L11" s="24" t="s">
        <v>101</v>
      </c>
      <c r="M11" s="21"/>
      <c r="N11" s="24" t="s">
        <v>102</v>
      </c>
      <c r="O11" s="24" t="s">
        <v>103</v>
      </c>
      <c r="P11" s="24" t="s">
        <v>104</v>
      </c>
      <c r="Q11" s="24" t="s">
        <v>105</v>
      </c>
      <c r="R11" s="24" t="s">
        <v>189</v>
      </c>
      <c r="S11" s="24" t="s">
        <v>158</v>
      </c>
      <c r="T11" s="24"/>
      <c r="U11" s="21"/>
      <c r="V11" s="21"/>
      <c r="W11" s="21"/>
      <c r="X11" s="21"/>
      <c r="Y11" s="21"/>
      <c r="Z11" s="21"/>
      <c r="AA11" s="178"/>
    </row>
    <row r="12" spans="1:27" ht="15" customHeight="1">
      <c r="A12" s="182" t="s">
        <v>186</v>
      </c>
      <c r="B12" s="10" t="s">
        <v>992</v>
      </c>
      <c r="C12" s="183" t="s">
        <v>198</v>
      </c>
      <c r="D12" s="25">
        <v>108001009783</v>
      </c>
      <c r="E12" s="24" t="s">
        <v>199</v>
      </c>
      <c r="F12" s="24" t="s">
        <v>200</v>
      </c>
      <c r="G12" s="27" t="s">
        <v>201</v>
      </c>
      <c r="H12" s="27"/>
      <c r="I12" s="27" t="s">
        <v>188</v>
      </c>
      <c r="J12" s="27"/>
      <c r="K12" s="10" t="s">
        <v>26</v>
      </c>
      <c r="L12" s="27" t="s">
        <v>202</v>
      </c>
      <c r="M12" s="25"/>
      <c r="N12" s="27"/>
      <c r="O12" s="27"/>
      <c r="P12" s="43"/>
      <c r="Q12" s="44"/>
      <c r="R12" s="24" t="s">
        <v>188</v>
      </c>
      <c r="S12" s="27"/>
      <c r="T12" s="27"/>
      <c r="U12" s="21"/>
      <c r="V12" s="21"/>
      <c r="W12" s="21"/>
      <c r="X12" s="21"/>
      <c r="Y12" s="21"/>
      <c r="Z12" s="21"/>
      <c r="AA12" s="178"/>
    </row>
    <row r="13" spans="1:27" ht="15" customHeight="1">
      <c r="A13" s="182" t="s">
        <v>186</v>
      </c>
      <c r="B13" s="10" t="s">
        <v>992</v>
      </c>
      <c r="C13" s="70" t="s">
        <v>209</v>
      </c>
      <c r="D13" s="25">
        <v>108001003114</v>
      </c>
      <c r="E13" s="24" t="s">
        <v>211</v>
      </c>
      <c r="F13" s="24" t="s">
        <v>212</v>
      </c>
      <c r="G13" s="27"/>
      <c r="H13" s="27"/>
      <c r="I13" s="27" t="s">
        <v>188</v>
      </c>
      <c r="J13" s="27"/>
      <c r="K13" s="10" t="s">
        <v>26</v>
      </c>
      <c r="L13" s="27" t="s">
        <v>215</v>
      </c>
      <c r="M13" s="25"/>
      <c r="N13" s="27"/>
      <c r="O13" s="27"/>
      <c r="P13" s="43"/>
      <c r="Q13" s="44"/>
      <c r="R13" s="24" t="s">
        <v>188</v>
      </c>
      <c r="S13" s="27"/>
      <c r="T13" s="27"/>
      <c r="U13" s="21"/>
      <c r="V13" s="21"/>
      <c r="W13" s="21"/>
      <c r="X13" s="21"/>
      <c r="Y13" s="21"/>
      <c r="Z13" s="21"/>
      <c r="AA13" s="178"/>
    </row>
    <row r="14" spans="1:27" ht="15" customHeight="1">
      <c r="A14" s="182" t="s">
        <v>186</v>
      </c>
      <c r="B14" s="10" t="s">
        <v>992</v>
      </c>
      <c r="C14" s="70" t="s">
        <v>216</v>
      </c>
      <c r="D14" s="25">
        <v>108001003726</v>
      </c>
      <c r="E14" s="24" t="s">
        <v>217</v>
      </c>
      <c r="F14" s="24" t="s">
        <v>218</v>
      </c>
      <c r="G14" s="24" t="s">
        <v>219</v>
      </c>
      <c r="H14" s="24" t="s">
        <v>220</v>
      </c>
      <c r="I14" s="27" t="s">
        <v>188</v>
      </c>
      <c r="J14" s="27"/>
      <c r="K14" s="10" t="s">
        <v>26</v>
      </c>
      <c r="L14" s="27" t="s">
        <v>221</v>
      </c>
      <c r="M14" s="25"/>
      <c r="N14" s="27"/>
      <c r="O14" s="27"/>
      <c r="P14" s="43"/>
      <c r="Q14" s="44"/>
      <c r="R14" s="24" t="s">
        <v>188</v>
      </c>
      <c r="S14" s="27"/>
      <c r="T14" s="27"/>
      <c r="U14" s="21"/>
      <c r="V14" s="21"/>
      <c r="W14" s="21"/>
      <c r="X14" s="21"/>
      <c r="Y14" s="21"/>
      <c r="Z14" s="21"/>
      <c r="AA14" s="178"/>
    </row>
    <row r="15" spans="1:27" ht="15" hidden="1" customHeight="1">
      <c r="A15" s="22" t="s">
        <v>186</v>
      </c>
      <c r="B15" s="10" t="s">
        <v>26</v>
      </c>
      <c r="C15" s="30" t="s">
        <v>263</v>
      </c>
      <c r="D15" s="25">
        <v>408573012835</v>
      </c>
      <c r="E15" s="24" t="s">
        <v>264</v>
      </c>
      <c r="F15" s="24" t="s">
        <v>265</v>
      </c>
      <c r="G15" s="27"/>
      <c r="H15" s="37"/>
      <c r="I15" s="27" t="s">
        <v>266</v>
      </c>
      <c r="J15" s="27"/>
      <c r="K15" s="10" t="s">
        <v>26</v>
      </c>
      <c r="L15" s="24"/>
      <c r="M15" s="25"/>
      <c r="N15" s="24"/>
      <c r="O15" s="24"/>
      <c r="P15" s="24"/>
      <c r="Q15" s="28"/>
      <c r="R15" s="24"/>
      <c r="S15" s="50"/>
      <c r="T15" s="24"/>
      <c r="U15" s="21"/>
      <c r="V15" s="21"/>
      <c r="W15" s="21"/>
      <c r="X15" s="21"/>
      <c r="Y15" s="21"/>
      <c r="Z15" s="21"/>
      <c r="AA15" s="21"/>
    </row>
    <row r="16" spans="1:27" ht="15" hidden="1" customHeight="1">
      <c r="A16" s="22" t="s">
        <v>186</v>
      </c>
      <c r="B16" s="23" t="s">
        <v>26</v>
      </c>
      <c r="C16" s="30" t="s">
        <v>270</v>
      </c>
      <c r="D16" s="25">
        <v>308001001455</v>
      </c>
      <c r="E16" s="24" t="s">
        <v>271</v>
      </c>
      <c r="F16" s="27"/>
      <c r="G16" s="27"/>
      <c r="H16" s="37"/>
      <c r="I16" s="27" t="s">
        <v>266</v>
      </c>
      <c r="J16" s="27"/>
      <c r="K16" s="10" t="s">
        <v>26</v>
      </c>
      <c r="L16" s="24"/>
      <c r="M16" s="25"/>
      <c r="N16" s="24"/>
      <c r="O16" s="11"/>
      <c r="P16" s="35"/>
      <c r="Q16" s="52"/>
      <c r="R16" s="24"/>
      <c r="S16" s="50"/>
      <c r="T16" s="24"/>
      <c r="U16" s="21"/>
      <c r="V16" s="21"/>
      <c r="W16" s="21"/>
      <c r="X16" s="21"/>
      <c r="Y16" s="21"/>
      <c r="Z16" s="21"/>
      <c r="AA16" s="178"/>
    </row>
    <row r="17" spans="1:27" ht="15" hidden="1" customHeight="1">
      <c r="A17" s="22" t="s">
        <v>186</v>
      </c>
      <c r="B17" s="23" t="s">
        <v>26</v>
      </c>
      <c r="C17" s="30" t="s">
        <v>274</v>
      </c>
      <c r="D17" s="25">
        <v>308001073952</v>
      </c>
      <c r="E17" s="27" t="s">
        <v>275</v>
      </c>
      <c r="F17" s="27" t="s">
        <v>276</v>
      </c>
      <c r="G17" s="27" t="s">
        <v>277</v>
      </c>
      <c r="H17" s="45" t="str">
        <f>HYPERLINK("mailto:cmontoya@altamira.edu.co","cmontoya@altamira.edu.co")</f>
        <v>cmontoya@altamira.edu.co</v>
      </c>
      <c r="I17" s="27" t="s">
        <v>266</v>
      </c>
      <c r="J17" s="27" t="s">
        <v>190</v>
      </c>
      <c r="K17" s="10" t="s">
        <v>26</v>
      </c>
      <c r="L17" s="25" t="s">
        <v>278</v>
      </c>
      <c r="M17" s="25"/>
      <c r="N17" s="27" t="s">
        <v>279</v>
      </c>
      <c r="O17" s="11"/>
      <c r="P17" s="43" t="s">
        <v>280</v>
      </c>
      <c r="Q17" s="21"/>
      <c r="R17" s="27" t="s">
        <v>172</v>
      </c>
      <c r="S17" s="27" t="s">
        <v>173</v>
      </c>
      <c r="T17" s="27" t="s">
        <v>172</v>
      </c>
      <c r="U17" s="21"/>
      <c r="V17" s="21"/>
      <c r="W17" s="21"/>
      <c r="X17" s="21"/>
      <c r="Y17" s="21"/>
      <c r="Z17" s="21"/>
      <c r="AA17" s="178"/>
    </row>
    <row r="18" spans="1:27" ht="15" hidden="1" customHeight="1">
      <c r="A18" s="22" t="s">
        <v>186</v>
      </c>
      <c r="B18" s="23" t="s">
        <v>26</v>
      </c>
      <c r="C18" s="30" t="s">
        <v>281</v>
      </c>
      <c r="D18" s="25">
        <v>308001101153</v>
      </c>
      <c r="E18" s="27" t="s">
        <v>282</v>
      </c>
      <c r="F18" s="27" t="s">
        <v>283</v>
      </c>
      <c r="G18" s="27" t="s">
        <v>284</v>
      </c>
      <c r="H18" s="37" t="s">
        <v>285</v>
      </c>
      <c r="I18" s="27" t="s">
        <v>266</v>
      </c>
      <c r="J18" s="27"/>
      <c r="K18" s="10" t="s">
        <v>26</v>
      </c>
      <c r="L18" s="25" t="s">
        <v>286</v>
      </c>
      <c r="M18" s="25">
        <v>208573000072</v>
      </c>
      <c r="N18" s="24" t="s">
        <v>287</v>
      </c>
      <c r="O18" s="11">
        <v>5895007</v>
      </c>
      <c r="P18" s="35" t="s">
        <v>288</v>
      </c>
      <c r="Q18" s="24"/>
      <c r="R18" s="27" t="s">
        <v>172</v>
      </c>
      <c r="S18" s="27" t="s">
        <v>173</v>
      </c>
      <c r="T18" s="27" t="s">
        <v>172</v>
      </c>
      <c r="U18" s="21"/>
      <c r="V18" s="21"/>
      <c r="W18" s="21"/>
      <c r="X18" s="21"/>
      <c r="Y18" s="21"/>
      <c r="Z18" s="21"/>
      <c r="AA18" s="178"/>
    </row>
    <row r="19" spans="1:27" ht="15" customHeight="1">
      <c r="A19" s="182" t="s">
        <v>727</v>
      </c>
      <c r="B19" s="101" t="s">
        <v>992</v>
      </c>
      <c r="C19" s="24" t="s">
        <v>766</v>
      </c>
      <c r="D19" s="25">
        <v>176001001729</v>
      </c>
      <c r="E19" s="24" t="s">
        <v>767</v>
      </c>
      <c r="F19" s="24">
        <v>4462311</v>
      </c>
      <c r="G19" s="68" t="s">
        <v>422</v>
      </c>
      <c r="H19" s="24" t="s">
        <v>768</v>
      </c>
      <c r="I19" s="24" t="s">
        <v>367</v>
      </c>
      <c r="J19" s="24" t="s">
        <v>368</v>
      </c>
      <c r="K19" s="10" t="s">
        <v>26</v>
      </c>
      <c r="L19" s="130" t="s">
        <v>769</v>
      </c>
      <c r="M19" s="25">
        <v>176001001681</v>
      </c>
      <c r="N19" s="24" t="s">
        <v>770</v>
      </c>
      <c r="O19" s="24">
        <v>4413443</v>
      </c>
      <c r="P19" s="24" t="s">
        <v>771</v>
      </c>
      <c r="Q19" s="47"/>
      <c r="R19" s="47" t="s">
        <v>367</v>
      </c>
      <c r="S19" s="47" t="s">
        <v>371</v>
      </c>
      <c r="T19" s="24" t="s">
        <v>372</v>
      </c>
      <c r="U19" s="21"/>
      <c r="V19" s="21"/>
      <c r="W19" s="21"/>
      <c r="X19" s="21"/>
      <c r="Y19" s="21"/>
      <c r="Z19" s="21"/>
      <c r="AA19" s="178"/>
    </row>
    <row r="20" spans="1:27" ht="15" customHeight="1">
      <c r="A20" s="182" t="s">
        <v>727</v>
      </c>
      <c r="B20" s="101" t="s">
        <v>992</v>
      </c>
      <c r="C20" s="139" t="s">
        <v>772</v>
      </c>
      <c r="D20" s="25">
        <v>176001004531</v>
      </c>
      <c r="E20" s="24" t="s">
        <v>773</v>
      </c>
      <c r="F20" s="24" t="s">
        <v>774</v>
      </c>
      <c r="G20" s="68" t="s">
        <v>775</v>
      </c>
      <c r="H20" s="28" t="str">
        <f>HYPERLINK("mailto:normasuperiorcali@hotmail.com","normasuperiorcali@hotmail.com")</f>
        <v>normasuperiorcali@hotmail.com</v>
      </c>
      <c r="I20" s="24" t="s">
        <v>367</v>
      </c>
      <c r="J20" s="24" t="s">
        <v>368</v>
      </c>
      <c r="K20" s="10" t="s">
        <v>26</v>
      </c>
      <c r="L20" s="130" t="s">
        <v>776</v>
      </c>
      <c r="M20" s="25"/>
      <c r="N20" s="24"/>
      <c r="O20" s="41">
        <v>3154479539</v>
      </c>
      <c r="P20" s="24" t="s">
        <v>777</v>
      </c>
      <c r="Q20" s="119" t="str">
        <f>HYPERLINK("mailto:lictorium@gmail.com","lictorium@gmail.com")</f>
        <v>lictorium@gmail.com</v>
      </c>
      <c r="R20" s="47" t="s">
        <v>367</v>
      </c>
      <c r="S20" s="47" t="s">
        <v>371</v>
      </c>
      <c r="T20" s="24" t="s">
        <v>372</v>
      </c>
      <c r="U20" s="21"/>
      <c r="V20" s="21"/>
      <c r="W20" s="21"/>
      <c r="X20" s="21"/>
      <c r="Y20" s="21"/>
      <c r="Z20" s="21"/>
      <c r="AA20" s="178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1"/>
      <c r="V21" s="21"/>
      <c r="W21" s="21"/>
      <c r="X21" s="21"/>
      <c r="Y21" s="21"/>
      <c r="Z21" s="21"/>
      <c r="AA21" s="178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A1:AA20">
    <filterColumn colId="8">
      <filters>
        <filter val="BARRANQUILLA"/>
        <filter val="CALI"/>
        <filter val="PUERTO COLOMBIA "/>
      </filters>
    </filterColumn>
  </autoFilter>
  <hyperlinks>
    <hyperlink ref="H2" r:id="rId1" display="mailto:rectoria@salesianoscartagena.edu.co"/>
    <hyperlink ref="Q2" r:id="rId2" display="mailto:maggyr7@hotmail.com"/>
    <hyperlink ref="H3" r:id="rId3" display="mailto:marite@montessoricartagena.edu.co"/>
    <hyperlink ref="Q3" r:id="rId4" display="mailto:elsigarrido@hotmail.com"/>
    <hyperlink ref="Q4" r:id="rId5" display="mailto:iepuertorey@hotmail.com"/>
    <hyperlink ref="H5" r:id="rId6" display="mailto:colegiodelasallecartagena@hotmail.com"/>
    <hyperlink ref="Q5" r:id="rId7" display="mailto:ritarosa50@hotmail.com"/>
    <hyperlink ref="H6" r:id="rId8" display="mailto:colegiolaanunciacion@gmail.com"/>
    <hyperlink ref="Q6" r:id="rId9" display="mailto:ieantonionarino@hotmail.com;"/>
    <hyperlink ref="H7" r:id="rId10" display="mailto:ynunez@comfenalco.com"/>
    <hyperlink ref="Q7" r:id="rId11" display="mailto:aceuriel@hotmail.com"/>
    <hyperlink ref="H8" r:id="rId12" display="mailto:korhal22@hotmail.com"/>
    <hyperlink ref="Q8" r:id="rId13" display="mailto:joaco2143@hotmail.com"/>
    <hyperlink ref="H9" r:id="rId14" display="mailto:colbifficartagena@yahoo.es"/>
    <hyperlink ref="Q9" r:id="rId15" display="mailto:sanjuandamasco@hotmail.com"/>
    <hyperlink ref="H10" r:id="rId16" display="mailto:hgonzalez@comfamiliar.org"/>
    <hyperlink ref="Q10" r:id="rId17" display="mailto:marianarias65@hotmail.com"/>
    <hyperlink ref="H11" r:id="rId18" display="mailto:colegiomixtolapopa@hotmail.com"/>
    <hyperlink ref="H17" r:id="rId19" display="mailto:cmontoya@altamira.edu.co"/>
    <hyperlink ref="H20" r:id="rId20" display="mailto:normasuperiorcali@hotmail.com"/>
    <hyperlink ref="Q20" r:id="rId21" display="mailto:lictorium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25" defaultRowHeight="15" customHeight="1"/>
  <cols>
    <col min="1" max="1" width="8.375" customWidth="1"/>
    <col min="2" max="2" width="3" customWidth="1"/>
    <col min="3" max="3" width="8" customWidth="1"/>
    <col min="4" max="4" width="19.375" customWidth="1"/>
    <col min="5" max="8" width="5.625" customWidth="1"/>
    <col min="9" max="9" width="11.25" customWidth="1"/>
    <col min="10" max="12" width="5.625" customWidth="1"/>
    <col min="13" max="13" width="2.375" customWidth="1"/>
    <col min="14" max="14" width="17.25" customWidth="1"/>
    <col min="15" max="28" width="5.625" customWidth="1"/>
    <col min="29" max="29" width="8.875" customWidth="1"/>
  </cols>
  <sheetData>
    <row r="1" spans="1:29" ht="15" customHeight="1">
      <c r="A1" s="37" t="s">
        <v>0</v>
      </c>
      <c r="B1" s="37" t="s">
        <v>1</v>
      </c>
      <c r="C1" s="15" t="s">
        <v>1053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1054</v>
      </c>
      <c r="K1" s="37"/>
      <c r="L1" s="37" t="s">
        <v>9</v>
      </c>
      <c r="M1" s="37" t="s">
        <v>1</v>
      </c>
      <c r="N1" s="6" t="s">
        <v>11</v>
      </c>
      <c r="O1" s="37" t="s">
        <v>13</v>
      </c>
      <c r="P1" s="37" t="s">
        <v>14</v>
      </c>
      <c r="Q1" s="37" t="s">
        <v>5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178"/>
    </row>
    <row r="2" spans="1:29" ht="15" hidden="1" customHeight="1">
      <c r="A2" s="9" t="s">
        <v>15</v>
      </c>
      <c r="B2" s="11" t="s">
        <v>26</v>
      </c>
      <c r="C2" s="11"/>
      <c r="D2" s="11" t="s">
        <v>30</v>
      </c>
      <c r="E2" s="12">
        <v>305001004200</v>
      </c>
      <c r="F2" s="12" t="s">
        <v>46</v>
      </c>
      <c r="G2" s="13">
        <v>2642055</v>
      </c>
      <c r="H2" s="13" t="s">
        <v>55</v>
      </c>
      <c r="I2" s="13" t="s">
        <v>56</v>
      </c>
      <c r="J2" s="11" t="s">
        <v>57</v>
      </c>
      <c r="K2" s="11"/>
      <c r="L2" s="11" t="s">
        <v>58</v>
      </c>
      <c r="M2" s="11" t="s">
        <v>26</v>
      </c>
      <c r="N2" s="11" t="s">
        <v>59</v>
      </c>
      <c r="O2" s="12">
        <v>105001000868</v>
      </c>
      <c r="P2" s="15" t="s">
        <v>60</v>
      </c>
      <c r="Q2" s="11" t="s">
        <v>69</v>
      </c>
      <c r="R2" s="11" t="s">
        <v>70</v>
      </c>
      <c r="S2" s="17" t="str">
        <f>HYPERLINK("mailto:ierv14@yahoo.es","ierv14@yahoo.es")</f>
        <v>ierv14@yahoo.es</v>
      </c>
      <c r="T2" s="11" t="s">
        <v>71</v>
      </c>
      <c r="U2" s="19" t="s">
        <v>72</v>
      </c>
      <c r="V2" s="20" t="s">
        <v>71</v>
      </c>
      <c r="W2" s="21"/>
      <c r="X2" s="21"/>
      <c r="Y2" s="21"/>
      <c r="Z2" s="21"/>
      <c r="AA2" s="21"/>
      <c r="AB2" s="21"/>
      <c r="AC2" s="178"/>
    </row>
    <row r="3" spans="1:29" ht="15" hidden="1" customHeight="1">
      <c r="A3" s="22" t="s">
        <v>15</v>
      </c>
      <c r="B3" s="24" t="s">
        <v>26</v>
      </c>
      <c r="C3" s="24" t="s">
        <v>1055</v>
      </c>
      <c r="D3" s="24" t="s">
        <v>106</v>
      </c>
      <c r="E3" s="25">
        <v>305001003599</v>
      </c>
      <c r="F3" s="25" t="s">
        <v>107</v>
      </c>
      <c r="G3" s="26">
        <v>4133737</v>
      </c>
      <c r="H3" s="26" t="s">
        <v>108</v>
      </c>
      <c r="I3" s="26" t="s">
        <v>109</v>
      </c>
      <c r="J3" s="27" t="s">
        <v>57</v>
      </c>
      <c r="K3" s="27"/>
      <c r="L3" s="27" t="s">
        <v>58</v>
      </c>
      <c r="M3" s="11" t="s">
        <v>26</v>
      </c>
      <c r="N3" s="24" t="s">
        <v>110</v>
      </c>
      <c r="O3" s="25">
        <v>205615000397</v>
      </c>
      <c r="P3" s="24" t="s">
        <v>111</v>
      </c>
      <c r="Q3" s="24" t="s">
        <v>112</v>
      </c>
      <c r="R3" s="24" t="s">
        <v>113</v>
      </c>
      <c r="S3" s="28" t="str">
        <f>HYPERLINK("mailto:baltazarsalazar2012@gmail.com","baltazarsalazar2012@gmail.com")</f>
        <v>baltazarsalazar2012@gmail.com</v>
      </c>
      <c r="T3" s="24" t="s">
        <v>114</v>
      </c>
      <c r="U3" s="29" t="s">
        <v>72</v>
      </c>
      <c r="V3" s="30" t="s">
        <v>114</v>
      </c>
      <c r="W3" s="21"/>
      <c r="X3" s="21"/>
      <c r="Y3" s="21"/>
      <c r="Z3" s="21"/>
      <c r="AA3" s="21"/>
      <c r="AB3" s="21"/>
      <c r="AC3" s="178"/>
    </row>
    <row r="4" spans="1:29" ht="15" hidden="1" customHeight="1">
      <c r="A4" s="22" t="s">
        <v>15</v>
      </c>
      <c r="B4" s="24" t="s">
        <v>26</v>
      </c>
      <c r="C4" s="24" t="s">
        <v>1055</v>
      </c>
      <c r="D4" s="27" t="s">
        <v>115</v>
      </c>
      <c r="E4" s="25">
        <v>405615001180</v>
      </c>
      <c r="F4" s="25" t="s">
        <v>116</v>
      </c>
      <c r="G4" s="26">
        <v>5372001</v>
      </c>
      <c r="H4" s="26" t="s">
        <v>117</v>
      </c>
      <c r="I4" s="26" t="s">
        <v>118</v>
      </c>
      <c r="J4" s="27" t="s">
        <v>119</v>
      </c>
      <c r="K4" s="27"/>
      <c r="L4" s="27" t="s">
        <v>58</v>
      </c>
      <c r="M4" s="11" t="s">
        <v>26</v>
      </c>
      <c r="N4" s="25" t="s">
        <v>120</v>
      </c>
      <c r="O4" s="25">
        <v>205615000401</v>
      </c>
      <c r="P4" s="24" t="s">
        <v>121</v>
      </c>
      <c r="Q4" s="24" t="s">
        <v>122</v>
      </c>
      <c r="R4" s="24" t="s">
        <v>123</v>
      </c>
      <c r="S4" s="28" t="str">
        <f>HYPERLINK("mailto:info@barroblanco.edu.co","info@barroblanco.edu.co")</f>
        <v>info@barroblanco.edu.co</v>
      </c>
      <c r="T4" s="24" t="s">
        <v>114</v>
      </c>
      <c r="U4" s="29" t="s">
        <v>72</v>
      </c>
      <c r="V4" s="30" t="s">
        <v>114</v>
      </c>
      <c r="W4" s="21"/>
      <c r="X4" s="21"/>
      <c r="Y4" s="21"/>
      <c r="Z4" s="21"/>
      <c r="AA4" s="21"/>
      <c r="AB4" s="21"/>
      <c r="AC4" s="178"/>
    </row>
    <row r="5" spans="1:29" ht="15" hidden="1" customHeight="1">
      <c r="A5" s="22" t="s">
        <v>15</v>
      </c>
      <c r="B5" s="24" t="s">
        <v>26</v>
      </c>
      <c r="C5" s="27"/>
      <c r="D5" s="27" t="s">
        <v>124</v>
      </c>
      <c r="E5" s="25">
        <v>305631000121</v>
      </c>
      <c r="F5" s="26" t="s">
        <v>125</v>
      </c>
      <c r="G5" s="26">
        <v>3054000</v>
      </c>
      <c r="H5" s="26" t="s">
        <v>126</v>
      </c>
      <c r="I5" s="26" t="s">
        <v>127</v>
      </c>
      <c r="J5" s="27" t="s">
        <v>128</v>
      </c>
      <c r="K5" s="27"/>
      <c r="L5" s="27" t="s">
        <v>58</v>
      </c>
      <c r="M5" s="11" t="s">
        <v>26</v>
      </c>
      <c r="N5" s="24" t="s">
        <v>129</v>
      </c>
      <c r="O5" s="25">
        <v>105631000050</v>
      </c>
      <c r="P5" s="24" t="s">
        <v>130</v>
      </c>
      <c r="Q5" s="24">
        <v>2880831</v>
      </c>
      <c r="R5" s="24" t="s">
        <v>131</v>
      </c>
      <c r="S5" s="24" t="s">
        <v>132</v>
      </c>
      <c r="T5" s="29" t="s">
        <v>133</v>
      </c>
      <c r="U5" s="29" t="s">
        <v>72</v>
      </c>
      <c r="V5" s="31" t="s">
        <v>133</v>
      </c>
      <c r="W5" s="21"/>
      <c r="X5" s="21"/>
      <c r="Y5" s="21"/>
      <c r="Z5" s="21"/>
      <c r="AA5" s="21"/>
      <c r="AB5" s="21"/>
      <c r="AC5" s="178"/>
    </row>
    <row r="6" spans="1:29" ht="15" hidden="1" customHeight="1">
      <c r="A6" s="22" t="s">
        <v>15</v>
      </c>
      <c r="B6" s="24" t="s">
        <v>26</v>
      </c>
      <c r="C6" s="24"/>
      <c r="D6" s="24" t="s">
        <v>134</v>
      </c>
      <c r="E6" s="25">
        <v>305001003955</v>
      </c>
      <c r="F6" s="26" t="s">
        <v>135</v>
      </c>
      <c r="G6" s="26">
        <v>2606009</v>
      </c>
      <c r="H6" s="26" t="s">
        <v>136</v>
      </c>
      <c r="I6" s="26" t="s">
        <v>137</v>
      </c>
      <c r="J6" s="24" t="s">
        <v>57</v>
      </c>
      <c r="K6" s="24"/>
      <c r="L6" s="24" t="s">
        <v>58</v>
      </c>
      <c r="M6" s="11" t="s">
        <v>26</v>
      </c>
      <c r="N6" s="24" t="s">
        <v>138</v>
      </c>
      <c r="O6" s="25">
        <v>105615000236</v>
      </c>
      <c r="P6" s="24" t="s">
        <v>139</v>
      </c>
      <c r="Q6" s="24" t="s">
        <v>140</v>
      </c>
      <c r="R6" s="24" t="s">
        <v>141</v>
      </c>
      <c r="S6" s="28" t="str">
        <f>HYPERLINK("mailto:marianotobon@gmail.com","marianotobon@gmail.com ")</f>
        <v xml:space="preserve">marianotobon@gmail.com </v>
      </c>
      <c r="T6" s="24" t="s">
        <v>119</v>
      </c>
      <c r="U6" s="24" t="s">
        <v>72</v>
      </c>
      <c r="V6" s="24" t="s">
        <v>119</v>
      </c>
      <c r="W6" s="21"/>
      <c r="X6" s="21"/>
      <c r="Y6" s="21"/>
      <c r="Z6" s="21"/>
      <c r="AA6" s="21"/>
      <c r="AB6" s="21"/>
      <c r="AC6" s="178"/>
    </row>
    <row r="7" spans="1:29" ht="15" hidden="1" customHeight="1">
      <c r="A7" s="22" t="s">
        <v>15</v>
      </c>
      <c r="B7" s="24" t="s">
        <v>26</v>
      </c>
      <c r="C7" s="27"/>
      <c r="D7" s="27" t="s">
        <v>142</v>
      </c>
      <c r="E7" s="25">
        <v>305001003769</v>
      </c>
      <c r="F7" s="26" t="s">
        <v>143</v>
      </c>
      <c r="G7" s="26">
        <v>2686034</v>
      </c>
      <c r="H7" s="26" t="s">
        <v>144</v>
      </c>
      <c r="I7" s="25" t="s">
        <v>145</v>
      </c>
      <c r="J7" s="24" t="s">
        <v>57</v>
      </c>
      <c r="K7" s="24"/>
      <c r="L7" s="24" t="s">
        <v>58</v>
      </c>
      <c r="M7" s="11" t="s">
        <v>26</v>
      </c>
      <c r="N7" s="25" t="s">
        <v>146</v>
      </c>
      <c r="O7" s="25">
        <v>205615000133</v>
      </c>
      <c r="P7" s="24" t="s">
        <v>147</v>
      </c>
      <c r="Q7" s="24" t="s">
        <v>148</v>
      </c>
      <c r="R7" s="24" t="s">
        <v>149</v>
      </c>
      <c r="S7" s="28" t="str">
        <f>HYPERLINK("mailto:iesb627@hotmail.com%20,angelacastanog1234@hotmail.com","iesb627@hotmail.com ,angelacastanog1234@hotmail.com")</f>
        <v>iesb627@hotmail.com ,angelacastanog1234@hotmail.com</v>
      </c>
      <c r="T7" s="24" t="s">
        <v>114</v>
      </c>
      <c r="U7" s="29" t="s">
        <v>72</v>
      </c>
      <c r="V7" s="30" t="s">
        <v>114</v>
      </c>
      <c r="W7" s="21"/>
      <c r="X7" s="21"/>
      <c r="Y7" s="21"/>
      <c r="Z7" s="21"/>
      <c r="AA7" s="21"/>
      <c r="AB7" s="21"/>
      <c r="AC7" s="178"/>
    </row>
    <row r="8" spans="1:29" ht="15" hidden="1" customHeight="1">
      <c r="A8" s="22" t="s">
        <v>15</v>
      </c>
      <c r="B8" s="24" t="s">
        <v>26</v>
      </c>
      <c r="C8" s="24" t="s">
        <v>1055</v>
      </c>
      <c r="D8" s="24" t="s">
        <v>150</v>
      </c>
      <c r="E8" s="25">
        <v>305001005176</v>
      </c>
      <c r="F8" s="26" t="s">
        <v>151</v>
      </c>
      <c r="G8" s="26">
        <v>2300200</v>
      </c>
      <c r="H8" s="26" t="s">
        <v>152</v>
      </c>
      <c r="I8" s="26" t="s">
        <v>153</v>
      </c>
      <c r="J8" s="24" t="s">
        <v>57</v>
      </c>
      <c r="K8" s="24"/>
      <c r="L8" s="24" t="s">
        <v>58</v>
      </c>
      <c r="M8" s="11" t="s">
        <v>26</v>
      </c>
      <c r="N8" s="24" t="s">
        <v>154</v>
      </c>
      <c r="O8" s="25">
        <v>105001001805</v>
      </c>
      <c r="P8" s="24" t="s">
        <v>155</v>
      </c>
      <c r="Q8" s="24">
        <v>5286518</v>
      </c>
      <c r="R8" s="24" t="s">
        <v>156</v>
      </c>
      <c r="S8" s="28" t="str">
        <f>HYPERLINK("mailto:ie.feyalegriapopular@gmail.com","ie.feyalegriapopular@gmail.com")</f>
        <v>ie.feyalegriapopular@gmail.com</v>
      </c>
      <c r="T8" s="24" t="s">
        <v>71</v>
      </c>
      <c r="U8" s="24" t="s">
        <v>72</v>
      </c>
      <c r="V8" s="24" t="s">
        <v>71</v>
      </c>
      <c r="W8" s="21"/>
      <c r="X8" s="21"/>
      <c r="Y8" s="21"/>
      <c r="Z8" s="21"/>
      <c r="AA8" s="21"/>
      <c r="AB8" s="21"/>
      <c r="AC8" s="178"/>
    </row>
    <row r="9" spans="1:29" ht="15" hidden="1" customHeight="1">
      <c r="A9" s="22" t="s">
        <v>15</v>
      </c>
      <c r="B9" s="24" t="s">
        <v>26</v>
      </c>
      <c r="C9" s="24"/>
      <c r="D9" s="24" t="s">
        <v>857</v>
      </c>
      <c r="E9" s="25">
        <v>305088000868</v>
      </c>
      <c r="F9" s="26" t="s">
        <v>858</v>
      </c>
      <c r="G9" s="26">
        <v>4628257</v>
      </c>
      <c r="H9" s="26" t="s">
        <v>859</v>
      </c>
      <c r="I9" s="33" t="s">
        <v>860</v>
      </c>
      <c r="J9" s="24" t="s">
        <v>57</v>
      </c>
      <c r="K9" s="24"/>
      <c r="L9" s="24" t="s">
        <v>58</v>
      </c>
      <c r="M9" s="11" t="s">
        <v>26</v>
      </c>
      <c r="N9" s="24" t="s">
        <v>160</v>
      </c>
      <c r="O9" s="25">
        <v>105088001415</v>
      </c>
      <c r="P9" s="24" t="s">
        <v>161</v>
      </c>
      <c r="Q9" s="24">
        <v>4821412</v>
      </c>
      <c r="R9" s="24" t="s">
        <v>162</v>
      </c>
      <c r="S9" s="28" t="str">
        <f>HYPERLINK("mailto:iesantajuana@gmail.com","iesantajuana@gmail.com")</f>
        <v>iesantajuana@gmail.com</v>
      </c>
      <c r="T9" s="24" t="s">
        <v>163</v>
      </c>
      <c r="U9" s="29" t="s">
        <v>72</v>
      </c>
      <c r="V9" s="24" t="s">
        <v>163</v>
      </c>
      <c r="W9" s="21"/>
      <c r="X9" s="21"/>
      <c r="Y9" s="21"/>
      <c r="Z9" s="21"/>
      <c r="AA9" s="21"/>
      <c r="AB9" s="21"/>
      <c r="AC9" s="178"/>
    </row>
    <row r="10" spans="1:29" ht="15" hidden="1" customHeight="1">
      <c r="A10" s="22" t="s">
        <v>15</v>
      </c>
      <c r="B10" s="24" t="s">
        <v>26</v>
      </c>
      <c r="C10" s="24" t="s">
        <v>1055</v>
      </c>
      <c r="D10" s="24" t="s">
        <v>164</v>
      </c>
      <c r="E10" s="25">
        <v>305001006784</v>
      </c>
      <c r="F10" s="25" t="s">
        <v>165</v>
      </c>
      <c r="G10" s="26">
        <v>3211166</v>
      </c>
      <c r="H10" s="26" t="s">
        <v>166</v>
      </c>
      <c r="I10" s="34" t="s">
        <v>167</v>
      </c>
      <c r="J10" s="24" t="s">
        <v>57</v>
      </c>
      <c r="K10" s="24"/>
      <c r="L10" s="24" t="s">
        <v>58</v>
      </c>
      <c r="M10" s="11" t="s">
        <v>26</v>
      </c>
      <c r="N10" s="24" t="s">
        <v>168</v>
      </c>
      <c r="O10" s="25">
        <v>252520000169</v>
      </c>
      <c r="P10" s="24" t="s">
        <v>169</v>
      </c>
      <c r="Q10" s="24" t="s">
        <v>170</v>
      </c>
      <c r="R10" s="35" t="s">
        <v>171</v>
      </c>
      <c r="S10" s="36" t="str">
        <f>HYPERLINK("mailto:ieagroecologicalaplaya@gmail.com","ieagroecologicalaplaya@gmail.com ")</f>
        <v xml:space="preserve">ieagroecologicalaplaya@gmail.com </v>
      </c>
      <c r="T10" s="24" t="s">
        <v>174</v>
      </c>
      <c r="U10" s="24" t="s">
        <v>174</v>
      </c>
      <c r="V10" s="30" t="s">
        <v>175</v>
      </c>
      <c r="W10" s="21"/>
      <c r="X10" s="21"/>
      <c r="Y10" s="21"/>
      <c r="Z10" s="21"/>
      <c r="AA10" s="21"/>
      <c r="AB10" s="21"/>
      <c r="AC10" s="178"/>
    </row>
    <row r="11" spans="1:29" ht="15" hidden="1" customHeight="1">
      <c r="A11" s="22" t="s">
        <v>15</v>
      </c>
      <c r="B11" s="24" t="s">
        <v>26</v>
      </c>
      <c r="C11" s="30"/>
      <c r="D11" s="30" t="s">
        <v>176</v>
      </c>
      <c r="E11" s="25">
        <v>305266000583</v>
      </c>
      <c r="F11" s="25" t="s">
        <v>177</v>
      </c>
      <c r="G11" s="25" t="s">
        <v>178</v>
      </c>
      <c r="H11" s="26" t="s">
        <v>179</v>
      </c>
      <c r="I11" s="26" t="s">
        <v>180</v>
      </c>
      <c r="J11" s="24" t="s">
        <v>181</v>
      </c>
      <c r="K11" s="24"/>
      <c r="L11" s="24" t="s">
        <v>58</v>
      </c>
      <c r="M11" s="11" t="s">
        <v>26</v>
      </c>
      <c r="N11" s="24" t="s">
        <v>182</v>
      </c>
      <c r="O11" s="25">
        <v>105001012106</v>
      </c>
      <c r="P11" s="24" t="s">
        <v>183</v>
      </c>
      <c r="Q11" s="24" t="s">
        <v>184</v>
      </c>
      <c r="R11" s="24" t="s">
        <v>185</v>
      </c>
      <c r="S11" s="28" t="str">
        <f>HYPERLINK("mailto:rectoria@juanmariacespedes.edu.co","rectoria@juanmariacespedes.edu.co")</f>
        <v>rectoria@juanmariacespedes.edu.co</v>
      </c>
      <c r="T11" s="24" t="s">
        <v>57</v>
      </c>
      <c r="U11" s="24" t="s">
        <v>72</v>
      </c>
      <c r="V11" s="20" t="s">
        <v>71</v>
      </c>
      <c r="W11" s="21"/>
      <c r="X11" s="21"/>
      <c r="Y11" s="21"/>
      <c r="Z11" s="21"/>
      <c r="AA11" s="21"/>
      <c r="AB11" s="21"/>
      <c r="AC11" s="178"/>
    </row>
    <row r="12" spans="1:29" ht="15" hidden="1" customHeight="1">
      <c r="A12" s="22" t="s">
        <v>186</v>
      </c>
      <c r="B12" s="24" t="s">
        <v>26</v>
      </c>
      <c r="C12" s="30"/>
      <c r="D12" s="30" t="s">
        <v>10</v>
      </c>
      <c r="E12" s="37">
        <v>313001000924</v>
      </c>
      <c r="F12" s="30" t="s">
        <v>12</v>
      </c>
      <c r="G12" s="30" t="s">
        <v>16</v>
      </c>
      <c r="H12" s="30" t="s">
        <v>17</v>
      </c>
      <c r="I12" s="38" t="str">
        <f>HYPERLINK("mailto:rectoria@salesianoscartagena.edu.co"," rectoria@salesianoscartagena.edu.co ")</f>
        <v xml:space="preserve"> rectoria@salesianoscartagena.edu.co </v>
      </c>
      <c r="J12" s="24" t="s">
        <v>189</v>
      </c>
      <c r="K12" s="24"/>
      <c r="L12" s="24" t="s">
        <v>158</v>
      </c>
      <c r="M12" s="11" t="s">
        <v>26</v>
      </c>
      <c r="N12" s="24" t="s">
        <v>18</v>
      </c>
      <c r="O12" s="21">
        <v>113001000879</v>
      </c>
      <c r="P12" s="24" t="s">
        <v>19</v>
      </c>
      <c r="Q12" s="24" t="s">
        <v>20</v>
      </c>
      <c r="R12" s="24" t="s">
        <v>21</v>
      </c>
      <c r="S12" s="39" t="str">
        <f>HYPERLINK("mailto:maggyr7@hotmail.com","maggyr7@hotmail.com; hermoso0122@hotmail.com; iesantamaria@colombia.com ")</f>
        <v xml:space="preserve">maggyr7@hotmail.com; hermoso0122@hotmail.com; iesantamaria@colombia.com </v>
      </c>
      <c r="T12" s="24" t="s">
        <v>189</v>
      </c>
      <c r="U12" s="24" t="s">
        <v>158</v>
      </c>
      <c r="V12" s="24"/>
      <c r="W12" s="21"/>
      <c r="X12" s="21"/>
      <c r="Y12" s="21"/>
      <c r="Z12" s="21"/>
      <c r="AA12" s="21"/>
      <c r="AB12" s="21"/>
      <c r="AC12" s="178"/>
    </row>
    <row r="13" spans="1:29" ht="15" hidden="1" customHeight="1">
      <c r="A13" s="22" t="s">
        <v>186</v>
      </c>
      <c r="B13" s="24" t="s">
        <v>26</v>
      </c>
      <c r="C13" s="30"/>
      <c r="D13" s="30" t="s">
        <v>22</v>
      </c>
      <c r="E13" s="37">
        <v>313001002277</v>
      </c>
      <c r="F13" s="30" t="s">
        <v>23</v>
      </c>
      <c r="G13" s="30" t="s">
        <v>24</v>
      </c>
      <c r="H13" s="30" t="s">
        <v>25</v>
      </c>
      <c r="I13" s="38" t="str">
        <f>HYPERLINK("mailto:marite@montessoricartagena.edu.co"," marite@montessoricartagena.edu.co ")</f>
        <v xml:space="preserve"> marite@montessoricartagena.edu.co </v>
      </c>
      <c r="J13" s="24" t="s">
        <v>189</v>
      </c>
      <c r="K13" s="24"/>
      <c r="L13" s="24" t="s">
        <v>158</v>
      </c>
      <c r="M13" s="11" t="s">
        <v>26</v>
      </c>
      <c r="N13" s="24" t="s">
        <v>27</v>
      </c>
      <c r="O13" s="21">
        <v>113001000160</v>
      </c>
      <c r="P13" s="24" t="s">
        <v>28</v>
      </c>
      <c r="Q13" s="24">
        <v>6562618</v>
      </c>
      <c r="R13" s="24" t="s">
        <v>29</v>
      </c>
      <c r="S13" s="39" t="str">
        <f>HYPERLINK("mailto:elsigarrido@hotmail.com"," elsigarrido@hotmail.com ")</f>
        <v xml:space="preserve"> elsigarrido@hotmail.com </v>
      </c>
      <c r="T13" s="24" t="s">
        <v>189</v>
      </c>
      <c r="U13" s="24" t="s">
        <v>158</v>
      </c>
      <c r="V13" s="24"/>
      <c r="W13" s="21"/>
      <c r="X13" s="21"/>
      <c r="Y13" s="21"/>
      <c r="Z13" s="21"/>
      <c r="AA13" s="21"/>
      <c r="AB13" s="21"/>
      <c r="AC13" s="178"/>
    </row>
    <row r="14" spans="1:29" ht="15" hidden="1" customHeight="1">
      <c r="A14" s="22" t="s">
        <v>186</v>
      </c>
      <c r="B14" s="24" t="s">
        <v>26</v>
      </c>
      <c r="C14" s="30"/>
      <c r="D14" s="30" t="s">
        <v>31</v>
      </c>
      <c r="E14" s="37">
        <v>313001008429</v>
      </c>
      <c r="F14" s="30" t="s">
        <v>32</v>
      </c>
      <c r="G14" s="30" t="s">
        <v>33</v>
      </c>
      <c r="H14" s="30" t="s">
        <v>34</v>
      </c>
      <c r="I14" s="192"/>
      <c r="J14" s="24" t="s">
        <v>189</v>
      </c>
      <c r="K14" s="24"/>
      <c r="L14" s="24" t="s">
        <v>158</v>
      </c>
      <c r="M14" s="11" t="s">
        <v>26</v>
      </c>
      <c r="N14" s="24" t="s">
        <v>35</v>
      </c>
      <c r="O14" s="194">
        <v>213001000075</v>
      </c>
      <c r="P14" s="24" t="s">
        <v>36</v>
      </c>
      <c r="Q14" s="24">
        <v>3166161966</v>
      </c>
      <c r="R14" s="24" t="s">
        <v>37</v>
      </c>
      <c r="S14" s="39" t="str">
        <f>HYPERLINK("mailto:iepuertorey@hotmail.com","iepuertorey@hotmail.com ")</f>
        <v xml:space="preserve">iepuertorey@hotmail.com </v>
      </c>
      <c r="T14" s="24" t="s">
        <v>189</v>
      </c>
      <c r="U14" s="24" t="s">
        <v>158</v>
      </c>
      <c r="V14" s="24"/>
      <c r="W14" s="21"/>
      <c r="X14" s="21"/>
      <c r="Y14" s="21"/>
      <c r="Z14" s="21"/>
      <c r="AA14" s="21"/>
      <c r="AB14" s="21"/>
      <c r="AC14" s="178"/>
    </row>
    <row r="15" spans="1:29" ht="15" hidden="1" customHeight="1">
      <c r="A15" s="22" t="s">
        <v>186</v>
      </c>
      <c r="B15" s="24" t="s">
        <v>26</v>
      </c>
      <c r="C15" s="30"/>
      <c r="D15" s="30" t="s">
        <v>38</v>
      </c>
      <c r="E15" s="37">
        <v>313001000622</v>
      </c>
      <c r="F15" s="30" t="s">
        <v>39</v>
      </c>
      <c r="G15" s="30" t="s">
        <v>40</v>
      </c>
      <c r="H15" s="30" t="s">
        <v>41</v>
      </c>
      <c r="I15" s="38" t="str">
        <f>HYPERLINK("mailto:colegiodelasallecartagena@hotmail.com","colegiodelasallecartagena@hotmail.com ")</f>
        <v xml:space="preserve">colegiodelasallecartagena@hotmail.com </v>
      </c>
      <c r="J15" s="24" t="s">
        <v>189</v>
      </c>
      <c r="K15" s="24"/>
      <c r="L15" s="24" t="s">
        <v>158</v>
      </c>
      <c r="M15" s="11" t="s">
        <v>26</v>
      </c>
      <c r="N15" s="24" t="s">
        <v>101</v>
      </c>
      <c r="O15" s="194">
        <v>113001001492</v>
      </c>
      <c r="P15" s="24" t="s">
        <v>102</v>
      </c>
      <c r="Q15" s="24" t="s">
        <v>103</v>
      </c>
      <c r="R15" s="24" t="s">
        <v>104</v>
      </c>
      <c r="S15" s="24" t="s">
        <v>105</v>
      </c>
      <c r="T15" s="24" t="s">
        <v>189</v>
      </c>
      <c r="U15" s="24" t="s">
        <v>158</v>
      </c>
      <c r="V15" s="24"/>
      <c r="W15" s="21"/>
      <c r="X15" s="21"/>
      <c r="Y15" s="21"/>
      <c r="Z15" s="21"/>
      <c r="AA15" s="21"/>
      <c r="AB15" s="21"/>
      <c r="AC15" s="178"/>
    </row>
    <row r="16" spans="1:29" ht="15" hidden="1" customHeight="1">
      <c r="A16" s="22" t="s">
        <v>186</v>
      </c>
      <c r="B16" s="24" t="s">
        <v>26</v>
      </c>
      <c r="C16" s="30"/>
      <c r="D16" s="30" t="s">
        <v>47</v>
      </c>
      <c r="E16" s="37">
        <v>313001000541</v>
      </c>
      <c r="F16" s="30" t="s">
        <v>48</v>
      </c>
      <c r="G16" s="30" t="s">
        <v>49</v>
      </c>
      <c r="H16" s="30" t="s">
        <v>50</v>
      </c>
      <c r="I16" s="38" t="str">
        <f>HYPERLINK("mailto:colegiolaanunciacion@gmail.com"," colegiolaanunciacion@gmail.com ")</f>
        <v xml:space="preserve"> colegiolaanunciacion@gmail.com </v>
      </c>
      <c r="J16" s="24" t="s">
        <v>189</v>
      </c>
      <c r="K16" s="24"/>
      <c r="L16" s="24" t="s">
        <v>158</v>
      </c>
      <c r="M16" s="11" t="s">
        <v>26</v>
      </c>
      <c r="N16" s="24" t="s">
        <v>51</v>
      </c>
      <c r="O16" s="194">
        <v>113001005544</v>
      </c>
      <c r="P16" s="24" t="s">
        <v>52</v>
      </c>
      <c r="Q16" s="24" t="s">
        <v>53</v>
      </c>
      <c r="R16" s="24" t="s">
        <v>54</v>
      </c>
      <c r="S16" s="39" t="str">
        <f>HYPERLINK("mailto:ieantonionarino@hotmail.com;","ieantonionarino@hotmail.com;")</f>
        <v>ieantonionarino@hotmail.com;</v>
      </c>
      <c r="T16" s="24" t="s">
        <v>189</v>
      </c>
      <c r="U16" s="24" t="s">
        <v>158</v>
      </c>
      <c r="V16" s="24"/>
      <c r="W16" s="21"/>
      <c r="X16" s="21"/>
      <c r="Y16" s="21"/>
      <c r="Z16" s="21"/>
      <c r="AA16" s="21"/>
      <c r="AB16" s="21"/>
      <c r="AC16" s="178"/>
    </row>
    <row r="17" spans="1:29" ht="15" hidden="1" customHeight="1">
      <c r="A17" s="22" t="s">
        <v>186</v>
      </c>
      <c r="B17" s="24" t="s">
        <v>26</v>
      </c>
      <c r="C17" s="30"/>
      <c r="D17" s="30" t="s">
        <v>61</v>
      </c>
      <c r="E17" s="37">
        <v>313001003095</v>
      </c>
      <c r="F17" s="30" t="s">
        <v>62</v>
      </c>
      <c r="G17" s="30" t="s">
        <v>63</v>
      </c>
      <c r="H17" s="30" t="s">
        <v>64</v>
      </c>
      <c r="I17" s="38" t="str">
        <f>HYPERLINK("mailto:ynunez@comfenalco.com","  ynunez@comfenalco.com ")</f>
        <v xml:space="preserve">  ynunez@comfenalco.com </v>
      </c>
      <c r="J17" s="24" t="s">
        <v>189</v>
      </c>
      <c r="K17" s="24"/>
      <c r="L17" s="24" t="s">
        <v>158</v>
      </c>
      <c r="M17" s="11" t="s">
        <v>26</v>
      </c>
      <c r="N17" s="24" t="s">
        <v>65</v>
      </c>
      <c r="O17" s="194">
        <v>113001004254</v>
      </c>
      <c r="P17" s="24" t="s">
        <v>66</v>
      </c>
      <c r="Q17" s="24" t="s">
        <v>67</v>
      </c>
      <c r="R17" s="24" t="s">
        <v>68</v>
      </c>
      <c r="S17" s="39" t="str">
        <f>HYPERLINK("mailto:aceuriel@hotmail.com","aceuriel@hotmail.com   gavi1106@gmail.com")</f>
        <v>aceuriel@hotmail.com   gavi1106@gmail.com</v>
      </c>
      <c r="T17" s="24" t="s">
        <v>189</v>
      </c>
      <c r="U17" s="24" t="s">
        <v>158</v>
      </c>
      <c r="V17" s="24"/>
      <c r="W17" s="21"/>
      <c r="X17" s="21"/>
      <c r="Y17" s="21"/>
      <c r="Z17" s="21"/>
      <c r="AA17" s="21"/>
      <c r="AB17" s="21"/>
      <c r="AC17" s="178"/>
    </row>
    <row r="18" spans="1:29" ht="15" hidden="1" customHeight="1">
      <c r="A18" s="22" t="s">
        <v>186</v>
      </c>
      <c r="B18" s="24" t="s">
        <v>26</v>
      </c>
      <c r="C18" s="30"/>
      <c r="D18" s="30" t="s">
        <v>73</v>
      </c>
      <c r="E18" s="37">
        <v>313001005985</v>
      </c>
      <c r="F18" s="30" t="s">
        <v>74</v>
      </c>
      <c r="G18" s="30" t="s">
        <v>75</v>
      </c>
      <c r="H18" s="30" t="s">
        <v>76</v>
      </c>
      <c r="I18" s="38" t="str">
        <f>HYPERLINK("mailto:korhal22@hotmail.com"," korhal22@hotmail.com ")</f>
        <v xml:space="preserve"> korhal22@hotmail.com </v>
      </c>
      <c r="J18" s="24" t="s">
        <v>189</v>
      </c>
      <c r="K18" s="24"/>
      <c r="L18" s="24" t="s">
        <v>158</v>
      </c>
      <c r="M18" s="11" t="s">
        <v>26</v>
      </c>
      <c r="N18" s="24" t="s">
        <v>77</v>
      </c>
      <c r="O18" s="194">
        <v>113001008284</v>
      </c>
      <c r="P18" s="24" t="s">
        <v>78</v>
      </c>
      <c r="Q18" s="24" t="s">
        <v>79</v>
      </c>
      <c r="R18" s="24" t="s">
        <v>80</v>
      </c>
      <c r="S18" s="39" t="str">
        <f>HYPERLINK("mailto:joaco2143@hotmail.com","EMAIL. joaco2143@hotmail.com ")</f>
        <v xml:space="preserve">EMAIL. joaco2143@hotmail.com </v>
      </c>
      <c r="T18" s="24" t="s">
        <v>189</v>
      </c>
      <c r="U18" s="24" t="s">
        <v>158</v>
      </c>
      <c r="V18" s="24"/>
      <c r="W18" s="21"/>
      <c r="X18" s="21"/>
      <c r="Y18" s="21"/>
      <c r="Z18" s="21"/>
      <c r="AA18" s="21"/>
      <c r="AB18" s="21"/>
      <c r="AC18" s="178"/>
    </row>
    <row r="19" spans="1:29" ht="15" hidden="1" customHeight="1">
      <c r="A19" s="22" t="s">
        <v>186</v>
      </c>
      <c r="B19" s="24" t="s">
        <v>26</v>
      </c>
      <c r="C19" s="30"/>
      <c r="D19" s="30" t="s">
        <v>81</v>
      </c>
      <c r="E19" s="37">
        <v>313001001050</v>
      </c>
      <c r="F19" s="30" t="s">
        <v>82</v>
      </c>
      <c r="G19" s="30" t="s">
        <v>83</v>
      </c>
      <c r="H19" s="30" t="s">
        <v>84</v>
      </c>
      <c r="I19" s="38" t="str">
        <f>HYPERLINK("mailto:colbifficartagena@yahoo.es"," colbifficartagena@yahoo.es  ")</f>
        <v xml:space="preserve"> colbifficartagena@yahoo.es  </v>
      </c>
      <c r="J19" s="24" t="s">
        <v>189</v>
      </c>
      <c r="K19" s="24"/>
      <c r="L19" s="24" t="s">
        <v>158</v>
      </c>
      <c r="M19" s="11" t="s">
        <v>26</v>
      </c>
      <c r="N19" s="24" t="s">
        <v>85</v>
      </c>
      <c r="O19" s="194">
        <v>213001007797</v>
      </c>
      <c r="P19" s="24" t="s">
        <v>86</v>
      </c>
      <c r="Q19" s="24" t="s">
        <v>87</v>
      </c>
      <c r="R19" s="24" t="s">
        <v>88</v>
      </c>
      <c r="S19" s="39" t="str">
        <f>HYPERLINK("mailto:sanjuandamasco@hotmail.com","EMAIL. sanjuandamasco@hotmail.com")</f>
        <v>EMAIL. sanjuandamasco@hotmail.com</v>
      </c>
      <c r="T19" s="24" t="s">
        <v>189</v>
      </c>
      <c r="U19" s="24" t="s">
        <v>158</v>
      </c>
      <c r="V19" s="24"/>
      <c r="W19" s="21"/>
      <c r="X19" s="21"/>
      <c r="Y19" s="21"/>
      <c r="Z19" s="21"/>
      <c r="AA19" s="21"/>
      <c r="AB19" s="21"/>
      <c r="AC19" s="178"/>
    </row>
    <row r="20" spans="1:29" ht="15" hidden="1" customHeight="1">
      <c r="A20" s="22" t="s">
        <v>186</v>
      </c>
      <c r="B20" s="24" t="s">
        <v>26</v>
      </c>
      <c r="C20" s="30"/>
      <c r="D20" s="30" t="s">
        <v>89</v>
      </c>
      <c r="E20" s="37">
        <v>313001005276</v>
      </c>
      <c r="F20" s="30" t="s">
        <v>90</v>
      </c>
      <c r="G20" s="30" t="s">
        <v>91</v>
      </c>
      <c r="H20" s="30" t="s">
        <v>92</v>
      </c>
      <c r="I20" s="36" t="str">
        <f>HYPERLINK("mailto:hgonzalez@comfamiliar.org","hgonzalez@comfamiliar.org ")</f>
        <v xml:space="preserve">hgonzalez@comfamiliar.org </v>
      </c>
      <c r="J20" s="24" t="s">
        <v>189</v>
      </c>
      <c r="K20" s="24"/>
      <c r="L20" s="24" t="s">
        <v>158</v>
      </c>
      <c r="M20" s="11" t="s">
        <v>26</v>
      </c>
      <c r="N20" s="24" t="s">
        <v>93</v>
      </c>
      <c r="O20" s="194">
        <v>113001009281</v>
      </c>
      <c r="P20" s="24" t="s">
        <v>94</v>
      </c>
      <c r="Q20" s="24" t="s">
        <v>95</v>
      </c>
      <c r="R20" s="24" t="s">
        <v>96</v>
      </c>
      <c r="S20" s="39" t="str">
        <f>HYPERLINK("mailto:marianarias65@hotmail.com","EMAIL. marianarias65@hotmail.com  ")</f>
        <v xml:space="preserve">EMAIL. marianarias65@hotmail.com  </v>
      </c>
      <c r="T20" s="24" t="s">
        <v>189</v>
      </c>
      <c r="U20" s="24" t="s">
        <v>158</v>
      </c>
      <c r="V20" s="24"/>
      <c r="W20" s="21"/>
      <c r="X20" s="21"/>
      <c r="Y20" s="21"/>
      <c r="Z20" s="21"/>
      <c r="AA20" s="21"/>
      <c r="AB20" s="21"/>
      <c r="AC20" s="178"/>
    </row>
    <row r="21" spans="1:29" ht="15" hidden="1" customHeight="1">
      <c r="A21" s="22" t="s">
        <v>186</v>
      </c>
      <c r="B21" s="24" t="s">
        <v>26</v>
      </c>
      <c r="C21" s="30"/>
      <c r="D21" s="30" t="s">
        <v>97</v>
      </c>
      <c r="E21" s="37">
        <v>313001000525</v>
      </c>
      <c r="F21" s="30" t="s">
        <v>98</v>
      </c>
      <c r="G21" s="30" t="s">
        <v>99</v>
      </c>
      <c r="H21" s="30" t="s">
        <v>100</v>
      </c>
      <c r="I21" s="36" t="str">
        <f>HYPERLINK("mailto:colegiomixtolapopa@hotmail.com","colegiomixtolapopa@hotmail.com ")</f>
        <v xml:space="preserve">colegiomixtolapopa@hotmail.com </v>
      </c>
      <c r="J21" s="24" t="s">
        <v>189</v>
      </c>
      <c r="K21" s="24"/>
      <c r="L21" s="24" t="s">
        <v>158</v>
      </c>
      <c r="M21" s="11" t="s">
        <v>26</v>
      </c>
      <c r="N21" s="24" t="s">
        <v>42</v>
      </c>
      <c r="O21" s="194">
        <v>113001000739</v>
      </c>
      <c r="P21" s="24" t="s">
        <v>43</v>
      </c>
      <c r="Q21" s="24" t="s">
        <v>44</v>
      </c>
      <c r="R21" s="24" t="s">
        <v>45</v>
      </c>
      <c r="S21" s="39" t="str">
        <f>HYPERLINK("mailto:ritarosa50@hotmail.com","ritarosa50@hotmail.com")</f>
        <v>ritarosa50@hotmail.com</v>
      </c>
      <c r="T21" s="24" t="s">
        <v>189</v>
      </c>
      <c r="U21" s="24" t="s">
        <v>158</v>
      </c>
      <c r="V21" s="24"/>
      <c r="W21" s="21"/>
      <c r="X21" s="21"/>
      <c r="Y21" s="21"/>
      <c r="Z21" s="21"/>
      <c r="AA21" s="21"/>
      <c r="AB21" s="21"/>
      <c r="AC21" s="178"/>
    </row>
    <row r="22" spans="1:29" ht="15" hidden="1" customHeight="1">
      <c r="A22" s="22" t="s">
        <v>186</v>
      </c>
      <c r="B22" s="11" t="s">
        <v>26</v>
      </c>
      <c r="C22" s="183" t="s">
        <v>1055</v>
      </c>
      <c r="D22" s="70" t="s">
        <v>187</v>
      </c>
      <c r="E22" s="25">
        <v>308001077745</v>
      </c>
      <c r="F22" s="27" t="s">
        <v>192</v>
      </c>
      <c r="G22" s="25">
        <v>3599494</v>
      </c>
      <c r="H22" s="27" t="s">
        <v>193</v>
      </c>
      <c r="I22" s="27" t="s">
        <v>194</v>
      </c>
      <c r="J22" s="27" t="s">
        <v>188</v>
      </c>
      <c r="K22" s="27"/>
      <c r="L22" s="27" t="s">
        <v>190</v>
      </c>
      <c r="M22" s="11" t="s">
        <v>26</v>
      </c>
      <c r="N22" s="24" t="s">
        <v>195</v>
      </c>
      <c r="O22" s="201">
        <v>108001000085</v>
      </c>
      <c r="P22" s="202" t="s">
        <v>913</v>
      </c>
      <c r="Q22" s="1">
        <v>3135139178</v>
      </c>
      <c r="R22" s="24" t="s">
        <v>197</v>
      </c>
      <c r="S22" s="39" t="str">
        <f>HYPERLINK("mailto:GUERISA7@JAHOO.COM","GUERISA7@JAHOO.COM")</f>
        <v>GUERISA7@JAHOO.COM</v>
      </c>
      <c r="T22" s="24" t="s">
        <v>188</v>
      </c>
      <c r="U22" s="24" t="s">
        <v>188</v>
      </c>
      <c r="V22" s="42"/>
      <c r="W22" s="21"/>
      <c r="X22" s="21"/>
      <c r="Y22" s="21"/>
      <c r="Z22" s="21"/>
      <c r="AA22" s="21"/>
      <c r="AB22" s="21"/>
      <c r="AC22" s="178"/>
    </row>
    <row r="23" spans="1:29" ht="15" hidden="1" customHeight="1">
      <c r="A23" s="22" t="s">
        <v>186</v>
      </c>
      <c r="B23" s="11" t="s">
        <v>26</v>
      </c>
      <c r="C23" s="183"/>
      <c r="D23" s="183" t="s">
        <v>198</v>
      </c>
      <c r="E23" s="25">
        <v>108001009783</v>
      </c>
      <c r="F23" s="24" t="s">
        <v>199</v>
      </c>
      <c r="G23" s="24" t="s">
        <v>200</v>
      </c>
      <c r="H23" s="27" t="s">
        <v>201</v>
      </c>
      <c r="I23" s="24" t="s">
        <v>899</v>
      </c>
      <c r="J23" s="27" t="s">
        <v>188</v>
      </c>
      <c r="K23" s="27"/>
      <c r="L23" s="27" t="s">
        <v>190</v>
      </c>
      <c r="M23" s="11" t="s">
        <v>26</v>
      </c>
      <c r="N23" s="203" t="s">
        <v>202</v>
      </c>
      <c r="O23" s="204"/>
      <c r="P23" s="205"/>
      <c r="Q23" s="205"/>
      <c r="R23" s="206"/>
      <c r="S23" s="44"/>
      <c r="T23" s="24" t="s">
        <v>188</v>
      </c>
      <c r="U23" s="27"/>
      <c r="V23" s="27"/>
      <c r="W23" s="21"/>
      <c r="X23" s="21"/>
      <c r="Y23" s="21"/>
      <c r="Z23" s="21"/>
      <c r="AA23" s="21"/>
      <c r="AB23" s="21"/>
      <c r="AC23" s="178"/>
    </row>
    <row r="24" spans="1:29" ht="15" hidden="1" customHeight="1">
      <c r="A24" s="22" t="s">
        <v>186</v>
      </c>
      <c r="B24" s="11" t="s">
        <v>26</v>
      </c>
      <c r="C24" s="183"/>
      <c r="D24" s="68" t="s">
        <v>203</v>
      </c>
      <c r="E24" s="25">
        <v>308001001871</v>
      </c>
      <c r="F24" s="24" t="s">
        <v>204</v>
      </c>
      <c r="G24" s="24" t="s">
        <v>205</v>
      </c>
      <c r="H24" s="24" t="s">
        <v>206</v>
      </c>
      <c r="I24" s="24" t="s">
        <v>207</v>
      </c>
      <c r="J24" s="27" t="s">
        <v>188</v>
      </c>
      <c r="K24" s="27"/>
      <c r="L24" s="27" t="s">
        <v>190</v>
      </c>
      <c r="M24" s="11" t="s">
        <v>26</v>
      </c>
      <c r="N24" s="27" t="s">
        <v>208</v>
      </c>
      <c r="O24" s="25">
        <v>108001005117</v>
      </c>
      <c r="P24" s="24" t="s">
        <v>1058</v>
      </c>
      <c r="Q24" s="24">
        <v>3002652438</v>
      </c>
      <c r="R24" s="35" t="s">
        <v>1059</v>
      </c>
      <c r="S24" s="52" t="s">
        <v>1060</v>
      </c>
      <c r="T24" s="24" t="s">
        <v>188</v>
      </c>
      <c r="U24" s="27"/>
      <c r="V24" s="27"/>
      <c r="W24" s="21"/>
      <c r="X24" s="21"/>
      <c r="Y24" s="21"/>
      <c r="Z24" s="21"/>
      <c r="AA24" s="21"/>
      <c r="AB24" s="21"/>
      <c r="AC24" s="178"/>
    </row>
    <row r="25" spans="1:29" ht="15" hidden="1" customHeight="1">
      <c r="A25" s="22" t="s">
        <v>186</v>
      </c>
      <c r="B25" s="11" t="s">
        <v>26</v>
      </c>
      <c r="C25" s="207"/>
      <c r="D25" s="70" t="s">
        <v>209</v>
      </c>
      <c r="E25" s="25">
        <v>108001003114</v>
      </c>
      <c r="F25" s="24" t="s">
        <v>211</v>
      </c>
      <c r="G25" s="24" t="s">
        <v>212</v>
      </c>
      <c r="H25" s="27"/>
      <c r="I25" s="24" t="s">
        <v>880</v>
      </c>
      <c r="J25" s="27" t="s">
        <v>188</v>
      </c>
      <c r="K25" s="27"/>
      <c r="L25" s="27" t="s">
        <v>190</v>
      </c>
      <c r="M25" s="11" t="s">
        <v>26</v>
      </c>
      <c r="N25" s="27" t="s">
        <v>215</v>
      </c>
      <c r="O25" s="25">
        <v>108001003122</v>
      </c>
      <c r="P25" s="24" t="s">
        <v>881</v>
      </c>
      <c r="Q25" s="24" t="s">
        <v>882</v>
      </c>
      <c r="R25" s="35" t="s">
        <v>883</v>
      </c>
      <c r="S25" s="52" t="s">
        <v>884</v>
      </c>
      <c r="T25" s="24" t="s">
        <v>188</v>
      </c>
      <c r="U25" s="27"/>
      <c r="V25" s="27"/>
      <c r="W25" s="21"/>
      <c r="X25" s="21"/>
      <c r="Y25" s="21"/>
      <c r="Z25" s="21"/>
      <c r="AA25" s="21"/>
      <c r="AB25" s="21"/>
      <c r="AC25" s="178"/>
    </row>
    <row r="26" spans="1:29" ht="15" hidden="1" customHeight="1">
      <c r="A26" s="22" t="s">
        <v>186</v>
      </c>
      <c r="B26" s="11" t="s">
        <v>26</v>
      </c>
      <c r="C26" s="207"/>
      <c r="D26" s="70" t="s">
        <v>216</v>
      </c>
      <c r="E26" s="25">
        <v>108001003726</v>
      </c>
      <c r="F26" s="24" t="s">
        <v>217</v>
      </c>
      <c r="G26" s="24" t="s">
        <v>218</v>
      </c>
      <c r="H26" s="24" t="s">
        <v>219</v>
      </c>
      <c r="I26" s="24" t="s">
        <v>220</v>
      </c>
      <c r="J26" s="27" t="s">
        <v>188</v>
      </c>
      <c r="K26" s="27"/>
      <c r="L26" s="27" t="s">
        <v>190</v>
      </c>
      <c r="M26" s="11" t="s">
        <v>26</v>
      </c>
      <c r="N26" s="24" t="s">
        <v>874</v>
      </c>
      <c r="O26" s="25">
        <v>108001005516</v>
      </c>
      <c r="P26" s="24" t="s">
        <v>875</v>
      </c>
      <c r="Q26" s="24" t="s">
        <v>876</v>
      </c>
      <c r="R26" s="35" t="s">
        <v>1061</v>
      </c>
      <c r="S26" s="52" t="s">
        <v>878</v>
      </c>
      <c r="T26" s="24" t="s">
        <v>188</v>
      </c>
      <c r="U26" s="27"/>
      <c r="V26" s="27"/>
      <c r="W26" s="21"/>
      <c r="X26" s="21"/>
      <c r="Y26" s="21"/>
      <c r="Z26" s="21"/>
      <c r="AA26" s="21"/>
      <c r="AB26" s="21"/>
      <c r="AC26" s="178"/>
    </row>
    <row r="27" spans="1:29" ht="15" hidden="1" customHeight="1">
      <c r="A27" s="22" t="s">
        <v>186</v>
      </c>
      <c r="B27" s="11" t="s">
        <v>26</v>
      </c>
      <c r="C27" s="77"/>
      <c r="D27" s="32" t="s">
        <v>1062</v>
      </c>
      <c r="E27" s="25">
        <v>308001074771</v>
      </c>
      <c r="F27" s="24" t="s">
        <v>223</v>
      </c>
      <c r="G27" s="24">
        <v>3595870</v>
      </c>
      <c r="H27" s="24" t="s">
        <v>224</v>
      </c>
      <c r="I27" s="24" t="s">
        <v>893</v>
      </c>
      <c r="J27" s="27" t="s">
        <v>188</v>
      </c>
      <c r="K27" s="27"/>
      <c r="L27" s="27" t="s">
        <v>190</v>
      </c>
      <c r="M27" s="11" t="s">
        <v>26</v>
      </c>
      <c r="N27" s="24" t="s">
        <v>894</v>
      </c>
      <c r="O27" s="25">
        <v>308001012920</v>
      </c>
      <c r="P27" s="24" t="s">
        <v>895</v>
      </c>
      <c r="Q27" s="24">
        <v>3106412593</v>
      </c>
      <c r="R27" s="35" t="s">
        <v>896</v>
      </c>
      <c r="S27" s="52" t="s">
        <v>897</v>
      </c>
      <c r="T27" s="24" t="s">
        <v>188</v>
      </c>
      <c r="U27" s="27"/>
      <c r="V27" s="27"/>
      <c r="W27" s="21"/>
      <c r="X27" s="21"/>
      <c r="Y27" s="21"/>
      <c r="Z27" s="21"/>
      <c r="AA27" s="21"/>
      <c r="AB27" s="21"/>
      <c r="AC27" s="178"/>
    </row>
    <row r="28" spans="1:29" ht="15" hidden="1" customHeight="1">
      <c r="A28" s="22" t="s">
        <v>186</v>
      </c>
      <c r="B28" s="11" t="s">
        <v>26</v>
      </c>
      <c r="C28" s="183" t="s">
        <v>1055</v>
      </c>
      <c r="D28" s="70" t="s">
        <v>226</v>
      </c>
      <c r="E28" s="25">
        <v>308001078261</v>
      </c>
      <c r="F28" s="27" t="s">
        <v>227</v>
      </c>
      <c r="G28" s="25">
        <v>3565091</v>
      </c>
      <c r="H28" s="27" t="s">
        <v>228</v>
      </c>
      <c r="I28" s="45" t="str">
        <f>HYPERLINK("mailto:rectoria@redboston.edu.co","rectoria@redboston.edu.co")</f>
        <v>rectoria@redboston.edu.co</v>
      </c>
      <c r="J28" s="27" t="s">
        <v>188</v>
      </c>
      <c r="K28" s="27"/>
      <c r="L28" s="27" t="s">
        <v>190</v>
      </c>
      <c r="M28" s="11" t="s">
        <v>26</v>
      </c>
      <c r="N28" s="27" t="s">
        <v>233</v>
      </c>
      <c r="O28" s="25"/>
      <c r="P28" s="27" t="s">
        <v>234</v>
      </c>
      <c r="Q28" s="24">
        <v>3773838</v>
      </c>
      <c r="R28" s="27" t="s">
        <v>235</v>
      </c>
      <c r="S28" s="45" t="str">
        <f>HYPERLINK("mailto:pasierac202@hotmail.com","pasierac202@hotmail.com")</f>
        <v>pasierac202@hotmail.com</v>
      </c>
      <c r="T28" s="24" t="s">
        <v>188</v>
      </c>
      <c r="U28" s="24" t="s">
        <v>191</v>
      </c>
      <c r="V28" s="24" t="s">
        <v>188</v>
      </c>
      <c r="W28" s="21"/>
      <c r="X28" s="21"/>
      <c r="Y28" s="21"/>
      <c r="Z28" s="21"/>
      <c r="AA28" s="21"/>
      <c r="AB28" s="21"/>
      <c r="AC28" s="178"/>
    </row>
    <row r="29" spans="1:29" ht="15" hidden="1" customHeight="1">
      <c r="A29" s="22" t="s">
        <v>186</v>
      </c>
      <c r="B29" s="208" t="s">
        <v>478</v>
      </c>
      <c r="C29" s="209"/>
      <c r="D29" s="149" t="s">
        <v>236</v>
      </c>
      <c r="E29" s="104">
        <v>308001012813</v>
      </c>
      <c r="F29" s="149" t="s">
        <v>237</v>
      </c>
      <c r="G29" s="103">
        <v>3681291</v>
      </c>
      <c r="H29" s="149" t="s">
        <v>238</v>
      </c>
      <c r="I29" s="210" t="str">
        <f>HYPERLINK("mailto:cgallego@hotmail.com","cgallego@hotmail.com")</f>
        <v>cgallego@hotmail.com</v>
      </c>
      <c r="J29" s="149" t="s">
        <v>188</v>
      </c>
      <c r="K29" s="149"/>
      <c r="L29" s="27" t="s">
        <v>190</v>
      </c>
      <c r="M29" s="11" t="s">
        <v>26</v>
      </c>
      <c r="N29" s="149" t="s">
        <v>239</v>
      </c>
      <c r="O29" s="104"/>
      <c r="P29" s="149" t="s">
        <v>196</v>
      </c>
      <c r="Q29" s="83">
        <v>3135139178</v>
      </c>
      <c r="R29" s="149" t="s">
        <v>240</v>
      </c>
      <c r="S29" s="210" t="str">
        <f>HYPERLINK("mailto:eumagr79@hotmail.com","eumagr79@hotmail.com")</f>
        <v>eumagr79@hotmail.com</v>
      </c>
      <c r="T29" s="103" t="s">
        <v>188</v>
      </c>
      <c r="U29" s="103" t="s">
        <v>191</v>
      </c>
      <c r="V29" s="103" t="s">
        <v>188</v>
      </c>
      <c r="W29" s="21"/>
      <c r="X29" s="21"/>
      <c r="Y29" s="21"/>
      <c r="Z29" s="21"/>
      <c r="AA29" s="21"/>
      <c r="AB29" s="21"/>
      <c r="AC29" s="21"/>
    </row>
    <row r="30" spans="1:29" ht="15" hidden="1" customHeight="1">
      <c r="A30" s="22" t="s">
        <v>186</v>
      </c>
      <c r="B30" s="11" t="s">
        <v>26</v>
      </c>
      <c r="C30" s="207"/>
      <c r="D30" s="70" t="s">
        <v>241</v>
      </c>
      <c r="E30" s="25">
        <v>308001001013</v>
      </c>
      <c r="F30" s="27" t="s">
        <v>242</v>
      </c>
      <c r="G30" s="24">
        <v>3736663</v>
      </c>
      <c r="H30" s="27" t="s">
        <v>243</v>
      </c>
      <c r="I30" s="211" t="s">
        <v>871</v>
      </c>
      <c r="J30" s="27" t="s">
        <v>188</v>
      </c>
      <c r="K30" s="27"/>
      <c r="L30" s="27" t="s">
        <v>190</v>
      </c>
      <c r="M30" s="11" t="s">
        <v>26</v>
      </c>
      <c r="N30" s="46" t="s">
        <v>245</v>
      </c>
      <c r="O30" s="25"/>
      <c r="P30" s="46" t="s">
        <v>246</v>
      </c>
      <c r="Q30" s="47">
        <v>3773821</v>
      </c>
      <c r="R30" s="48" t="s">
        <v>249</v>
      </c>
      <c r="S30" s="49" t="s">
        <v>253</v>
      </c>
      <c r="T30" s="24" t="s">
        <v>188</v>
      </c>
      <c r="U30" s="24" t="s">
        <v>191</v>
      </c>
      <c r="V30" s="24" t="s">
        <v>188</v>
      </c>
      <c r="W30" s="21"/>
      <c r="X30" s="21"/>
      <c r="Y30" s="21"/>
      <c r="Z30" s="21"/>
      <c r="AA30" s="21"/>
      <c r="AB30" s="21"/>
      <c r="AC30" s="178"/>
    </row>
    <row r="31" spans="1:29" ht="15" hidden="1" customHeight="1">
      <c r="A31" s="22" t="s">
        <v>186</v>
      </c>
      <c r="B31" s="11" t="s">
        <v>26</v>
      </c>
      <c r="C31" s="207"/>
      <c r="D31" s="70" t="s">
        <v>254</v>
      </c>
      <c r="E31" s="25">
        <v>308001000122</v>
      </c>
      <c r="F31" s="27" t="s">
        <v>255</v>
      </c>
      <c r="G31" s="24">
        <v>3730831</v>
      </c>
      <c r="H31" s="27" t="s">
        <v>256</v>
      </c>
      <c r="I31" s="36" t="str">
        <f>HYPERLINK("mailto:cdmartin@colegiolamedallamilagrosa.edu.co","cdmartin@colegiolamedallamilagrosa.edu.co")</f>
        <v>cdmartin@colegiolamedallamilagrosa.edu.co</v>
      </c>
      <c r="J31" s="27" t="s">
        <v>188</v>
      </c>
      <c r="K31" s="27"/>
      <c r="L31" s="27" t="s">
        <v>190</v>
      </c>
      <c r="M31" s="11" t="s">
        <v>26</v>
      </c>
      <c r="N31" s="27" t="s">
        <v>259</v>
      </c>
      <c r="O31" s="25"/>
      <c r="P31" s="27" t="s">
        <v>260</v>
      </c>
      <c r="Q31" s="24">
        <v>3630418</v>
      </c>
      <c r="R31" s="27" t="s">
        <v>261</v>
      </c>
      <c r="S31" s="45" t="str">
        <f>HYPERLINK("mailto:ccebm187@hotmail.com","ccebm187@hotmail.com")</f>
        <v>ccebm187@hotmail.com</v>
      </c>
      <c r="T31" s="24" t="s">
        <v>188</v>
      </c>
      <c r="U31" s="24" t="s">
        <v>191</v>
      </c>
      <c r="V31" s="24" t="s">
        <v>188</v>
      </c>
      <c r="W31" s="21"/>
      <c r="X31" s="21"/>
      <c r="Y31" s="21"/>
      <c r="Z31" s="21"/>
      <c r="AA31" s="21"/>
      <c r="AB31" s="21"/>
      <c r="AC31" s="178"/>
    </row>
    <row r="32" spans="1:29" ht="15" hidden="1" customHeight="1">
      <c r="A32" s="22" t="s">
        <v>186</v>
      </c>
      <c r="B32" s="11" t="s">
        <v>26</v>
      </c>
      <c r="C32" s="20"/>
      <c r="D32" s="30" t="s">
        <v>263</v>
      </c>
      <c r="E32" s="25">
        <v>408573012835</v>
      </c>
      <c r="F32" s="24" t="s">
        <v>264</v>
      </c>
      <c r="G32" s="24">
        <v>3598929</v>
      </c>
      <c r="H32" s="24" t="s">
        <v>885</v>
      </c>
      <c r="I32" s="37" t="s">
        <v>1063</v>
      </c>
      <c r="J32" s="27" t="s">
        <v>266</v>
      </c>
      <c r="K32" s="27"/>
      <c r="L32" s="27" t="s">
        <v>190</v>
      </c>
      <c r="M32" s="11" t="s">
        <v>26</v>
      </c>
      <c r="N32" s="25" t="s">
        <v>286</v>
      </c>
      <c r="O32" s="25">
        <v>208573000072</v>
      </c>
      <c r="P32" s="24" t="s">
        <v>287</v>
      </c>
      <c r="Q32" s="11">
        <v>5895007</v>
      </c>
      <c r="R32" s="35" t="s">
        <v>288</v>
      </c>
      <c r="S32" s="24"/>
      <c r="T32" s="27"/>
      <c r="U32" s="27"/>
      <c r="V32" s="24"/>
      <c r="W32" s="21"/>
      <c r="X32" s="21"/>
      <c r="Y32" s="21"/>
      <c r="Z32" s="21"/>
      <c r="AA32" s="21"/>
      <c r="AB32" s="21"/>
      <c r="AC32" s="21"/>
    </row>
    <row r="33" spans="1:29" ht="15" hidden="1" customHeight="1">
      <c r="A33" s="22" t="s">
        <v>186</v>
      </c>
      <c r="B33" s="24" t="s">
        <v>26</v>
      </c>
      <c r="C33" s="30"/>
      <c r="D33" s="30" t="s">
        <v>1064</v>
      </c>
      <c r="E33" s="212">
        <v>308001004942</v>
      </c>
      <c r="F33" s="24" t="s">
        <v>905</v>
      </c>
      <c r="G33" s="24">
        <v>3146311405</v>
      </c>
      <c r="H33" s="24" t="s">
        <v>906</v>
      </c>
      <c r="I33" s="37" t="s">
        <v>907</v>
      </c>
      <c r="J33" s="27" t="s">
        <v>266</v>
      </c>
      <c r="K33" s="27"/>
      <c r="L33" s="27" t="s">
        <v>190</v>
      </c>
      <c r="M33" s="11" t="s">
        <v>26</v>
      </c>
      <c r="N33" s="24" t="s">
        <v>1065</v>
      </c>
      <c r="O33" s="25">
        <v>108675000099</v>
      </c>
      <c r="P33" s="24" t="s">
        <v>908</v>
      </c>
      <c r="Q33" s="11">
        <v>3004225610</v>
      </c>
      <c r="R33" s="35" t="s">
        <v>909</v>
      </c>
      <c r="S33" s="52" t="s">
        <v>910</v>
      </c>
      <c r="T33" s="24"/>
      <c r="U33" s="50"/>
      <c r="V33" s="24"/>
      <c r="W33" s="21"/>
      <c r="X33" s="21"/>
      <c r="Y33" s="21"/>
      <c r="Z33" s="21"/>
      <c r="AA33" s="21"/>
      <c r="AB33" s="21"/>
      <c r="AC33" s="178"/>
    </row>
    <row r="34" spans="1:29" ht="15" hidden="1" customHeight="1">
      <c r="A34" s="22" t="s">
        <v>186</v>
      </c>
      <c r="B34" s="24" t="s">
        <v>26</v>
      </c>
      <c r="C34" s="30"/>
      <c r="D34" s="30" t="s">
        <v>274</v>
      </c>
      <c r="E34" s="25">
        <v>308001073952</v>
      </c>
      <c r="F34" s="27" t="s">
        <v>275</v>
      </c>
      <c r="G34" s="27" t="s">
        <v>276</v>
      </c>
      <c r="H34" s="27" t="s">
        <v>277</v>
      </c>
      <c r="I34" s="45" t="str">
        <f>HYPERLINK("mailto:cmontoya@altamira.edu.co","cmontoya@altamira.edu.co")</f>
        <v>cmontoya@altamira.edu.co</v>
      </c>
      <c r="J34" s="27" t="s">
        <v>266</v>
      </c>
      <c r="K34" s="27"/>
      <c r="L34" s="27" t="s">
        <v>190</v>
      </c>
      <c r="M34" s="11" t="s">
        <v>26</v>
      </c>
      <c r="N34" s="25" t="s">
        <v>1066</v>
      </c>
      <c r="O34" s="25">
        <v>208078000201</v>
      </c>
      <c r="P34" s="24" t="s">
        <v>917</v>
      </c>
      <c r="Q34" s="11">
        <v>3007647726</v>
      </c>
      <c r="R34" s="35" t="s">
        <v>918</v>
      </c>
      <c r="S34" s="21" t="s">
        <v>919</v>
      </c>
      <c r="T34" s="27"/>
      <c r="U34" s="27"/>
      <c r="V34" s="27"/>
      <c r="W34" s="21"/>
      <c r="X34" s="21"/>
      <c r="Y34" s="21"/>
      <c r="Z34" s="21"/>
      <c r="AA34" s="21"/>
      <c r="AB34" s="21"/>
      <c r="AC34" s="178"/>
    </row>
    <row r="35" spans="1:29" ht="15" hidden="1" customHeight="1">
      <c r="A35" s="22" t="s">
        <v>186</v>
      </c>
      <c r="B35" s="24" t="s">
        <v>26</v>
      </c>
      <c r="C35" s="30"/>
      <c r="D35" s="30" t="s">
        <v>281</v>
      </c>
      <c r="E35" s="25">
        <v>308001101153</v>
      </c>
      <c r="F35" s="27" t="s">
        <v>282</v>
      </c>
      <c r="G35" s="27" t="s">
        <v>283</v>
      </c>
      <c r="H35" s="27" t="s">
        <v>284</v>
      </c>
      <c r="I35" s="37" t="s">
        <v>285</v>
      </c>
      <c r="J35" s="27" t="s">
        <v>266</v>
      </c>
      <c r="K35" s="27"/>
      <c r="L35" s="27" t="s">
        <v>190</v>
      </c>
      <c r="M35" s="11" t="s">
        <v>26</v>
      </c>
      <c r="N35" s="213" t="s">
        <v>851</v>
      </c>
      <c r="O35" s="1"/>
      <c r="P35" s="1"/>
      <c r="Q35" s="1"/>
      <c r="R35" s="1"/>
      <c r="S35" s="202" t="s">
        <v>1067</v>
      </c>
      <c r="T35" s="1"/>
      <c r="U35" s="1"/>
      <c r="V35" s="27"/>
      <c r="W35" s="21"/>
      <c r="X35" s="21"/>
      <c r="Y35" s="21"/>
      <c r="Z35" s="21"/>
      <c r="AA35" s="21"/>
      <c r="AB35" s="21"/>
      <c r="AC35" s="178"/>
    </row>
    <row r="36" spans="1:29" ht="15" hidden="1" customHeight="1">
      <c r="A36" s="22" t="s">
        <v>186</v>
      </c>
      <c r="B36" s="24" t="s">
        <v>26</v>
      </c>
      <c r="C36" s="21"/>
      <c r="D36" s="21" t="s">
        <v>778</v>
      </c>
      <c r="E36" s="214" t="s">
        <v>1068</v>
      </c>
      <c r="F36" s="21" t="s">
        <v>779</v>
      </c>
      <c r="G36" s="21" t="s">
        <v>854</v>
      </c>
      <c r="H36" s="21" t="s">
        <v>781</v>
      </c>
      <c r="I36" s="21" t="s">
        <v>855</v>
      </c>
      <c r="J36" s="21" t="s">
        <v>759</v>
      </c>
      <c r="K36" s="21"/>
      <c r="L36" s="21" t="s">
        <v>759</v>
      </c>
      <c r="M36" s="11"/>
      <c r="N36" s="213" t="s">
        <v>856</v>
      </c>
      <c r="O36" s="1"/>
      <c r="P36" s="1"/>
      <c r="Q36" s="1"/>
      <c r="R36" s="1"/>
      <c r="S36" s="1"/>
      <c r="T36" s="1"/>
      <c r="U36" s="1"/>
      <c r="V36" s="181"/>
      <c r="W36" s="21"/>
      <c r="X36" s="21"/>
      <c r="Y36" s="21"/>
      <c r="Z36" s="21"/>
      <c r="AA36" s="21"/>
      <c r="AB36" s="21"/>
      <c r="AC36" s="178"/>
    </row>
    <row r="37" spans="1:29" ht="15" customHeight="1">
      <c r="A37" s="22" t="s">
        <v>289</v>
      </c>
      <c r="B37" s="24" t="s">
        <v>26</v>
      </c>
      <c r="C37" s="53"/>
      <c r="D37" s="53" t="s">
        <v>272</v>
      </c>
      <c r="E37" s="54">
        <v>311001093393</v>
      </c>
      <c r="F37" s="54" t="s">
        <v>290</v>
      </c>
      <c r="G37" s="55" t="s">
        <v>291</v>
      </c>
      <c r="H37" s="55" t="s">
        <v>292</v>
      </c>
      <c r="I37" s="56" t="s">
        <v>293</v>
      </c>
      <c r="J37" s="57" t="s">
        <v>214</v>
      </c>
      <c r="K37" s="57"/>
      <c r="L37" s="58" t="s">
        <v>213</v>
      </c>
      <c r="M37" s="11" t="s">
        <v>26</v>
      </c>
      <c r="N37" s="60" t="s">
        <v>294</v>
      </c>
      <c r="O37" s="61">
        <v>11100112156</v>
      </c>
      <c r="P37" s="62" t="s">
        <v>273</v>
      </c>
      <c r="Q37" s="63" t="s">
        <v>300</v>
      </c>
      <c r="R37" s="62" t="s">
        <v>309</v>
      </c>
      <c r="S37" s="64" t="str">
        <f>HYPERLINK("mailto:campestremonteverde@redp.edu.co","campestremonteverde@redp.edu.co")</f>
        <v>campestremonteverde@redp.edu.co</v>
      </c>
      <c r="T37" s="62" t="s">
        <v>214</v>
      </c>
      <c r="U37" s="62" t="s">
        <v>231</v>
      </c>
      <c r="V37" s="65" t="s">
        <v>232</v>
      </c>
      <c r="W37" s="21"/>
      <c r="X37" s="21"/>
      <c r="Y37" s="21"/>
      <c r="Z37" s="21"/>
      <c r="AA37" s="21"/>
      <c r="AB37" s="21"/>
      <c r="AC37" s="178"/>
    </row>
    <row r="38" spans="1:29" ht="15" customHeight="1">
      <c r="A38" s="66" t="s">
        <v>289</v>
      </c>
      <c r="B38" s="11" t="s">
        <v>26</v>
      </c>
      <c r="C38" s="19"/>
      <c r="D38" s="29" t="s">
        <v>30</v>
      </c>
      <c r="E38" s="67">
        <v>311001010781</v>
      </c>
      <c r="F38" s="54" t="s">
        <v>320</v>
      </c>
      <c r="G38" s="55" t="s">
        <v>321</v>
      </c>
      <c r="H38" s="55" t="s">
        <v>322</v>
      </c>
      <c r="I38" s="54" t="s">
        <v>323</v>
      </c>
      <c r="J38" s="57" t="s">
        <v>214</v>
      </c>
      <c r="K38" s="57"/>
      <c r="L38" s="58" t="s">
        <v>213</v>
      </c>
      <c r="M38" s="11" t="s">
        <v>26</v>
      </c>
      <c r="N38" s="59" t="s">
        <v>326</v>
      </c>
      <c r="O38" s="25">
        <v>111001100013</v>
      </c>
      <c r="P38" s="68" t="s">
        <v>244</v>
      </c>
      <c r="Q38" s="68" t="s">
        <v>332</v>
      </c>
      <c r="R38" s="68" t="s">
        <v>333</v>
      </c>
      <c r="S38" s="69" t="str">
        <f>HYPERLINK("mailto:cedcalasanz@yahoo.es","cedcalasanz@yahoo.es")</f>
        <v>cedcalasanz@yahoo.es</v>
      </c>
      <c r="T38" s="24" t="s">
        <v>214</v>
      </c>
      <c r="U38" s="24" t="s">
        <v>231</v>
      </c>
      <c r="V38" s="30" t="s">
        <v>232</v>
      </c>
      <c r="W38" s="37"/>
      <c r="X38" s="37"/>
      <c r="Y38" s="37"/>
      <c r="Z38" s="37"/>
      <c r="AA38" s="37"/>
      <c r="AB38" s="37"/>
      <c r="AC38" s="178"/>
    </row>
    <row r="39" spans="1:29" ht="15" customHeight="1">
      <c r="A39" s="66" t="s">
        <v>289</v>
      </c>
      <c r="B39" s="11" t="s">
        <v>26</v>
      </c>
      <c r="C39" s="215"/>
      <c r="D39" s="59" t="s">
        <v>210</v>
      </c>
      <c r="E39" s="25">
        <v>311001033633</v>
      </c>
      <c r="F39" s="27" t="s">
        <v>339</v>
      </c>
      <c r="G39" s="24" t="s">
        <v>340</v>
      </c>
      <c r="H39" s="70" t="s">
        <v>341</v>
      </c>
      <c r="I39" s="27" t="s">
        <v>345</v>
      </c>
      <c r="J39" s="71" t="s">
        <v>214</v>
      </c>
      <c r="K39" s="71"/>
      <c r="L39" s="27" t="s">
        <v>213</v>
      </c>
      <c r="M39" s="11" t="s">
        <v>26</v>
      </c>
      <c r="N39" s="29" t="s">
        <v>229</v>
      </c>
      <c r="O39" s="59">
        <v>111848002662</v>
      </c>
      <c r="P39" s="24" t="s">
        <v>230</v>
      </c>
      <c r="Q39" s="24" t="s">
        <v>346</v>
      </c>
      <c r="R39" s="68" t="s">
        <v>347</v>
      </c>
      <c r="S39" s="72" t="s">
        <v>348</v>
      </c>
      <c r="T39" s="24" t="s">
        <v>214</v>
      </c>
      <c r="U39" s="24" t="s">
        <v>231</v>
      </c>
      <c r="V39" s="24" t="s">
        <v>232</v>
      </c>
      <c r="W39" s="37"/>
      <c r="X39" s="37"/>
      <c r="Y39" s="37"/>
      <c r="Z39" s="37"/>
      <c r="AA39" s="37"/>
      <c r="AB39" s="37"/>
      <c r="AC39" s="178"/>
    </row>
    <row r="40" spans="1:29" ht="15" customHeight="1">
      <c r="A40" s="66" t="s">
        <v>289</v>
      </c>
      <c r="B40" s="11" t="s">
        <v>26</v>
      </c>
      <c r="C40" s="215"/>
      <c r="D40" s="59" t="s">
        <v>210</v>
      </c>
      <c r="E40" s="25">
        <v>311001033633</v>
      </c>
      <c r="F40" s="27" t="s">
        <v>339</v>
      </c>
      <c r="G40" s="24" t="s">
        <v>340</v>
      </c>
      <c r="H40" s="70" t="s">
        <v>341</v>
      </c>
      <c r="I40" s="27" t="s">
        <v>345</v>
      </c>
      <c r="J40" s="71" t="s">
        <v>214</v>
      </c>
      <c r="K40" s="71"/>
      <c r="L40" s="27" t="s">
        <v>213</v>
      </c>
      <c r="M40" s="11" t="s">
        <v>26</v>
      </c>
      <c r="N40" s="29" t="s">
        <v>349</v>
      </c>
      <c r="O40" s="59">
        <v>111001029955</v>
      </c>
      <c r="P40" s="1" t="s">
        <v>934</v>
      </c>
      <c r="Q40" s="1" t="s">
        <v>935</v>
      </c>
      <c r="R40" s="1" t="s">
        <v>936</v>
      </c>
      <c r="S40" s="216" t="str">
        <f>HYPERLINK("mailto:coldiagustinfernan1@redp.edu.co","coldiagustinfernan1@redp.edu.co")</f>
        <v>coldiagustinfernan1@redp.edu.co</v>
      </c>
      <c r="T40" s="24"/>
      <c r="U40" s="24"/>
      <c r="V40" s="24"/>
      <c r="W40" s="37"/>
      <c r="X40" s="37"/>
      <c r="Y40" s="37"/>
      <c r="Z40" s="37"/>
      <c r="AA40" s="37"/>
      <c r="AB40" s="37"/>
      <c r="AC40" s="178"/>
    </row>
    <row r="41" spans="1:29" ht="15" customHeight="1">
      <c r="A41" s="66" t="s">
        <v>289</v>
      </c>
      <c r="B41" s="11" t="s">
        <v>26</v>
      </c>
      <c r="C41" s="215"/>
      <c r="D41" s="59" t="s">
        <v>210</v>
      </c>
      <c r="E41" s="25">
        <v>311001033633</v>
      </c>
      <c r="F41" s="27" t="s">
        <v>339</v>
      </c>
      <c r="G41" s="24" t="s">
        <v>340</v>
      </c>
      <c r="H41" s="70" t="s">
        <v>341</v>
      </c>
      <c r="I41" s="27" t="s">
        <v>345</v>
      </c>
      <c r="J41" s="71" t="s">
        <v>214</v>
      </c>
      <c r="K41" s="71"/>
      <c r="L41" s="27" t="s">
        <v>213</v>
      </c>
      <c r="M41" s="11" t="s">
        <v>26</v>
      </c>
      <c r="N41" s="29" t="s">
        <v>937</v>
      </c>
      <c r="O41" s="59">
        <v>111001086681</v>
      </c>
      <c r="P41" s="24" t="s">
        <v>1069</v>
      </c>
      <c r="Q41" s="24"/>
      <c r="R41" s="68"/>
      <c r="S41" s="72"/>
      <c r="T41" s="24"/>
      <c r="U41" s="24"/>
      <c r="V41" s="24"/>
      <c r="W41" s="37"/>
      <c r="X41" s="37"/>
      <c r="Y41" s="37"/>
      <c r="Z41" s="37"/>
      <c r="AA41" s="37"/>
      <c r="AB41" s="37"/>
      <c r="AC41" s="178"/>
    </row>
    <row r="42" spans="1:29" ht="15" customHeight="1">
      <c r="A42" s="66" t="s">
        <v>289</v>
      </c>
      <c r="B42" s="11" t="s">
        <v>26</v>
      </c>
      <c r="C42" s="215"/>
      <c r="D42" s="59" t="s">
        <v>210</v>
      </c>
      <c r="E42" s="25">
        <v>311001033633</v>
      </c>
      <c r="F42" s="27" t="s">
        <v>339</v>
      </c>
      <c r="G42" s="24" t="s">
        <v>340</v>
      </c>
      <c r="H42" s="70" t="s">
        <v>341</v>
      </c>
      <c r="I42" s="27" t="s">
        <v>345</v>
      </c>
      <c r="J42" s="71" t="s">
        <v>214</v>
      </c>
      <c r="K42" s="71"/>
      <c r="L42" s="27" t="s">
        <v>213</v>
      </c>
      <c r="M42" s="11" t="s">
        <v>26</v>
      </c>
      <c r="N42" s="29" t="s">
        <v>942</v>
      </c>
      <c r="O42" s="59"/>
      <c r="P42" s="24"/>
      <c r="Q42" s="24"/>
      <c r="R42" s="68"/>
      <c r="S42" s="72"/>
      <c r="T42" s="24"/>
      <c r="U42" s="24"/>
      <c r="V42" s="24"/>
      <c r="W42" s="37"/>
      <c r="X42" s="37"/>
      <c r="Y42" s="37"/>
      <c r="Z42" s="37"/>
      <c r="AA42" s="37"/>
      <c r="AB42" s="37"/>
      <c r="AC42" s="178"/>
    </row>
    <row r="43" spans="1:29" ht="15" customHeight="1">
      <c r="A43" s="66" t="s">
        <v>289</v>
      </c>
      <c r="B43" s="11" t="s">
        <v>26</v>
      </c>
      <c r="C43" s="19"/>
      <c r="D43" s="29" t="s">
        <v>350</v>
      </c>
      <c r="E43" s="25"/>
      <c r="F43" s="25" t="s">
        <v>955</v>
      </c>
      <c r="G43" s="25" t="s">
        <v>956</v>
      </c>
      <c r="H43" s="25" t="s">
        <v>957</v>
      </c>
      <c r="I43" s="25" t="s">
        <v>352</v>
      </c>
      <c r="J43" s="71" t="s">
        <v>214</v>
      </c>
      <c r="K43" s="71"/>
      <c r="L43" s="27" t="s">
        <v>213</v>
      </c>
      <c r="M43" s="11" t="s">
        <v>26</v>
      </c>
      <c r="N43" s="59" t="s">
        <v>250</v>
      </c>
      <c r="O43" s="25">
        <v>111001104256</v>
      </c>
      <c r="P43" s="24" t="s">
        <v>251</v>
      </c>
      <c r="Q43" s="24" t="s">
        <v>252</v>
      </c>
      <c r="R43" s="24" t="s">
        <v>353</v>
      </c>
      <c r="S43" s="28" t="str">
        <f>HYPERLINK("mailto:coldeliazapataoliv@redp.edu.co","coldeliazapataoliv@redp.edu.co")</f>
        <v>coldeliazapataoliv@redp.edu.co</v>
      </c>
      <c r="T43" s="24" t="s">
        <v>214</v>
      </c>
      <c r="U43" s="24" t="s">
        <v>231</v>
      </c>
      <c r="V43" s="30" t="s">
        <v>232</v>
      </c>
      <c r="W43" s="37"/>
      <c r="X43" s="37"/>
      <c r="Y43" s="37"/>
      <c r="Z43" s="37"/>
      <c r="AA43" s="37"/>
      <c r="AB43" s="37"/>
      <c r="AC43" s="178"/>
    </row>
    <row r="44" spans="1:29" ht="15" customHeight="1">
      <c r="A44" s="66" t="s">
        <v>289</v>
      </c>
      <c r="B44" s="11"/>
      <c r="C44" s="19"/>
      <c r="D44" s="29" t="s">
        <v>350</v>
      </c>
      <c r="E44" s="25"/>
      <c r="F44" s="25" t="s">
        <v>955</v>
      </c>
      <c r="G44" s="25" t="s">
        <v>1070</v>
      </c>
      <c r="H44" s="25" t="s">
        <v>957</v>
      </c>
      <c r="I44" s="26" t="s">
        <v>1071</v>
      </c>
      <c r="J44" s="71" t="s">
        <v>214</v>
      </c>
      <c r="K44" s="71"/>
      <c r="L44" s="27" t="s">
        <v>213</v>
      </c>
      <c r="M44" s="11" t="s">
        <v>26</v>
      </c>
      <c r="N44" s="59" t="s">
        <v>1072</v>
      </c>
      <c r="O44" s="1"/>
      <c r="P44" s="25" t="s">
        <v>817</v>
      </c>
      <c r="Q44" s="24" t="s">
        <v>818</v>
      </c>
      <c r="R44" s="24" t="s">
        <v>971</v>
      </c>
      <c r="S44" s="24" t="s">
        <v>1073</v>
      </c>
      <c r="T44" s="24" t="s">
        <v>214</v>
      </c>
      <c r="U44" s="24" t="s">
        <v>231</v>
      </c>
      <c r="V44" s="30" t="s">
        <v>232</v>
      </c>
      <c r="W44" s="37"/>
      <c r="X44" s="37"/>
      <c r="Y44" s="37"/>
      <c r="Z44" s="37"/>
      <c r="AA44" s="37"/>
      <c r="AB44" s="37"/>
      <c r="AC44" s="178"/>
    </row>
    <row r="45" spans="1:29" ht="15" customHeight="1">
      <c r="A45" s="66" t="s">
        <v>289</v>
      </c>
      <c r="B45" s="11" t="s">
        <v>26</v>
      </c>
      <c r="C45" s="217"/>
      <c r="D45" s="31" t="s">
        <v>262</v>
      </c>
      <c r="E45" s="54">
        <v>411769000101</v>
      </c>
      <c r="F45" s="54" t="s">
        <v>355</v>
      </c>
      <c r="G45" s="54" t="s">
        <v>356</v>
      </c>
      <c r="H45" s="55" t="s">
        <v>357</v>
      </c>
      <c r="I45" s="54" t="s">
        <v>358</v>
      </c>
      <c r="J45" s="57" t="s">
        <v>214</v>
      </c>
      <c r="K45" s="57"/>
      <c r="L45" s="58" t="s">
        <v>213</v>
      </c>
      <c r="M45" s="11" t="s">
        <v>26</v>
      </c>
      <c r="N45" s="59" t="s">
        <v>267</v>
      </c>
      <c r="O45" s="25">
        <v>111848003031</v>
      </c>
      <c r="P45" s="24" t="s">
        <v>268</v>
      </c>
      <c r="Q45" s="24" t="s">
        <v>359</v>
      </c>
      <c r="R45" s="24" t="s">
        <v>269</v>
      </c>
      <c r="S45" s="28" t="str">
        <f>HYPERLINK("mailto:coldicristobalcolo1@redp.edu.co","coldicristobalcolo1@redp.edu.co")</f>
        <v>coldicristobalcolo1@redp.edu.co</v>
      </c>
      <c r="T45" s="24" t="s">
        <v>214</v>
      </c>
      <c r="U45" s="24" t="s">
        <v>231</v>
      </c>
      <c r="V45" s="30" t="s">
        <v>232</v>
      </c>
      <c r="W45" s="37"/>
      <c r="X45" s="37"/>
      <c r="Y45" s="37"/>
      <c r="Z45" s="37"/>
      <c r="AA45" s="37"/>
      <c r="AB45" s="37"/>
      <c r="AC45" s="178"/>
    </row>
    <row r="46" spans="1:29" ht="15" hidden="1" customHeight="1">
      <c r="A46" s="66" t="s">
        <v>289</v>
      </c>
      <c r="B46" s="11" t="s">
        <v>478</v>
      </c>
      <c r="C46" s="11"/>
      <c r="D46" s="24" t="s">
        <v>363</v>
      </c>
      <c r="E46" s="73"/>
      <c r="F46" s="26"/>
      <c r="G46" s="26"/>
      <c r="H46" s="26"/>
      <c r="I46" s="74"/>
      <c r="J46" s="71"/>
      <c r="K46" s="71"/>
      <c r="L46" s="27"/>
      <c r="M46" s="11" t="s">
        <v>26</v>
      </c>
      <c r="N46" s="75" t="s">
        <v>364</v>
      </c>
      <c r="O46" s="25"/>
      <c r="P46" s="24"/>
      <c r="Q46" s="76"/>
      <c r="R46" s="78"/>
      <c r="S46" s="79"/>
      <c r="T46" s="24"/>
      <c r="U46" s="24"/>
      <c r="V46" s="30"/>
      <c r="W46" s="37"/>
      <c r="X46" s="37"/>
      <c r="Y46" s="37"/>
      <c r="Z46" s="37"/>
      <c r="AA46" s="37"/>
      <c r="AB46" s="37"/>
      <c r="AC46" s="178"/>
    </row>
    <row r="47" spans="1:29" ht="15" hidden="1" customHeight="1">
      <c r="A47" s="66" t="s">
        <v>289</v>
      </c>
      <c r="B47" s="11" t="s">
        <v>478</v>
      </c>
      <c r="C47" s="19"/>
      <c r="D47" s="29" t="s">
        <v>363</v>
      </c>
      <c r="E47" s="73"/>
      <c r="F47" s="26"/>
      <c r="G47" s="26"/>
      <c r="H47" s="26"/>
      <c r="I47" s="74"/>
      <c r="J47" s="71"/>
      <c r="K47" s="71"/>
      <c r="L47" s="27"/>
      <c r="M47" s="11" t="s">
        <v>26</v>
      </c>
      <c r="N47" s="75" t="s">
        <v>364</v>
      </c>
      <c r="O47" s="25"/>
      <c r="P47" s="24"/>
      <c r="Q47" s="76"/>
      <c r="R47" s="78"/>
      <c r="S47" s="79"/>
      <c r="T47" s="24"/>
      <c r="U47" s="24"/>
      <c r="V47" s="30"/>
      <c r="W47" s="37"/>
      <c r="X47" s="37"/>
      <c r="Y47" s="37"/>
      <c r="Z47" s="37"/>
      <c r="AA47" s="37"/>
      <c r="AB47" s="37"/>
      <c r="AC47" s="178"/>
    </row>
    <row r="48" spans="1:29" ht="15" hidden="1" customHeight="1">
      <c r="A48" s="66" t="s">
        <v>289</v>
      </c>
      <c r="B48" s="11" t="s">
        <v>478</v>
      </c>
      <c r="C48" s="19"/>
      <c r="D48" s="29" t="s">
        <v>363</v>
      </c>
      <c r="E48" s="73">
        <v>111001020401</v>
      </c>
      <c r="F48" s="26" t="s">
        <v>381</v>
      </c>
      <c r="G48" s="26">
        <v>3443000</v>
      </c>
      <c r="H48" s="26" t="s">
        <v>382</v>
      </c>
      <c r="I48" s="74" t="s">
        <v>953</v>
      </c>
      <c r="J48" s="71" t="s">
        <v>214</v>
      </c>
      <c r="K48" s="71"/>
      <c r="L48" s="27" t="s">
        <v>213</v>
      </c>
      <c r="M48" s="11" t="s">
        <v>26</v>
      </c>
      <c r="N48" s="82" t="s">
        <v>383</v>
      </c>
      <c r="O48" s="25">
        <v>111001026069</v>
      </c>
      <c r="P48" s="24" t="s">
        <v>384</v>
      </c>
      <c r="Q48" s="76" t="s">
        <v>385</v>
      </c>
      <c r="R48" s="78" t="s">
        <v>386</v>
      </c>
      <c r="S48" s="79" t="s">
        <v>954</v>
      </c>
      <c r="T48" s="24" t="s">
        <v>214</v>
      </c>
      <c r="U48" s="24"/>
      <c r="V48" s="30"/>
      <c r="W48" s="37"/>
      <c r="X48" s="37"/>
      <c r="Y48" s="37"/>
      <c r="Z48" s="37"/>
      <c r="AA48" s="37"/>
      <c r="AB48" s="37"/>
      <c r="AC48" s="21"/>
    </row>
    <row r="49" spans="1:29" ht="15" hidden="1" customHeight="1">
      <c r="A49" s="66" t="s">
        <v>289</v>
      </c>
      <c r="B49" s="11" t="s">
        <v>478</v>
      </c>
      <c r="C49" s="19"/>
      <c r="D49" s="29" t="s">
        <v>363</v>
      </c>
      <c r="E49" s="73">
        <v>111001020401</v>
      </c>
      <c r="F49" s="26" t="s">
        <v>381</v>
      </c>
      <c r="G49" s="26">
        <v>3443000</v>
      </c>
      <c r="H49" s="26" t="s">
        <v>382</v>
      </c>
      <c r="I49" s="74" t="s">
        <v>953</v>
      </c>
      <c r="J49" s="71" t="s">
        <v>214</v>
      </c>
      <c r="K49" s="71"/>
      <c r="L49" s="27" t="s">
        <v>213</v>
      </c>
      <c r="M49" s="11" t="s">
        <v>26</v>
      </c>
      <c r="N49" s="29" t="s">
        <v>393</v>
      </c>
      <c r="O49" s="24">
        <v>111001030856</v>
      </c>
      <c r="P49" s="84" t="s">
        <v>394</v>
      </c>
      <c r="Q49" s="71" t="s">
        <v>395</v>
      </c>
      <c r="R49" s="24" t="s">
        <v>396</v>
      </c>
      <c r="S49" s="85" t="s">
        <v>975</v>
      </c>
      <c r="T49" s="24" t="s">
        <v>214</v>
      </c>
      <c r="U49" s="24"/>
      <c r="V49" s="30"/>
      <c r="W49" s="37"/>
      <c r="X49" s="37"/>
      <c r="Y49" s="37"/>
      <c r="Z49" s="37"/>
      <c r="AA49" s="37"/>
      <c r="AB49" s="37"/>
      <c r="AC49" s="21"/>
    </row>
    <row r="50" spans="1:29" ht="15" hidden="1" customHeight="1">
      <c r="A50" s="66" t="s">
        <v>289</v>
      </c>
      <c r="B50" s="11" t="s">
        <v>478</v>
      </c>
      <c r="C50" s="19"/>
      <c r="D50" s="29" t="s">
        <v>363</v>
      </c>
      <c r="E50" s="73">
        <v>111001020401</v>
      </c>
      <c r="F50" s="26" t="s">
        <v>381</v>
      </c>
      <c r="G50" s="26">
        <v>3443000</v>
      </c>
      <c r="H50" s="26" t="s">
        <v>382</v>
      </c>
      <c r="I50" s="74" t="str">
        <f>HYPERLINK("mailto:rectoria@itc.edu.co","rectoria@itc.edu.co")</f>
        <v>rectoria@itc.edu.co</v>
      </c>
      <c r="J50" s="71" t="s">
        <v>214</v>
      </c>
      <c r="K50" s="71"/>
      <c r="L50" s="27" t="s">
        <v>213</v>
      </c>
      <c r="M50" s="11" t="s">
        <v>26</v>
      </c>
      <c r="N50" s="29" t="s">
        <v>397</v>
      </c>
      <c r="O50" s="25">
        <v>111001041459</v>
      </c>
      <c r="P50" s="24" t="s">
        <v>398</v>
      </c>
      <c r="Q50" s="71" t="s">
        <v>399</v>
      </c>
      <c r="R50" s="24" t="s">
        <v>400</v>
      </c>
      <c r="S50" s="28" t="str">
        <f>HYPERLINK("mailto:cedricaurte14@redp.edu.co","cedricaurte14@redp.edu.co")</f>
        <v>cedricaurte14@redp.edu.co</v>
      </c>
      <c r="T50" s="24" t="s">
        <v>214</v>
      </c>
      <c r="U50" s="24"/>
      <c r="V50" s="30"/>
      <c r="W50" s="37"/>
      <c r="X50" s="37"/>
      <c r="Y50" s="37"/>
      <c r="Z50" s="37"/>
      <c r="AA50" s="37"/>
      <c r="AB50" s="37"/>
      <c r="AC50" s="178"/>
    </row>
    <row r="51" spans="1:29" ht="15" customHeight="1">
      <c r="A51" s="66" t="s">
        <v>289</v>
      </c>
      <c r="B51" s="11" t="s">
        <v>26</v>
      </c>
      <c r="C51" s="218"/>
      <c r="D51" s="86" t="s">
        <v>401</v>
      </c>
      <c r="E51" s="73">
        <v>311848002459</v>
      </c>
      <c r="F51" s="26" t="s">
        <v>405</v>
      </c>
      <c r="G51" s="26" t="s">
        <v>406</v>
      </c>
      <c r="H51" s="26" t="s">
        <v>407</v>
      </c>
      <c r="I51" s="26" t="s">
        <v>408</v>
      </c>
      <c r="J51" s="71" t="s">
        <v>214</v>
      </c>
      <c r="K51" s="71"/>
      <c r="L51" s="27" t="s">
        <v>213</v>
      </c>
      <c r="M51" s="11" t="s">
        <v>26</v>
      </c>
      <c r="N51" s="29" t="s">
        <v>409</v>
      </c>
      <c r="O51" s="25">
        <v>111848003910</v>
      </c>
      <c r="P51" s="24" t="s">
        <v>410</v>
      </c>
      <c r="Q51" s="24" t="s">
        <v>411</v>
      </c>
      <c r="R51" s="24" t="s">
        <v>412</v>
      </c>
      <c r="S51" s="28" t="str">
        <f>HYPERLINK("mailto:coldigeneralsantan1@redp.edu.co","coldigeneralsantan1@redp.edu.co")</f>
        <v>coldigeneralsantan1@redp.edu.co</v>
      </c>
      <c r="T51" s="24" t="s">
        <v>214</v>
      </c>
      <c r="U51" s="24"/>
      <c r="V51" s="30"/>
      <c r="W51" s="37"/>
      <c r="X51" s="37"/>
      <c r="Y51" s="37"/>
      <c r="Z51" s="37"/>
      <c r="AA51" s="37"/>
      <c r="AB51" s="37"/>
      <c r="AC51" s="178"/>
    </row>
    <row r="52" spans="1:29" ht="15" customHeight="1">
      <c r="A52" s="66" t="s">
        <v>289</v>
      </c>
      <c r="B52" s="11" t="s">
        <v>26</v>
      </c>
      <c r="C52" s="219"/>
      <c r="D52" s="87" t="s">
        <v>413</v>
      </c>
      <c r="E52" s="55">
        <v>311848001118</v>
      </c>
      <c r="F52" s="55" t="s">
        <v>418</v>
      </c>
      <c r="G52" s="55" t="s">
        <v>419</v>
      </c>
      <c r="H52" s="55" t="s">
        <v>420</v>
      </c>
      <c r="I52" s="55" t="s">
        <v>421</v>
      </c>
      <c r="J52" s="57" t="s">
        <v>214</v>
      </c>
      <c r="K52" s="57"/>
      <c r="L52" s="58" t="s">
        <v>213</v>
      </c>
      <c r="M52" s="11" t="s">
        <v>26</v>
      </c>
      <c r="N52" s="29" t="s">
        <v>424</v>
      </c>
      <c r="O52" s="25">
        <v>111769003424</v>
      </c>
      <c r="P52" s="24" t="s">
        <v>425</v>
      </c>
      <c r="Q52" s="24" t="s">
        <v>426</v>
      </c>
      <c r="R52" s="24" t="s">
        <v>427</v>
      </c>
      <c r="S52" s="28" t="str">
        <f>HYPERLINK("mailto:coldigerardoparede11@redp.edu.co","coldigerardoparede11@redp.edu.co")</f>
        <v>coldigerardoparede11@redp.edu.co</v>
      </c>
      <c r="T52" s="24" t="s">
        <v>214</v>
      </c>
      <c r="U52" s="24"/>
      <c r="V52" s="30"/>
      <c r="W52" s="37"/>
      <c r="X52" s="37"/>
      <c r="Y52" s="37"/>
      <c r="Z52" s="37"/>
      <c r="AA52" s="37"/>
      <c r="AB52" s="37"/>
      <c r="AC52" s="178"/>
    </row>
    <row r="53" spans="1:29" ht="15" customHeight="1">
      <c r="A53" s="66" t="s">
        <v>289</v>
      </c>
      <c r="B53" s="11" t="s">
        <v>26</v>
      </c>
      <c r="C53" s="219"/>
      <c r="D53" s="87" t="s">
        <v>787</v>
      </c>
      <c r="E53" s="55"/>
      <c r="F53" s="220" t="s">
        <v>788</v>
      </c>
      <c r="G53" s="220" t="s">
        <v>947</v>
      </c>
      <c r="H53" s="220" t="s">
        <v>790</v>
      </c>
      <c r="I53" s="220" t="s">
        <v>948</v>
      </c>
      <c r="J53" s="57" t="s">
        <v>214</v>
      </c>
      <c r="K53" s="57"/>
      <c r="L53" s="58" t="s">
        <v>213</v>
      </c>
      <c r="M53" s="11" t="s">
        <v>26</v>
      </c>
      <c r="N53" s="1" t="s">
        <v>949</v>
      </c>
      <c r="O53" s="202" t="s">
        <v>1074</v>
      </c>
      <c r="P53" s="220" t="s">
        <v>950</v>
      </c>
      <c r="Q53" s="1" t="s">
        <v>951</v>
      </c>
      <c r="R53" s="1" t="s">
        <v>835</v>
      </c>
      <c r="S53" s="1" t="s">
        <v>952</v>
      </c>
      <c r="T53" s="24" t="s">
        <v>214</v>
      </c>
      <c r="U53" s="24" t="s">
        <v>231</v>
      </c>
      <c r="V53" s="30" t="s">
        <v>232</v>
      </c>
      <c r="W53" s="37"/>
      <c r="X53" s="37"/>
      <c r="Y53" s="37"/>
      <c r="Z53" s="37"/>
      <c r="AA53" s="37"/>
      <c r="AB53" s="37"/>
      <c r="AC53" s="178"/>
    </row>
    <row r="54" spans="1:29" ht="45.75" customHeight="1">
      <c r="A54" s="66" t="s">
        <v>289</v>
      </c>
      <c r="B54" s="11" t="s">
        <v>26</v>
      </c>
      <c r="C54" s="221"/>
      <c r="D54" s="89" t="s">
        <v>428</v>
      </c>
      <c r="E54" s="55">
        <v>311848001011</v>
      </c>
      <c r="F54" s="90" t="s">
        <v>429</v>
      </c>
      <c r="G54" s="91" t="s">
        <v>430</v>
      </c>
      <c r="H54" s="91" t="s">
        <v>431</v>
      </c>
      <c r="I54" s="91" t="s">
        <v>432</v>
      </c>
      <c r="J54" s="57" t="s">
        <v>214</v>
      </c>
      <c r="K54" s="57"/>
      <c r="L54" s="58" t="s">
        <v>213</v>
      </c>
      <c r="M54" s="11" t="s">
        <v>26</v>
      </c>
      <c r="N54" s="29" t="s">
        <v>433</v>
      </c>
      <c r="O54" s="25">
        <v>111001014001</v>
      </c>
      <c r="P54" s="47" t="s">
        <v>825</v>
      </c>
      <c r="Q54" s="24">
        <v>3331159</v>
      </c>
      <c r="R54" s="24" t="s">
        <v>826</v>
      </c>
      <c r="S54" s="28" t="s">
        <v>976</v>
      </c>
      <c r="T54" s="24" t="s">
        <v>214</v>
      </c>
      <c r="U54" s="24" t="s">
        <v>231</v>
      </c>
      <c r="V54" s="30"/>
      <c r="W54" s="37"/>
      <c r="X54" s="37"/>
      <c r="Y54" s="37"/>
      <c r="Z54" s="37"/>
      <c r="AA54" s="37"/>
      <c r="AB54" s="37"/>
      <c r="AC54" s="178"/>
    </row>
    <row r="55" spans="1:29" ht="15" customHeight="1">
      <c r="A55" s="66" t="s">
        <v>289</v>
      </c>
      <c r="B55" s="11" t="s">
        <v>26</v>
      </c>
      <c r="C55" s="222"/>
      <c r="D55" s="92" t="s">
        <v>434</v>
      </c>
      <c r="E55" s="26"/>
      <c r="F55" s="37" t="s">
        <v>435</v>
      </c>
      <c r="G55" s="93" t="s">
        <v>436</v>
      </c>
      <c r="H55" s="37" t="s">
        <v>437</v>
      </c>
      <c r="I55" s="37" t="s">
        <v>438</v>
      </c>
      <c r="J55" s="71" t="s">
        <v>214</v>
      </c>
      <c r="K55" s="71"/>
      <c r="L55" s="27" t="s">
        <v>213</v>
      </c>
      <c r="M55" s="11" t="s">
        <v>26</v>
      </c>
      <c r="N55" s="29" t="s">
        <v>439</v>
      </c>
      <c r="O55" s="25">
        <v>111001016250</v>
      </c>
      <c r="P55" s="24" t="s">
        <v>440</v>
      </c>
      <c r="Q55" s="78" t="s">
        <v>441</v>
      </c>
      <c r="R55" s="78" t="s">
        <v>442</v>
      </c>
      <c r="S55" s="94" t="str">
        <f>HYPERLINK("mailto:escdirepdevenezuel14@redp.edu.co;","escdirepdevenezuel14@redp.edu.co; ")</f>
        <v xml:space="preserve">escdirepdevenezuel14@redp.edu.co; </v>
      </c>
      <c r="T55" s="24" t="s">
        <v>214</v>
      </c>
      <c r="U55" s="24"/>
      <c r="V55" s="30"/>
      <c r="W55" s="37"/>
      <c r="X55" s="37"/>
      <c r="Y55" s="37"/>
      <c r="Z55" s="37"/>
      <c r="AA55" s="37"/>
      <c r="AB55" s="37"/>
      <c r="AC55" s="178"/>
    </row>
    <row r="56" spans="1:29" ht="15" customHeight="1">
      <c r="A56" s="66" t="s">
        <v>289</v>
      </c>
      <c r="B56" s="24" t="s">
        <v>26</v>
      </c>
      <c r="C56" s="87"/>
      <c r="D56" s="87" t="s">
        <v>443</v>
      </c>
      <c r="E56" s="55">
        <v>311001100985</v>
      </c>
      <c r="F56" s="55" t="s">
        <v>444</v>
      </c>
      <c r="G56" s="55" t="s">
        <v>445</v>
      </c>
      <c r="H56" s="55" t="s">
        <v>446</v>
      </c>
      <c r="I56" s="55" t="s">
        <v>447</v>
      </c>
      <c r="J56" s="57" t="s">
        <v>214</v>
      </c>
      <c r="K56" s="57"/>
      <c r="L56" s="58" t="s">
        <v>213</v>
      </c>
      <c r="M56" s="11" t="s">
        <v>26</v>
      </c>
      <c r="N56" s="29" t="s">
        <v>448</v>
      </c>
      <c r="O56" s="25">
        <v>111001107743</v>
      </c>
      <c r="P56" s="24" t="s">
        <v>449</v>
      </c>
      <c r="Q56" s="24">
        <v>3122592778</v>
      </c>
      <c r="R56" s="24" t="s">
        <v>450</v>
      </c>
      <c r="S56" s="28" t="str">
        <f>HYPERLINK("mailto:maligiadel@gmail.com","maligiadel@gmail.com")</f>
        <v>maligiadel@gmail.com</v>
      </c>
      <c r="T56" s="24" t="s">
        <v>214</v>
      </c>
      <c r="U56" s="24"/>
      <c r="V56" s="30"/>
      <c r="W56" s="37"/>
      <c r="X56" s="37"/>
      <c r="Y56" s="37"/>
      <c r="Z56" s="37"/>
      <c r="AA56" s="37"/>
      <c r="AB56" s="37"/>
      <c r="AC56" s="178"/>
    </row>
    <row r="57" spans="1:29" ht="15" customHeight="1">
      <c r="A57" s="66" t="s">
        <v>289</v>
      </c>
      <c r="B57" s="24" t="s">
        <v>26</v>
      </c>
      <c r="C57" s="87"/>
      <c r="D57" s="87" t="s">
        <v>929</v>
      </c>
      <c r="E57" s="55">
        <v>311001031088</v>
      </c>
      <c r="F57" s="95" t="s">
        <v>930</v>
      </c>
      <c r="G57" s="96" t="s">
        <v>931</v>
      </c>
      <c r="H57" s="97" t="s">
        <v>932</v>
      </c>
      <c r="I57" s="95" t="s">
        <v>933</v>
      </c>
      <c r="J57" s="24" t="s">
        <v>214</v>
      </c>
      <c r="K57" s="24" t="s">
        <v>214</v>
      </c>
      <c r="L57" s="24" t="s">
        <v>214</v>
      </c>
      <c r="M57" s="11" t="s">
        <v>26</v>
      </c>
      <c r="N57" s="98" t="s">
        <v>455</v>
      </c>
      <c r="O57" s="99" t="s">
        <v>456</v>
      </c>
      <c r="P57" s="24" t="s">
        <v>457</v>
      </c>
      <c r="Q57" s="24">
        <v>6720103</v>
      </c>
      <c r="R57" s="24" t="s">
        <v>458</v>
      </c>
      <c r="S57" s="72" t="s">
        <v>459</v>
      </c>
      <c r="T57" s="24" t="s">
        <v>214</v>
      </c>
      <c r="U57" s="24"/>
      <c r="V57" s="30"/>
      <c r="W57" s="37"/>
      <c r="X57" s="37"/>
      <c r="Y57" s="37"/>
      <c r="Z57" s="37"/>
      <c r="AA57" s="37"/>
      <c r="AB57" s="37"/>
      <c r="AC57" s="178"/>
    </row>
    <row r="58" spans="1:29" ht="15" customHeight="1">
      <c r="A58" s="66" t="s">
        <v>289</v>
      </c>
      <c r="B58" s="24" t="s">
        <v>26</v>
      </c>
      <c r="C58" s="223"/>
      <c r="D58" s="223" t="s">
        <v>451</v>
      </c>
      <c r="E58" s="223">
        <v>311001045160</v>
      </c>
      <c r="F58" s="224" t="s">
        <v>452</v>
      </c>
      <c r="G58" s="224">
        <v>6764055</v>
      </c>
      <c r="H58" s="223" t="s">
        <v>453</v>
      </c>
      <c r="I58" s="224" t="s">
        <v>454</v>
      </c>
      <c r="J58" s="37" t="s">
        <v>214</v>
      </c>
      <c r="K58" s="37"/>
      <c r="L58" s="37" t="s">
        <v>213</v>
      </c>
      <c r="M58" s="11" t="s">
        <v>26</v>
      </c>
      <c r="N58" s="29" t="s">
        <v>257</v>
      </c>
      <c r="O58" s="25">
        <v>111001002330</v>
      </c>
      <c r="P58" s="33" t="s">
        <v>464</v>
      </c>
      <c r="Q58" s="68" t="s">
        <v>465</v>
      </c>
      <c r="R58" s="68" t="s">
        <v>258</v>
      </c>
      <c r="S58" s="37" t="s">
        <v>466</v>
      </c>
      <c r="T58" s="24" t="s">
        <v>214</v>
      </c>
      <c r="U58" s="24" t="s">
        <v>467</v>
      </c>
      <c r="V58" s="30"/>
      <c r="W58" s="37"/>
      <c r="X58" s="37"/>
      <c r="Y58" s="37"/>
      <c r="Z58" s="37"/>
      <c r="AA58" s="37"/>
      <c r="AB58" s="37"/>
      <c r="AC58" s="178"/>
    </row>
    <row r="59" spans="1:29" ht="15" customHeight="1">
      <c r="A59" s="66" t="s">
        <v>289</v>
      </c>
      <c r="B59" s="24" t="s">
        <v>26</v>
      </c>
      <c r="C59" s="87"/>
      <c r="D59" s="87" t="s">
        <v>468</v>
      </c>
      <c r="E59" s="55"/>
      <c r="F59" s="55" t="s">
        <v>469</v>
      </c>
      <c r="G59" s="55" t="s">
        <v>470</v>
      </c>
      <c r="H59" s="55" t="s">
        <v>471</v>
      </c>
      <c r="I59" s="55" t="s">
        <v>472</v>
      </c>
      <c r="J59" s="57" t="s">
        <v>214</v>
      </c>
      <c r="K59" s="57"/>
      <c r="L59" s="58" t="s">
        <v>213</v>
      </c>
      <c r="M59" s="11" t="s">
        <v>26</v>
      </c>
      <c r="N59" s="29" t="s">
        <v>247</v>
      </c>
      <c r="O59" s="25">
        <v>111001016314</v>
      </c>
      <c r="P59" s="33" t="s">
        <v>473</v>
      </c>
      <c r="Q59" s="68">
        <v>2358681</v>
      </c>
      <c r="R59" s="68" t="s">
        <v>248</v>
      </c>
      <c r="S59" s="69" t="str">
        <f>HYPERLINK("mailto:coldisimonrodrigue2@redp.edu.co","coldisimonrodrigue2@redp.edu.co")</f>
        <v>coldisimonrodrigue2@redp.edu.co</v>
      </c>
      <c r="T59" s="24" t="s">
        <v>214</v>
      </c>
      <c r="U59" s="24"/>
      <c r="V59" s="30"/>
      <c r="W59" s="37"/>
      <c r="X59" s="37"/>
      <c r="Y59" s="37"/>
      <c r="Z59" s="37"/>
      <c r="AA59" s="37"/>
      <c r="AB59" s="37"/>
      <c r="AC59" s="178"/>
    </row>
    <row r="60" spans="1:29" ht="15" hidden="1" customHeight="1">
      <c r="A60" s="100" t="s">
        <v>474</v>
      </c>
      <c r="B60" s="37" t="s">
        <v>26</v>
      </c>
      <c r="C60" s="68" t="s">
        <v>1055</v>
      </c>
      <c r="D60" s="68" t="s">
        <v>301</v>
      </c>
      <c r="E60" s="26">
        <v>317001001632</v>
      </c>
      <c r="F60" s="26" t="s">
        <v>475</v>
      </c>
      <c r="G60" s="26">
        <v>8851203</v>
      </c>
      <c r="H60" s="26" t="s">
        <v>476</v>
      </c>
      <c r="I60" s="74" t="str">
        <f>HYPERLINK("mailto:SECRETARIACOLROSARIO@UNE%20.NET.CO",",iensrosario@gmail.com")</f>
        <v>,iensrosario@gmail.com</v>
      </c>
      <c r="J60" s="24" t="s">
        <v>302</v>
      </c>
      <c r="K60" s="24"/>
      <c r="L60" s="24" t="s">
        <v>303</v>
      </c>
      <c r="M60" s="11" t="s">
        <v>26</v>
      </c>
      <c r="N60" s="68" t="s">
        <v>304</v>
      </c>
      <c r="O60" s="25">
        <v>117001006279</v>
      </c>
      <c r="P60" s="24" t="s">
        <v>305</v>
      </c>
      <c r="Q60" s="24">
        <v>8833990</v>
      </c>
      <c r="R60" s="24" t="s">
        <v>306</v>
      </c>
      <c r="S60" s="37" t="s">
        <v>477</v>
      </c>
      <c r="T60" s="24" t="s">
        <v>302</v>
      </c>
      <c r="U60" s="24" t="s">
        <v>307</v>
      </c>
      <c r="V60" s="30" t="s">
        <v>308</v>
      </c>
      <c r="W60" s="37"/>
      <c r="X60" s="37"/>
      <c r="Y60" s="37"/>
      <c r="Z60" s="37"/>
      <c r="AA60" s="37"/>
      <c r="AB60" s="37"/>
      <c r="AC60" s="178"/>
    </row>
    <row r="61" spans="1:29" ht="15" hidden="1" customHeight="1">
      <c r="A61" s="100" t="s">
        <v>474</v>
      </c>
      <c r="B61" s="37" t="s">
        <v>26</v>
      </c>
      <c r="C61" s="24" t="s">
        <v>1055</v>
      </c>
      <c r="D61" s="24" t="s">
        <v>311</v>
      </c>
      <c r="E61" s="25">
        <v>317001001934</v>
      </c>
      <c r="F61" s="25" t="s">
        <v>485</v>
      </c>
      <c r="G61" s="25">
        <v>8864011</v>
      </c>
      <c r="H61" s="26" t="s">
        <v>486</v>
      </c>
      <c r="I61" s="25" t="s">
        <v>487</v>
      </c>
      <c r="J61" s="24" t="s">
        <v>302</v>
      </c>
      <c r="K61" s="24"/>
      <c r="L61" s="24" t="s">
        <v>303</v>
      </c>
      <c r="M61" s="11" t="s">
        <v>26</v>
      </c>
      <c r="N61" s="68" t="s">
        <v>488</v>
      </c>
      <c r="O61" s="25">
        <v>217001001182</v>
      </c>
      <c r="P61" s="24" t="s">
        <v>312</v>
      </c>
      <c r="Q61" s="24">
        <v>8714470</v>
      </c>
      <c r="R61" s="24" t="s">
        <v>489</v>
      </c>
      <c r="S61" s="37" t="s">
        <v>490</v>
      </c>
      <c r="T61" s="24" t="s">
        <v>302</v>
      </c>
      <c r="U61" s="24" t="s">
        <v>307</v>
      </c>
      <c r="V61" s="30" t="s">
        <v>308</v>
      </c>
      <c r="W61" s="37"/>
      <c r="X61" s="37"/>
      <c r="Y61" s="37"/>
      <c r="Z61" s="37"/>
      <c r="AA61" s="37"/>
      <c r="AB61" s="37"/>
      <c r="AC61" s="21"/>
    </row>
    <row r="62" spans="1:29" ht="15" hidden="1" customHeight="1">
      <c r="A62" s="100" t="s">
        <v>474</v>
      </c>
      <c r="B62" s="37" t="s">
        <v>26</v>
      </c>
      <c r="C62" s="31"/>
      <c r="D62" s="31" t="s">
        <v>491</v>
      </c>
      <c r="E62" s="25">
        <v>366001005191</v>
      </c>
      <c r="F62" s="25" t="s">
        <v>492</v>
      </c>
      <c r="G62" s="25">
        <v>3270149</v>
      </c>
      <c r="H62" s="26" t="s">
        <v>493</v>
      </c>
      <c r="I62" s="110" t="str">
        <f>HYPERLINK("mailto:academica@institutosanrafael.edu.co","academica@institutosanrafael.edu.co")</f>
        <v>academica@institutosanrafael.edu.co</v>
      </c>
      <c r="J62" s="24" t="s">
        <v>302</v>
      </c>
      <c r="K62" s="24"/>
      <c r="L62" s="24" t="s">
        <v>303</v>
      </c>
      <c r="M62" s="11" t="s">
        <v>26</v>
      </c>
      <c r="N62" s="68" t="s">
        <v>494</v>
      </c>
      <c r="O62" s="59">
        <v>117001006180</v>
      </c>
      <c r="P62" s="24" t="s">
        <v>495</v>
      </c>
      <c r="Q62" s="24">
        <v>8754548</v>
      </c>
      <c r="R62" s="24" t="s">
        <v>496</v>
      </c>
      <c r="S62" s="37" t="s">
        <v>497</v>
      </c>
      <c r="T62" s="24" t="s">
        <v>302</v>
      </c>
      <c r="U62" s="24" t="s">
        <v>307</v>
      </c>
      <c r="V62" s="30" t="s">
        <v>308</v>
      </c>
      <c r="W62" s="37"/>
      <c r="X62" s="37"/>
      <c r="Y62" s="37"/>
      <c r="Z62" s="37"/>
      <c r="AA62" s="37"/>
      <c r="AB62" s="37"/>
      <c r="AC62" s="178"/>
    </row>
    <row r="63" spans="1:29" ht="15" hidden="1" customHeight="1">
      <c r="A63" s="100" t="s">
        <v>474</v>
      </c>
      <c r="B63" s="37" t="s">
        <v>26</v>
      </c>
      <c r="C63" s="24"/>
      <c r="D63" s="24" t="s">
        <v>317</v>
      </c>
      <c r="E63" s="25">
        <v>366001003814</v>
      </c>
      <c r="F63" s="25" t="s">
        <v>498</v>
      </c>
      <c r="G63" s="25" t="s">
        <v>499</v>
      </c>
      <c r="H63" s="26" t="s">
        <v>500</v>
      </c>
      <c r="I63" s="25" t="s">
        <v>501</v>
      </c>
      <c r="J63" s="24" t="s">
        <v>318</v>
      </c>
      <c r="K63" s="24"/>
      <c r="L63" s="24" t="s">
        <v>319</v>
      </c>
      <c r="M63" s="11" t="s">
        <v>26</v>
      </c>
      <c r="N63" s="68" t="s">
        <v>502</v>
      </c>
      <c r="O63" s="25">
        <v>166001000620</v>
      </c>
      <c r="P63" s="24" t="s">
        <v>503</v>
      </c>
      <c r="Q63" s="24" t="s">
        <v>504</v>
      </c>
      <c r="R63" s="24" t="s">
        <v>505</v>
      </c>
      <c r="S63" s="37" t="s">
        <v>506</v>
      </c>
      <c r="T63" s="24" t="s">
        <v>318</v>
      </c>
      <c r="U63" s="24" t="s">
        <v>324</v>
      </c>
      <c r="V63" s="30" t="s">
        <v>325</v>
      </c>
      <c r="W63" s="37"/>
      <c r="X63" s="37"/>
      <c r="Y63" s="37"/>
      <c r="Z63" s="37"/>
      <c r="AA63" s="37"/>
      <c r="AB63" s="37"/>
      <c r="AC63" s="21"/>
    </row>
    <row r="64" spans="1:29" ht="15" hidden="1" customHeight="1">
      <c r="A64" s="100" t="s">
        <v>474</v>
      </c>
      <c r="B64" s="37" t="s">
        <v>26</v>
      </c>
      <c r="C64" s="24" t="s">
        <v>1055</v>
      </c>
      <c r="D64" s="24" t="s">
        <v>327</v>
      </c>
      <c r="E64" s="25">
        <v>366001006686</v>
      </c>
      <c r="F64" s="25" t="s">
        <v>507</v>
      </c>
      <c r="G64" s="25" t="s">
        <v>508</v>
      </c>
      <c r="H64" s="26" t="s">
        <v>509</v>
      </c>
      <c r="I64" s="110" t="str">
        <f>HYPERLINK("mailto:contact@lfp.edu.co,mpardoux@lfp.edu.co","contact@lfp.edu.co,mpardoux@lfp.edu.co")</f>
        <v>contact@lfp.edu.co,mpardoux@lfp.edu.co</v>
      </c>
      <c r="J64" s="24" t="s">
        <v>318</v>
      </c>
      <c r="K64" s="24"/>
      <c r="L64" s="24" t="s">
        <v>319</v>
      </c>
      <c r="M64" s="11" t="s">
        <v>26</v>
      </c>
      <c r="N64" s="68" t="s">
        <v>328</v>
      </c>
      <c r="O64" s="25">
        <v>166001000913</v>
      </c>
      <c r="P64" s="24" t="s">
        <v>329</v>
      </c>
      <c r="Q64" s="24" t="s">
        <v>330</v>
      </c>
      <c r="R64" s="24" t="s">
        <v>331</v>
      </c>
      <c r="S64" s="37" t="s">
        <v>510</v>
      </c>
      <c r="T64" s="24" t="s">
        <v>318</v>
      </c>
      <c r="U64" s="24" t="s">
        <v>324</v>
      </c>
      <c r="V64" s="30" t="s">
        <v>325</v>
      </c>
      <c r="W64" s="37"/>
      <c r="X64" s="37"/>
      <c r="Y64" s="37"/>
      <c r="Z64" s="37"/>
      <c r="AA64" s="37"/>
      <c r="AB64" s="37"/>
      <c r="AC64" s="178"/>
    </row>
    <row r="65" spans="1:29" ht="15" hidden="1" customHeight="1">
      <c r="A65" s="100" t="s">
        <v>474</v>
      </c>
      <c r="B65" s="37" t="s">
        <v>26</v>
      </c>
      <c r="C65" s="24" t="s">
        <v>1055</v>
      </c>
      <c r="D65" s="24" t="s">
        <v>334</v>
      </c>
      <c r="E65" s="25">
        <v>366001000751</v>
      </c>
      <c r="F65" s="25" t="s">
        <v>511</v>
      </c>
      <c r="G65" s="25">
        <v>3151818</v>
      </c>
      <c r="H65" s="26" t="s">
        <v>512</v>
      </c>
      <c r="I65" s="110" t="str">
        <f>HYPERLINK("mailto:info@tallersanmiguel.edu.co,info@tallersanmiguel.edu.co","info@tallersanmiguel.edu.co,info@tallersanmiguel.edu.co")</f>
        <v>info@tallersanmiguel.edu.co,info@tallersanmiguel.edu.co</v>
      </c>
      <c r="J65" s="24" t="s">
        <v>318</v>
      </c>
      <c r="K65" s="24"/>
      <c r="L65" s="24" t="s">
        <v>319</v>
      </c>
      <c r="M65" s="11" t="s">
        <v>26</v>
      </c>
      <c r="N65" s="68" t="s">
        <v>335</v>
      </c>
      <c r="O65" s="25">
        <v>166001000476</v>
      </c>
      <c r="P65" s="24" t="s">
        <v>336</v>
      </c>
      <c r="Q65" s="24">
        <v>3113052545</v>
      </c>
      <c r="R65" s="24" t="s">
        <v>337</v>
      </c>
      <c r="S65" s="37" t="s">
        <v>513</v>
      </c>
      <c r="T65" s="24" t="s">
        <v>318</v>
      </c>
      <c r="U65" s="24" t="s">
        <v>324</v>
      </c>
      <c r="V65" s="30" t="s">
        <v>325</v>
      </c>
      <c r="W65" s="37"/>
      <c r="X65" s="37"/>
      <c r="Y65" s="37"/>
      <c r="Z65" s="37"/>
      <c r="AA65" s="37"/>
      <c r="AB65" s="37"/>
      <c r="AC65" s="178"/>
    </row>
    <row r="66" spans="1:29" ht="15" hidden="1" customHeight="1">
      <c r="A66" s="100" t="s">
        <v>474</v>
      </c>
      <c r="B66" s="37" t="s">
        <v>26</v>
      </c>
      <c r="C66" s="24" t="s">
        <v>1055</v>
      </c>
      <c r="D66" s="24" t="s">
        <v>338</v>
      </c>
      <c r="E66" s="25">
        <v>466001005641</v>
      </c>
      <c r="F66" s="25" t="s">
        <v>514</v>
      </c>
      <c r="G66" s="25" t="s">
        <v>515</v>
      </c>
      <c r="H66" s="26" t="s">
        <v>516</v>
      </c>
      <c r="I66" s="37" t="s">
        <v>517</v>
      </c>
      <c r="J66" s="24" t="s">
        <v>318</v>
      </c>
      <c r="K66" s="24"/>
      <c r="L66" s="24" t="s">
        <v>319</v>
      </c>
      <c r="M66" s="11" t="s">
        <v>26</v>
      </c>
      <c r="N66" s="68" t="s">
        <v>518</v>
      </c>
      <c r="O66" s="25">
        <v>166001000344</v>
      </c>
      <c r="P66" s="24" t="s">
        <v>342</v>
      </c>
      <c r="Q66" s="24" t="s">
        <v>343</v>
      </c>
      <c r="R66" s="24" t="s">
        <v>344</v>
      </c>
      <c r="S66" s="37" t="s">
        <v>519</v>
      </c>
      <c r="T66" s="24" t="s">
        <v>318</v>
      </c>
      <c r="U66" s="24" t="s">
        <v>324</v>
      </c>
      <c r="V66" s="30" t="s">
        <v>325</v>
      </c>
      <c r="W66" s="37"/>
      <c r="X66" s="37"/>
      <c r="Y66" s="37"/>
      <c r="Z66" s="37"/>
      <c r="AA66" s="37"/>
      <c r="AB66" s="37"/>
      <c r="AC66" s="178"/>
    </row>
    <row r="67" spans="1:29" ht="15" hidden="1" customHeight="1">
      <c r="A67" s="111" t="s">
        <v>474</v>
      </c>
      <c r="B67" s="37" t="s">
        <v>26</v>
      </c>
      <c r="C67" s="24"/>
      <c r="D67" s="24" t="s">
        <v>354</v>
      </c>
      <c r="E67" s="25">
        <v>366001000751</v>
      </c>
      <c r="F67" s="25" t="s">
        <v>520</v>
      </c>
      <c r="G67" s="25">
        <v>3379373</v>
      </c>
      <c r="H67" s="68" t="s">
        <v>521</v>
      </c>
      <c r="I67" s="37" t="s">
        <v>522</v>
      </c>
      <c r="J67" s="24" t="s">
        <v>318</v>
      </c>
      <c r="K67" s="24"/>
      <c r="L67" s="24" t="s">
        <v>319</v>
      </c>
      <c r="M67" s="11" t="s">
        <v>26</v>
      </c>
      <c r="N67" s="68" t="s">
        <v>360</v>
      </c>
      <c r="O67" s="25">
        <v>166001000875</v>
      </c>
      <c r="P67" s="24" t="s">
        <v>361</v>
      </c>
      <c r="Q67" s="24" t="s">
        <v>362</v>
      </c>
      <c r="R67" s="24" t="s">
        <v>523</v>
      </c>
      <c r="S67" s="21" t="s">
        <v>524</v>
      </c>
      <c r="T67" s="24" t="s">
        <v>318</v>
      </c>
      <c r="U67" s="24" t="s">
        <v>324</v>
      </c>
      <c r="V67" s="30" t="s">
        <v>325</v>
      </c>
      <c r="W67" s="21"/>
      <c r="X67" s="21"/>
      <c r="Y67" s="21"/>
      <c r="Z67" s="21"/>
      <c r="AA67" s="21"/>
      <c r="AB67" s="21"/>
      <c r="AC67" s="178"/>
    </row>
    <row r="68" spans="1:29" ht="15" hidden="1" customHeight="1">
      <c r="A68" s="111" t="s">
        <v>474</v>
      </c>
      <c r="B68" s="37" t="s">
        <v>26</v>
      </c>
      <c r="C68" s="24" t="s">
        <v>1055</v>
      </c>
      <c r="D68" s="24" t="s">
        <v>525</v>
      </c>
      <c r="E68" s="25">
        <v>366001000670</v>
      </c>
      <c r="F68" s="24" t="s">
        <v>526</v>
      </c>
      <c r="G68" s="24">
        <v>3314458</v>
      </c>
      <c r="H68" s="24" t="s">
        <v>527</v>
      </c>
      <c r="I68" s="37" t="s">
        <v>528</v>
      </c>
      <c r="J68" s="24" t="s">
        <v>318</v>
      </c>
      <c r="K68" s="24"/>
      <c r="L68" s="24" t="s">
        <v>319</v>
      </c>
      <c r="M68" s="11" t="s">
        <v>26</v>
      </c>
      <c r="N68" s="68" t="s">
        <v>529</v>
      </c>
      <c r="O68" s="25">
        <v>166001006008</v>
      </c>
      <c r="P68" s="24" t="s">
        <v>530</v>
      </c>
      <c r="Q68" s="24">
        <v>3122590275</v>
      </c>
      <c r="R68" s="24" t="s">
        <v>531</v>
      </c>
      <c r="S68" s="21" t="s">
        <v>532</v>
      </c>
      <c r="T68" s="24" t="s">
        <v>318</v>
      </c>
      <c r="U68" s="24" t="s">
        <v>324</v>
      </c>
      <c r="V68" s="30" t="s">
        <v>325</v>
      </c>
      <c r="W68" s="21"/>
      <c r="X68" s="21"/>
      <c r="Y68" s="21"/>
      <c r="Z68" s="21"/>
      <c r="AA68" s="21"/>
      <c r="AB68" s="21"/>
      <c r="AC68" s="178"/>
    </row>
    <row r="69" spans="1:29" ht="15" hidden="1" customHeight="1">
      <c r="A69" s="111" t="s">
        <v>474</v>
      </c>
      <c r="B69" s="37" t="s">
        <v>26</v>
      </c>
      <c r="C69" s="24"/>
      <c r="D69" s="24" t="s">
        <v>533</v>
      </c>
      <c r="E69" s="25">
        <v>417873000587</v>
      </c>
      <c r="F69" s="24" t="s">
        <v>534</v>
      </c>
      <c r="G69" s="24">
        <v>8745803</v>
      </c>
      <c r="H69" s="24" t="s">
        <v>535</v>
      </c>
      <c r="I69" s="28" t="str">
        <f>HYPERLINK("mailto:rectoria@horizontes.edu.co","rectoria@horizontes.edu.co, info@horizontes.edu.co")</f>
        <v>rectoria@horizontes.edu.co, info@horizontes.edu.co</v>
      </c>
      <c r="J69" s="24" t="s">
        <v>536</v>
      </c>
      <c r="K69" s="24"/>
      <c r="L69" s="24" t="s">
        <v>303</v>
      </c>
      <c r="M69" s="11" t="s">
        <v>26</v>
      </c>
      <c r="N69" s="68" t="s">
        <v>537</v>
      </c>
      <c r="O69" s="25">
        <v>117873000800</v>
      </c>
      <c r="P69" s="24" t="s">
        <v>538</v>
      </c>
      <c r="Q69" s="24">
        <v>8771850</v>
      </c>
      <c r="R69" s="24" t="s">
        <v>539</v>
      </c>
      <c r="S69" s="21" t="s">
        <v>540</v>
      </c>
      <c r="T69" s="24" t="s">
        <v>302</v>
      </c>
      <c r="U69" s="24" t="s">
        <v>307</v>
      </c>
      <c r="V69" s="30" t="s">
        <v>541</v>
      </c>
      <c r="W69" s="21"/>
      <c r="X69" s="21"/>
      <c r="Y69" s="21"/>
      <c r="Z69" s="21"/>
      <c r="AA69" s="21"/>
      <c r="AB69" s="21"/>
      <c r="AC69" s="178"/>
    </row>
    <row r="70" spans="1:29" ht="15" hidden="1" customHeight="1">
      <c r="A70" s="111" t="s">
        <v>474</v>
      </c>
      <c r="B70" s="37" t="s">
        <v>26</v>
      </c>
      <c r="C70" s="24" t="s">
        <v>1055</v>
      </c>
      <c r="D70" s="24" t="s">
        <v>542</v>
      </c>
      <c r="E70" s="25">
        <v>417873000544</v>
      </c>
      <c r="F70" s="24" t="s">
        <v>543</v>
      </c>
      <c r="G70" s="24">
        <v>8745774</v>
      </c>
      <c r="H70" s="24" t="s">
        <v>544</v>
      </c>
      <c r="I70" s="24" t="s">
        <v>545</v>
      </c>
      <c r="J70" s="24" t="s">
        <v>536</v>
      </c>
      <c r="K70" s="24"/>
      <c r="L70" s="24" t="s">
        <v>303</v>
      </c>
      <c r="M70" s="11" t="s">
        <v>26</v>
      </c>
      <c r="N70" s="68" t="s">
        <v>546</v>
      </c>
      <c r="O70" s="25">
        <v>117873000168</v>
      </c>
      <c r="P70" s="24" t="s">
        <v>547</v>
      </c>
      <c r="Q70" s="24" t="s">
        <v>548</v>
      </c>
      <c r="R70" s="24" t="s">
        <v>549</v>
      </c>
      <c r="S70" s="37" t="s">
        <v>550</v>
      </c>
      <c r="T70" s="24" t="s">
        <v>302</v>
      </c>
      <c r="U70" s="24" t="s">
        <v>307</v>
      </c>
      <c r="V70" s="30" t="s">
        <v>541</v>
      </c>
      <c r="W70" s="21"/>
      <c r="X70" s="21"/>
      <c r="Y70" s="21"/>
      <c r="Z70" s="21"/>
      <c r="AA70" s="21"/>
      <c r="AB70" s="21"/>
      <c r="AC70" s="21"/>
    </row>
    <row r="71" spans="1:29" ht="15" hidden="1" customHeight="1">
      <c r="A71" s="111" t="s">
        <v>474</v>
      </c>
      <c r="B71" s="37" t="s">
        <v>26</v>
      </c>
      <c r="C71" s="24" t="s">
        <v>1055</v>
      </c>
      <c r="D71" s="24" t="s">
        <v>551</v>
      </c>
      <c r="E71" s="25">
        <v>417001005373</v>
      </c>
      <c r="F71" s="24" t="s">
        <v>552</v>
      </c>
      <c r="G71" s="24">
        <v>8749339</v>
      </c>
      <c r="H71" s="24" t="s">
        <v>553</v>
      </c>
      <c r="I71" s="28" t="str">
        <f>HYPERLINK("mailto:josejesuslondono@gmail.com"," josejesuslondono@yahoo.es")</f>
        <v xml:space="preserve"> josejesuslondono@yahoo.es</v>
      </c>
      <c r="J71" s="24" t="s">
        <v>536</v>
      </c>
      <c r="K71" s="24"/>
      <c r="L71" s="24" t="s">
        <v>303</v>
      </c>
      <c r="M71" s="11" t="s">
        <v>26</v>
      </c>
      <c r="N71" s="68" t="s">
        <v>554</v>
      </c>
      <c r="O71" s="25">
        <v>217873000090</v>
      </c>
      <c r="P71" s="24" t="s">
        <v>555</v>
      </c>
      <c r="Q71" s="24">
        <v>8741317</v>
      </c>
      <c r="R71" s="24" t="s">
        <v>556</v>
      </c>
      <c r="S71" s="21" t="s">
        <v>557</v>
      </c>
      <c r="T71" s="24" t="s">
        <v>302</v>
      </c>
      <c r="U71" s="24" t="s">
        <v>307</v>
      </c>
      <c r="V71" s="30" t="s">
        <v>541</v>
      </c>
      <c r="W71" s="21"/>
      <c r="X71" s="21"/>
      <c r="Y71" s="21"/>
      <c r="Z71" s="21"/>
      <c r="AA71" s="21"/>
      <c r="AB71" s="21"/>
      <c r="AC71" s="21"/>
    </row>
    <row r="72" spans="1:29" ht="15" hidden="1" customHeight="1">
      <c r="A72" s="112" t="s">
        <v>558</v>
      </c>
      <c r="B72" s="37" t="s">
        <v>26</v>
      </c>
      <c r="C72" s="225" t="s">
        <v>1055</v>
      </c>
      <c r="D72" s="225" t="s">
        <v>559</v>
      </c>
      <c r="E72" s="25">
        <v>425473000866</v>
      </c>
      <c r="F72" s="24" t="s">
        <v>560</v>
      </c>
      <c r="G72" s="24" t="s">
        <v>561</v>
      </c>
      <c r="H72" s="24" t="s">
        <v>562</v>
      </c>
      <c r="I72" s="36" t="str">
        <f>HYPERLINK("mailto:campestremariecurie@yahoo.com","campestremariecurie@yahoo.com")</f>
        <v>campestremariecurie@yahoo.com</v>
      </c>
      <c r="J72" s="24" t="s">
        <v>563</v>
      </c>
      <c r="K72" s="24"/>
      <c r="L72" s="24" t="s">
        <v>298</v>
      </c>
      <c r="M72" s="11" t="s">
        <v>26</v>
      </c>
      <c r="N72" s="24" t="s">
        <v>564</v>
      </c>
      <c r="O72" s="25">
        <v>125473000781</v>
      </c>
      <c r="P72" s="24" t="s">
        <v>565</v>
      </c>
      <c r="Q72" s="24" t="s">
        <v>566</v>
      </c>
      <c r="R72" s="24" t="s">
        <v>567</v>
      </c>
      <c r="S72" s="21" t="s">
        <v>568</v>
      </c>
      <c r="T72" s="24" t="s">
        <v>563</v>
      </c>
      <c r="U72" s="24" t="s">
        <v>365</v>
      </c>
      <c r="V72" s="30" t="s">
        <v>569</v>
      </c>
      <c r="W72" s="21"/>
      <c r="X72" s="21"/>
      <c r="Y72" s="21"/>
      <c r="Z72" s="21"/>
      <c r="AA72" s="21"/>
      <c r="AB72" s="21"/>
      <c r="AC72" s="178"/>
    </row>
    <row r="73" spans="1:29" ht="15" hidden="1" customHeight="1">
      <c r="A73" s="112" t="s">
        <v>558</v>
      </c>
      <c r="B73" s="37" t="s">
        <v>26</v>
      </c>
      <c r="C73" s="225" t="s">
        <v>1055</v>
      </c>
      <c r="D73" s="225" t="s">
        <v>570</v>
      </c>
      <c r="E73" s="25">
        <v>315759001495</v>
      </c>
      <c r="F73" s="24" t="s">
        <v>571</v>
      </c>
      <c r="G73" s="24" t="s">
        <v>572</v>
      </c>
      <c r="H73" s="24" t="s">
        <v>573</v>
      </c>
      <c r="I73" s="113" t="s">
        <v>574</v>
      </c>
      <c r="J73" s="24" t="s">
        <v>563</v>
      </c>
      <c r="K73" s="24"/>
      <c r="L73" s="24" t="s">
        <v>298</v>
      </c>
      <c r="M73" s="11" t="s">
        <v>26</v>
      </c>
      <c r="N73" s="24" t="s">
        <v>575</v>
      </c>
      <c r="O73" s="25">
        <v>125473000242</v>
      </c>
      <c r="P73" s="24" t="s">
        <v>576</v>
      </c>
      <c r="Q73" s="24" t="s">
        <v>577</v>
      </c>
      <c r="R73" s="24" t="s">
        <v>578</v>
      </c>
      <c r="S73" s="37" t="s">
        <v>579</v>
      </c>
      <c r="T73" s="24" t="s">
        <v>563</v>
      </c>
      <c r="U73" s="24" t="s">
        <v>365</v>
      </c>
      <c r="V73" s="30" t="s">
        <v>569</v>
      </c>
      <c r="W73" s="21"/>
      <c r="X73" s="21"/>
      <c r="Y73" s="21"/>
      <c r="Z73" s="21"/>
      <c r="AA73" s="21"/>
      <c r="AB73" s="21"/>
      <c r="AC73" s="178"/>
    </row>
    <row r="74" spans="1:29" ht="15" hidden="1" customHeight="1">
      <c r="A74" s="112" t="s">
        <v>558</v>
      </c>
      <c r="B74" s="37" t="s">
        <v>26</v>
      </c>
      <c r="C74" s="225" t="s">
        <v>1055</v>
      </c>
      <c r="D74" s="225" t="s">
        <v>580</v>
      </c>
      <c r="E74" s="114">
        <v>315759001495</v>
      </c>
      <c r="F74" s="24" t="s">
        <v>581</v>
      </c>
      <c r="G74" s="24">
        <v>7717333</v>
      </c>
      <c r="H74" s="24" t="s">
        <v>582</v>
      </c>
      <c r="I74" s="71" t="s">
        <v>583</v>
      </c>
      <c r="J74" s="24" t="s">
        <v>584</v>
      </c>
      <c r="K74" s="24"/>
      <c r="L74" s="24" t="s">
        <v>585</v>
      </c>
      <c r="M74" s="11" t="s">
        <v>26</v>
      </c>
      <c r="N74" s="24" t="s">
        <v>586</v>
      </c>
      <c r="O74" s="25">
        <v>215759000907</v>
      </c>
      <c r="P74" s="24" t="s">
        <v>587</v>
      </c>
      <c r="Q74" s="24" t="s">
        <v>588</v>
      </c>
      <c r="R74" s="24" t="s">
        <v>589</v>
      </c>
      <c r="S74" s="37" t="s">
        <v>590</v>
      </c>
      <c r="T74" s="24" t="s">
        <v>584</v>
      </c>
      <c r="U74" s="24" t="s">
        <v>591</v>
      </c>
      <c r="V74" s="30" t="s">
        <v>592</v>
      </c>
      <c r="W74" s="21"/>
      <c r="X74" s="21"/>
      <c r="Y74" s="21"/>
      <c r="Z74" s="21"/>
      <c r="AA74" s="21"/>
      <c r="AB74" s="21"/>
      <c r="AC74" s="178"/>
    </row>
    <row r="75" spans="1:29" ht="15" hidden="1" customHeight="1">
      <c r="A75" s="112" t="s">
        <v>558</v>
      </c>
      <c r="B75" s="37" t="s">
        <v>26</v>
      </c>
      <c r="C75" s="225" t="s">
        <v>1055</v>
      </c>
      <c r="D75" s="225" t="s">
        <v>593</v>
      </c>
      <c r="E75" s="37" t="s">
        <v>594</v>
      </c>
      <c r="F75" s="24" t="s">
        <v>595</v>
      </c>
      <c r="G75" s="24">
        <v>5922266</v>
      </c>
      <c r="H75" s="24" t="s">
        <v>596</v>
      </c>
      <c r="I75" s="71" t="s">
        <v>597</v>
      </c>
      <c r="J75" s="24" t="s">
        <v>598</v>
      </c>
      <c r="K75" s="24"/>
      <c r="L75" s="24" t="s">
        <v>298</v>
      </c>
      <c r="M75" s="11" t="s">
        <v>26</v>
      </c>
      <c r="N75" s="24" t="s">
        <v>599</v>
      </c>
      <c r="O75" s="25">
        <v>225377000163</v>
      </c>
      <c r="P75" s="24" t="s">
        <v>600</v>
      </c>
      <c r="Q75" s="24">
        <v>8740062</v>
      </c>
      <c r="R75" s="24" t="s">
        <v>601</v>
      </c>
      <c r="S75" s="52" t="str">
        <f>HYPERLINK("mailto:colegioelsalitre@hotmail.com","colegioelsalitre@hotmail.com")</f>
        <v>colegioelsalitre@hotmail.com</v>
      </c>
      <c r="T75" s="24" t="s">
        <v>298</v>
      </c>
      <c r="U75" s="24" t="s">
        <v>365</v>
      </c>
      <c r="V75" s="30" t="s">
        <v>602</v>
      </c>
      <c r="W75" s="21"/>
      <c r="X75" s="21"/>
      <c r="Y75" s="21"/>
      <c r="Z75" s="21"/>
      <c r="AA75" s="21"/>
      <c r="AB75" s="21"/>
      <c r="AC75" s="178"/>
    </row>
    <row r="76" spans="1:29" ht="15" hidden="1" customHeight="1">
      <c r="A76" s="112" t="s">
        <v>558</v>
      </c>
      <c r="B76" s="37" t="s">
        <v>26</v>
      </c>
      <c r="C76" s="225" t="s">
        <v>1055</v>
      </c>
      <c r="D76" s="225" t="s">
        <v>603</v>
      </c>
      <c r="E76" s="25">
        <v>425377000529</v>
      </c>
      <c r="F76" s="24" t="s">
        <v>604</v>
      </c>
      <c r="G76" s="24" t="s">
        <v>605</v>
      </c>
      <c r="H76" s="24" t="s">
        <v>606</v>
      </c>
      <c r="I76" s="28" t="str">
        <f>HYPERLINK("mailto:tilata@colegiotilata.edu.co,mariaisabelcasas@colegiotilata.edu.co",":tilata@colegiotilata.edu.co,mariaisabelcasas@colegiotilata.edu.co"";""tilata@colegiotilata.edu.co,mariaisabelcasas@colegiotilata.edu.co, mcasas@tilata.edu.co")</f>
        <v>:tilata@colegiotilata.edu.co,mariaisabelcasas@colegiotilata.edu.co";"tilata@colegiotilata.edu.co,mariaisabelcasas@colegiotilata.edu.co, mcasas@tilata.edu.co</v>
      </c>
      <c r="J76" s="24" t="s">
        <v>598</v>
      </c>
      <c r="K76" s="24"/>
      <c r="L76" s="24" t="s">
        <v>298</v>
      </c>
      <c r="M76" s="11" t="s">
        <v>26</v>
      </c>
      <c r="N76" s="115" t="s">
        <v>607</v>
      </c>
      <c r="O76" s="25">
        <v>125377000398</v>
      </c>
      <c r="P76" s="24" t="s">
        <v>608</v>
      </c>
      <c r="Q76" s="24">
        <v>8751032</v>
      </c>
      <c r="R76" s="24" t="s">
        <v>609</v>
      </c>
      <c r="S76" s="52" t="str">
        <f>HYPERLINK("mailto:iedilacalera1976@gmail.com","iedilacalera1976@gmail.com")</f>
        <v>iedilacalera1976@gmail.com</v>
      </c>
      <c r="T76" s="24" t="s">
        <v>298</v>
      </c>
      <c r="U76" s="24" t="s">
        <v>365</v>
      </c>
      <c r="V76" s="30" t="s">
        <v>602</v>
      </c>
      <c r="W76" s="21"/>
      <c r="X76" s="21"/>
      <c r="Y76" s="21"/>
      <c r="Z76" s="21"/>
      <c r="AA76" s="21"/>
      <c r="AB76" s="21"/>
      <c r="AC76" s="178"/>
    </row>
    <row r="77" spans="1:29" ht="15" hidden="1" customHeight="1">
      <c r="A77" s="112" t="s">
        <v>558</v>
      </c>
      <c r="B77" s="37" t="s">
        <v>26</v>
      </c>
      <c r="C77" s="225" t="s">
        <v>1055</v>
      </c>
      <c r="D77" s="225" t="s">
        <v>610</v>
      </c>
      <c r="E77" s="25">
        <v>425214000220</v>
      </c>
      <c r="F77" s="24" t="s">
        <v>611</v>
      </c>
      <c r="G77" s="116" t="s">
        <v>612</v>
      </c>
      <c r="H77" s="24" t="s">
        <v>613</v>
      </c>
      <c r="I77" s="117" t="str">
        <f>HYPERLINK("mailto:rectoria@josemaxleon.edu.co","rectoria@josemaxleon.edu.co asistente.rectoria@josemaxleon.edu.co")</f>
        <v>rectoria@josemaxleon.edu.co asistente.rectoria@josemaxleon.edu.co</v>
      </c>
      <c r="J77" s="24" t="s">
        <v>614</v>
      </c>
      <c r="K77" s="24"/>
      <c r="L77" s="24" t="s">
        <v>298</v>
      </c>
      <c r="M77" s="11" t="s">
        <v>26</v>
      </c>
      <c r="N77" s="24" t="s">
        <v>615</v>
      </c>
      <c r="O77" s="25">
        <v>425210000000</v>
      </c>
      <c r="P77" s="24" t="s">
        <v>616</v>
      </c>
      <c r="Q77" s="24">
        <v>3106794031</v>
      </c>
      <c r="R77" s="29" t="s">
        <v>617</v>
      </c>
      <c r="S77" s="118"/>
      <c r="T77" s="24" t="s">
        <v>298</v>
      </c>
      <c r="U77" s="24" t="s">
        <v>298</v>
      </c>
      <c r="V77" s="30" t="s">
        <v>614</v>
      </c>
      <c r="W77" s="21"/>
      <c r="X77" s="21"/>
      <c r="Y77" s="21"/>
      <c r="Z77" s="21"/>
      <c r="AA77" s="21"/>
      <c r="AB77" s="21"/>
      <c r="AC77" s="178"/>
    </row>
    <row r="78" spans="1:29" ht="15" hidden="1" customHeight="1">
      <c r="A78" s="112" t="s">
        <v>558</v>
      </c>
      <c r="B78" s="37" t="s">
        <v>26</v>
      </c>
      <c r="C78" s="30"/>
      <c r="D78" s="30" t="s">
        <v>618</v>
      </c>
      <c r="E78" s="25">
        <v>311769000165</v>
      </c>
      <c r="F78" s="24" t="s">
        <v>619</v>
      </c>
      <c r="G78" s="24">
        <v>4324000</v>
      </c>
      <c r="H78" s="24" t="s">
        <v>620</v>
      </c>
      <c r="I78" s="24" t="s">
        <v>621</v>
      </c>
      <c r="J78" s="24" t="s">
        <v>213</v>
      </c>
      <c r="K78" s="24"/>
      <c r="L78" s="24" t="s">
        <v>289</v>
      </c>
      <c r="M78" s="11" t="s">
        <v>26</v>
      </c>
      <c r="N78" s="24" t="s">
        <v>622</v>
      </c>
      <c r="O78" s="25">
        <v>125214000099</v>
      </c>
      <c r="P78" s="24" t="s">
        <v>623</v>
      </c>
      <c r="Q78" s="24" t="s">
        <v>624</v>
      </c>
      <c r="R78" s="24" t="s">
        <v>625</v>
      </c>
      <c r="S78" s="119" t="str">
        <f>HYPERLINK("mailto:enriquetianos@hotmail.com","enriquetianos@hotmail.com")</f>
        <v>enriquetianos@hotmail.com</v>
      </c>
      <c r="T78" s="37"/>
      <c r="U78" s="24" t="s">
        <v>298</v>
      </c>
      <c r="V78" s="24" t="s">
        <v>614</v>
      </c>
      <c r="W78" s="21"/>
      <c r="X78" s="21"/>
      <c r="Y78" s="21"/>
      <c r="Z78" s="21"/>
      <c r="AA78" s="21"/>
      <c r="AB78" s="21"/>
      <c r="AC78" s="178"/>
    </row>
    <row r="79" spans="1:29" ht="15" hidden="1" customHeight="1">
      <c r="A79" s="112" t="s">
        <v>558</v>
      </c>
      <c r="B79" s="37" t="s">
        <v>26</v>
      </c>
      <c r="C79" s="30"/>
      <c r="D79" s="30" t="s">
        <v>626</v>
      </c>
      <c r="E79" s="25">
        <v>311001088608</v>
      </c>
      <c r="F79" s="24" t="s">
        <v>627</v>
      </c>
      <c r="G79" s="24">
        <v>6684910</v>
      </c>
      <c r="H79" s="24" t="s">
        <v>628</v>
      </c>
      <c r="I79" s="119" t="str">
        <f>HYPERLINK("mailto:ggallo@colegiocolombogales.edu.co%20/","ggallo@colegiocolombogales.edu.co svelasquez@colegiocolombogales.edu.co ")</f>
        <v xml:space="preserve">ggallo@colegiocolombogales.edu.co svelasquez@colegiocolombogales.edu.co </v>
      </c>
      <c r="J79" s="24" t="s">
        <v>213</v>
      </c>
      <c r="K79" s="24"/>
      <c r="L79" s="24" t="s">
        <v>289</v>
      </c>
      <c r="M79" s="11" t="s">
        <v>26</v>
      </c>
      <c r="N79" s="24" t="s">
        <v>629</v>
      </c>
      <c r="O79" s="25">
        <v>225126000431</v>
      </c>
      <c r="P79" s="24" t="s">
        <v>630</v>
      </c>
      <c r="Q79" s="24" t="s">
        <v>631</v>
      </c>
      <c r="R79" s="24" t="s">
        <v>632</v>
      </c>
      <c r="S79" s="119" t="str">
        <f>HYPERLINK("mailto:antonionarinocajica@hotmail.com","antonionarinocajica@hotmail.com")</f>
        <v>antonionarinocajica@hotmail.com</v>
      </c>
      <c r="T79" s="37"/>
      <c r="U79" s="24" t="s">
        <v>298</v>
      </c>
      <c r="V79" s="24" t="s">
        <v>633</v>
      </c>
      <c r="W79" s="21"/>
      <c r="X79" s="21"/>
      <c r="Y79" s="21"/>
      <c r="Z79" s="21"/>
      <c r="AA79" s="21"/>
      <c r="AB79" s="21"/>
      <c r="AC79" s="178"/>
    </row>
    <row r="80" spans="1:29" ht="15" hidden="1" customHeight="1">
      <c r="A80" s="112" t="s">
        <v>558</v>
      </c>
      <c r="B80" s="37" t="s">
        <v>26</v>
      </c>
      <c r="C80" s="30"/>
      <c r="D80" s="30" t="s">
        <v>634</v>
      </c>
      <c r="E80" s="25">
        <v>411769001981</v>
      </c>
      <c r="F80" s="24" t="s">
        <v>635</v>
      </c>
      <c r="G80" s="24" t="s">
        <v>636</v>
      </c>
      <c r="H80" s="24" t="s">
        <v>637</v>
      </c>
      <c r="I80" s="119" t="str">
        <f>HYPERLINK("mailto:Info@liceojuanramonjimenez.edu.co%20/","Info@liceojuanramonjimenez.edu.co / ")</f>
        <v xml:space="preserve">Info@liceojuanramonjimenez.edu.co / </v>
      </c>
      <c r="J80" s="24" t="s">
        <v>214</v>
      </c>
      <c r="K80" s="24"/>
      <c r="L80" s="24"/>
      <c r="M80" s="11" t="s">
        <v>26</v>
      </c>
      <c r="N80" s="120" t="s">
        <v>638</v>
      </c>
      <c r="O80" s="25"/>
      <c r="P80" s="24" t="s">
        <v>639</v>
      </c>
      <c r="Q80" s="24">
        <v>8240427</v>
      </c>
      <c r="R80" s="24" t="s">
        <v>640</v>
      </c>
      <c r="S80" s="119" t="str">
        <f>HYPERLINK("mailto:jmorosal@hotmail.com","jmorosal@hotmail.com")</f>
        <v>jmorosal@hotmail.com</v>
      </c>
      <c r="T80" s="37"/>
      <c r="U80" s="24" t="s">
        <v>298</v>
      </c>
      <c r="V80" s="24" t="s">
        <v>641</v>
      </c>
      <c r="W80" s="21"/>
      <c r="X80" s="21"/>
      <c r="Y80" s="21"/>
      <c r="Z80" s="21"/>
      <c r="AA80" s="21"/>
      <c r="AB80" s="21"/>
      <c r="AC80" s="178"/>
    </row>
    <row r="81" spans="1:29" ht="15" hidden="1" customHeight="1">
      <c r="A81" s="112" t="s">
        <v>558</v>
      </c>
      <c r="B81" s="37" t="s">
        <v>26</v>
      </c>
      <c r="C81" s="30"/>
      <c r="D81" s="30" t="s">
        <v>642</v>
      </c>
      <c r="E81" s="25">
        <v>111001002895</v>
      </c>
      <c r="F81" s="24" t="s">
        <v>643</v>
      </c>
      <c r="G81" s="24">
        <v>3165000</v>
      </c>
      <c r="H81" s="24" t="s">
        <v>644</v>
      </c>
      <c r="I81" s="119" t="s">
        <v>645</v>
      </c>
      <c r="J81" s="24" t="s">
        <v>214</v>
      </c>
      <c r="K81" s="24"/>
      <c r="L81" s="24"/>
      <c r="M81" s="11" t="s">
        <v>26</v>
      </c>
      <c r="N81" s="120" t="s">
        <v>646</v>
      </c>
      <c r="O81" s="25"/>
      <c r="P81" s="24" t="s">
        <v>647</v>
      </c>
      <c r="Q81" s="24" t="s">
        <v>648</v>
      </c>
      <c r="R81" s="24" t="s">
        <v>649</v>
      </c>
      <c r="S81" s="119" t="str">
        <f>HYPERLINK("mailto:iedindustrial@yahoo.es","iedindustrial@yahoo.es")</f>
        <v>iedindustrial@yahoo.es</v>
      </c>
      <c r="T81" s="37"/>
      <c r="U81" s="24" t="s">
        <v>298</v>
      </c>
      <c r="V81" s="24" t="s">
        <v>650</v>
      </c>
      <c r="W81" s="21"/>
      <c r="X81" s="21"/>
      <c r="Y81" s="21"/>
      <c r="Z81" s="21"/>
      <c r="AA81" s="21"/>
      <c r="AB81" s="21"/>
      <c r="AC81" s="178"/>
    </row>
    <row r="82" spans="1:29" ht="15" hidden="1" customHeight="1">
      <c r="A82" s="112" t="s">
        <v>558</v>
      </c>
      <c r="B82" s="37" t="s">
        <v>26</v>
      </c>
      <c r="C82" s="30"/>
      <c r="D82" s="30" t="s">
        <v>651</v>
      </c>
      <c r="E82" s="121">
        <v>311001087989</v>
      </c>
      <c r="F82" s="122" t="s">
        <v>652</v>
      </c>
      <c r="G82" s="123" t="s">
        <v>653</v>
      </c>
      <c r="H82" s="115" t="s">
        <v>654</v>
      </c>
      <c r="I82" s="36" t="str">
        <f>HYPERLINK("mailto:colegioceic@colsubsidio.com","colegioceic@colsubsidio.com")</f>
        <v>colegioceic@colsubsidio.com</v>
      </c>
      <c r="J82" s="24" t="s">
        <v>214</v>
      </c>
      <c r="K82" s="24"/>
      <c r="L82" s="24" t="s">
        <v>214</v>
      </c>
      <c r="M82" s="11" t="s">
        <v>26</v>
      </c>
      <c r="N82" s="120" t="s">
        <v>655</v>
      </c>
      <c r="O82" s="25">
        <v>125769060593</v>
      </c>
      <c r="P82" s="124" t="s">
        <v>656</v>
      </c>
      <c r="Q82" s="124" t="s">
        <v>657</v>
      </c>
      <c r="R82" s="24" t="s">
        <v>658</v>
      </c>
      <c r="S82" s="119" t="str">
        <f>HYPERLINK("mailto:ceiscolsubsidio@gmail.com","ceiscolsubsidio@gmail.com")</f>
        <v>ceiscolsubsidio@gmail.com</v>
      </c>
      <c r="T82" s="37"/>
      <c r="U82" s="24" t="s">
        <v>298</v>
      </c>
      <c r="V82" s="30" t="s">
        <v>299</v>
      </c>
      <c r="W82" s="21"/>
      <c r="X82" s="21"/>
      <c r="Y82" s="21"/>
      <c r="Z82" s="21"/>
      <c r="AA82" s="21"/>
      <c r="AB82" s="21"/>
      <c r="AC82" s="178"/>
    </row>
    <row r="83" spans="1:29" ht="15" hidden="1" customHeight="1">
      <c r="A83" s="112" t="s">
        <v>558</v>
      </c>
      <c r="B83" s="37" t="s">
        <v>26</v>
      </c>
      <c r="C83" s="225" t="s">
        <v>1055</v>
      </c>
      <c r="D83" s="225" t="s">
        <v>295</v>
      </c>
      <c r="E83" s="25">
        <v>311848000278</v>
      </c>
      <c r="F83" s="24" t="s">
        <v>659</v>
      </c>
      <c r="G83" s="24" t="s">
        <v>660</v>
      </c>
      <c r="H83" s="115" t="s">
        <v>661</v>
      </c>
      <c r="I83" s="36" t="s">
        <v>662</v>
      </c>
      <c r="J83" s="24" t="s">
        <v>214</v>
      </c>
      <c r="K83" s="24"/>
      <c r="L83" s="24" t="s">
        <v>214</v>
      </c>
      <c r="M83" s="11" t="s">
        <v>26</v>
      </c>
      <c r="N83" s="24" t="s">
        <v>663</v>
      </c>
      <c r="O83" s="25">
        <v>125769060593</v>
      </c>
      <c r="P83" s="84" t="s">
        <v>296</v>
      </c>
      <c r="Q83" s="24" t="s">
        <v>297</v>
      </c>
      <c r="R83" s="24" t="s">
        <v>664</v>
      </c>
      <c r="S83" s="47" t="s">
        <v>665</v>
      </c>
      <c r="T83" s="114"/>
      <c r="U83" s="37" t="s">
        <v>298</v>
      </c>
      <c r="V83" s="24" t="s">
        <v>299</v>
      </c>
      <c r="W83" s="21"/>
      <c r="X83" s="21"/>
      <c r="Y83" s="21"/>
      <c r="Z83" s="21"/>
      <c r="AA83" s="21"/>
      <c r="AB83" s="21"/>
      <c r="AC83" s="178"/>
    </row>
    <row r="84" spans="1:29" ht="15" hidden="1" customHeight="1">
      <c r="A84" s="112" t="s">
        <v>558</v>
      </c>
      <c r="B84" s="37" t="s">
        <v>26</v>
      </c>
      <c r="C84" s="225" t="s">
        <v>1055</v>
      </c>
      <c r="D84" s="225" t="s">
        <v>295</v>
      </c>
      <c r="E84" s="125">
        <v>311848000278</v>
      </c>
      <c r="F84" s="24" t="s">
        <v>659</v>
      </c>
      <c r="G84" s="24" t="s">
        <v>660</v>
      </c>
      <c r="H84" s="115" t="s">
        <v>661</v>
      </c>
      <c r="I84" s="36" t="str">
        <f>HYPERLINK("mailto:rectoria@gimnasiovermont.edu.co","rectoria@gimnasiovermont.edu.co")</f>
        <v>rectoria@gimnasiovermont.edu.co</v>
      </c>
      <c r="J84" s="24" t="s">
        <v>214</v>
      </c>
      <c r="K84" s="24"/>
      <c r="L84" s="24" t="s">
        <v>214</v>
      </c>
      <c r="M84" s="11" t="s">
        <v>26</v>
      </c>
      <c r="N84" s="24" t="s">
        <v>666</v>
      </c>
      <c r="O84" s="25">
        <v>225769060580</v>
      </c>
      <c r="P84" s="24" t="s">
        <v>667</v>
      </c>
      <c r="Q84" s="24">
        <v>8242004</v>
      </c>
      <c r="R84" s="24" t="s">
        <v>668</v>
      </c>
      <c r="S84" s="119" t="str">
        <f>HYPERLINK("mailto:colegiolapradera@hotmail.com","colegiolapradera@hotmail.com")</f>
        <v>colegiolapradera@hotmail.com</v>
      </c>
      <c r="T84" s="37"/>
      <c r="U84" s="24" t="s">
        <v>298</v>
      </c>
      <c r="V84" s="24" t="s">
        <v>299</v>
      </c>
      <c r="W84" s="21"/>
      <c r="X84" s="21"/>
      <c r="Y84" s="21"/>
      <c r="Z84" s="21"/>
      <c r="AA84" s="21"/>
      <c r="AB84" s="21"/>
      <c r="AC84" s="178"/>
    </row>
    <row r="85" spans="1:29" ht="15" hidden="1" customHeight="1">
      <c r="A85" s="112" t="s">
        <v>669</v>
      </c>
      <c r="B85" s="37" t="s">
        <v>26</v>
      </c>
      <c r="C85" s="24"/>
      <c r="D85" s="24" t="s">
        <v>670</v>
      </c>
      <c r="E85" s="25">
        <v>354001000515</v>
      </c>
      <c r="F85" s="24" t="s">
        <v>671</v>
      </c>
      <c r="G85" s="24" t="s">
        <v>672</v>
      </c>
      <c r="H85" s="126" t="s">
        <v>673</v>
      </c>
      <c r="I85" s="28" t="str">
        <f>HYPERLINK("mailto:secretariageneral@gimnasioelbosque.edu.co%22)","secretariageneral@gimnasioelbosque.edu.co"")")</f>
        <v>secretariageneral@gimnasioelbosque.edu.co")</v>
      </c>
      <c r="J85" s="24" t="s">
        <v>674</v>
      </c>
      <c r="K85" s="24"/>
      <c r="L85" s="24" t="s">
        <v>675</v>
      </c>
      <c r="M85" s="11" t="s">
        <v>26</v>
      </c>
      <c r="N85" s="24" t="s">
        <v>676</v>
      </c>
      <c r="O85" s="25">
        <v>154001004732</v>
      </c>
      <c r="P85" s="24" t="s">
        <v>677</v>
      </c>
      <c r="Q85" s="24">
        <v>5764075</v>
      </c>
      <c r="R85" s="24" t="s">
        <v>678</v>
      </c>
      <c r="S85" s="119" t="str">
        <f>HYPERLINK("mailto:colcarlosperez@yahoo.es","colcarlosperez@yahoo.es")</f>
        <v>colcarlosperez@yahoo.es</v>
      </c>
      <c r="T85" s="37"/>
      <c r="U85" s="24" t="s">
        <v>679</v>
      </c>
      <c r="V85" s="24" t="s">
        <v>680</v>
      </c>
      <c r="W85" s="21"/>
      <c r="X85" s="21"/>
      <c r="Y85" s="21"/>
      <c r="Z85" s="21"/>
      <c r="AA85" s="21"/>
      <c r="AB85" s="21"/>
      <c r="AC85" s="178"/>
    </row>
    <row r="86" spans="1:29" ht="15" hidden="1" customHeight="1">
      <c r="A86" s="22" t="s">
        <v>681</v>
      </c>
      <c r="B86" s="37" t="s">
        <v>26</v>
      </c>
      <c r="C86" s="27"/>
      <c r="D86" s="27" t="s">
        <v>991</v>
      </c>
      <c r="E86" s="25">
        <v>363001000184</v>
      </c>
      <c r="F86" s="37" t="s">
        <v>1075</v>
      </c>
      <c r="G86" s="32"/>
      <c r="H86" s="128"/>
      <c r="I86" s="37"/>
      <c r="J86" s="37" t="s">
        <v>682</v>
      </c>
      <c r="K86" s="37"/>
      <c r="L86" s="37" t="s">
        <v>681</v>
      </c>
      <c r="M86" s="11" t="s">
        <v>26</v>
      </c>
      <c r="N86" s="130" t="s">
        <v>995</v>
      </c>
      <c r="O86" s="25">
        <v>163001003301</v>
      </c>
      <c r="P86" s="37" t="s">
        <v>996</v>
      </c>
      <c r="Q86" s="37">
        <v>7474757</v>
      </c>
      <c r="R86" s="37" t="s">
        <v>998</v>
      </c>
      <c r="S86" s="21"/>
      <c r="T86" s="37"/>
      <c r="U86" s="37"/>
      <c r="V86" s="37"/>
      <c r="W86" s="21"/>
      <c r="X86" s="21"/>
      <c r="Y86" s="21"/>
      <c r="Z86" s="21"/>
      <c r="AA86" s="21"/>
      <c r="AB86" s="21"/>
      <c r="AC86" s="178"/>
    </row>
    <row r="87" spans="1:29" ht="15" hidden="1" customHeight="1">
      <c r="A87" s="22" t="s">
        <v>681</v>
      </c>
      <c r="B87" s="37" t="s">
        <v>26</v>
      </c>
      <c r="C87" s="27"/>
      <c r="D87" s="27" t="s">
        <v>683</v>
      </c>
      <c r="E87" s="37">
        <v>363001002142</v>
      </c>
      <c r="F87" s="37" t="s">
        <v>983</v>
      </c>
      <c r="G87" s="32">
        <v>7454766</v>
      </c>
      <c r="H87" s="128" t="s">
        <v>985</v>
      </c>
      <c r="I87" s="37"/>
      <c r="J87" s="37" t="s">
        <v>682</v>
      </c>
      <c r="K87" s="37"/>
      <c r="L87" s="37" t="s">
        <v>681</v>
      </c>
      <c r="M87" s="11" t="s">
        <v>26</v>
      </c>
      <c r="N87" s="130" t="s">
        <v>986</v>
      </c>
      <c r="O87" s="37">
        <v>163001000515</v>
      </c>
      <c r="P87" s="226" t="s">
        <v>987</v>
      </c>
      <c r="Q87" s="37">
        <v>7355554</v>
      </c>
      <c r="R87" s="37" t="s">
        <v>1076</v>
      </c>
      <c r="S87" s="21"/>
      <c r="T87" s="37"/>
      <c r="U87" s="37"/>
      <c r="V87" s="37"/>
      <c r="W87" s="21"/>
      <c r="X87" s="21"/>
      <c r="Y87" s="21"/>
      <c r="Z87" s="21"/>
      <c r="AA87" s="21"/>
      <c r="AB87" s="21"/>
      <c r="AC87" s="178"/>
    </row>
    <row r="88" spans="1:29" ht="15" hidden="1" customHeight="1">
      <c r="A88" s="112" t="s">
        <v>685</v>
      </c>
      <c r="B88" s="37" t="s">
        <v>26</v>
      </c>
      <c r="C88" s="30"/>
      <c r="D88" s="30" t="s">
        <v>686</v>
      </c>
      <c r="E88" s="25">
        <v>368081003201</v>
      </c>
      <c r="F88" s="24" t="s">
        <v>687</v>
      </c>
      <c r="G88" s="41" t="s">
        <v>688</v>
      </c>
      <c r="H88" s="35" t="s">
        <v>689</v>
      </c>
      <c r="I88" s="36" t="str">
        <f>HYPERLINK("mailto:col_rosario@aspaen.edu.co,oedcarcia@aspaen.edu.co","col_rosario@aspaen.edu.co,oedcarcia@aspaen.edu.co")</f>
        <v>col_rosario@aspaen.edu.co,oedcarcia@aspaen.edu.co</v>
      </c>
      <c r="J88" s="24" t="s">
        <v>690</v>
      </c>
      <c r="K88" s="24"/>
      <c r="L88" s="24" t="s">
        <v>685</v>
      </c>
      <c r="M88" s="11" t="s">
        <v>26</v>
      </c>
      <c r="N88" s="24" t="s">
        <v>691</v>
      </c>
      <c r="O88" s="25">
        <v>168081001471</v>
      </c>
      <c r="P88" s="24" t="s">
        <v>692</v>
      </c>
      <c r="Q88" s="24" t="s">
        <v>693</v>
      </c>
      <c r="R88" s="24" t="s">
        <v>694</v>
      </c>
      <c r="S88" s="36" t="str">
        <f>HYPERLINK("mailto:heralsipe@hotmail.com","heralsipe@hotmail.com")</f>
        <v>heralsipe@hotmail.com</v>
      </c>
      <c r="T88" s="21"/>
      <c r="U88" s="36" t="str">
        <f>HYPERLINK("mailto:mabella@hotmail.com","mabella@hotmail.com")</f>
        <v>mabella@hotmail.com</v>
      </c>
      <c r="V88" s="30" t="s">
        <v>690</v>
      </c>
      <c r="W88" s="21"/>
      <c r="X88" s="21"/>
      <c r="Y88" s="21"/>
      <c r="Z88" s="21"/>
      <c r="AA88" s="21"/>
      <c r="AB88" s="21"/>
      <c r="AC88" s="178"/>
    </row>
    <row r="89" spans="1:29" ht="15" hidden="1" customHeight="1">
      <c r="A89" s="112" t="s">
        <v>685</v>
      </c>
      <c r="B89" s="37" t="s">
        <v>26</v>
      </c>
      <c r="C89" s="30"/>
      <c r="D89" s="30" t="s">
        <v>695</v>
      </c>
      <c r="E89" s="125">
        <v>368081000031</v>
      </c>
      <c r="F89" s="48" t="s">
        <v>696</v>
      </c>
      <c r="G89" s="68">
        <v>6201754</v>
      </c>
      <c r="H89" s="126" t="s">
        <v>697</v>
      </c>
      <c r="I89" s="68" t="s">
        <v>698</v>
      </c>
      <c r="J89" s="24" t="s">
        <v>690</v>
      </c>
      <c r="K89" s="24"/>
      <c r="L89" s="24" t="s">
        <v>685</v>
      </c>
      <c r="M89" s="11" t="s">
        <v>26</v>
      </c>
      <c r="N89" s="24" t="s">
        <v>699</v>
      </c>
      <c r="O89" s="25">
        <v>168081001306</v>
      </c>
      <c r="P89" s="24" t="s">
        <v>700</v>
      </c>
      <c r="Q89" s="24" t="s">
        <v>701</v>
      </c>
      <c r="R89" s="24" t="s">
        <v>702</v>
      </c>
      <c r="S89" s="36" t="str">
        <f>HYPERLINK("mailto:camilotorres@sembarrancabermeja.gov.co","camilotorres@sembarrancabermeja.gov.co")</f>
        <v>camilotorres@sembarrancabermeja.gov.co</v>
      </c>
      <c r="T89" s="21"/>
      <c r="U89" s="37"/>
      <c r="V89" s="30" t="s">
        <v>690</v>
      </c>
      <c r="W89" s="21"/>
      <c r="X89" s="21"/>
      <c r="Y89" s="21"/>
      <c r="Z89" s="21"/>
      <c r="AA89" s="21"/>
      <c r="AB89" s="21"/>
      <c r="AC89" s="178"/>
    </row>
    <row r="90" spans="1:29" ht="15" hidden="1" customHeight="1">
      <c r="A90" s="112" t="s">
        <v>685</v>
      </c>
      <c r="B90" s="37" t="s">
        <v>26</v>
      </c>
      <c r="C90" s="30"/>
      <c r="D90" s="30" t="s">
        <v>703</v>
      </c>
      <c r="E90" s="25">
        <v>468081000605</v>
      </c>
      <c r="F90" s="48" t="s">
        <v>704</v>
      </c>
      <c r="G90" s="68" t="s">
        <v>705</v>
      </c>
      <c r="H90" s="126" t="s">
        <v>706</v>
      </c>
      <c r="I90" s="28" t="str">
        <f>HYPERLINK("mailto:rectorialopezdemesa@hotmail.com.tino@aspen.edu.co","rectorialopezdemesa@hotmail.com.tino@aspen.edu.co")</f>
        <v>rectorialopezdemesa@hotmail.com.tino@aspen.edu.co</v>
      </c>
      <c r="J90" s="24" t="s">
        <v>690</v>
      </c>
      <c r="K90" s="24"/>
      <c r="L90" s="24" t="s">
        <v>685</v>
      </c>
      <c r="M90" s="11" t="s">
        <v>26</v>
      </c>
      <c r="N90" s="24" t="s">
        <v>707</v>
      </c>
      <c r="O90" s="25">
        <v>268081000703</v>
      </c>
      <c r="P90" s="24" t="s">
        <v>708</v>
      </c>
      <c r="Q90" s="24">
        <v>3153752125</v>
      </c>
      <c r="R90" s="24" t="s">
        <v>709</v>
      </c>
      <c r="S90" s="36" t="str">
        <f>HYPERLINK("mailto:luzmeco@yahoo.com","luzmeco@yahoo.com")</f>
        <v>luzmeco@yahoo.com</v>
      </c>
      <c r="T90" s="21"/>
      <c r="U90" s="37"/>
      <c r="V90" s="30" t="s">
        <v>690</v>
      </c>
      <c r="W90" s="21"/>
      <c r="X90" s="21"/>
      <c r="Y90" s="21"/>
      <c r="Z90" s="21"/>
      <c r="AA90" s="21"/>
      <c r="AB90" s="21"/>
      <c r="AC90" s="178"/>
    </row>
    <row r="91" spans="1:29" ht="15" hidden="1" customHeight="1">
      <c r="A91" s="112" t="s">
        <v>685</v>
      </c>
      <c r="B91" s="37" t="s">
        <v>26</v>
      </c>
      <c r="C91" s="30"/>
      <c r="D91" s="30" t="s">
        <v>710</v>
      </c>
      <c r="E91" s="25">
        <v>368276002217</v>
      </c>
      <c r="F91" s="48" t="s">
        <v>711</v>
      </c>
      <c r="G91" s="62" t="s">
        <v>712</v>
      </c>
      <c r="H91" s="131" t="s">
        <v>713</v>
      </c>
      <c r="I91" s="62" t="s">
        <v>714</v>
      </c>
      <c r="J91" s="24" t="s">
        <v>715</v>
      </c>
      <c r="K91" s="24"/>
      <c r="L91" s="24" t="s">
        <v>685</v>
      </c>
      <c r="M91" s="11" t="s">
        <v>26</v>
      </c>
      <c r="N91" s="24" t="s">
        <v>716</v>
      </c>
      <c r="O91" s="25">
        <v>268276000201</v>
      </c>
      <c r="P91" s="24" t="s">
        <v>717</v>
      </c>
      <c r="Q91" s="24">
        <v>6840724</v>
      </c>
      <c r="R91" s="24" t="s">
        <v>718</v>
      </c>
      <c r="S91" s="36" t="str">
        <f>HYPERLINK("mailto:ecologico@semfloridablanca.gov.co","ecologico@semfloridablanca.gov.co")</f>
        <v>ecologico@semfloridablanca.gov.co</v>
      </c>
      <c r="T91" s="21"/>
      <c r="U91" s="37"/>
      <c r="V91" s="30" t="s">
        <v>719</v>
      </c>
      <c r="W91" s="21"/>
      <c r="X91" s="21"/>
      <c r="Y91" s="21"/>
      <c r="Z91" s="21"/>
      <c r="AA91" s="21"/>
      <c r="AB91" s="21"/>
      <c r="AC91" s="178"/>
    </row>
    <row r="92" spans="1:29" ht="15" hidden="1" customHeight="1">
      <c r="A92" s="112" t="s">
        <v>685</v>
      </c>
      <c r="B92" s="37" t="s">
        <v>26</v>
      </c>
      <c r="C92" s="132"/>
      <c r="D92" s="132" t="s">
        <v>720</v>
      </c>
      <c r="E92" s="34"/>
      <c r="F92" s="68" t="s">
        <v>721</v>
      </c>
      <c r="G92" s="68">
        <v>6386152</v>
      </c>
      <c r="H92" s="68" t="s">
        <v>722</v>
      </c>
      <c r="I92" s="133" t="str">
        <f>HYPERLINK("mailto:tpena@Cambridge.edu.co","tpena@Cambridge.edu.co")</f>
        <v>tpena@Cambridge.edu.co</v>
      </c>
      <c r="J92" s="24" t="s">
        <v>715</v>
      </c>
      <c r="K92" s="24"/>
      <c r="L92" s="24" t="s">
        <v>685</v>
      </c>
      <c r="M92" s="11" t="s">
        <v>26</v>
      </c>
      <c r="N92" s="24" t="s">
        <v>723</v>
      </c>
      <c r="O92" s="25">
        <v>168276001904</v>
      </c>
      <c r="P92" s="47" t="s">
        <v>724</v>
      </c>
      <c r="Q92" s="47" t="s">
        <v>725</v>
      </c>
      <c r="R92" s="24" t="s">
        <v>726</v>
      </c>
      <c r="S92" s="119" t="str">
        <f>HYPERLINK("mailto:colnavas@gmail.com","colnavas@gmail.com")</f>
        <v>colnavas@gmail.com</v>
      </c>
      <c r="T92" s="21"/>
      <c r="U92" s="24" t="s">
        <v>685</v>
      </c>
      <c r="V92" s="30" t="s">
        <v>719</v>
      </c>
      <c r="W92" s="21"/>
      <c r="X92" s="21"/>
      <c r="Y92" s="21"/>
      <c r="Z92" s="21"/>
      <c r="AA92" s="21"/>
      <c r="AB92" s="21"/>
      <c r="AC92" s="178"/>
    </row>
    <row r="93" spans="1:29" ht="15" hidden="1" customHeight="1">
      <c r="A93" s="22" t="s">
        <v>727</v>
      </c>
      <c r="B93" s="37" t="s">
        <v>26</v>
      </c>
      <c r="C93" s="24" t="s">
        <v>1055</v>
      </c>
      <c r="D93" s="27" t="s">
        <v>366</v>
      </c>
      <c r="E93" s="125">
        <v>376001013441</v>
      </c>
      <c r="F93" s="11" t="s">
        <v>728</v>
      </c>
      <c r="G93" s="11" t="s">
        <v>729</v>
      </c>
      <c r="H93" s="134" t="s">
        <v>730</v>
      </c>
      <c r="I93" s="11" t="s">
        <v>731</v>
      </c>
      <c r="J93" s="27" t="s">
        <v>367</v>
      </c>
      <c r="K93" s="27"/>
      <c r="L93" s="27" t="s">
        <v>368</v>
      </c>
      <c r="M93" s="11" t="s">
        <v>26</v>
      </c>
      <c r="N93" s="130" t="s">
        <v>732</v>
      </c>
      <c r="O93" s="25">
        <v>276001005184</v>
      </c>
      <c r="P93" s="47" t="s">
        <v>369</v>
      </c>
      <c r="Q93" s="47">
        <v>3259132</v>
      </c>
      <c r="R93" s="47" t="s">
        <v>370</v>
      </c>
      <c r="S93" s="135" t="str">
        <f>HYPERLINK("mailto:carmenegocios@hotmail.com","carmenegocios@hotmail.com")</f>
        <v>carmenegocios@hotmail.com</v>
      </c>
      <c r="T93" s="47" t="s">
        <v>367</v>
      </c>
      <c r="U93" s="47" t="s">
        <v>371</v>
      </c>
      <c r="V93" s="24" t="s">
        <v>372</v>
      </c>
      <c r="W93" s="21"/>
      <c r="X93" s="21"/>
      <c r="Y93" s="21"/>
      <c r="Z93" s="21"/>
      <c r="AA93" s="21"/>
      <c r="AB93" s="21"/>
      <c r="AC93" s="178"/>
    </row>
    <row r="94" spans="1:29" ht="15" hidden="1" customHeight="1">
      <c r="A94" s="22" t="s">
        <v>727</v>
      </c>
      <c r="B94" s="37" t="s">
        <v>26</v>
      </c>
      <c r="C94" s="24" t="s">
        <v>1055</v>
      </c>
      <c r="D94" s="27" t="s">
        <v>375</v>
      </c>
      <c r="E94" s="25">
        <v>476001029953</v>
      </c>
      <c r="F94" s="11" t="s">
        <v>733</v>
      </c>
      <c r="G94" s="11">
        <v>5555385</v>
      </c>
      <c r="H94" s="134" t="s">
        <v>734</v>
      </c>
      <c r="I94" s="11" t="s">
        <v>735</v>
      </c>
      <c r="J94" s="27" t="s">
        <v>367</v>
      </c>
      <c r="K94" s="27"/>
      <c r="L94" s="27" t="s">
        <v>368</v>
      </c>
      <c r="M94" s="11" t="s">
        <v>26</v>
      </c>
      <c r="N94" s="130" t="s">
        <v>736</v>
      </c>
      <c r="O94" s="25">
        <v>176001005091</v>
      </c>
      <c r="P94" s="24" t="s">
        <v>376</v>
      </c>
      <c r="Q94" s="24">
        <v>4452425</v>
      </c>
      <c r="R94" s="24" t="s">
        <v>377</v>
      </c>
      <c r="S94" s="119" t="str">
        <f>HYPERLINK("mailto:iericentral@hotmail.com","iericentral@hotmail.com")</f>
        <v>iericentral@hotmail.com</v>
      </c>
      <c r="T94" s="21"/>
      <c r="U94" s="24" t="s">
        <v>371</v>
      </c>
      <c r="V94" s="24" t="s">
        <v>372</v>
      </c>
      <c r="W94" s="21"/>
      <c r="X94" s="21"/>
      <c r="Y94" s="21"/>
      <c r="Z94" s="21"/>
      <c r="AA94" s="21"/>
      <c r="AB94" s="21"/>
      <c r="AC94" s="178"/>
    </row>
    <row r="95" spans="1:29" ht="15" hidden="1" customHeight="1">
      <c r="A95" s="22" t="s">
        <v>727</v>
      </c>
      <c r="B95" s="37" t="s">
        <v>26</v>
      </c>
      <c r="C95" s="24" t="s">
        <v>1055</v>
      </c>
      <c r="D95" s="27" t="s">
        <v>378</v>
      </c>
      <c r="E95" s="25">
        <v>376001008498</v>
      </c>
      <c r="F95" s="24" t="s">
        <v>739</v>
      </c>
      <c r="G95" s="24">
        <v>5553405</v>
      </c>
      <c r="H95" s="68" t="s">
        <v>740</v>
      </c>
      <c r="I95" s="47" t="s">
        <v>741</v>
      </c>
      <c r="J95" s="27" t="s">
        <v>367</v>
      </c>
      <c r="K95" s="27"/>
      <c r="L95" s="27" t="s">
        <v>368</v>
      </c>
      <c r="M95" s="11" t="s">
        <v>26</v>
      </c>
      <c r="N95" s="130" t="s">
        <v>742</v>
      </c>
      <c r="O95" s="25">
        <v>276001008574</v>
      </c>
      <c r="P95" s="24" t="s">
        <v>379</v>
      </c>
      <c r="Q95" s="24"/>
      <c r="R95" s="24" t="s">
        <v>380</v>
      </c>
      <c r="S95" s="137" t="str">
        <f>HYPERLINK("mailto:yolandavarelamarmolejo@gmail.com","yolandavarelamarmolejo@gmail.com")</f>
        <v>yolandavarelamarmolejo@gmail.com</v>
      </c>
      <c r="T95" s="47" t="s">
        <v>367</v>
      </c>
      <c r="U95" s="24" t="s">
        <v>371</v>
      </c>
      <c r="V95" s="24" t="s">
        <v>372</v>
      </c>
      <c r="W95" s="21"/>
      <c r="X95" s="21"/>
      <c r="Y95" s="21"/>
      <c r="Z95" s="21"/>
      <c r="AA95" s="21"/>
      <c r="AB95" s="21"/>
      <c r="AC95" s="178"/>
    </row>
    <row r="96" spans="1:29" ht="15" hidden="1" customHeight="1">
      <c r="A96" s="22" t="s">
        <v>727</v>
      </c>
      <c r="B96" s="37" t="s">
        <v>26</v>
      </c>
      <c r="C96" s="27"/>
      <c r="D96" s="27" t="s">
        <v>387</v>
      </c>
      <c r="E96" s="25">
        <v>376001002350</v>
      </c>
      <c r="F96" s="24" t="s">
        <v>743</v>
      </c>
      <c r="G96" s="47" t="s">
        <v>744</v>
      </c>
      <c r="H96" s="47" t="s">
        <v>745</v>
      </c>
      <c r="I96" s="47" t="s">
        <v>746</v>
      </c>
      <c r="J96" s="24"/>
      <c r="K96" s="24"/>
      <c r="L96" s="27" t="s">
        <v>368</v>
      </c>
      <c r="M96" s="11" t="s">
        <v>26</v>
      </c>
      <c r="N96" s="130" t="s">
        <v>747</v>
      </c>
      <c r="O96" s="25">
        <v>176892000159</v>
      </c>
      <c r="P96" s="24" t="s">
        <v>388</v>
      </c>
      <c r="Q96" s="24" t="s">
        <v>389</v>
      </c>
      <c r="R96" s="24" t="s">
        <v>390</v>
      </c>
      <c r="S96" s="138" t="str">
        <f>HYPERLINK("mailto:rectordigital@gmail.com","rectordigital@gmail.com")</f>
        <v>rectordigital@gmail.com</v>
      </c>
      <c r="T96" s="24" t="s">
        <v>391</v>
      </c>
      <c r="U96" s="24" t="s">
        <v>371</v>
      </c>
      <c r="V96" s="24" t="s">
        <v>392</v>
      </c>
      <c r="W96" s="21"/>
      <c r="X96" s="21"/>
      <c r="Y96" s="21"/>
      <c r="Z96" s="21"/>
      <c r="AA96" s="21"/>
      <c r="AB96" s="21"/>
      <c r="AC96" s="178"/>
    </row>
    <row r="97" spans="1:29" ht="15" hidden="1" customHeight="1">
      <c r="A97" s="22" t="s">
        <v>727</v>
      </c>
      <c r="B97" s="37" t="s">
        <v>26</v>
      </c>
      <c r="C97" s="24" t="s">
        <v>1055</v>
      </c>
      <c r="D97" s="27" t="s">
        <v>402</v>
      </c>
      <c r="E97" s="25">
        <v>376001001388</v>
      </c>
      <c r="F97" s="24" t="s">
        <v>749</v>
      </c>
      <c r="G97" s="24">
        <v>5552727</v>
      </c>
      <c r="H97" s="68" t="s">
        <v>750</v>
      </c>
      <c r="I97" s="24" t="s">
        <v>751</v>
      </c>
      <c r="J97" s="27" t="s">
        <v>367</v>
      </c>
      <c r="K97" s="27"/>
      <c r="L97" s="27" t="s">
        <v>368</v>
      </c>
      <c r="M97" s="11" t="s">
        <v>26</v>
      </c>
      <c r="N97" s="130" t="s">
        <v>752</v>
      </c>
      <c r="O97" s="25">
        <v>176001005716</v>
      </c>
      <c r="P97" s="24" t="s">
        <v>403</v>
      </c>
      <c r="Q97" s="24">
        <v>3352201</v>
      </c>
      <c r="R97" s="24" t="s">
        <v>404</v>
      </c>
      <c r="S97" s="138"/>
      <c r="T97" s="24" t="s">
        <v>367</v>
      </c>
      <c r="U97" s="24" t="s">
        <v>371</v>
      </c>
      <c r="V97" s="24" t="s">
        <v>372</v>
      </c>
      <c r="W97" s="21"/>
      <c r="X97" s="21"/>
      <c r="Y97" s="21"/>
      <c r="Z97" s="21"/>
      <c r="AA97" s="21"/>
      <c r="AB97" s="21"/>
      <c r="AC97" s="178"/>
    </row>
    <row r="98" spans="1:29" ht="15" hidden="1" customHeight="1">
      <c r="A98" s="22" t="s">
        <v>727</v>
      </c>
      <c r="B98" s="37" t="s">
        <v>26</v>
      </c>
      <c r="C98" s="24" t="s">
        <v>1055</v>
      </c>
      <c r="D98" s="27" t="s">
        <v>414</v>
      </c>
      <c r="E98" s="25">
        <v>376892000042</v>
      </c>
      <c r="F98" s="24" t="s">
        <v>754</v>
      </c>
      <c r="G98" s="24">
        <v>6582700</v>
      </c>
      <c r="H98" s="68" t="s">
        <v>755</v>
      </c>
      <c r="I98" s="24" t="s">
        <v>756</v>
      </c>
      <c r="J98" s="27" t="s">
        <v>391</v>
      </c>
      <c r="K98" s="27"/>
      <c r="L98" s="27" t="s">
        <v>368</v>
      </c>
      <c r="M98" s="11" t="s">
        <v>26</v>
      </c>
      <c r="N98" s="130" t="s">
        <v>757</v>
      </c>
      <c r="O98" s="25">
        <v>176892000079</v>
      </c>
      <c r="P98" s="24" t="s">
        <v>415</v>
      </c>
      <c r="Q98" s="24" t="s">
        <v>416</v>
      </c>
      <c r="R98" s="24" t="s">
        <v>417</v>
      </c>
      <c r="S98" s="138" t="str">
        <f>HYPERLINK("mailto:jgiraldo-52@hotmail.com","jgiraldo-52@hotmail.com")</f>
        <v>jgiraldo-52@hotmail.com</v>
      </c>
      <c r="T98" s="47" t="s">
        <v>391</v>
      </c>
      <c r="U98" s="47" t="s">
        <v>371</v>
      </c>
      <c r="V98" s="24" t="s">
        <v>392</v>
      </c>
      <c r="W98" s="21"/>
      <c r="X98" s="21"/>
      <c r="Y98" s="21"/>
      <c r="Z98" s="21"/>
      <c r="AA98" s="21"/>
      <c r="AB98" s="21"/>
      <c r="AC98" s="178"/>
    </row>
    <row r="99" spans="1:29" ht="15" hidden="1" customHeight="1">
      <c r="A99" s="22" t="s">
        <v>727</v>
      </c>
      <c r="B99" s="37" t="s">
        <v>26</v>
      </c>
      <c r="C99" s="24" t="s">
        <v>1055</v>
      </c>
      <c r="D99" s="27" t="s">
        <v>423</v>
      </c>
      <c r="E99" s="25">
        <v>376001001388</v>
      </c>
      <c r="F99" s="24" t="s">
        <v>760</v>
      </c>
      <c r="G99" s="24" t="s">
        <v>761</v>
      </c>
      <c r="H99" s="68" t="s">
        <v>762</v>
      </c>
      <c r="I99" s="24" t="s">
        <v>763</v>
      </c>
      <c r="J99" s="24" t="s">
        <v>367</v>
      </c>
      <c r="K99" s="24"/>
      <c r="L99" s="27" t="s">
        <v>368</v>
      </c>
      <c r="M99" s="11" t="s">
        <v>26</v>
      </c>
      <c r="N99" s="130" t="s">
        <v>764</v>
      </c>
      <c r="O99" s="25">
        <v>176001002253</v>
      </c>
      <c r="P99" s="24" t="s">
        <v>373</v>
      </c>
      <c r="Q99" s="24">
        <v>5587300</v>
      </c>
      <c r="R99" s="24" t="s">
        <v>374</v>
      </c>
      <c r="S99" s="119" t="str">
        <f>HYPERLINK("mailto:victorpagano@hotmail.com","victorpagano@hotmail.com")</f>
        <v>victorpagano@hotmail.com</v>
      </c>
      <c r="T99" s="47" t="s">
        <v>367</v>
      </c>
      <c r="U99" s="47" t="s">
        <v>371</v>
      </c>
      <c r="V99" s="24" t="s">
        <v>372</v>
      </c>
      <c r="W99" s="21"/>
      <c r="X99" s="21"/>
      <c r="Y99" s="21"/>
      <c r="Z99" s="21"/>
      <c r="AA99" s="21"/>
      <c r="AB99" s="21"/>
      <c r="AC99" s="178"/>
    </row>
    <row r="100" spans="1:29" ht="15" hidden="1" customHeight="1">
      <c r="A100" s="22" t="s">
        <v>727</v>
      </c>
      <c r="B100" s="37" t="s">
        <v>26</v>
      </c>
      <c r="C100" s="24"/>
      <c r="D100" s="24" t="s">
        <v>766</v>
      </c>
      <c r="E100" s="25">
        <v>176001001729</v>
      </c>
      <c r="F100" s="24" t="s">
        <v>767</v>
      </c>
      <c r="G100" s="24">
        <v>4462311</v>
      </c>
      <c r="H100" s="68" t="s">
        <v>422</v>
      </c>
      <c r="I100" s="24" t="s">
        <v>768</v>
      </c>
      <c r="J100" s="24" t="s">
        <v>367</v>
      </c>
      <c r="K100" s="24"/>
      <c r="L100" s="24" t="s">
        <v>368</v>
      </c>
      <c r="M100" s="11" t="s">
        <v>26</v>
      </c>
      <c r="N100" s="130" t="s">
        <v>769</v>
      </c>
      <c r="O100" s="25">
        <v>176001001681</v>
      </c>
      <c r="P100" s="24" t="s">
        <v>770</v>
      </c>
      <c r="Q100" s="24">
        <v>4413443</v>
      </c>
      <c r="R100" s="24" t="s">
        <v>771</v>
      </c>
      <c r="S100" s="47"/>
      <c r="T100" s="47" t="s">
        <v>367</v>
      </c>
      <c r="U100" s="47" t="s">
        <v>371</v>
      </c>
      <c r="V100" s="24" t="s">
        <v>372</v>
      </c>
      <c r="W100" s="21"/>
      <c r="X100" s="21"/>
      <c r="Y100" s="21"/>
      <c r="Z100" s="21"/>
      <c r="AA100" s="21"/>
      <c r="AB100" s="21"/>
      <c r="AC100" s="178"/>
    </row>
    <row r="101" spans="1:29" ht="15" hidden="1" customHeight="1">
      <c r="A101" s="22" t="s">
        <v>727</v>
      </c>
      <c r="B101" s="37" t="s">
        <v>26</v>
      </c>
      <c r="C101" s="47"/>
      <c r="D101" s="139" t="s">
        <v>772</v>
      </c>
      <c r="E101" s="25">
        <v>176001004531</v>
      </c>
      <c r="F101" s="24" t="s">
        <v>773</v>
      </c>
      <c r="G101" s="24" t="s">
        <v>774</v>
      </c>
      <c r="H101" s="68" t="s">
        <v>775</v>
      </c>
      <c r="I101" s="28" t="str">
        <f>HYPERLINK("mailto:normasuperiorcali@hotmail.com","normasuperiorcali@hotmail.com")</f>
        <v>normasuperiorcali@hotmail.com</v>
      </c>
      <c r="J101" s="24" t="s">
        <v>367</v>
      </c>
      <c r="K101" s="24"/>
      <c r="L101" s="24" t="s">
        <v>368</v>
      </c>
      <c r="M101" s="11" t="s">
        <v>26</v>
      </c>
      <c r="N101" s="130" t="s">
        <v>776</v>
      </c>
      <c r="O101" s="25"/>
      <c r="P101" s="24"/>
      <c r="Q101" s="41">
        <v>3154479539</v>
      </c>
      <c r="R101" s="24" t="s">
        <v>777</v>
      </c>
      <c r="S101" s="119" t="str">
        <f>HYPERLINK("mailto:lictorium@gmail.com","lictorium@gmail.com")</f>
        <v>lictorium@gmail.com</v>
      </c>
      <c r="T101" s="47" t="s">
        <v>367</v>
      </c>
      <c r="U101" s="47" t="s">
        <v>371</v>
      </c>
      <c r="V101" s="24" t="s">
        <v>372</v>
      </c>
      <c r="W101" s="21"/>
      <c r="X101" s="21"/>
      <c r="Y101" s="21"/>
      <c r="Z101" s="21"/>
      <c r="AA101" s="21"/>
      <c r="AB101" s="21"/>
      <c r="AC101" s="178"/>
    </row>
    <row r="102" spans="1:29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178"/>
    </row>
    <row r="103" spans="1:29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178"/>
      <c r="O103" s="178"/>
      <c r="P103" s="178"/>
      <c r="Q103" s="178"/>
      <c r="R103" s="178"/>
      <c r="S103" s="178"/>
      <c r="T103" s="178"/>
      <c r="U103" s="178"/>
      <c r="V103" s="21"/>
      <c r="W103" s="21"/>
      <c r="X103" s="21"/>
      <c r="Y103" s="21"/>
      <c r="Z103" s="21"/>
      <c r="AA103" s="21"/>
      <c r="AB103" s="21"/>
      <c r="AC103" s="178"/>
    </row>
    <row r="104" spans="1:29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178"/>
    </row>
    <row r="10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autoFilter ref="A1:AC101">
    <filterColumn colId="0">
      <filters>
        <filter val="ANTIOQUIA "/>
        <filter val="BOGOTÁ"/>
        <filter val="CALDAS -RISARALDA "/>
        <filter val="CUNDINAMARCA - BOYACA "/>
        <filter val="NT SANTANDER "/>
        <filter val="VALLE "/>
      </filters>
    </filterColumn>
  </autoFilter>
  <hyperlinks>
    <hyperlink ref="S2" r:id="rId1" display="mailto:ierv14@yahoo.es"/>
    <hyperlink ref="S3" r:id="rId2" display="mailto:baltazarsalazar2012@gmail.com"/>
    <hyperlink ref="S4" r:id="rId3" display="mailto:info@barroblanco.edu.co"/>
    <hyperlink ref="S6" r:id="rId4" display="mailto:marianotobon@gmail.com"/>
    <hyperlink ref="S7" r:id="rId5" display="mailto:iesb627@hotmail.com%20,angelacastanog1234@hotmail.com"/>
    <hyperlink ref="S8" r:id="rId6" display="mailto:ie.feyalegriapopular@gmail.com"/>
    <hyperlink ref="S9" r:id="rId7" display="mailto:iesantajuana@gmail.com"/>
    <hyperlink ref="S10" r:id="rId8" display="mailto:ieagroecologicalaplaya@gmail.com"/>
    <hyperlink ref="S11" r:id="rId9" display="mailto:rectoria@juanmariacespedes.edu.co"/>
    <hyperlink ref="I12" r:id="rId10" display="mailto:rectoria@salesianoscartagena.edu.co"/>
    <hyperlink ref="S12" r:id="rId11" display="mailto:maggyr7@hotmail.com"/>
    <hyperlink ref="I13" r:id="rId12" display="mailto:marite@montessoricartagena.edu.co"/>
    <hyperlink ref="S13" r:id="rId13" display="mailto:elsigarrido@hotmail.com"/>
    <hyperlink ref="S14" r:id="rId14" display="mailto:iepuertorey@hotmail.com"/>
    <hyperlink ref="I15" r:id="rId15" display="mailto:colegiodelasallecartagena@hotmail.com"/>
    <hyperlink ref="I16" r:id="rId16" display="mailto:colegiolaanunciacion@gmail.com"/>
    <hyperlink ref="S16" r:id="rId17" display="mailto:ieantonionarino@hotmail.com;"/>
    <hyperlink ref="I17" r:id="rId18" display="mailto:ynunez@comfenalco.com"/>
    <hyperlink ref="S17" r:id="rId19" display="mailto:aceuriel@hotmail.com"/>
    <hyperlink ref="I18" r:id="rId20" display="mailto:korhal22@hotmail.com"/>
    <hyperlink ref="S18" r:id="rId21" display="mailto:joaco2143@hotmail.com"/>
    <hyperlink ref="I19" r:id="rId22" display="mailto:colbifficartagena@yahoo.es"/>
    <hyperlink ref="S19" r:id="rId23" display="mailto:sanjuandamasco@hotmail.com"/>
    <hyperlink ref="I20" r:id="rId24" display="mailto:hgonzalez@comfamiliar.org"/>
    <hyperlink ref="S20" r:id="rId25" display="mailto:marianarias65@hotmail.com"/>
    <hyperlink ref="I21" r:id="rId26" display="mailto:colegiomixtolapopa@hotmail.com"/>
    <hyperlink ref="S21" r:id="rId27" display="mailto:ritarosa50@hotmail.com"/>
    <hyperlink ref="S22" r:id="rId28" display="mailto:GUERISA7@JAHOO.COM"/>
    <hyperlink ref="I28" r:id="rId29" display="mailto:rectoria@redboston.edu.co"/>
    <hyperlink ref="S28" r:id="rId30" display="mailto:pasierac202@hotmail.com"/>
    <hyperlink ref="I29" r:id="rId31" display="mailto:cgallego@hotmail.com"/>
    <hyperlink ref="S29" r:id="rId32" display="mailto:eumagr79@hotmail.com"/>
    <hyperlink ref="I31" r:id="rId33" display="mailto:cdmartin@colegiolamedallamilagrosa.edu.co"/>
    <hyperlink ref="S31" r:id="rId34" display="mailto:ccebm187@hotmail.com"/>
    <hyperlink ref="I34" r:id="rId35" display="mailto:cmontoya@altamira.edu.co"/>
    <hyperlink ref="S37" r:id="rId36" display="mailto:campestremonteverde@redp.edu.co"/>
    <hyperlink ref="S38" r:id="rId37" display="mailto:cedcalasanz@yahoo.es"/>
    <hyperlink ref="S40" r:id="rId38" display="mailto:coldiagustinfernan1@redp.edu.co"/>
    <hyperlink ref="S43" r:id="rId39" display="mailto:coldeliazapataoliv@redp.edu.co"/>
    <hyperlink ref="S45" r:id="rId40" display="mailto:coldicristobalcolo1@redp.edu.co"/>
    <hyperlink ref="I50" r:id="rId41" display="mailto:rectoria@itc.edu.co"/>
    <hyperlink ref="S50" r:id="rId42" display="mailto:cedricaurte14@redp.edu.co"/>
    <hyperlink ref="S51" r:id="rId43" display="mailto:coldigeneralsantan1@redp.edu.co"/>
    <hyperlink ref="S52" r:id="rId44" display="mailto:coldigerardoparede11@redp.edu.co"/>
    <hyperlink ref="S55" r:id="rId45" display="mailto:escdirepdevenezuel14@redp.edu.co;"/>
    <hyperlink ref="S56" r:id="rId46" display="mailto:maligiadel@gmail.com"/>
    <hyperlink ref="S59" r:id="rId47" display="mailto:coldisimonrodrigue2@redp.edu.co"/>
    <hyperlink ref="I60" r:id="rId48" display="mailto:SECRETARIACOLROSARIO@UNE%20.NET.CO"/>
    <hyperlink ref="I62" r:id="rId49" display="mailto:academica@institutosanrafael.edu.co"/>
    <hyperlink ref="I64" r:id="rId50" display="mailto:contact@lfp.edu.co,mpardoux@lfp.edu.co"/>
    <hyperlink ref="I65" r:id="rId51" display="mailto:info@tallersanmiguel.edu.co,info@tallersanmiguel.edu.co"/>
    <hyperlink ref="I69" r:id="rId52" display="mailto:rectoria@horizontes.edu.co"/>
    <hyperlink ref="I71" r:id="rId53" display="mailto:josejesuslondono@gmail.com"/>
    <hyperlink ref="I72" r:id="rId54" display="mailto:campestremariecurie@yahoo.com"/>
    <hyperlink ref="S75" r:id="rId55" display="mailto:colegioelsalitre@hotmail.com"/>
    <hyperlink ref="I76" r:id="rId56" display="mailto:tilata@colegiotilata.edu.co,mariaisabelcasas@colegiotilata.edu.co"/>
    <hyperlink ref="S76" r:id="rId57" display="mailto:iedilacalera1976@gmail.com"/>
    <hyperlink ref="I77" r:id="rId58" display="mailto:rectoria@josemaxleon.edu.co"/>
    <hyperlink ref="S78" r:id="rId59" display="mailto:enriquetianos@hotmail.com"/>
    <hyperlink ref="I79" r:id="rId60" display="mailto:ggallo@colegiocolombogales.edu.co%20/"/>
    <hyperlink ref="S79" r:id="rId61" display="mailto:antonionarinocajica@hotmail.com"/>
    <hyperlink ref="I80" r:id="rId62" display="mailto:Info@liceojuanramonjimenez.edu.co%20/"/>
    <hyperlink ref="S80" r:id="rId63" display="mailto:jmorosal@hotmail.com"/>
    <hyperlink ref="S81" r:id="rId64" display="mailto:iedindustrial@yahoo.es"/>
    <hyperlink ref="I82" r:id="rId65" display="mailto:colegioceic@colsubsidio.com"/>
    <hyperlink ref="S82" r:id="rId66" display="mailto:ceiscolsubsidio@gmail.com"/>
    <hyperlink ref="I84" r:id="rId67" display="mailto:rectoria@gimnasiovermont.edu.co"/>
    <hyperlink ref="S84" r:id="rId68" display="mailto:colegiolapradera@hotmail.com"/>
    <hyperlink ref="I85" r:id="rId69" display="mailto:secretariageneral@gimnasioelbosque.edu.co%22)"/>
    <hyperlink ref="S85" r:id="rId70" display="mailto:colcarlosperez@yahoo.es"/>
    <hyperlink ref="I88" r:id="rId71" display="mailto:col_rosario@aspaen.edu.co,oedcarcia@aspaen.edu.co"/>
    <hyperlink ref="S88" r:id="rId72" display="mailto:heralsipe@hotmail.com"/>
    <hyperlink ref="U88" r:id="rId73" display="mailto:mabella@hotmail.com"/>
    <hyperlink ref="S89" r:id="rId74" display="mailto:camilotorres@sembarrancabermeja.gov.co"/>
    <hyperlink ref="I90" r:id="rId75" display="mailto:rectorialopezdemesa@hotmail.com.tino@aspen.edu.co"/>
    <hyperlink ref="S90" r:id="rId76" display="mailto:luzmeco@yahoo.com"/>
    <hyperlink ref="S91" r:id="rId77" display="mailto:ecologico@semfloridablanca.gov.co"/>
    <hyperlink ref="I92" r:id="rId78" display="mailto:tpena@Cambridge.edu.co"/>
    <hyperlink ref="S92" r:id="rId79" display="mailto:colnavas@gmail.com"/>
    <hyperlink ref="S93" r:id="rId80" display="mailto:carmenegocios@hotmail.com"/>
    <hyperlink ref="S94" r:id="rId81" display="mailto:iericentral@hotmail.com"/>
    <hyperlink ref="S95" r:id="rId82" display="mailto:yolandavarelamarmolejo@gmail.com"/>
    <hyperlink ref="S96" r:id="rId83" display="mailto:rectordigital@gmail.com"/>
    <hyperlink ref="S98" r:id="rId84" display="mailto:jgiraldo-52@hotmail.com"/>
    <hyperlink ref="S99" r:id="rId85" display="mailto:victorpagano@hotmail.com"/>
    <hyperlink ref="I101" r:id="rId86" display="mailto:normasuperiorcali@hotmail.com"/>
    <hyperlink ref="S101" r:id="rId87" display="mailto:lictorium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2" width="6.375" customWidth="1"/>
    <col min="3" max="3" width="19.375" customWidth="1"/>
    <col min="4" max="4" width="23.375" customWidth="1"/>
    <col min="5" max="5" width="9.875" customWidth="1"/>
    <col min="6" max="17" width="6.375" customWidth="1"/>
    <col min="18" max="26" width="13.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1"/>
      <c r="C2" s="2" t="s">
        <v>2</v>
      </c>
      <c r="D2" s="184" t="s">
        <v>1056</v>
      </c>
      <c r="E2" s="114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1"/>
      <c r="C3" s="53" t="s">
        <v>272</v>
      </c>
      <c r="D3" s="185" t="s">
        <v>294</v>
      </c>
      <c r="E3" s="186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/>
      <c r="B4" s="1"/>
      <c r="C4" s="29" t="s">
        <v>30</v>
      </c>
      <c r="D4" s="187" t="s">
        <v>326</v>
      </c>
      <c r="E4" s="114" t="s">
        <v>1057</v>
      </c>
      <c r="F4" s="1"/>
      <c r="G4" s="1"/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/>
      <c r="B5" s="1"/>
      <c r="C5" s="188" t="s">
        <v>210</v>
      </c>
      <c r="D5" s="189" t="s">
        <v>229</v>
      </c>
      <c r="E5" s="186">
        <v>42535</v>
      </c>
      <c r="F5" s="1"/>
      <c r="G5" s="1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/>
      <c r="B6" s="1"/>
      <c r="C6" s="190" t="s">
        <v>210</v>
      </c>
      <c r="D6" s="189" t="s">
        <v>349</v>
      </c>
      <c r="E6" s="186">
        <v>42535</v>
      </c>
      <c r="F6" s="1"/>
      <c r="G6" s="1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/>
      <c r="B7" s="1"/>
      <c r="C7" s="29" t="s">
        <v>350</v>
      </c>
      <c r="D7" s="187" t="s">
        <v>250</v>
      </c>
      <c r="E7" s="114" t="s">
        <v>1057</v>
      </c>
      <c r="F7" s="1"/>
      <c r="G7" s="1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1"/>
      <c r="C8" s="191" t="s">
        <v>262</v>
      </c>
      <c r="D8" s="193" t="s">
        <v>267</v>
      </c>
      <c r="E8" s="186">
        <v>42536</v>
      </c>
      <c r="F8" s="1"/>
      <c r="G8" s="1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/>
      <c r="B9" s="1"/>
      <c r="C9" s="29" t="s">
        <v>363</v>
      </c>
      <c r="D9" s="195" t="s">
        <v>364</v>
      </c>
      <c r="E9" s="186">
        <v>42530</v>
      </c>
      <c r="F9" s="1"/>
      <c r="G9" s="1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/>
      <c r="B10" s="1"/>
      <c r="C10" s="29" t="s">
        <v>363</v>
      </c>
      <c r="D10" s="196" t="s">
        <v>383</v>
      </c>
      <c r="E10" s="186">
        <v>42530</v>
      </c>
      <c r="F10" s="1"/>
      <c r="G10" s="1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1"/>
      <c r="C11" s="29" t="s">
        <v>363</v>
      </c>
      <c r="D11" s="197" t="s">
        <v>393</v>
      </c>
      <c r="E11" s="186">
        <v>42530</v>
      </c>
      <c r="F11" s="1"/>
      <c r="G11" s="1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1"/>
      <c r="C12" s="29" t="s">
        <v>363</v>
      </c>
      <c r="D12" s="197" t="s">
        <v>397</v>
      </c>
      <c r="E12" s="186">
        <v>42530</v>
      </c>
      <c r="F12" s="1"/>
      <c r="G12" s="1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"/>
      <c r="C13" s="86" t="s">
        <v>401</v>
      </c>
      <c r="D13" s="197" t="s">
        <v>409</v>
      </c>
      <c r="E13" s="114"/>
      <c r="F13" s="1"/>
      <c r="G13" s="1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198" t="s">
        <v>413</v>
      </c>
      <c r="D14" s="197" t="s">
        <v>424</v>
      </c>
      <c r="E14" s="186">
        <v>42536</v>
      </c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1"/>
      <c r="C15" s="89" t="s">
        <v>428</v>
      </c>
      <c r="D15" s="197" t="s">
        <v>433</v>
      </c>
      <c r="E15" s="114"/>
      <c r="F15" s="1"/>
      <c r="G15" s="1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1"/>
      <c r="C16" s="92" t="s">
        <v>434</v>
      </c>
      <c r="D16" s="197" t="s">
        <v>439</v>
      </c>
      <c r="E16" s="114"/>
      <c r="F16" s="1"/>
      <c r="G16" s="1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1"/>
      <c r="C17" s="199" t="s">
        <v>443</v>
      </c>
      <c r="D17" s="197" t="s">
        <v>448</v>
      </c>
      <c r="E17" s="186">
        <v>42537</v>
      </c>
      <c r="F17" s="1"/>
      <c r="G17" s="1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198" t="s">
        <v>451</v>
      </c>
      <c r="D18" s="200" t="s">
        <v>455</v>
      </c>
      <c r="E18" s="186">
        <v>42537</v>
      </c>
      <c r="F18" s="1"/>
      <c r="G18" s="1">
        <f>3*9</f>
        <v>27</v>
      </c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87" t="s">
        <v>460</v>
      </c>
      <c r="D19" s="189" t="s">
        <v>257</v>
      </c>
      <c r="E19" s="186">
        <v>42537</v>
      </c>
      <c r="F19" s="1"/>
      <c r="G19" s="1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87" t="s">
        <v>468</v>
      </c>
      <c r="D20" s="197" t="s">
        <v>247</v>
      </c>
      <c r="E20" s="186">
        <v>42537</v>
      </c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Consolidado Final</vt:lpstr>
      <vt:lpstr>Hoja5</vt:lpstr>
      <vt:lpstr>Hoja9</vt:lpstr>
      <vt:lpstr>CONSOLIDADO</vt:lpstr>
      <vt:lpstr>Hoja1</vt:lpstr>
      <vt:lpstr>Hoja 1</vt:lpstr>
      <vt:lpstr>Oficiales-Oficiales </vt:lpstr>
      <vt:lpstr>conv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Pinzon</dc:creator>
  <cp:lastModifiedBy>Programador Backend</cp:lastModifiedBy>
  <dcterms:created xsi:type="dcterms:W3CDTF">2016-08-18T16:20:14Z</dcterms:created>
  <dcterms:modified xsi:type="dcterms:W3CDTF">2016-10-06T16:39:42Z</dcterms:modified>
</cp:coreProperties>
</file>