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2025-2-Sección 3/Grupo 2/"/>
    </mc:Choice>
  </mc:AlternateContent>
  <xr:revisionPtr revIDLastSave="0" documentId="13_ncr:1_{C98A9DFD-BAE7-9E4E-A8EF-D449E5BAC647}" xr6:coauthVersionLast="47" xr6:coauthVersionMax="47" xr10:uidLastSave="{00000000-0000-0000-0000-000000000000}"/>
  <bookViews>
    <workbookView xWindow="5020" yWindow="47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c r="H56" i="1"/>
  <c r="I56" i="1"/>
  <c r="F56" i="1"/>
  <c r="G56" i="1"/>
  <c r="D56" i="1"/>
  <c r="E56" i="1"/>
  <c r="J55" i="1"/>
  <c r="K55" i="1"/>
  <c r="H55" i="1"/>
  <c r="I55" i="1"/>
  <c r="F55" i="1"/>
  <c r="G55" i="1"/>
  <c r="D55" i="1"/>
  <c r="E55" i="1"/>
  <c r="J54" i="1"/>
  <c r="K54" i="1"/>
  <c r="H54" i="1"/>
  <c r="I54" i="1"/>
  <c r="F54" i="1"/>
  <c r="G54" i="1"/>
  <c r="D54" i="1"/>
  <c r="E54" i="1"/>
  <c r="J45" i="1"/>
  <c r="K45" i="1"/>
  <c r="H45" i="1"/>
  <c r="I45" i="1"/>
  <c r="F45" i="1"/>
  <c r="G45" i="1"/>
  <c r="D45" i="1"/>
  <c r="E45" i="1"/>
  <c r="J44" i="1"/>
  <c r="K44" i="1" s="1"/>
  <c r="K46" i="1" s="1"/>
  <c r="H44" i="1"/>
  <c r="I44" i="1" s="1"/>
  <c r="I46" i="1" s="1"/>
  <c r="F44" i="1"/>
  <c r="G44" i="1" s="1"/>
  <c r="G46" i="1" s="1"/>
  <c r="D44" i="1"/>
  <c r="E44" i="1" s="1"/>
  <c r="E46" i="1" s="1"/>
  <c r="C46" i="1" s="1"/>
  <c r="C47" i="1" s="1"/>
  <c r="D5" i="1" s="1"/>
  <c r="J43" i="1"/>
  <c r="K43" i="1"/>
  <c r="H43" i="1"/>
  <c r="I43" i="1"/>
  <c r="F43" i="1"/>
  <c r="G43" i="1"/>
  <c r="D43" i="1"/>
  <c r="E43" i="1"/>
  <c r="D19" i="1"/>
  <c r="E19" i="1"/>
  <c r="F19" i="1"/>
  <c r="G19" i="1"/>
  <c r="H19" i="1"/>
  <c r="I19" i="1"/>
  <c r="J19" i="1"/>
  <c r="K19" i="1"/>
  <c r="D17" i="1"/>
  <c r="E17" i="1" s="1"/>
  <c r="F17" i="1"/>
  <c r="G17" i="1" s="1"/>
  <c r="H17" i="1"/>
  <c r="I17" i="1" s="1"/>
  <c r="J17" i="1"/>
  <c r="K17" i="1" s="1"/>
  <c r="F31" i="1"/>
  <c r="G31" i="1"/>
  <c r="H31" i="1"/>
  <c r="I31" i="1"/>
  <c r="J31" i="1"/>
  <c r="K31" i="1"/>
  <c r="F14" i="1"/>
  <c r="G14" i="1" s="1"/>
  <c r="H14" i="1"/>
  <c r="I14" i="1" s="1"/>
  <c r="J14" i="1"/>
  <c r="K14" i="1" s="1"/>
  <c r="J33" i="1"/>
  <c r="K33" i="1"/>
  <c r="H33" i="1"/>
  <c r="I33" i="1"/>
  <c r="F33" i="1"/>
  <c r="G33" i="1"/>
  <c r="D33" i="1"/>
  <c r="E33" i="1"/>
  <c r="C50" i="1"/>
  <c r="C39" i="1"/>
  <c r="B56" i="1"/>
  <c r="B55" i="1"/>
  <c r="B54" i="1"/>
  <c r="B45" i="1"/>
  <c r="B44" i="1"/>
  <c r="B43" i="1"/>
  <c r="D57" i="1"/>
  <c r="B32" i="1"/>
  <c r="B31" i="1"/>
  <c r="D31" i="1"/>
  <c r="E31" i="1"/>
  <c r="B33" i="1"/>
  <c r="J32" i="1"/>
  <c r="K32" i="1" s="1"/>
  <c r="K34" i="1" s="1"/>
  <c r="H32" i="1"/>
  <c r="I32" i="1" s="1"/>
  <c r="I34" i="1" s="1"/>
  <c r="F32" i="1"/>
  <c r="G32" i="1" s="1"/>
  <c r="G34" i="1" s="1"/>
  <c r="D32" i="1"/>
  <c r="E32" i="1" s="1"/>
  <c r="E34" i="1" s="1"/>
  <c r="B15" i="1"/>
  <c r="B16" i="1"/>
  <c r="B17" i="1"/>
  <c r="B18" i="1"/>
  <c r="B19" i="1"/>
  <c r="B20" i="1"/>
  <c r="B21" i="1"/>
  <c r="B22" i="1"/>
  <c r="B14" i="1"/>
  <c r="B13" i="1"/>
  <c r="E57" i="1"/>
  <c r="F57" i="1"/>
  <c r="H57" i="1"/>
  <c r="J57" i="1"/>
  <c r="G57" i="1"/>
  <c r="I57" i="1"/>
  <c r="K57" i="1"/>
  <c r="D13" i="1"/>
  <c r="E13" i="1" s="1"/>
  <c r="D14" i="1"/>
  <c r="E14" i="1" s="1"/>
  <c r="D15" i="1"/>
  <c r="E15" i="1"/>
  <c r="D16" i="1"/>
  <c r="E16" i="1"/>
  <c r="D18" i="1"/>
  <c r="E18" i="1" s="1"/>
  <c r="D22" i="1"/>
  <c r="E22" i="1"/>
  <c r="F20" i="1"/>
  <c r="G20" i="1"/>
  <c r="F21" i="1"/>
  <c r="G21" i="1"/>
  <c r="C57" i="1"/>
  <c r="D21" i="1"/>
  <c r="E21" i="1"/>
  <c r="H21" i="1"/>
  <c r="I21" i="1"/>
  <c r="J21" i="1"/>
  <c r="K21" i="1"/>
  <c r="F22" i="1"/>
  <c r="G22" i="1"/>
  <c r="H22" i="1"/>
  <c r="I22" i="1"/>
  <c r="J22" i="1"/>
  <c r="K22" i="1"/>
  <c r="C27" i="1"/>
  <c r="J20" i="1"/>
  <c r="K20" i="1" s="1"/>
  <c r="H20" i="1"/>
  <c r="I20" i="1" s="1"/>
  <c r="D20" i="1"/>
  <c r="E20" i="1" s="1"/>
  <c r="J18" i="1"/>
  <c r="K18" i="1" s="1"/>
  <c r="H18" i="1"/>
  <c r="I18" i="1" s="1"/>
  <c r="F18" i="1"/>
  <c r="G18" i="1" s="1"/>
  <c r="J16" i="1"/>
  <c r="K16" i="1"/>
  <c r="H16" i="1"/>
  <c r="I16" i="1"/>
  <c r="F16" i="1"/>
  <c r="G16" i="1"/>
  <c r="J15" i="1"/>
  <c r="K15" i="1" s="1"/>
  <c r="H15" i="1"/>
  <c r="I15" i="1" s="1"/>
  <c r="F15" i="1"/>
  <c r="G15" i="1" s="1"/>
  <c r="J13" i="1"/>
  <c r="K13" i="1" s="1"/>
  <c r="H13" i="1"/>
  <c r="I13" i="1" s="1"/>
  <c r="F13" i="1"/>
  <c r="G13" i="1"/>
  <c r="C58" i="1"/>
  <c r="D6" i="1"/>
  <c r="C34" i="1" l="1"/>
  <c r="C35" i="1" s="1"/>
  <c r="D4" i="1" s="1"/>
  <c r="G23" i="1"/>
  <c r="E23" i="1"/>
  <c r="I23" i="1"/>
  <c r="K23" i="1"/>
  <c r="C23" i="1" l="1"/>
  <c r="C24" i="1" s="1"/>
  <c r="C5" i="1" l="1"/>
  <c r="E5" i="1" s="1"/>
  <c r="C4" i="1"/>
  <c r="E4" i="1" s="1"/>
  <c r="C6" i="1"/>
  <c r="E6" i="1" s="1"/>
</calcChain>
</file>

<file path=xl/sharedStrings.xml><?xml version="1.0" encoding="utf-8"?>
<sst xmlns="http://schemas.openxmlformats.org/spreadsheetml/2006/main" count="163" uniqueCount="104">
  <si>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</si>
  <si>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</si>
  <si>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</si>
  <si>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</si>
  <si>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</si>
  <si>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</si>
  <si>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</si>
  <si>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</si>
  <si>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</si>
  <si>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</si>
  <si>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</si>
  <si>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</si>
  <si>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</si>
  <si>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</si>
  <si>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</si>
  <si>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</si>
  <si>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</si>
  <si>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</si>
  <si>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</si>
  <si>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</si>
  <si>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</si>
  <si>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</si>
  <si>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</si>
  <si>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</si>
  <si>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</si>
  <si>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</si>
  <si>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</si>
  <si>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</si>
  <si>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</si>
  <si>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</si>
  <si>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</si>
  <si>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</si>
  <si>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</si>
  <si>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</si>
  <si>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</si>
  <si>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</si>
  <si>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</si>
  <si>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</si>
  <si>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</si>
  <si>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</si>
  <si>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</si>
  <si>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</si>
  <si>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</si>
  <si>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</si>
  <si>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</si>
  <si>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</si>
  <si>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</si>
  <si>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</si>
  <si>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</si>
  <si>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</si>
  <si>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</si>
  <si>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</si>
  <si>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</si>
  <si>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</si>
  <si>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</si>
  <si>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</si>
  <si>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</si>
  <si>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</si>
  <si>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</si>
  <si>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</si>
  <si>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</si>
  <si>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</si>
  <si>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</si>
  <si>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</si>
  <si>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</si>
  <si>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</si>
  <si>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</si>
  <si>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</si>
  <si>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</si>
  <si>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</si>
  <si>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</si>
  <si>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</si>
  <si>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</si>
  <si>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</si>
  <si>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</si>
  <si>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</si>
  <si>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</si>
  <si>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</si>
  <si>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</si>
  <si>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</si>
  <si>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</si>
  <si>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</si>
  <si>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</si>
  <si>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</si>
  <si>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</si>
  <si>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</si>
  <si>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</si>
  <si>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</si>
  <si>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</si>
  <si>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</si>
  <si>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</si>
  <si>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</si>
  <si>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</si>
  <si>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</si>
  <si>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</si>
  <si>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Comentarios Presentación</t>
  </si>
  <si>
    <t>Revisar Roles</t>
  </si>
  <si>
    <t>Revisar la arquitectura</t>
  </si>
  <si>
    <t>Leandro Marcelo</t>
  </si>
  <si>
    <t>Antonio Loza</t>
  </si>
  <si>
    <t>Obj Gral no muestra la Meta y lo Obj.especificos son funcionalidades o actividades</t>
  </si>
  <si>
    <t>No tengo acceso al Jira</t>
  </si>
  <si>
    <t>No se entrega el Figma</t>
  </si>
  <si>
    <t>La planificación no se encuadra con Scrum y con la dinámica de la asignatura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</si>
</sst>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10"/>
      <color rgb="FF000000"/>
      <name val="Helvetica Neue"/>
      <family val="2"/>
    </font>
    <font>
      <sz val="10"/>
      <color rgb="FF000000"/>
      <name val="Arial"/>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7">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7" fillId="0" borderId="0" xfId="0" applyFont="1" applyAlignment="1">
      <alignment horizontal="left" inden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8" fillId="0" borderId="0" xfId="0" applyFont="1"/>
    <xf numFmtId="0" fontId="15"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881660</xdr:colOff>
      <xdr:row>62</xdr:row>
      <xdr:rowOff>0</xdr:rowOff>
    </xdr:from>
    <xdr:to>
      <xdr:col>5</xdr:col>
      <xdr:colOff>226577</xdr:colOff>
      <xdr:row>82</xdr:row>
      <xdr:rowOff>91016</xdr:rowOff>
    </xdr:to>
    <xdr:pic>
      <xdr:nvPicPr>
        <xdr:cNvPr id="2" name="Imagen 1">
          <a:extLst>
            <a:ext uri="{FF2B5EF4-FFF2-40B4-BE49-F238E27FC236}">
              <a16:creationId xmlns:a16="http://schemas.microsoft.com/office/drawing/2014/main" id="{7E0C7F83-22B9-4F40-9264-BB4FEA8ABD40}"/>
            </a:ext>
          </a:extLst>
        </xdr:cNvPr>
        <xdr:cNvPicPr>
          <a:picLocks noChangeAspect="1"/>
        </xdr:cNvPicPr>
      </xdr:nvPicPr>
      <xdr:blipFill>
        <a:blip xmlns:r="http://schemas.openxmlformats.org/officeDocument/2006/relationships" r:embed="rId1"/>
        <a:stretch>
          <a:fillRect/>
        </a:stretch>
      </xdr:blipFill>
      <xdr:spPr>
        <a:xfrm>
          <a:off x="6787160" y="13557250"/>
          <a:ext cx="2773917" cy="3901016"/>
        </a:xfrm>
        <a:prstGeom prst="rect">
          <a:avLst/>
        </a:prstGeom>
      </xdr:spPr>
    </xdr:pic>
    <xdr:clientData/>
  </xdr:twoCellAnchor>
  <xdr:twoCellAnchor editAs="oneCell">
    <xdr:from>
      <xdr:col>2</xdr:col>
      <xdr:colOff>963083</xdr:colOff>
      <xdr:row>83</xdr:row>
      <xdr:rowOff>127000</xdr:rowOff>
    </xdr:from>
    <xdr:to>
      <xdr:col>11</xdr:col>
      <xdr:colOff>586316</xdr:colOff>
      <xdr:row>95</xdr:row>
      <xdr:rowOff>9169</xdr:rowOff>
    </xdr:to>
    <xdr:pic>
      <xdr:nvPicPr>
        <xdr:cNvPr id="3" name="Imagen 2">
          <a:extLst>
            <a:ext uri="{FF2B5EF4-FFF2-40B4-BE49-F238E27FC236}">
              <a16:creationId xmlns:a16="http://schemas.microsoft.com/office/drawing/2014/main" id="{8D099050-A295-BA3F-7CF3-7EF9874E111D}"/>
            </a:ext>
          </a:extLst>
        </xdr:cNvPr>
        <xdr:cNvPicPr>
          <a:picLocks noChangeAspect="1"/>
        </xdr:cNvPicPr>
      </xdr:nvPicPr>
      <xdr:blipFill>
        <a:blip xmlns:r="http://schemas.openxmlformats.org/officeDocument/2006/relationships" r:embed="rId2"/>
        <a:stretch>
          <a:fillRect/>
        </a:stretch>
      </xdr:blipFill>
      <xdr:spPr>
        <a:xfrm>
          <a:off x="6868583" y="17684750"/>
          <a:ext cx="7772400" cy="2168169"/>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54" zoomScale="120" zoomScaleNormal="120" workbookViewId="0">
      <selection activeCell="C44" sqref="C44"/>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4" t="s">
        <v>3</v>
      </c>
      <c r="D3" s="2" t="s">
        <v>4</v>
      </c>
      <c r="E3" s="55"/>
    </row>
    <row r="4" spans="1:11" x14ac:dyDescent="0.2">
      <c r="A4" s="5">
        <v>1</v>
      </c>
      <c r="B4" s="85" t="s">
        <v>98</v>
      </c>
      <c r="C4" s="6">
        <f>EVALUACION1!$C$24</f>
        <v>4.4000000000000004</v>
      </c>
      <c r="D4" s="6">
        <f>$C$35</f>
        <v>5</v>
      </c>
      <c r="E4" s="51">
        <f>C4*C$2+D4*D$2</f>
        <v>4.5500000000000007</v>
      </c>
      <c r="G4" s="1"/>
    </row>
    <row r="5" spans="1:11" x14ac:dyDescent="0.2">
      <c r="A5" s="5">
        <v>2</v>
      </c>
      <c r="B5" s="85" t="s">
        <v>99</v>
      </c>
      <c r="C5" s="6">
        <f>EVALUACION1!$C$24</f>
        <v>4.4000000000000004</v>
      </c>
      <c r="D5" s="6">
        <f>C47</f>
        <v>5</v>
      </c>
      <c r="E5" s="51">
        <f t="shared" ref="E5:E6" si="0">C5*C$2+D5*D$2</f>
        <v>4.5500000000000007</v>
      </c>
      <c r="G5" s="1"/>
    </row>
    <row r="6" spans="1:11" x14ac:dyDescent="0.2">
      <c r="A6" s="5">
        <v>3</v>
      </c>
      <c r="B6" s="38"/>
      <c r="C6" s="6">
        <f>EVALUACION1!$C$24</f>
        <v>4.4000000000000004</v>
      </c>
      <c r="D6" s="6">
        <f>C58</f>
        <v>6</v>
      </c>
      <c r="E6" s="51">
        <f t="shared" si="0"/>
        <v>4.8000000000000007</v>
      </c>
      <c r="G6" s="1"/>
    </row>
    <row r="11" spans="1:11" ht="19" outlineLevel="1" x14ac:dyDescent="0.2">
      <c r="A11" s="70" t="s">
        <v>12</v>
      </c>
      <c r="B11" s="15"/>
      <c r="C11" s="56" t="s">
        <v>13</v>
      </c>
      <c r="D11" s="63" t="s">
        <v>14</v>
      </c>
      <c r="E11" s="67"/>
      <c r="F11" s="67"/>
      <c r="G11" s="67"/>
      <c r="H11" s="67"/>
      <c r="I11" s="67"/>
      <c r="J11" s="67"/>
      <c r="K11" s="64"/>
    </row>
    <row r="12" spans="1:11" outlineLevel="1" x14ac:dyDescent="0.2">
      <c r="A12" s="66"/>
      <c r="B12" s="25" t="s">
        <v>15</v>
      </c>
      <c r="C12" s="55"/>
      <c r="D12" s="63" t="s">
        <v>7</v>
      </c>
      <c r="E12" s="64"/>
      <c r="F12" s="63" t="s">
        <v>8</v>
      </c>
      <c r="G12" s="64"/>
      <c r="H12" s="69" t="s">
        <v>77</v>
      </c>
      <c r="I12" s="64"/>
      <c r="J12" s="63" t="s">
        <v>10</v>
      </c>
      <c r="K12" s="64"/>
    </row>
    <row r="13" spans="1:11" ht="26" outlineLevel="1" x14ac:dyDescent="0.2">
      <c r="A13" s="71"/>
      <c r="B13" s="41" t="str">
        <f>RUBRICA!A5</f>
        <v>1. Describe brevemente en qué consiste el Proyecto APT, justificando su relevancia para el campo laboral de su carrera.</v>
      </c>
      <c r="C13" s="39" t="s">
        <v>8</v>
      </c>
      <c r="D13" s="17" t="str">
        <f t="shared" ref="D13:D16" si="1">IF($C13=CL,"X","")</f>
        <v/>
      </c>
      <c r="E13" s="17" t="str">
        <f>IF(D13="X",100*0.1,"")</f>
        <v/>
      </c>
      <c r="F13" s="17" t="str">
        <f t="shared" ref="F13:F16" si="2">IF($C13=L,"X","")</f>
        <v>X</v>
      </c>
      <c r="G13" s="17">
        <f>IF(F13="X",60*0.1,"")</f>
        <v>6</v>
      </c>
      <c r="H13" s="17" t="str">
        <f t="shared" ref="H13:H16" si="3">IF($C13=ML,"X","")</f>
        <v/>
      </c>
      <c r="I13" s="17" t="str">
        <f>IF(H13="X",30*0.1,"")</f>
        <v/>
      </c>
      <c r="J13" s="17" t="str">
        <f t="shared" ref="J13:J16" si="4">IF($C13=NL,"X","")</f>
        <v/>
      </c>
      <c r="K13" s="17" t="str">
        <f t="shared" ref="K13:K16" si="5">IF($J13="X",0,"")</f>
        <v/>
      </c>
    </row>
    <row r="14" spans="1:11" ht="26.5" customHeight="1" outlineLevel="1" x14ac:dyDescent="0.2">
      <c r="A14" s="71"/>
      <c r="B14" s="41" t="str">
        <f>RUBRICA!A6</f>
        <v>2. Relaciona el Proyecto APT con las competencias del perfil de egreso de su Plan de Estudio.</v>
      </c>
      <c r="C14" s="39" t="s">
        <v>8</v>
      </c>
      <c r="D14" s="17" t="str">
        <f t="shared" si="1"/>
        <v/>
      </c>
      <c r="E14" s="17" t="str">
        <f t="shared" ref="E14" si="6">IF(D14="X",100*0.05,"")</f>
        <v/>
      </c>
      <c r="F14" s="17" t="str">
        <f t="shared" si="2"/>
        <v>X</v>
      </c>
      <c r="G14" s="17">
        <f t="shared" ref="G14" si="7">IF(F14="X",60*0.05,"")</f>
        <v>3</v>
      </c>
      <c r="H14" s="17" t="str">
        <f t="shared" si="3"/>
        <v/>
      </c>
      <c r="I14" s="17" t="str">
        <f t="shared" ref="I14" si="8">IF(H14="X",30*0.05,"")</f>
        <v/>
      </c>
      <c r="J14" s="17" t="str">
        <f t="shared" si="4"/>
        <v/>
      </c>
      <c r="K14" s="17" t="str">
        <f t="shared" si="5"/>
        <v/>
      </c>
    </row>
    <row r="15" spans="1:11" outlineLevel="1" x14ac:dyDescent="0.2">
      <c r="A15" s="71"/>
      <c r="B15" s="41" t="str">
        <f>RUBRICA!A8</f>
        <v xml:space="preserve">4.  Argumenta por qué el proyecto es factible de realizarse en el marco de la asignatura. </v>
      </c>
      <c r="C15" s="39" t="s">
        <v>8</v>
      </c>
      <c r="D15" s="17" t="str">
        <f t="shared" si="1"/>
        <v/>
      </c>
      <c r="E15" s="17" t="str">
        <f t="shared" ref="E15:E21" si="9">IF(D15="X",100*0.05,"")</f>
        <v/>
      </c>
      <c r="F15" s="17" t="str">
        <f t="shared" si="2"/>
        <v>X</v>
      </c>
      <c r="G15" s="17">
        <f t="shared" ref="G15:G21" si="10">IF(F15="X",60*0.05,"")</f>
        <v>3</v>
      </c>
      <c r="H15" s="17" t="str">
        <f t="shared" si="3"/>
        <v/>
      </c>
      <c r="I15" s="17" t="str">
        <f t="shared" ref="I15:I21" si="11">IF(H15="X",30*0.05,"")</f>
        <v/>
      </c>
      <c r="J15" s="17" t="str">
        <f t="shared" si="4"/>
        <v/>
      </c>
      <c r="K15" s="17" t="str">
        <f t="shared" si="5"/>
        <v/>
      </c>
    </row>
    <row r="16" spans="1:11" outlineLevel="1" x14ac:dyDescent="0.2">
      <c r="A16" s="71"/>
      <c r="B16" s="41" t="str">
        <f>RUBRICA!A9</f>
        <v xml:space="preserve">5. Formula objetivos claros, concisos y coherentes con la disciplina y la situación a abordar. </v>
      </c>
      <c r="C16" s="39" t="s">
        <v>78</v>
      </c>
      <c r="D16" s="17" t="str">
        <f t="shared" si="1"/>
        <v/>
      </c>
      <c r="E16" s="17" t="str">
        <f>IF(D16="X",100*0.05,"")</f>
        <v/>
      </c>
      <c r="F16" s="17" t="str">
        <f t="shared" si="2"/>
        <v/>
      </c>
      <c r="G16" s="17" t="str">
        <f>IF(F16="X",60*0.05,"")</f>
        <v/>
      </c>
      <c r="H16" s="17" t="str">
        <f t="shared" si="3"/>
        <v>X</v>
      </c>
      <c r="I16" s="17">
        <f>IF(H16="X",30*0.05,"")</f>
        <v>1.5</v>
      </c>
      <c r="J16" s="17" t="str">
        <f t="shared" si="4"/>
        <v/>
      </c>
      <c r="K16" s="17" t="str">
        <f t="shared" si="5"/>
        <v/>
      </c>
    </row>
    <row r="17" spans="1:11" ht="26" outlineLevel="1" x14ac:dyDescent="0.2">
      <c r="A17" s="71"/>
      <c r="B17" s="41" t="str">
        <f>RUBRICA!A10</f>
        <v>6. Propone una metodología de trabajo que permite alcanzar los objetivos propuestos y es pertinente con los requerimientos disciplinares.</v>
      </c>
      <c r="C17" s="39" t="s">
        <v>8</v>
      </c>
      <c r="D17" s="17" t="str">
        <f t="shared" ref="D17:D22" si="12">IF($C17=CL,"X","")</f>
        <v/>
      </c>
      <c r="E17" s="17" t="str">
        <f t="shared" ref="E17" si="13">IF(D17="X",100*0.1,"")</f>
        <v/>
      </c>
      <c r="F17" s="17" t="str">
        <f t="shared" ref="F17:F22" si="14">IF($C17=L,"X","")</f>
        <v>X</v>
      </c>
      <c r="G17" s="17">
        <f t="shared" ref="G17" si="15">IF(F17="X",60*0.1,"")</f>
        <v>6</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1"/>
      <c r="B18" s="41" t="str">
        <f>RUBRICA!A11</f>
        <v xml:space="preserve">7. Establece un plan de trabajo para su proyecto APT considerando los recursos, duración, facilitadores y obstaculizadores en el desarrollo de las actividades. </v>
      </c>
      <c r="C18" s="39" t="s">
        <v>78</v>
      </c>
      <c r="D18" s="17" t="str">
        <f t="shared" si="12"/>
        <v/>
      </c>
      <c r="E18" s="17" t="str">
        <f t="shared" ref="E18" si="20">IF(D18="X",100*0.1,"")</f>
        <v/>
      </c>
      <c r="F18" s="17" t="str">
        <f t="shared" si="14"/>
        <v/>
      </c>
      <c r="G18" s="17" t="str">
        <f t="shared" ref="G18" si="21">IF(F18="X",60*0.1,"")</f>
        <v/>
      </c>
      <c r="H18" s="17" t="str">
        <f t="shared" si="16"/>
        <v>X</v>
      </c>
      <c r="I18" s="17">
        <f t="shared" ref="I18" si="22">IF(H18="X",30*0.1,"")</f>
        <v>3</v>
      </c>
      <c r="J18" s="17" t="str">
        <f t="shared" si="18"/>
        <v/>
      </c>
      <c r="K18" s="17" t="str">
        <f t="shared" si="19"/>
        <v/>
      </c>
    </row>
    <row r="19" spans="1:11" ht="26" outlineLevel="1" x14ac:dyDescent="0.2">
      <c r="A19" s="71"/>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71"/>
      <c r="B20" s="41" t="str">
        <f>RUBRICA!A13</f>
        <v xml:space="preserve">9. Utiliza reglas de redacción, ortografía (literal, puntual, acentual) y las normas para citas y referencias. </v>
      </c>
      <c r="C20" s="39" t="s">
        <v>8</v>
      </c>
      <c r="D20" s="17" t="str">
        <f t="shared" si="12"/>
        <v/>
      </c>
      <c r="E20" s="17" t="str">
        <f>IF(D20="X",100*0.05,"")</f>
        <v/>
      </c>
      <c r="F20" s="17" t="str">
        <f t="shared" si="14"/>
        <v>X</v>
      </c>
      <c r="G20" s="17">
        <f t="shared" si="10"/>
        <v>3</v>
      </c>
      <c r="H20" s="17" t="str">
        <f t="shared" si="16"/>
        <v/>
      </c>
      <c r="I20" s="17" t="str">
        <f t="shared" si="11"/>
        <v/>
      </c>
      <c r="J20" s="17" t="str">
        <f t="shared" si="18"/>
        <v/>
      </c>
      <c r="K20" s="17" t="str">
        <f t="shared" si="19"/>
        <v/>
      </c>
    </row>
    <row r="21" spans="1:11" ht="22.75" customHeight="1" outlineLevel="1" x14ac:dyDescent="0.2">
      <c r="A21" s="71"/>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1"/>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6"/>
      <c r="B23" s="40" t="s">
        <v>6</v>
      </c>
      <c r="C23" s="44">
        <f>E23+G23+I23+K23</f>
        <v>45.5</v>
      </c>
      <c r="D23" s="20"/>
      <c r="E23" s="20">
        <f>SUM(E13:E22)</f>
        <v>20</v>
      </c>
      <c r="F23" s="20"/>
      <c r="G23" s="20">
        <f>SUM(G13:G22)</f>
        <v>21</v>
      </c>
      <c r="H23" s="20"/>
      <c r="I23" s="20">
        <f>SUM(I13:I22)</f>
        <v>4.5</v>
      </c>
      <c r="J23" s="20"/>
      <c r="K23" s="20">
        <f>SUM(K13:K22)</f>
        <v>0</v>
      </c>
    </row>
    <row r="24" spans="1:11" ht="15.75" customHeight="1" outlineLevel="1" x14ac:dyDescent="0.25">
      <c r="A24" s="55"/>
      <c r="B24" s="43" t="s">
        <v>16</v>
      </c>
      <c r="C24" s="21">
        <f>VLOOKUP(C23,ESCALA_IEP!A2:B142,2,FALSE)</f>
        <v>4.4000000000000004</v>
      </c>
    </row>
    <row r="25" spans="1:11" ht="15.75" customHeight="1" x14ac:dyDescent="0.2"/>
    <row r="26" spans="1:11" ht="15.75" customHeight="1" x14ac:dyDescent="0.2"/>
    <row r="27" spans="1:11" ht="15.75" customHeight="1" x14ac:dyDescent="0.2">
      <c r="A27" s="65" t="s">
        <v>18</v>
      </c>
      <c r="B27" s="54" t="s">
        <v>19</v>
      </c>
      <c r="C27" s="57" t="str">
        <f>$B$4</f>
        <v>Leandro Marcelo</v>
      </c>
      <c r="D27" s="58"/>
      <c r="E27" s="58"/>
      <c r="F27" s="58"/>
      <c r="G27" s="58"/>
      <c r="H27" s="58"/>
      <c r="I27" s="58"/>
      <c r="J27" s="58"/>
      <c r="K27" s="59"/>
    </row>
    <row r="28" spans="1:11" ht="15.75" customHeight="1" x14ac:dyDescent="0.2">
      <c r="A28" s="66"/>
      <c r="B28" s="55"/>
      <c r="C28" s="60"/>
      <c r="D28" s="61"/>
      <c r="E28" s="61"/>
      <c r="F28" s="61"/>
      <c r="G28" s="61"/>
      <c r="H28" s="61"/>
      <c r="I28" s="61"/>
      <c r="J28" s="61"/>
      <c r="K28" s="62"/>
    </row>
    <row r="29" spans="1:11" ht="15.75" customHeight="1" x14ac:dyDescent="0.2">
      <c r="A29" s="66"/>
      <c r="B29" s="15" t="s">
        <v>20</v>
      </c>
      <c r="C29" s="56" t="s">
        <v>13</v>
      </c>
      <c r="D29" s="63" t="s">
        <v>14</v>
      </c>
      <c r="E29" s="67"/>
      <c r="F29" s="67"/>
      <c r="G29" s="67"/>
      <c r="H29" s="67"/>
      <c r="I29" s="67"/>
      <c r="J29" s="67"/>
      <c r="K29" s="64"/>
    </row>
    <row r="30" spans="1:11" ht="15.75" customHeight="1" x14ac:dyDescent="0.2">
      <c r="A30" s="66"/>
      <c r="B30" s="16" t="s">
        <v>15</v>
      </c>
      <c r="C30" s="55"/>
      <c r="D30" s="63" t="s">
        <v>7</v>
      </c>
      <c r="E30" s="64"/>
      <c r="F30" s="63" t="s">
        <v>8</v>
      </c>
      <c r="G30" s="64"/>
      <c r="H30" s="63" t="s">
        <v>9</v>
      </c>
      <c r="I30" s="64"/>
      <c r="J30" s="63" t="s">
        <v>10</v>
      </c>
      <c r="K30" s="64"/>
    </row>
    <row r="31" spans="1:11" ht="24.5" customHeight="1" x14ac:dyDescent="0.2">
      <c r="A31" s="66"/>
      <c r="B31" s="41" t="str">
        <f>RUBRICA!A7</f>
        <v>3. Relaciona el Proyecto APT con sus intereses profesionales. *</v>
      </c>
      <c r="C31" s="39" t="s">
        <v>8</v>
      </c>
      <c r="D31" s="17" t="str">
        <f t="shared" ref="D31:D32" si="25">IF($C31=CL,"X","")</f>
        <v/>
      </c>
      <c r="E31" s="17" t="str">
        <f>IF(D31="X",100*0.1,"")</f>
        <v/>
      </c>
      <c r="F31" s="17" t="str">
        <f t="shared" ref="F31:F32" si="26">IF($C31=L,"X","")</f>
        <v>X</v>
      </c>
      <c r="G31" s="17">
        <f>IF(F31="X",60*0.1,"")</f>
        <v>6</v>
      </c>
      <c r="H31" s="17" t="str">
        <f t="shared" ref="H31:H32" si="27">IF($C31=ML,"X","")</f>
        <v/>
      </c>
      <c r="I31" s="17" t="str">
        <f>IF(H31="X",30*0.1,"")</f>
        <v/>
      </c>
      <c r="J31" s="17" t="str">
        <f t="shared" ref="J31:J32" si="28">IF($C31=NL,"X","")</f>
        <v/>
      </c>
      <c r="K31" s="17" t="str">
        <f t="shared" ref="K31:K32" si="29">IF($J31="X",0,"")</f>
        <v/>
      </c>
    </row>
    <row r="32" spans="1:11" ht="25.75" customHeight="1" x14ac:dyDescent="0.2">
      <c r="A32" s="66"/>
      <c r="B32" s="41" t="str">
        <f>RUBRICA!A15</f>
        <v>11. Expone el tema utilizando un lenguaje técnico disciplinar al presentar la propuesta y responde evidenciando un manejo de la información. *</v>
      </c>
      <c r="C32" s="39" t="s">
        <v>8</v>
      </c>
      <c r="D32" s="17" t="str">
        <f t="shared" si="25"/>
        <v/>
      </c>
      <c r="E32" s="17" t="str">
        <f>IF(D32="X",100*0.1,"")</f>
        <v/>
      </c>
      <c r="F32" s="17" t="str">
        <f t="shared" si="26"/>
        <v>X</v>
      </c>
      <c r="G32" s="17">
        <f>IF(F32="X",60*0.1,"")</f>
        <v>6</v>
      </c>
      <c r="H32" s="17" t="str">
        <f t="shared" si="27"/>
        <v/>
      </c>
      <c r="I32" s="17" t="str">
        <f>IF(H32="X",30*0.1,"")</f>
        <v/>
      </c>
      <c r="J32" s="17" t="str">
        <f t="shared" si="28"/>
        <v/>
      </c>
      <c r="K32" s="17" t="str">
        <f t="shared" si="29"/>
        <v/>
      </c>
    </row>
    <row r="33" spans="1:11" x14ac:dyDescent="0.2">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22</v>
      </c>
      <c r="D34" s="20"/>
      <c r="E34" s="20">
        <f>SUM(E31:E33)</f>
        <v>10</v>
      </c>
      <c r="F34" s="20"/>
      <c r="G34" s="20">
        <f t="shared" ref="G34:K34" si="30">SUM(G31:G33)</f>
        <v>12</v>
      </c>
      <c r="H34" s="20"/>
      <c r="I34" s="20">
        <f t="shared" si="30"/>
        <v>0</v>
      </c>
      <c r="J34" s="20"/>
      <c r="K34" s="20">
        <f t="shared" si="30"/>
        <v>0</v>
      </c>
    </row>
    <row r="35" spans="1:11" ht="15.75" customHeight="1" x14ac:dyDescent="0.25">
      <c r="A35" s="55"/>
      <c r="B35" s="18" t="s">
        <v>16</v>
      </c>
      <c r="C35" s="21">
        <f>VLOOKUP(C34,ESCALA_TRAB_EQUIP!A2:B62,2,FALSE)</f>
        <v>5</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4" t="s">
        <v>19</v>
      </c>
      <c r="C39" s="57" t="str">
        <f>B5</f>
        <v>Antonio Loza</v>
      </c>
      <c r="D39" s="58"/>
      <c r="E39" s="58"/>
      <c r="F39" s="58"/>
      <c r="G39" s="58"/>
      <c r="H39" s="58"/>
      <c r="I39" s="58"/>
      <c r="J39" s="58"/>
      <c r="K39" s="59"/>
    </row>
    <row r="40" spans="1:11" ht="15.75" customHeight="1" x14ac:dyDescent="0.2">
      <c r="A40" s="66"/>
      <c r="B40" s="55"/>
      <c r="C40" s="60"/>
      <c r="D40" s="61"/>
      <c r="E40" s="61"/>
      <c r="F40" s="61"/>
      <c r="G40" s="61"/>
      <c r="H40" s="61"/>
      <c r="I40" s="61"/>
      <c r="J40" s="61"/>
      <c r="K40" s="62"/>
    </row>
    <row r="41" spans="1:11" ht="15.75" customHeight="1" x14ac:dyDescent="0.2">
      <c r="A41" s="66"/>
      <c r="B41" s="15" t="s">
        <v>20</v>
      </c>
      <c r="C41" s="56" t="s">
        <v>13</v>
      </c>
      <c r="D41" s="63" t="s">
        <v>14</v>
      </c>
      <c r="E41" s="67"/>
      <c r="F41" s="67"/>
      <c r="G41" s="67"/>
      <c r="H41" s="67"/>
      <c r="I41" s="67"/>
      <c r="J41" s="67"/>
      <c r="K41" s="64"/>
    </row>
    <row r="42" spans="1:11" ht="15.75" customHeight="1" x14ac:dyDescent="0.2">
      <c r="A42" s="66"/>
      <c r="B42" s="16" t="s">
        <v>15</v>
      </c>
      <c r="C42" s="55"/>
      <c r="D42" s="63" t="s">
        <v>7</v>
      </c>
      <c r="E42" s="64"/>
      <c r="F42" s="63" t="s">
        <v>8</v>
      </c>
      <c r="G42" s="64"/>
      <c r="H42" s="63" t="s">
        <v>9</v>
      </c>
      <c r="I42" s="64"/>
      <c r="J42" s="63" t="s">
        <v>10</v>
      </c>
      <c r="K42" s="64"/>
    </row>
    <row r="43" spans="1:11" ht="25.75" customHeight="1" x14ac:dyDescent="0.2">
      <c r="A43" s="66"/>
      <c r="B43" s="41" t="str">
        <f>RUBRICA!A7</f>
        <v>3. Relaciona el Proyecto APT con sus intereses profesionales. *</v>
      </c>
      <c r="C43" s="39" t="s">
        <v>8</v>
      </c>
      <c r="D43" s="17" t="str">
        <f t="shared" ref="D43:D44" si="31">IF($C43=CL,"X","")</f>
        <v/>
      </c>
      <c r="E43" s="17" t="str">
        <f>IF(D43="X",100*0.1,"")</f>
        <v/>
      </c>
      <c r="F43" s="17" t="str">
        <f t="shared" ref="F43:F44" si="32">IF($C43=L,"X","")</f>
        <v>X</v>
      </c>
      <c r="G43" s="17">
        <f>IF(F43="X",60*0.1,"")</f>
        <v>6</v>
      </c>
      <c r="H43" s="17" t="str">
        <f t="shared" ref="H43:H44" si="33">IF($C43=ML,"X","")</f>
        <v/>
      </c>
      <c r="I43" s="17" t="str">
        <f>IF(H43="X",30*0.1,"")</f>
        <v/>
      </c>
      <c r="J43" s="17" t="str">
        <f t="shared" ref="J43:J44" si="34">IF($C43=NL,"X","")</f>
        <v/>
      </c>
      <c r="K43" s="17" t="str">
        <f t="shared" ref="K43:K44" si="35">IF($J43="X",0,"")</f>
        <v/>
      </c>
    </row>
    <row r="44" spans="1:11" ht="26" x14ac:dyDescent="0.2">
      <c r="A44" s="66"/>
      <c r="B44" s="41" t="str">
        <f>RUBRICA!A15</f>
        <v>11. Expone el tema utilizando un lenguaje técnico disciplinar al presentar la propuesta y responde evidenciando un manejo de la información. *</v>
      </c>
      <c r="C44" s="39" t="s">
        <v>8</v>
      </c>
      <c r="D44" s="17" t="str">
        <f t="shared" si="31"/>
        <v/>
      </c>
      <c r="E44" s="17" t="str">
        <f>IF(D44="X",100*0.1,"")</f>
        <v/>
      </c>
      <c r="F44" s="17" t="str">
        <f t="shared" si="32"/>
        <v>X</v>
      </c>
      <c r="G44" s="17">
        <f>IF(F44="X",60*0.1,"")</f>
        <v>6</v>
      </c>
      <c r="H44" s="17" t="str">
        <f t="shared" si="33"/>
        <v/>
      </c>
      <c r="I44" s="17" t="str">
        <f>IF(H44="X",30*0.1,"")</f>
        <v/>
      </c>
      <c r="J44" s="17" t="str">
        <f t="shared" si="34"/>
        <v/>
      </c>
      <c r="K44" s="17" t="str">
        <f t="shared" si="35"/>
        <v/>
      </c>
    </row>
    <row r="45" spans="1:11" ht="15.75" customHeight="1" x14ac:dyDescent="0.2">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22</v>
      </c>
      <c r="D46" s="20"/>
      <c r="E46" s="20">
        <f>SUM(E43:E45)</f>
        <v>10</v>
      </c>
      <c r="F46" s="20"/>
      <c r="G46" s="20">
        <f t="shared" ref="G46" si="36">SUM(G43:G45)</f>
        <v>12</v>
      </c>
      <c r="H46" s="20"/>
      <c r="I46" s="20">
        <f t="shared" ref="I46" si="37">SUM(I43:I45)</f>
        <v>0</v>
      </c>
      <c r="J46" s="20"/>
      <c r="K46" s="20">
        <f t="shared" ref="K46" si="38">SUM(K43:K45)</f>
        <v>0</v>
      </c>
    </row>
    <row r="47" spans="1:11" ht="15.75" customHeight="1" x14ac:dyDescent="0.25">
      <c r="A47" s="55"/>
      <c r="B47" s="18" t="s">
        <v>16</v>
      </c>
      <c r="C47" s="21">
        <f>VLOOKUP(C46,ESCALA_TRAB_EQUIP!A2:B62,2,FALSE)</f>
        <v>5</v>
      </c>
    </row>
    <row r="48" spans="1:11" ht="15.75" customHeight="1" x14ac:dyDescent="0.25">
      <c r="B48" s="23"/>
      <c r="C48" s="24"/>
    </row>
    <row r="49" spans="1:11" ht="15.75" customHeight="1" x14ac:dyDescent="0.25">
      <c r="B49" s="23"/>
      <c r="C49" s="24"/>
    </row>
    <row r="50" spans="1:11" ht="15.75" customHeight="1" x14ac:dyDescent="0.2">
      <c r="A50" s="65" t="s">
        <v>18</v>
      </c>
      <c r="B50" s="54" t="s">
        <v>19</v>
      </c>
      <c r="C50" s="57">
        <f>B6</f>
        <v>0</v>
      </c>
      <c r="D50" s="58"/>
      <c r="E50" s="58"/>
      <c r="F50" s="58"/>
      <c r="G50" s="58"/>
      <c r="H50" s="58"/>
      <c r="I50" s="58"/>
      <c r="J50" s="58"/>
      <c r="K50" s="59"/>
    </row>
    <row r="51" spans="1:11" ht="15.75" customHeight="1" x14ac:dyDescent="0.2">
      <c r="A51" s="66"/>
      <c r="B51" s="55"/>
      <c r="C51" s="60"/>
      <c r="D51" s="61"/>
      <c r="E51" s="61"/>
      <c r="F51" s="61"/>
      <c r="G51" s="61"/>
      <c r="H51" s="61"/>
      <c r="I51" s="61"/>
      <c r="J51" s="61"/>
      <c r="K51" s="62"/>
    </row>
    <row r="52" spans="1:11" ht="15.75" customHeight="1" x14ac:dyDescent="0.2">
      <c r="A52" s="66"/>
      <c r="B52" s="15" t="s">
        <v>20</v>
      </c>
      <c r="C52" s="56" t="s">
        <v>13</v>
      </c>
      <c r="D52" s="63" t="s">
        <v>14</v>
      </c>
      <c r="E52" s="67"/>
      <c r="F52" s="67"/>
      <c r="G52" s="67"/>
      <c r="H52" s="67"/>
      <c r="I52" s="67"/>
      <c r="J52" s="67"/>
      <c r="K52" s="64"/>
    </row>
    <row r="53" spans="1:11" ht="15.75" customHeight="1" x14ac:dyDescent="0.2">
      <c r="A53" s="66"/>
      <c r="B53" s="16" t="s">
        <v>15</v>
      </c>
      <c r="C53" s="55"/>
      <c r="D53" s="63" t="s">
        <v>7</v>
      </c>
      <c r="E53" s="64"/>
      <c r="F53" s="63" t="s">
        <v>8</v>
      </c>
      <c r="G53" s="64"/>
      <c r="H53" s="63" t="s">
        <v>9</v>
      </c>
      <c r="I53" s="64"/>
      <c r="J53" s="63" t="s">
        <v>10</v>
      </c>
      <c r="K53" s="64"/>
    </row>
    <row r="54" spans="1:11" ht="25.75" customHeight="1" x14ac:dyDescent="0.2">
      <c r="A54" s="66"/>
      <c r="B54" s="41" t="str">
        <f>RUBRICA!A7</f>
        <v>3. Relaciona el Proyecto APT con sus intereses profesionales. *</v>
      </c>
      <c r="C54" s="39" t="s">
        <v>8</v>
      </c>
      <c r="D54" s="17" t="str">
        <f t="shared" ref="D54:D55" si="39">IF($C54=CL,"X","")</f>
        <v/>
      </c>
      <c r="E54" s="17" t="str">
        <f>IF(D54="X",100*0.1,"")</f>
        <v/>
      </c>
      <c r="F54" s="17" t="str">
        <f t="shared" ref="F54:F55" si="40">IF($C54=L,"X","")</f>
        <v>X</v>
      </c>
      <c r="G54" s="17">
        <f>IF(F54="X",60*0.1,"")</f>
        <v>6</v>
      </c>
      <c r="H54" s="17" t="str">
        <f t="shared" ref="H54:H55" si="41">IF($C54=ML,"X","")</f>
        <v/>
      </c>
      <c r="I54" s="17" t="str">
        <f>IF(H54="X",30*0.1,"")</f>
        <v/>
      </c>
      <c r="J54" s="17" t="str">
        <f t="shared" ref="J54:J55" si="42">IF($C54=NL,"X","")</f>
        <v/>
      </c>
      <c r="K54" s="17" t="str">
        <f t="shared" ref="K54:K55" si="43">IF($J54="X",0,"")</f>
        <v/>
      </c>
    </row>
    <row r="55" spans="1:11" ht="26" x14ac:dyDescent="0.2">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26</v>
      </c>
      <c r="D57" s="20">
        <f>COUNTIF(D55:D56,"X")</f>
        <v>2</v>
      </c>
      <c r="E57" s="20">
        <f>SUM(E54:E56)</f>
        <v>20</v>
      </c>
      <c r="F57" s="20">
        <f t="shared" ref="F57" si="44">SUM(F54:F56)</f>
        <v>0</v>
      </c>
      <c r="G57" s="20">
        <f t="shared" ref="G57" si="45">SUM(G54:G56)</f>
        <v>6</v>
      </c>
      <c r="H57" s="20">
        <f t="shared" ref="H57" si="46">SUM(H54:H56)</f>
        <v>0</v>
      </c>
      <c r="I57" s="20">
        <f t="shared" ref="I57" si="47">SUM(I54:I56)</f>
        <v>0</v>
      </c>
      <c r="J57" s="20">
        <f t="shared" ref="J57" si="48">SUM(J54:J56)</f>
        <v>0</v>
      </c>
      <c r="K57" s="20">
        <f t="shared" ref="K57" si="49">SUM(K54:K56)</f>
        <v>0</v>
      </c>
    </row>
    <row r="58" spans="1:11" ht="15.75" customHeight="1" x14ac:dyDescent="0.25">
      <c r="A58" s="55"/>
      <c r="B58" s="18" t="s">
        <v>16</v>
      </c>
      <c r="C58" s="21">
        <f>VLOOKUP(C57,ESCALA_TRAB_EQUIP!A2:B62,2,FALSE)</f>
        <v>6</v>
      </c>
    </row>
    <row r="59" spans="1:11" ht="15.75" customHeight="1" x14ac:dyDescent="0.25">
      <c r="B59" s="23"/>
      <c r="C59" s="24"/>
    </row>
    <row r="60" spans="1:11" ht="15.75" customHeight="1" x14ac:dyDescent="0.2">
      <c r="B60" s="3" t="s">
        <v>95</v>
      </c>
    </row>
    <row r="61" spans="1:11" ht="15.75" customHeight="1" x14ac:dyDescent="0.2">
      <c r="B61" s="53"/>
    </row>
    <row r="62" spans="1:11" ht="15.75" customHeight="1" x14ac:dyDescent="0.2">
      <c r="B62" s="53"/>
    </row>
    <row r="63" spans="1:11" ht="15.75" customHeight="1" x14ac:dyDescent="0.2">
      <c r="B63" s="53" t="s">
        <v>96</v>
      </c>
    </row>
    <row r="64" spans="1:11" ht="15.75" customHeight="1" x14ac:dyDescent="0.2">
      <c r="B64" s="53" t="s">
        <v>100</v>
      </c>
    </row>
    <row r="65" spans="2:2" ht="15.75" customHeight="1" x14ac:dyDescent="0.2">
      <c r="B65" s="53" t="s">
        <v>103</v>
      </c>
    </row>
    <row r="66" spans="2:2" ht="15.75" customHeight="1" x14ac:dyDescent="0.2">
      <c r="B66" s="53" t="s">
        <v>97</v>
      </c>
    </row>
    <row r="67" spans="2:2" ht="15.75" customHeight="1" x14ac:dyDescent="0.2"/>
    <row r="68" spans="2:2" ht="15.75" customHeight="1" x14ac:dyDescent="0.2">
      <c r="B68" s="53" t="s">
        <v>101</v>
      </c>
    </row>
    <row r="69" spans="2:2" ht="15.75" customHeight="1" x14ac:dyDescent="0.2"/>
    <row r="70" spans="2:2" ht="15.75" customHeight="1" x14ac:dyDescent="0.2">
      <c r="B70" s="86" t="s">
        <v>102</v>
      </c>
    </row>
    <row r="71" spans="2:2" ht="15.75" customHeight="1" x14ac:dyDescent="0.2"/>
    <row r="72" spans="2:2" ht="15.75" customHeight="1" x14ac:dyDescent="0.2"/>
    <row r="73" spans="2:2" ht="15.75" customHeight="1" x14ac:dyDescent="0.2"/>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0.83203125"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5" t="s">
        <v>21</v>
      </c>
      <c r="B2" s="78" t="s">
        <v>22</v>
      </c>
      <c r="C2" s="79"/>
      <c r="D2" s="79"/>
      <c r="E2" s="80"/>
      <c r="F2" s="75" t="s">
        <v>23</v>
      </c>
    </row>
    <row r="3" spans="1:6" ht="16" x14ac:dyDescent="0.2">
      <c r="A3" s="76"/>
      <c r="B3" s="81" t="s">
        <v>24</v>
      </c>
      <c r="C3" s="81" t="s">
        <v>25</v>
      </c>
      <c r="D3" s="26" t="s">
        <v>26</v>
      </c>
      <c r="E3" s="28" t="s">
        <v>10</v>
      </c>
      <c r="F3" s="76"/>
    </row>
    <row r="4" spans="1:6" ht="57.5" customHeight="1" thickBot="1" x14ac:dyDescent="0.25">
      <c r="A4" s="77"/>
      <c r="B4" s="82"/>
      <c r="C4" s="82"/>
      <c r="D4" s="27">
        <v>-0.3</v>
      </c>
      <c r="E4" s="27">
        <v>0</v>
      </c>
      <c r="F4" s="77"/>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3" t="s">
        <v>5</v>
      </c>
      <c r="B1" s="7" t="s">
        <v>6</v>
      </c>
      <c r="C1" s="8"/>
      <c r="D1" s="8"/>
      <c r="E1" s="9"/>
    </row>
    <row r="2" spans="1:5" ht="49" thickBot="1" x14ac:dyDescent="0.25">
      <c r="A2" s="84"/>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2025-09-16T03:48:32Z</dcterms:modified>
</cp:coreProperties>
</file>